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2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drawings/drawing3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hidePivotFieldList="1" defaultThemeVersion="124226"/>
  <bookViews>
    <workbookView xWindow="0" yWindow="14250" windowWidth="15120" windowHeight="8010" tabRatio="835" activeTab="1"/>
  </bookViews>
  <sheets>
    <sheet name="Данные" sheetId="2" r:id="rId1"/>
    <sheet name="Таблицы (общие)" sheetId="19" r:id="rId2"/>
    <sheet name="Диаграммы (общие)" sheetId="44" r:id="rId3"/>
    <sheet name="Таблицы (по времени)" sheetId="20" r:id="rId4"/>
    <sheet name="Диаграммы (по времени)" sheetId="46" r:id="rId5"/>
    <sheet name="Таблицы (по акциям)" sheetId="21" r:id="rId6"/>
    <sheet name="Диаграммы (по акциям)" sheetId="47" r:id="rId7"/>
    <sheet name="Сектора" sheetId="17" r:id="rId8"/>
    <sheet name="Служебный" sheetId="45" r:id="rId9"/>
    <sheet name="Помощь" sheetId="37" r:id="rId10"/>
    <sheet name="Таблицы для диаграмм (общие)" sheetId="48" state="hidden" r:id="rId11"/>
    <sheet name="Таблицы для диаграмм (время)" sheetId="49" state="hidden" r:id="rId12"/>
    <sheet name="Таблицы для диаграмм (акции)" sheetId="50" state="hidden" r:id="rId13"/>
  </sheets>
  <functionGroups builtInGroupCount="17"/>
  <definedNames>
    <definedName name="_xlnm._FilterDatabase" localSheetId="0" hidden="1">Данные!$A$1:$AM$2001</definedName>
    <definedName name="_xlnm._FilterDatabase" localSheetId="7" hidden="1">Сектора!$A$1:$G$3156</definedName>
    <definedName name="_xlnm.Extract" localSheetId="0">Данные!#REF!</definedName>
  </definedNames>
  <calcPr calcId="144525"/>
  <pivotCaches>
    <pivotCache cacheId="0" r:id="rId14"/>
  </pivotCaches>
  <fileRecoveryPr repairLoad="1"/>
</workbook>
</file>

<file path=xl/calcChain.xml><?xml version="1.0" encoding="utf-8"?>
<calcChain xmlns="http://schemas.openxmlformats.org/spreadsheetml/2006/main">
  <c r="F28" i="50" l="1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2" i="50"/>
  <c r="I1" i="50"/>
  <c r="H1" i="50"/>
  <c r="G1" i="50"/>
  <c r="F1" i="50"/>
  <c r="A4" i="50"/>
  <c r="A3" i="50"/>
  <c r="A2" i="50"/>
  <c r="D1" i="50"/>
  <c r="C1" i="50"/>
  <c r="B1" i="50"/>
  <c r="A1" i="50"/>
  <c r="K7" i="50"/>
  <c r="K6" i="50"/>
  <c r="K5" i="50"/>
  <c r="K4" i="50"/>
  <c r="K3" i="50"/>
  <c r="K2" i="50"/>
  <c r="N1" i="50"/>
  <c r="M1" i="50"/>
  <c r="L1" i="50"/>
  <c r="K1" i="50"/>
  <c r="F16" i="49"/>
  <c r="F15" i="49"/>
  <c r="F14" i="49"/>
  <c r="F13" i="49"/>
  <c r="F12" i="49"/>
  <c r="F11" i="49"/>
  <c r="F10" i="49"/>
  <c r="F9" i="49"/>
  <c r="F8" i="49"/>
  <c r="F7" i="49"/>
  <c r="F6" i="49"/>
  <c r="F5" i="49"/>
  <c r="F4" i="49"/>
  <c r="F3" i="49"/>
  <c r="F2" i="49"/>
  <c r="I1" i="49"/>
  <c r="H1" i="49"/>
  <c r="G1" i="49"/>
  <c r="F1" i="49"/>
  <c r="K18" i="49"/>
  <c r="K17" i="49"/>
  <c r="K16" i="49"/>
  <c r="K15" i="49"/>
  <c r="K14" i="49"/>
  <c r="K13" i="49"/>
  <c r="K12" i="49"/>
  <c r="K11" i="49"/>
  <c r="K10" i="49"/>
  <c r="K9" i="49"/>
  <c r="K8" i="49"/>
  <c r="K7" i="49"/>
  <c r="K6" i="49"/>
  <c r="K5" i="49"/>
  <c r="K4" i="49"/>
  <c r="K3" i="49"/>
  <c r="K2" i="49"/>
  <c r="N1" i="49"/>
  <c r="M1" i="49"/>
  <c r="L1" i="49"/>
  <c r="K1" i="49"/>
  <c r="A6" i="49"/>
  <c r="A5" i="49"/>
  <c r="A4" i="49"/>
  <c r="A3" i="49"/>
  <c r="A2" i="49"/>
  <c r="D1" i="49"/>
  <c r="C1" i="49"/>
  <c r="B1" i="49"/>
  <c r="A1" i="49"/>
  <c r="S10" i="48"/>
  <c r="S9" i="48"/>
  <c r="S8" i="48"/>
  <c r="S7" i="48"/>
  <c r="S6" i="48"/>
  <c r="S5" i="48"/>
  <c r="S4" i="48"/>
  <c r="S3" i="48"/>
  <c r="S2" i="48"/>
  <c r="V1" i="48"/>
  <c r="U1" i="48"/>
  <c r="T1" i="48"/>
  <c r="S1" i="48"/>
  <c r="X6" i="48"/>
  <c r="X5" i="48"/>
  <c r="X4" i="48"/>
  <c r="X3" i="48"/>
  <c r="X2" i="48"/>
  <c r="AA1" i="48"/>
  <c r="Z1" i="48"/>
  <c r="Y1" i="48"/>
  <c r="X1" i="48"/>
  <c r="C31" i="48"/>
  <c r="C30" i="48"/>
  <c r="C29" i="48"/>
  <c r="C28" i="48"/>
  <c r="C27" i="48"/>
  <c r="C26" i="48"/>
  <c r="C25" i="48"/>
  <c r="C24" i="48"/>
  <c r="C23" i="48"/>
  <c r="C22" i="48"/>
  <c r="C21" i="48"/>
  <c r="C20" i="48"/>
  <c r="C19" i="48"/>
  <c r="C18" i="48"/>
  <c r="C17" i="48"/>
  <c r="C16" i="48"/>
  <c r="C15" i="48"/>
  <c r="C14" i="48"/>
  <c r="C13" i="48"/>
  <c r="C12" i="48"/>
  <c r="C11" i="48"/>
  <c r="C10" i="48"/>
  <c r="C9" i="48"/>
  <c r="C8" i="48"/>
  <c r="C7" i="48"/>
  <c r="C6" i="48"/>
  <c r="C5" i="48"/>
  <c r="C4" i="48"/>
  <c r="C3" i="48"/>
  <c r="C2" i="48"/>
  <c r="N3" i="48"/>
  <c r="N2" i="48"/>
  <c r="Q1" i="48"/>
  <c r="P1" i="48"/>
  <c r="O1" i="48"/>
  <c r="N1" i="48"/>
  <c r="Q197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" i="2"/>
  <c r="Q4" i="2"/>
  <c r="Q5" i="2"/>
  <c r="Q6" i="2"/>
  <c r="Q2" i="2"/>
  <c r="B3" i="19"/>
  <c r="R197" i="2"/>
  <c r="S197" i="2"/>
  <c r="V7" i="2"/>
  <c r="V8" i="2"/>
  <c r="V9" i="2"/>
  <c r="V10" i="2"/>
  <c r="V11" i="2"/>
  <c r="V12" i="2"/>
  <c r="V13" i="2"/>
  <c r="V14" i="2"/>
  <c r="I28" i="50"/>
  <c r="H28" i="50"/>
  <c r="G28" i="50"/>
  <c r="I27" i="50"/>
  <c r="H27" i="50"/>
  <c r="G27" i="50"/>
  <c r="I26" i="50"/>
  <c r="H26" i="50"/>
  <c r="G26" i="50"/>
  <c r="I25" i="50"/>
  <c r="H25" i="50"/>
  <c r="G25" i="50"/>
  <c r="I24" i="50"/>
  <c r="H24" i="50"/>
  <c r="G24" i="50"/>
  <c r="I23" i="50"/>
  <c r="H23" i="50"/>
  <c r="G23" i="50"/>
  <c r="I22" i="50"/>
  <c r="H22" i="50"/>
  <c r="G22" i="50"/>
  <c r="I21" i="50"/>
  <c r="H21" i="50"/>
  <c r="G21" i="50"/>
  <c r="I20" i="50"/>
  <c r="H20" i="50"/>
  <c r="G20" i="50"/>
  <c r="I19" i="50"/>
  <c r="H19" i="50"/>
  <c r="G19" i="50"/>
  <c r="I18" i="50"/>
  <c r="H18" i="50"/>
  <c r="G18" i="50"/>
  <c r="I17" i="50"/>
  <c r="H17" i="50"/>
  <c r="G17" i="50"/>
  <c r="I16" i="50"/>
  <c r="H16" i="50"/>
  <c r="G16" i="50"/>
  <c r="I15" i="50"/>
  <c r="H15" i="50"/>
  <c r="G15" i="50"/>
  <c r="I14" i="50"/>
  <c r="H14" i="50"/>
  <c r="G14" i="50"/>
  <c r="I13" i="50"/>
  <c r="H13" i="50"/>
  <c r="G13" i="50"/>
  <c r="I12" i="50"/>
  <c r="H12" i="50"/>
  <c r="G12" i="50"/>
  <c r="I11" i="50"/>
  <c r="H11" i="50"/>
  <c r="G11" i="50"/>
  <c r="I10" i="50"/>
  <c r="H10" i="50"/>
  <c r="G10" i="50"/>
  <c r="I9" i="50"/>
  <c r="H9" i="50"/>
  <c r="G9" i="50"/>
  <c r="I8" i="50"/>
  <c r="H8" i="50"/>
  <c r="G8" i="50"/>
  <c r="I7" i="50"/>
  <c r="H7" i="50"/>
  <c r="G7" i="50"/>
  <c r="I6" i="50"/>
  <c r="H6" i="50"/>
  <c r="G6" i="50"/>
  <c r="I5" i="50"/>
  <c r="H5" i="50"/>
  <c r="G5" i="50"/>
  <c r="I4" i="50"/>
  <c r="H4" i="50"/>
  <c r="G4" i="50"/>
  <c r="I3" i="50"/>
  <c r="H3" i="50"/>
  <c r="G3" i="50"/>
  <c r="I2" i="50"/>
  <c r="H2" i="50"/>
  <c r="G2" i="50"/>
  <c r="D4" i="50"/>
  <c r="C4" i="50"/>
  <c r="B4" i="50"/>
  <c r="D3" i="50"/>
  <c r="C3" i="50"/>
  <c r="B3" i="50"/>
  <c r="D2" i="50"/>
  <c r="C2" i="50"/>
  <c r="B2" i="50"/>
  <c r="N7" i="50"/>
  <c r="M7" i="50"/>
  <c r="L7" i="50"/>
  <c r="N6" i="50"/>
  <c r="M6" i="50"/>
  <c r="L6" i="50"/>
  <c r="N5" i="50"/>
  <c r="M5" i="50"/>
  <c r="L5" i="50"/>
  <c r="N4" i="50"/>
  <c r="M4" i="50"/>
  <c r="L4" i="50"/>
  <c r="N3" i="50"/>
  <c r="M3" i="50"/>
  <c r="L3" i="50"/>
  <c r="N2" i="50"/>
  <c r="M2" i="50"/>
  <c r="L2" i="50"/>
  <c r="I16" i="49"/>
  <c r="H16" i="49"/>
  <c r="G16" i="49"/>
  <c r="I15" i="49"/>
  <c r="H15" i="49"/>
  <c r="G15" i="49"/>
  <c r="I14" i="49"/>
  <c r="H14" i="49"/>
  <c r="G14" i="49"/>
  <c r="I13" i="49"/>
  <c r="H13" i="49"/>
  <c r="G13" i="49"/>
  <c r="I12" i="49"/>
  <c r="H12" i="49"/>
  <c r="G12" i="49"/>
  <c r="I11" i="49"/>
  <c r="H11" i="49"/>
  <c r="G11" i="49"/>
  <c r="I10" i="49"/>
  <c r="H10" i="49"/>
  <c r="G10" i="49"/>
  <c r="I9" i="49"/>
  <c r="H9" i="49"/>
  <c r="G9" i="49"/>
  <c r="I8" i="49"/>
  <c r="H8" i="49"/>
  <c r="G8" i="49"/>
  <c r="I7" i="49"/>
  <c r="H7" i="49"/>
  <c r="G7" i="49"/>
  <c r="I6" i="49"/>
  <c r="H6" i="49"/>
  <c r="G6" i="49"/>
  <c r="I5" i="49"/>
  <c r="H5" i="49"/>
  <c r="G5" i="49"/>
  <c r="I4" i="49"/>
  <c r="H4" i="49"/>
  <c r="G4" i="49"/>
  <c r="I3" i="49"/>
  <c r="H3" i="49"/>
  <c r="G3" i="49"/>
  <c r="I2" i="49"/>
  <c r="H2" i="49"/>
  <c r="G2" i="49"/>
  <c r="N18" i="49"/>
  <c r="M18" i="49"/>
  <c r="L18" i="49"/>
  <c r="N17" i="49"/>
  <c r="M17" i="49"/>
  <c r="L17" i="49"/>
  <c r="N16" i="49"/>
  <c r="M16" i="49"/>
  <c r="L16" i="49"/>
  <c r="N15" i="49"/>
  <c r="M15" i="49"/>
  <c r="L15" i="49"/>
  <c r="N14" i="49"/>
  <c r="M14" i="49"/>
  <c r="L14" i="49"/>
  <c r="N13" i="49"/>
  <c r="M13" i="49"/>
  <c r="L13" i="49"/>
  <c r="N12" i="49"/>
  <c r="M12" i="49"/>
  <c r="L12" i="49"/>
  <c r="N11" i="49"/>
  <c r="M11" i="49"/>
  <c r="L11" i="49"/>
  <c r="N10" i="49"/>
  <c r="M10" i="49"/>
  <c r="L10" i="49"/>
  <c r="N9" i="49"/>
  <c r="M9" i="49"/>
  <c r="L9" i="49"/>
  <c r="N8" i="49"/>
  <c r="M8" i="49"/>
  <c r="L8" i="49"/>
  <c r="N7" i="49"/>
  <c r="M7" i="49"/>
  <c r="L7" i="49"/>
  <c r="N6" i="49"/>
  <c r="M6" i="49"/>
  <c r="L6" i="49"/>
  <c r="N5" i="49"/>
  <c r="M5" i="49"/>
  <c r="L5" i="49"/>
  <c r="N4" i="49"/>
  <c r="M4" i="49"/>
  <c r="L4" i="49"/>
  <c r="N3" i="49"/>
  <c r="M3" i="49"/>
  <c r="L3" i="49"/>
  <c r="N2" i="49"/>
  <c r="M2" i="49"/>
  <c r="L2" i="49"/>
  <c r="D6" i="49"/>
  <c r="C6" i="49"/>
  <c r="B6" i="49"/>
  <c r="D5" i="49"/>
  <c r="C5" i="49"/>
  <c r="B5" i="49"/>
  <c r="D4" i="49"/>
  <c r="C4" i="49"/>
  <c r="B4" i="49"/>
  <c r="D3" i="49"/>
  <c r="C3" i="49"/>
  <c r="B3" i="49"/>
  <c r="D2" i="49"/>
  <c r="C2" i="49"/>
  <c r="B2" i="49"/>
  <c r="V10" i="48"/>
  <c r="U10" i="48"/>
  <c r="T10" i="48"/>
  <c r="V9" i="48"/>
  <c r="U9" i="48"/>
  <c r="T9" i="48"/>
  <c r="V8" i="48"/>
  <c r="U8" i="48"/>
  <c r="T8" i="48"/>
  <c r="V7" i="48"/>
  <c r="U7" i="48"/>
  <c r="T7" i="48"/>
  <c r="V6" i="48"/>
  <c r="U6" i="48"/>
  <c r="T6" i="48"/>
  <c r="V5" i="48"/>
  <c r="U5" i="48"/>
  <c r="T5" i="48"/>
  <c r="V4" i="48"/>
  <c r="U4" i="48"/>
  <c r="T4" i="48"/>
  <c r="V3" i="48"/>
  <c r="U3" i="48"/>
  <c r="T3" i="48"/>
  <c r="V2" i="48"/>
  <c r="U2" i="48"/>
  <c r="T2" i="48"/>
  <c r="H21" i="48"/>
  <c r="L20" i="48"/>
  <c r="K20" i="48"/>
  <c r="J20" i="48"/>
  <c r="I20" i="48"/>
  <c r="H20" i="48"/>
  <c r="L19" i="48"/>
  <c r="K19" i="48"/>
  <c r="J19" i="48"/>
  <c r="I19" i="48"/>
  <c r="H19" i="48"/>
  <c r="L18" i="48"/>
  <c r="K18" i="48"/>
  <c r="J18" i="48"/>
  <c r="I18" i="48"/>
  <c r="H18" i="48"/>
  <c r="L17" i="48"/>
  <c r="K17" i="48"/>
  <c r="J17" i="48"/>
  <c r="I17" i="48"/>
  <c r="H17" i="48"/>
  <c r="L16" i="48"/>
  <c r="K16" i="48"/>
  <c r="J16" i="48"/>
  <c r="I16" i="48"/>
  <c r="H16" i="48"/>
  <c r="L15" i="48"/>
  <c r="K15" i="48"/>
  <c r="J15" i="48"/>
  <c r="I15" i="48"/>
  <c r="H15" i="48"/>
  <c r="L14" i="48"/>
  <c r="K14" i="48"/>
  <c r="J14" i="48"/>
  <c r="I14" i="48"/>
  <c r="H14" i="48"/>
  <c r="L13" i="48"/>
  <c r="K13" i="48"/>
  <c r="J13" i="48"/>
  <c r="I13" i="48"/>
  <c r="H13" i="48"/>
  <c r="L12" i="48"/>
  <c r="K12" i="48"/>
  <c r="J12" i="48"/>
  <c r="I12" i="48"/>
  <c r="H12" i="48"/>
  <c r="L11" i="48"/>
  <c r="K11" i="48"/>
  <c r="J11" i="48"/>
  <c r="I11" i="48"/>
  <c r="H11" i="48"/>
  <c r="L10" i="48"/>
  <c r="K10" i="48"/>
  <c r="J10" i="48"/>
  <c r="I10" i="48"/>
  <c r="H10" i="48"/>
  <c r="L9" i="48"/>
  <c r="K9" i="48"/>
  <c r="J9" i="48"/>
  <c r="I9" i="48"/>
  <c r="H9" i="48"/>
  <c r="L8" i="48"/>
  <c r="K8" i="48"/>
  <c r="J8" i="48"/>
  <c r="I8" i="48"/>
  <c r="H8" i="48"/>
  <c r="L7" i="48"/>
  <c r="K7" i="48"/>
  <c r="J7" i="48"/>
  <c r="I7" i="48"/>
  <c r="H7" i="48"/>
  <c r="L6" i="48"/>
  <c r="K6" i="48"/>
  <c r="J6" i="48"/>
  <c r="I6" i="48"/>
  <c r="H6" i="48"/>
  <c r="L5" i="48"/>
  <c r="K5" i="48"/>
  <c r="J5" i="48"/>
  <c r="I5" i="48"/>
  <c r="H5" i="48"/>
  <c r="L4" i="48"/>
  <c r="K4" i="48"/>
  <c r="J4" i="48"/>
  <c r="I4" i="48"/>
  <c r="H4" i="48"/>
  <c r="L3" i="48"/>
  <c r="K3" i="48"/>
  <c r="J3" i="48"/>
  <c r="I3" i="48"/>
  <c r="H3" i="48"/>
  <c r="L2" i="48"/>
  <c r="K2" i="48"/>
  <c r="J2" i="48"/>
  <c r="I2" i="48"/>
  <c r="H2" i="48"/>
  <c r="AA6" i="48"/>
  <c r="Z6" i="48"/>
  <c r="Y6" i="48"/>
  <c r="AA5" i="48"/>
  <c r="Z5" i="48"/>
  <c r="Y5" i="48"/>
  <c r="AA4" i="48"/>
  <c r="Z4" i="48"/>
  <c r="Y4" i="48"/>
  <c r="AA3" i="48"/>
  <c r="Z3" i="48"/>
  <c r="Y3" i="48"/>
  <c r="AA2" i="48"/>
  <c r="Z2" i="48"/>
  <c r="Y2" i="48"/>
  <c r="E21" i="48"/>
  <c r="D21" i="48"/>
  <c r="B21" i="48"/>
  <c r="A21" i="48"/>
  <c r="E20" i="48"/>
  <c r="D20" i="48"/>
  <c r="B20" i="48"/>
  <c r="A20" i="48"/>
  <c r="E19" i="48"/>
  <c r="D19" i="48"/>
  <c r="B19" i="48"/>
  <c r="A19" i="48"/>
  <c r="E18" i="48"/>
  <c r="D18" i="48"/>
  <c r="B18" i="48"/>
  <c r="A18" i="48"/>
  <c r="E17" i="48"/>
  <c r="D17" i="48"/>
  <c r="B17" i="48"/>
  <c r="A17" i="48"/>
  <c r="E16" i="48"/>
  <c r="D16" i="48"/>
  <c r="B16" i="48"/>
  <c r="A16" i="48"/>
  <c r="E15" i="48"/>
  <c r="D15" i="48"/>
  <c r="B15" i="48"/>
  <c r="A15" i="48"/>
  <c r="E14" i="48"/>
  <c r="D14" i="48"/>
  <c r="B14" i="48"/>
  <c r="A14" i="48"/>
  <c r="E13" i="48"/>
  <c r="D13" i="48"/>
  <c r="B13" i="48"/>
  <c r="A13" i="48"/>
  <c r="E12" i="48"/>
  <c r="D12" i="48"/>
  <c r="B12" i="48"/>
  <c r="A12" i="48"/>
  <c r="E11" i="48"/>
  <c r="D11" i="48"/>
  <c r="B11" i="48"/>
  <c r="A11" i="48"/>
  <c r="E10" i="48"/>
  <c r="D10" i="48"/>
  <c r="B10" i="48"/>
  <c r="A10" i="48"/>
  <c r="E9" i="48"/>
  <c r="D9" i="48"/>
  <c r="B9" i="48"/>
  <c r="A9" i="48"/>
  <c r="E8" i="48"/>
  <c r="D8" i="48"/>
  <c r="B8" i="48"/>
  <c r="A8" i="48"/>
  <c r="E7" i="48"/>
  <c r="D7" i="48"/>
  <c r="B7" i="48"/>
  <c r="A7" i="48"/>
  <c r="E6" i="48"/>
  <c r="D6" i="48"/>
  <c r="B6" i="48"/>
  <c r="A6" i="48"/>
  <c r="E5" i="48"/>
  <c r="D5" i="48"/>
  <c r="B5" i="48"/>
  <c r="A5" i="48"/>
  <c r="E4" i="48"/>
  <c r="D4" i="48"/>
  <c r="B4" i="48"/>
  <c r="A4" i="48"/>
  <c r="E3" i="48"/>
  <c r="D3" i="48"/>
  <c r="B3" i="48"/>
  <c r="A3" i="48"/>
  <c r="E2" i="48"/>
  <c r="D2" i="48"/>
  <c r="B2" i="48"/>
  <c r="A2" i="48"/>
  <c r="Q3" i="48"/>
  <c r="P3" i="48"/>
  <c r="O3" i="48"/>
  <c r="Q2" i="48"/>
  <c r="P2" i="48"/>
  <c r="O2" i="48"/>
  <c r="L31" i="48"/>
  <c r="K31" i="48"/>
  <c r="J31" i="48"/>
  <c r="I31" i="48"/>
  <c r="H31" i="48"/>
  <c r="L30" i="48"/>
  <c r="K30" i="48"/>
  <c r="J30" i="48"/>
  <c r="I30" i="48"/>
  <c r="H30" i="48"/>
  <c r="L29" i="48"/>
  <c r="K29" i="48"/>
  <c r="J29" i="48"/>
  <c r="I29" i="48"/>
  <c r="H29" i="48"/>
  <c r="L28" i="48"/>
  <c r="K28" i="48"/>
  <c r="J28" i="48"/>
  <c r="I28" i="48"/>
  <c r="H28" i="48"/>
  <c r="L27" i="48"/>
  <c r="K27" i="48"/>
  <c r="J27" i="48"/>
  <c r="I27" i="48"/>
  <c r="H27" i="48"/>
  <c r="L26" i="48"/>
  <c r="K26" i="48"/>
  <c r="J26" i="48"/>
  <c r="I26" i="48"/>
  <c r="H26" i="48"/>
  <c r="L25" i="48"/>
  <c r="K25" i="48"/>
  <c r="J25" i="48"/>
  <c r="I25" i="48"/>
  <c r="H25" i="48"/>
  <c r="L24" i="48"/>
  <c r="K24" i="48"/>
  <c r="J24" i="48"/>
  <c r="I24" i="48"/>
  <c r="H24" i="48"/>
  <c r="L23" i="48"/>
  <c r="K23" i="48"/>
  <c r="J23" i="48"/>
  <c r="I23" i="48"/>
  <c r="H23" i="48"/>
  <c r="L22" i="48"/>
  <c r="K22" i="48"/>
  <c r="J22" i="48"/>
  <c r="I22" i="48"/>
  <c r="H22" i="48"/>
  <c r="L21" i="48"/>
  <c r="K21" i="48"/>
  <c r="J21" i="48"/>
  <c r="I21" i="48"/>
  <c r="E31" i="48"/>
  <c r="D31" i="48"/>
  <c r="B31" i="48"/>
  <c r="A31" i="48"/>
  <c r="E30" i="48"/>
  <c r="D30" i="48"/>
  <c r="B30" i="48"/>
  <c r="A30" i="48"/>
  <c r="E29" i="48"/>
  <c r="D29" i="48"/>
  <c r="B29" i="48"/>
  <c r="A29" i="48"/>
  <c r="E28" i="48"/>
  <c r="D28" i="48"/>
  <c r="B28" i="48"/>
  <c r="A28" i="48"/>
  <c r="E27" i="48"/>
  <c r="D27" i="48"/>
  <c r="B27" i="48"/>
  <c r="A27" i="48"/>
  <c r="E26" i="48"/>
  <c r="D26" i="48"/>
  <c r="B26" i="48"/>
  <c r="A26" i="48"/>
  <c r="E25" i="48"/>
  <c r="D25" i="48"/>
  <c r="B25" i="48"/>
  <c r="A25" i="48"/>
  <c r="E24" i="48"/>
  <c r="D24" i="48"/>
  <c r="B24" i="48"/>
  <c r="A24" i="48"/>
  <c r="E23" i="48"/>
  <c r="D23" i="48"/>
  <c r="B23" i="48"/>
  <c r="A23" i="48"/>
  <c r="E22" i="48"/>
  <c r="D22" i="48"/>
  <c r="B22" i="48"/>
  <c r="A22" i="48"/>
  <c r="F2" i="48" l="1"/>
  <c r="F3" i="48"/>
  <c r="F4" i="48"/>
  <c r="F5" i="48"/>
  <c r="F6" i="48"/>
  <c r="F7" i="48"/>
  <c r="F8" i="48"/>
  <c r="F9" i="48"/>
  <c r="F10" i="48"/>
  <c r="F11" i="48"/>
  <c r="F12" i="48"/>
  <c r="F13" i="48"/>
  <c r="F14" i="48"/>
  <c r="F15" i="48"/>
  <c r="F16" i="48"/>
  <c r="F17" i="48"/>
  <c r="F18" i="48"/>
  <c r="F19" i="48"/>
  <c r="F20" i="48"/>
  <c r="F21" i="48"/>
  <c r="F22" i="48"/>
  <c r="F23" i="48"/>
  <c r="F24" i="48"/>
  <c r="F25" i="48"/>
  <c r="F26" i="48"/>
  <c r="F27" i="48"/>
  <c r="F28" i="48"/>
  <c r="F29" i="48"/>
  <c r="F30" i="48"/>
  <c r="F31" i="48"/>
  <c r="Q1000" i="2"/>
  <c r="R1000" i="2"/>
  <c r="S1000" i="2"/>
  <c r="T1000" i="2"/>
  <c r="U1000" i="2"/>
  <c r="V1000" i="2" s="1"/>
  <c r="AA1000" i="2"/>
  <c r="AB1000" i="2"/>
  <c r="AC1000" i="2"/>
  <c r="AD1000" i="2"/>
  <c r="AE1000" i="2"/>
  <c r="AF1000" i="2"/>
  <c r="AG1000" i="2"/>
  <c r="AH1000" i="2"/>
  <c r="AI1000" i="2"/>
  <c r="AJ1000" i="2"/>
  <c r="AK1000" i="2"/>
  <c r="AL1000" i="2"/>
  <c r="AO1000" i="2"/>
  <c r="B1" i="48" l="1"/>
  <c r="A1" i="48"/>
  <c r="E1" i="48"/>
  <c r="D1" i="48"/>
  <c r="AO3" i="2" l="1"/>
  <c r="AO4" i="2"/>
  <c r="AO5" i="2"/>
  <c r="AO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7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8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5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O158" i="2"/>
  <c r="AO159" i="2"/>
  <c r="AO160" i="2"/>
  <c r="AO161" i="2"/>
  <c r="AO162" i="2"/>
  <c r="AO163" i="2"/>
  <c r="AO164" i="2"/>
  <c r="AO165" i="2"/>
  <c r="AO166" i="2"/>
  <c r="AO167" i="2"/>
  <c r="AO168" i="2"/>
  <c r="AO169" i="2"/>
  <c r="AO170" i="2"/>
  <c r="AO171" i="2"/>
  <c r="AO172" i="2"/>
  <c r="AO173" i="2"/>
  <c r="AO174" i="2"/>
  <c r="AO175" i="2"/>
  <c r="AO176" i="2"/>
  <c r="AO177" i="2"/>
  <c r="AO178" i="2"/>
  <c r="AO179" i="2"/>
  <c r="AO180" i="2"/>
  <c r="AO181" i="2"/>
  <c r="AO182" i="2"/>
  <c r="AO183" i="2"/>
  <c r="AO184" i="2"/>
  <c r="AO185" i="2"/>
  <c r="AO186" i="2"/>
  <c r="AO187" i="2"/>
  <c r="AO188" i="2"/>
  <c r="AO189" i="2"/>
  <c r="AO190" i="2"/>
  <c r="AO191" i="2"/>
  <c r="AO192" i="2"/>
  <c r="AO193" i="2"/>
  <c r="AO194" i="2"/>
  <c r="AO195" i="2"/>
  <c r="AO196" i="2"/>
  <c r="AO197" i="2"/>
  <c r="AO198" i="2"/>
  <c r="AO199" i="2"/>
  <c r="AO200" i="2"/>
  <c r="AO201" i="2"/>
  <c r="AO202" i="2"/>
  <c r="AO203" i="2"/>
  <c r="AO204" i="2"/>
  <c r="AO205" i="2"/>
  <c r="AO206" i="2"/>
  <c r="AO207" i="2"/>
  <c r="AO208" i="2"/>
  <c r="AO209" i="2"/>
  <c r="AO210" i="2"/>
  <c r="AO211" i="2"/>
  <c r="AO212" i="2"/>
  <c r="AO213" i="2"/>
  <c r="AO214" i="2"/>
  <c r="AO215" i="2"/>
  <c r="AO216" i="2"/>
  <c r="AO217" i="2"/>
  <c r="AO218" i="2"/>
  <c r="AO219" i="2"/>
  <c r="AO220" i="2"/>
  <c r="AO221" i="2"/>
  <c r="AO222" i="2"/>
  <c r="AO223" i="2"/>
  <c r="AO224" i="2"/>
  <c r="AO225" i="2"/>
  <c r="AO226" i="2"/>
  <c r="AO227" i="2"/>
  <c r="AO228" i="2"/>
  <c r="AO229" i="2"/>
  <c r="AO230" i="2"/>
  <c r="AO231" i="2"/>
  <c r="AO232" i="2"/>
  <c r="AO233" i="2"/>
  <c r="AO234" i="2"/>
  <c r="AO235" i="2"/>
  <c r="AO236" i="2"/>
  <c r="AO237" i="2"/>
  <c r="AO238" i="2"/>
  <c r="AO239" i="2"/>
  <c r="AO240" i="2"/>
  <c r="AO241" i="2"/>
  <c r="AO242" i="2"/>
  <c r="AO243" i="2"/>
  <c r="AO244" i="2"/>
  <c r="AO245" i="2"/>
  <c r="AO246" i="2"/>
  <c r="AO247" i="2"/>
  <c r="AO248" i="2"/>
  <c r="AO249" i="2"/>
  <c r="AO250" i="2"/>
  <c r="AO251" i="2"/>
  <c r="AO252" i="2"/>
  <c r="AO253" i="2"/>
  <c r="AO254" i="2"/>
  <c r="AO255" i="2"/>
  <c r="AO256" i="2"/>
  <c r="AO257" i="2"/>
  <c r="AO258" i="2"/>
  <c r="AO259" i="2"/>
  <c r="AO260" i="2"/>
  <c r="AO261" i="2"/>
  <c r="AO262" i="2"/>
  <c r="AO263" i="2"/>
  <c r="AO264" i="2"/>
  <c r="AO265" i="2"/>
  <c r="AO266" i="2"/>
  <c r="AO267" i="2"/>
  <c r="AO268" i="2"/>
  <c r="AO269" i="2"/>
  <c r="AO270" i="2"/>
  <c r="AO271" i="2"/>
  <c r="AO272" i="2"/>
  <c r="AO273" i="2"/>
  <c r="AO274" i="2"/>
  <c r="AO275" i="2"/>
  <c r="AO276" i="2"/>
  <c r="AO277" i="2"/>
  <c r="AO278" i="2"/>
  <c r="AO279" i="2"/>
  <c r="AO280" i="2"/>
  <c r="AO281" i="2"/>
  <c r="AO282" i="2"/>
  <c r="AO283" i="2"/>
  <c r="AO284" i="2"/>
  <c r="AO285" i="2"/>
  <c r="AO286" i="2"/>
  <c r="AO287" i="2"/>
  <c r="AO288" i="2"/>
  <c r="AO289" i="2"/>
  <c r="AO290" i="2"/>
  <c r="AO291" i="2"/>
  <c r="AO292" i="2"/>
  <c r="AO293" i="2"/>
  <c r="AO294" i="2"/>
  <c r="AO295" i="2"/>
  <c r="AO296" i="2"/>
  <c r="AO297" i="2"/>
  <c r="AO298" i="2"/>
  <c r="AO299" i="2"/>
  <c r="AO300" i="2"/>
  <c r="AO301" i="2"/>
  <c r="AO302" i="2"/>
  <c r="AO303" i="2"/>
  <c r="AO304" i="2"/>
  <c r="AO305" i="2"/>
  <c r="AO306" i="2"/>
  <c r="AO307" i="2"/>
  <c r="AO308" i="2"/>
  <c r="AO309" i="2"/>
  <c r="AO310" i="2"/>
  <c r="AO311" i="2"/>
  <c r="AO312" i="2"/>
  <c r="AO313" i="2"/>
  <c r="AO314" i="2"/>
  <c r="AO315" i="2"/>
  <c r="AO316" i="2"/>
  <c r="AO317" i="2"/>
  <c r="AO318" i="2"/>
  <c r="AO319" i="2"/>
  <c r="AO320" i="2"/>
  <c r="AO321" i="2"/>
  <c r="AO322" i="2"/>
  <c r="AO323" i="2"/>
  <c r="AO324" i="2"/>
  <c r="AO325" i="2"/>
  <c r="AO326" i="2"/>
  <c r="AO327" i="2"/>
  <c r="AO328" i="2"/>
  <c r="AO329" i="2"/>
  <c r="AO330" i="2"/>
  <c r="AO331" i="2"/>
  <c r="AO332" i="2"/>
  <c r="AO333" i="2"/>
  <c r="AO334" i="2"/>
  <c r="AO335" i="2"/>
  <c r="AO336" i="2"/>
  <c r="AO337" i="2"/>
  <c r="AO338" i="2"/>
  <c r="AO339" i="2"/>
  <c r="AO340" i="2"/>
  <c r="AO341" i="2"/>
  <c r="AO342" i="2"/>
  <c r="AO343" i="2"/>
  <c r="AO344" i="2"/>
  <c r="AO345" i="2"/>
  <c r="AO346" i="2"/>
  <c r="AO347" i="2"/>
  <c r="AO348" i="2"/>
  <c r="AO349" i="2"/>
  <c r="AO350" i="2"/>
  <c r="AO351" i="2"/>
  <c r="AO352" i="2"/>
  <c r="AO353" i="2"/>
  <c r="AO354" i="2"/>
  <c r="AO355" i="2"/>
  <c r="AO356" i="2"/>
  <c r="AO357" i="2"/>
  <c r="AO358" i="2"/>
  <c r="AO359" i="2"/>
  <c r="AO360" i="2"/>
  <c r="AO361" i="2"/>
  <c r="AO362" i="2"/>
  <c r="AO363" i="2"/>
  <c r="AO364" i="2"/>
  <c r="AO365" i="2"/>
  <c r="AO366" i="2"/>
  <c r="AO367" i="2"/>
  <c r="AO368" i="2"/>
  <c r="AO369" i="2"/>
  <c r="AO370" i="2"/>
  <c r="AO371" i="2"/>
  <c r="AO372" i="2"/>
  <c r="AO373" i="2"/>
  <c r="AO374" i="2"/>
  <c r="AO375" i="2"/>
  <c r="AO376" i="2"/>
  <c r="AO377" i="2"/>
  <c r="AO378" i="2"/>
  <c r="AO379" i="2"/>
  <c r="AO380" i="2"/>
  <c r="AO381" i="2"/>
  <c r="AO382" i="2"/>
  <c r="AO383" i="2"/>
  <c r="AO384" i="2"/>
  <c r="AO385" i="2"/>
  <c r="AO386" i="2"/>
  <c r="AO387" i="2"/>
  <c r="AO388" i="2"/>
  <c r="AO389" i="2"/>
  <c r="AO390" i="2"/>
  <c r="AO391" i="2"/>
  <c r="AO392" i="2"/>
  <c r="AO393" i="2"/>
  <c r="AO394" i="2"/>
  <c r="AO395" i="2"/>
  <c r="AO396" i="2"/>
  <c r="AO397" i="2"/>
  <c r="AO398" i="2"/>
  <c r="AO399" i="2"/>
  <c r="AO400" i="2"/>
  <c r="AO401" i="2"/>
  <c r="AO402" i="2"/>
  <c r="AO403" i="2"/>
  <c r="AO404" i="2"/>
  <c r="AO405" i="2"/>
  <c r="AO406" i="2"/>
  <c r="AO407" i="2"/>
  <c r="AO408" i="2"/>
  <c r="AO409" i="2"/>
  <c r="AO410" i="2"/>
  <c r="AO411" i="2"/>
  <c r="AO412" i="2"/>
  <c r="AO413" i="2"/>
  <c r="AO414" i="2"/>
  <c r="AO415" i="2"/>
  <c r="AO416" i="2"/>
  <c r="AO417" i="2"/>
  <c r="AO418" i="2"/>
  <c r="AO419" i="2"/>
  <c r="AO420" i="2"/>
  <c r="AO421" i="2"/>
  <c r="AO422" i="2"/>
  <c r="AO423" i="2"/>
  <c r="AO424" i="2"/>
  <c r="AO425" i="2"/>
  <c r="AO426" i="2"/>
  <c r="AO427" i="2"/>
  <c r="AO428" i="2"/>
  <c r="AO429" i="2"/>
  <c r="AO430" i="2"/>
  <c r="AO431" i="2"/>
  <c r="AO432" i="2"/>
  <c r="AO433" i="2"/>
  <c r="AO434" i="2"/>
  <c r="AO435" i="2"/>
  <c r="AO436" i="2"/>
  <c r="AO437" i="2"/>
  <c r="AO438" i="2"/>
  <c r="AO439" i="2"/>
  <c r="AO440" i="2"/>
  <c r="AO441" i="2"/>
  <c r="AO442" i="2"/>
  <c r="AO443" i="2"/>
  <c r="AO444" i="2"/>
  <c r="AO445" i="2"/>
  <c r="AO446" i="2"/>
  <c r="AO447" i="2"/>
  <c r="AO448" i="2"/>
  <c r="AO449" i="2"/>
  <c r="AO450" i="2"/>
  <c r="AO451" i="2"/>
  <c r="AO452" i="2"/>
  <c r="AO453" i="2"/>
  <c r="AO454" i="2"/>
  <c r="AO455" i="2"/>
  <c r="AO456" i="2"/>
  <c r="AO457" i="2"/>
  <c r="AO458" i="2"/>
  <c r="AO459" i="2"/>
  <c r="AO460" i="2"/>
  <c r="AO461" i="2"/>
  <c r="AO462" i="2"/>
  <c r="AO463" i="2"/>
  <c r="AO464" i="2"/>
  <c r="AO465" i="2"/>
  <c r="AO466" i="2"/>
  <c r="AO467" i="2"/>
  <c r="AO468" i="2"/>
  <c r="AO469" i="2"/>
  <c r="AO470" i="2"/>
  <c r="AO471" i="2"/>
  <c r="AO472" i="2"/>
  <c r="AO473" i="2"/>
  <c r="AO474" i="2"/>
  <c r="AO475" i="2"/>
  <c r="AO476" i="2"/>
  <c r="AO477" i="2"/>
  <c r="AO478" i="2"/>
  <c r="AO479" i="2"/>
  <c r="AO480" i="2"/>
  <c r="AO481" i="2"/>
  <c r="AO482" i="2"/>
  <c r="AO483" i="2"/>
  <c r="AO484" i="2"/>
  <c r="AO485" i="2"/>
  <c r="AO486" i="2"/>
  <c r="AO487" i="2"/>
  <c r="AO488" i="2"/>
  <c r="AO489" i="2"/>
  <c r="AO490" i="2"/>
  <c r="AO491" i="2"/>
  <c r="AO492" i="2"/>
  <c r="AO493" i="2"/>
  <c r="AO494" i="2"/>
  <c r="AO495" i="2"/>
  <c r="AO496" i="2"/>
  <c r="AO497" i="2"/>
  <c r="AO498" i="2"/>
  <c r="AO499" i="2"/>
  <c r="AO500" i="2"/>
  <c r="AO501" i="2"/>
  <c r="AO502" i="2"/>
  <c r="AO503" i="2"/>
  <c r="AO504" i="2"/>
  <c r="AO505" i="2"/>
  <c r="AO506" i="2"/>
  <c r="AO507" i="2"/>
  <c r="AO508" i="2"/>
  <c r="AO509" i="2"/>
  <c r="AO510" i="2"/>
  <c r="AO511" i="2"/>
  <c r="AO512" i="2"/>
  <c r="AO513" i="2"/>
  <c r="AO514" i="2"/>
  <c r="AO515" i="2"/>
  <c r="AO516" i="2"/>
  <c r="AO517" i="2"/>
  <c r="AO518" i="2"/>
  <c r="AO519" i="2"/>
  <c r="AO520" i="2"/>
  <c r="AO521" i="2"/>
  <c r="AO522" i="2"/>
  <c r="AO523" i="2"/>
  <c r="AO524" i="2"/>
  <c r="AO525" i="2"/>
  <c r="AO526" i="2"/>
  <c r="AO527" i="2"/>
  <c r="AO528" i="2"/>
  <c r="AO529" i="2"/>
  <c r="AO530" i="2"/>
  <c r="AO531" i="2"/>
  <c r="AO532" i="2"/>
  <c r="AO533" i="2"/>
  <c r="AO534" i="2"/>
  <c r="AO535" i="2"/>
  <c r="AO536" i="2"/>
  <c r="AO537" i="2"/>
  <c r="AO538" i="2"/>
  <c r="AO539" i="2"/>
  <c r="AO540" i="2"/>
  <c r="AO541" i="2"/>
  <c r="AO542" i="2"/>
  <c r="AO543" i="2"/>
  <c r="AO544" i="2"/>
  <c r="AO545" i="2"/>
  <c r="AO546" i="2"/>
  <c r="AO547" i="2"/>
  <c r="AO548" i="2"/>
  <c r="AO549" i="2"/>
  <c r="AO550" i="2"/>
  <c r="AO551" i="2"/>
  <c r="AO552" i="2"/>
  <c r="AO553" i="2"/>
  <c r="AO554" i="2"/>
  <c r="AO555" i="2"/>
  <c r="AO556" i="2"/>
  <c r="AO557" i="2"/>
  <c r="AO558" i="2"/>
  <c r="AO559" i="2"/>
  <c r="AO560" i="2"/>
  <c r="AO561" i="2"/>
  <c r="AO562" i="2"/>
  <c r="AO563" i="2"/>
  <c r="AO564" i="2"/>
  <c r="AO565" i="2"/>
  <c r="AO566" i="2"/>
  <c r="AO567" i="2"/>
  <c r="AO568" i="2"/>
  <c r="AO569" i="2"/>
  <c r="AO570" i="2"/>
  <c r="AO571" i="2"/>
  <c r="AO572" i="2"/>
  <c r="AO573" i="2"/>
  <c r="AO574" i="2"/>
  <c r="AO575" i="2"/>
  <c r="AO576" i="2"/>
  <c r="AO577" i="2"/>
  <c r="AO578" i="2"/>
  <c r="AO579" i="2"/>
  <c r="AO580" i="2"/>
  <c r="AO581" i="2"/>
  <c r="AO582" i="2"/>
  <c r="AO583" i="2"/>
  <c r="AO584" i="2"/>
  <c r="AO585" i="2"/>
  <c r="AO586" i="2"/>
  <c r="AO587" i="2"/>
  <c r="AO588" i="2"/>
  <c r="AO589" i="2"/>
  <c r="AO590" i="2"/>
  <c r="AO591" i="2"/>
  <c r="AO592" i="2"/>
  <c r="AO593" i="2"/>
  <c r="AO594" i="2"/>
  <c r="AO595" i="2"/>
  <c r="AO596" i="2"/>
  <c r="AO597" i="2"/>
  <c r="AO598" i="2"/>
  <c r="AO599" i="2"/>
  <c r="AO600" i="2"/>
  <c r="AO601" i="2"/>
  <c r="AO602" i="2"/>
  <c r="AO603" i="2"/>
  <c r="AO604" i="2"/>
  <c r="AO605" i="2"/>
  <c r="AO606" i="2"/>
  <c r="AO607" i="2"/>
  <c r="AO608" i="2"/>
  <c r="AO609" i="2"/>
  <c r="AO610" i="2"/>
  <c r="AO611" i="2"/>
  <c r="AO612" i="2"/>
  <c r="AO613" i="2"/>
  <c r="AO614" i="2"/>
  <c r="AO615" i="2"/>
  <c r="AO616" i="2"/>
  <c r="AO617" i="2"/>
  <c r="AO618" i="2"/>
  <c r="AO619" i="2"/>
  <c r="AO620" i="2"/>
  <c r="AO621" i="2"/>
  <c r="AO622" i="2"/>
  <c r="AO623" i="2"/>
  <c r="AO624" i="2"/>
  <c r="AO625" i="2"/>
  <c r="AO626" i="2"/>
  <c r="AO627" i="2"/>
  <c r="AO628" i="2"/>
  <c r="AO629" i="2"/>
  <c r="AO630" i="2"/>
  <c r="AO631" i="2"/>
  <c r="AO632" i="2"/>
  <c r="AO633" i="2"/>
  <c r="AO634" i="2"/>
  <c r="AO635" i="2"/>
  <c r="AO636" i="2"/>
  <c r="AO637" i="2"/>
  <c r="AO638" i="2"/>
  <c r="AO639" i="2"/>
  <c r="AO640" i="2"/>
  <c r="AO641" i="2"/>
  <c r="AO642" i="2"/>
  <c r="AO643" i="2"/>
  <c r="AO644" i="2"/>
  <c r="AO645" i="2"/>
  <c r="AO646" i="2"/>
  <c r="AO647" i="2"/>
  <c r="AO648" i="2"/>
  <c r="AO649" i="2"/>
  <c r="AO650" i="2"/>
  <c r="AO651" i="2"/>
  <c r="AO652" i="2"/>
  <c r="AO653" i="2"/>
  <c r="AO654" i="2"/>
  <c r="AO655" i="2"/>
  <c r="AO656" i="2"/>
  <c r="AO657" i="2"/>
  <c r="AO658" i="2"/>
  <c r="AO659" i="2"/>
  <c r="AO660" i="2"/>
  <c r="AO661" i="2"/>
  <c r="AO662" i="2"/>
  <c r="AO663" i="2"/>
  <c r="AO664" i="2"/>
  <c r="AO665" i="2"/>
  <c r="AO666" i="2"/>
  <c r="AO667" i="2"/>
  <c r="AO668" i="2"/>
  <c r="AO669" i="2"/>
  <c r="AO670" i="2"/>
  <c r="AO671" i="2"/>
  <c r="AO672" i="2"/>
  <c r="AO673" i="2"/>
  <c r="AO674" i="2"/>
  <c r="AO675" i="2"/>
  <c r="AO676" i="2"/>
  <c r="AO677" i="2"/>
  <c r="AO678" i="2"/>
  <c r="AO679" i="2"/>
  <c r="AO680" i="2"/>
  <c r="AO681" i="2"/>
  <c r="AO682" i="2"/>
  <c r="AO683" i="2"/>
  <c r="AO684" i="2"/>
  <c r="AO685" i="2"/>
  <c r="AO686" i="2"/>
  <c r="AO687" i="2"/>
  <c r="AO688" i="2"/>
  <c r="AO689" i="2"/>
  <c r="AO690" i="2"/>
  <c r="AO691" i="2"/>
  <c r="AO692" i="2"/>
  <c r="AO693" i="2"/>
  <c r="AO694" i="2"/>
  <c r="AO695" i="2"/>
  <c r="AO696" i="2"/>
  <c r="AO697" i="2"/>
  <c r="AO698" i="2"/>
  <c r="AO699" i="2"/>
  <c r="AO700" i="2"/>
  <c r="AO701" i="2"/>
  <c r="AO702" i="2"/>
  <c r="AO703" i="2"/>
  <c r="AO704" i="2"/>
  <c r="AO705" i="2"/>
  <c r="AO706" i="2"/>
  <c r="AO707" i="2"/>
  <c r="AO708" i="2"/>
  <c r="AO709" i="2"/>
  <c r="AO710" i="2"/>
  <c r="AO711" i="2"/>
  <c r="AO712" i="2"/>
  <c r="AO713" i="2"/>
  <c r="AO714" i="2"/>
  <c r="AO715" i="2"/>
  <c r="AO716" i="2"/>
  <c r="AO717" i="2"/>
  <c r="AO718" i="2"/>
  <c r="AO719" i="2"/>
  <c r="AO720" i="2"/>
  <c r="AO721" i="2"/>
  <c r="AO722" i="2"/>
  <c r="AO723" i="2"/>
  <c r="AO724" i="2"/>
  <c r="AO725" i="2"/>
  <c r="AO726" i="2"/>
  <c r="AO727" i="2"/>
  <c r="AO728" i="2"/>
  <c r="AO729" i="2"/>
  <c r="AO730" i="2"/>
  <c r="AO731" i="2"/>
  <c r="AO732" i="2"/>
  <c r="AO733" i="2"/>
  <c r="AO734" i="2"/>
  <c r="AO735" i="2"/>
  <c r="AO736" i="2"/>
  <c r="AO737" i="2"/>
  <c r="AO738" i="2"/>
  <c r="AO739" i="2"/>
  <c r="AO740" i="2"/>
  <c r="AO741" i="2"/>
  <c r="AO742" i="2"/>
  <c r="AO743" i="2"/>
  <c r="AO744" i="2"/>
  <c r="AO745" i="2"/>
  <c r="AO746" i="2"/>
  <c r="AO747" i="2"/>
  <c r="AO748" i="2"/>
  <c r="AO749" i="2"/>
  <c r="AO750" i="2"/>
  <c r="AO751" i="2"/>
  <c r="AO752" i="2"/>
  <c r="AO753" i="2"/>
  <c r="AO754" i="2"/>
  <c r="AO755" i="2"/>
  <c r="AO756" i="2"/>
  <c r="AO757" i="2"/>
  <c r="AO758" i="2"/>
  <c r="AO759" i="2"/>
  <c r="AO760" i="2"/>
  <c r="AO761" i="2"/>
  <c r="AO762" i="2"/>
  <c r="AO763" i="2"/>
  <c r="AO764" i="2"/>
  <c r="AO765" i="2"/>
  <c r="AO766" i="2"/>
  <c r="AO767" i="2"/>
  <c r="AO768" i="2"/>
  <c r="AO769" i="2"/>
  <c r="AO770" i="2"/>
  <c r="AO771" i="2"/>
  <c r="AO772" i="2"/>
  <c r="AO773" i="2"/>
  <c r="AO774" i="2"/>
  <c r="AO775" i="2"/>
  <c r="AO776" i="2"/>
  <c r="AO777" i="2"/>
  <c r="AO778" i="2"/>
  <c r="AO779" i="2"/>
  <c r="AO780" i="2"/>
  <c r="AO781" i="2"/>
  <c r="AO782" i="2"/>
  <c r="AO783" i="2"/>
  <c r="AO784" i="2"/>
  <c r="AO785" i="2"/>
  <c r="AO786" i="2"/>
  <c r="AO787" i="2"/>
  <c r="AO788" i="2"/>
  <c r="AO789" i="2"/>
  <c r="AO790" i="2"/>
  <c r="AO791" i="2"/>
  <c r="AO792" i="2"/>
  <c r="AO793" i="2"/>
  <c r="AO794" i="2"/>
  <c r="AO795" i="2"/>
  <c r="AO796" i="2"/>
  <c r="AO797" i="2"/>
  <c r="AO798" i="2"/>
  <c r="AO799" i="2"/>
  <c r="AO800" i="2"/>
  <c r="AO801" i="2"/>
  <c r="AO802" i="2"/>
  <c r="AO803" i="2"/>
  <c r="AO804" i="2"/>
  <c r="AO805" i="2"/>
  <c r="AO806" i="2"/>
  <c r="AO807" i="2"/>
  <c r="AO808" i="2"/>
  <c r="AO809" i="2"/>
  <c r="AO810" i="2"/>
  <c r="AO811" i="2"/>
  <c r="AO812" i="2"/>
  <c r="AO813" i="2"/>
  <c r="AO814" i="2"/>
  <c r="AO815" i="2"/>
  <c r="AO816" i="2"/>
  <c r="AO817" i="2"/>
  <c r="AO818" i="2"/>
  <c r="AO819" i="2"/>
  <c r="AO820" i="2"/>
  <c r="AO821" i="2"/>
  <c r="AO822" i="2"/>
  <c r="AO823" i="2"/>
  <c r="AO824" i="2"/>
  <c r="AO825" i="2"/>
  <c r="AO826" i="2"/>
  <c r="AO827" i="2"/>
  <c r="AO828" i="2"/>
  <c r="AO829" i="2"/>
  <c r="AO830" i="2"/>
  <c r="AO831" i="2"/>
  <c r="AO832" i="2"/>
  <c r="AO833" i="2"/>
  <c r="AO834" i="2"/>
  <c r="AO835" i="2"/>
  <c r="AO836" i="2"/>
  <c r="AO837" i="2"/>
  <c r="AO838" i="2"/>
  <c r="AO839" i="2"/>
  <c r="AO840" i="2"/>
  <c r="AO841" i="2"/>
  <c r="AO842" i="2"/>
  <c r="AO843" i="2"/>
  <c r="AO844" i="2"/>
  <c r="AO845" i="2"/>
  <c r="AO846" i="2"/>
  <c r="AO847" i="2"/>
  <c r="AO848" i="2"/>
  <c r="AO849" i="2"/>
  <c r="AO850" i="2"/>
  <c r="AO851" i="2"/>
  <c r="AO852" i="2"/>
  <c r="AO853" i="2"/>
  <c r="AO854" i="2"/>
  <c r="AO855" i="2"/>
  <c r="AO856" i="2"/>
  <c r="AO857" i="2"/>
  <c r="AO858" i="2"/>
  <c r="AO859" i="2"/>
  <c r="AO860" i="2"/>
  <c r="AO861" i="2"/>
  <c r="AO862" i="2"/>
  <c r="AO863" i="2"/>
  <c r="AO864" i="2"/>
  <c r="AO865" i="2"/>
  <c r="AO866" i="2"/>
  <c r="AO867" i="2"/>
  <c r="AO868" i="2"/>
  <c r="AO869" i="2"/>
  <c r="AO870" i="2"/>
  <c r="AO871" i="2"/>
  <c r="AO872" i="2"/>
  <c r="AO873" i="2"/>
  <c r="AO874" i="2"/>
  <c r="AO875" i="2"/>
  <c r="AO876" i="2"/>
  <c r="AO877" i="2"/>
  <c r="AO878" i="2"/>
  <c r="AO879" i="2"/>
  <c r="AO880" i="2"/>
  <c r="AO881" i="2"/>
  <c r="AO882" i="2"/>
  <c r="AO883" i="2"/>
  <c r="AO884" i="2"/>
  <c r="AO885" i="2"/>
  <c r="AO886" i="2"/>
  <c r="AO887" i="2"/>
  <c r="AO888" i="2"/>
  <c r="AO889" i="2"/>
  <c r="AO890" i="2"/>
  <c r="AO891" i="2"/>
  <c r="AO892" i="2"/>
  <c r="AO893" i="2"/>
  <c r="AO894" i="2"/>
  <c r="AO895" i="2"/>
  <c r="AO896" i="2"/>
  <c r="AO897" i="2"/>
  <c r="AO898" i="2"/>
  <c r="AO899" i="2"/>
  <c r="AO900" i="2"/>
  <c r="AO901" i="2"/>
  <c r="AO902" i="2"/>
  <c r="AO903" i="2"/>
  <c r="AO904" i="2"/>
  <c r="AO905" i="2"/>
  <c r="AO906" i="2"/>
  <c r="AO907" i="2"/>
  <c r="AO908" i="2"/>
  <c r="AO909" i="2"/>
  <c r="AO910" i="2"/>
  <c r="AO911" i="2"/>
  <c r="AO912" i="2"/>
  <c r="AO913" i="2"/>
  <c r="AO914" i="2"/>
  <c r="AO915" i="2"/>
  <c r="AO916" i="2"/>
  <c r="AO917" i="2"/>
  <c r="AO918" i="2"/>
  <c r="AO919" i="2"/>
  <c r="AO920" i="2"/>
  <c r="AO921" i="2"/>
  <c r="AO922" i="2"/>
  <c r="AO923" i="2"/>
  <c r="AO924" i="2"/>
  <c r="AO925" i="2"/>
  <c r="AO926" i="2"/>
  <c r="AO927" i="2"/>
  <c r="AO928" i="2"/>
  <c r="AO929" i="2"/>
  <c r="AO930" i="2"/>
  <c r="AO931" i="2"/>
  <c r="AO932" i="2"/>
  <c r="AO933" i="2"/>
  <c r="AO934" i="2"/>
  <c r="AO935" i="2"/>
  <c r="AO936" i="2"/>
  <c r="AO937" i="2"/>
  <c r="AO938" i="2"/>
  <c r="AO939" i="2"/>
  <c r="AO940" i="2"/>
  <c r="AO941" i="2"/>
  <c r="AO942" i="2"/>
  <c r="AO943" i="2"/>
  <c r="AO944" i="2"/>
  <c r="AO945" i="2"/>
  <c r="AO946" i="2"/>
  <c r="AO947" i="2"/>
  <c r="AO948" i="2"/>
  <c r="AO949" i="2"/>
  <c r="AO950" i="2"/>
  <c r="AO951" i="2"/>
  <c r="AO952" i="2"/>
  <c r="AO953" i="2"/>
  <c r="AO954" i="2"/>
  <c r="AO955" i="2"/>
  <c r="AO956" i="2"/>
  <c r="AO957" i="2"/>
  <c r="AO958" i="2"/>
  <c r="AO959" i="2"/>
  <c r="AO960" i="2"/>
  <c r="AO961" i="2"/>
  <c r="AO962" i="2"/>
  <c r="AO963" i="2"/>
  <c r="AO964" i="2"/>
  <c r="AO965" i="2"/>
  <c r="AO966" i="2"/>
  <c r="AO967" i="2"/>
  <c r="AO968" i="2"/>
  <c r="AO969" i="2"/>
  <c r="AO970" i="2"/>
  <c r="AO971" i="2"/>
  <c r="AO972" i="2"/>
  <c r="AO973" i="2"/>
  <c r="AO974" i="2"/>
  <c r="AO975" i="2"/>
  <c r="AO976" i="2"/>
  <c r="AO977" i="2"/>
  <c r="AO978" i="2"/>
  <c r="AO979" i="2"/>
  <c r="AO980" i="2"/>
  <c r="AO981" i="2"/>
  <c r="AO982" i="2"/>
  <c r="AO983" i="2"/>
  <c r="AO984" i="2"/>
  <c r="AO985" i="2"/>
  <c r="AO986" i="2"/>
  <c r="AO987" i="2"/>
  <c r="AO988" i="2"/>
  <c r="AO989" i="2"/>
  <c r="AO990" i="2"/>
  <c r="AO991" i="2"/>
  <c r="AO992" i="2"/>
  <c r="AO993" i="2"/>
  <c r="AO994" i="2"/>
  <c r="AO995" i="2"/>
  <c r="AO996" i="2"/>
  <c r="AO997" i="2"/>
  <c r="AO998" i="2"/>
  <c r="AO999" i="2"/>
  <c r="AO2" i="2"/>
  <c r="B43" i="19" l="1"/>
  <c r="B42" i="19"/>
  <c r="B37" i="19"/>
  <c r="B36" i="19"/>
  <c r="B31" i="19"/>
  <c r="B30" i="19"/>
  <c r="B29" i="19"/>
  <c r="AD341" i="2"/>
  <c r="AE338" i="2"/>
  <c r="AC344" i="2"/>
  <c r="AC340" i="2"/>
  <c r="AD345" i="2"/>
  <c r="AE340" i="2"/>
  <c r="AC346" i="2"/>
  <c r="AE350" i="2"/>
  <c r="AC356" i="2"/>
  <c r="AD361" i="2"/>
  <c r="AE366" i="2"/>
  <c r="AC372" i="2"/>
  <c r="AD377" i="2"/>
  <c r="AE382" i="2"/>
  <c r="AC388" i="2"/>
  <c r="AD393" i="2"/>
  <c r="AE398" i="2"/>
  <c r="AC404" i="2"/>
  <c r="AD409" i="2"/>
  <c r="AE414" i="2"/>
  <c r="AC420" i="2"/>
  <c r="AD425" i="2"/>
  <c r="AE430" i="2"/>
  <c r="AC436" i="2"/>
  <c r="AD441" i="2"/>
  <c r="AE446" i="2"/>
  <c r="AC452" i="2"/>
  <c r="AD457" i="2"/>
  <c r="AE462" i="2"/>
  <c r="AC468" i="2"/>
  <c r="AD340" i="2"/>
  <c r="AE345" i="2"/>
  <c r="AC351" i="2"/>
  <c r="AD356" i="2"/>
  <c r="AE361" i="2"/>
  <c r="AC367" i="2"/>
  <c r="AD372" i="2"/>
  <c r="AE377" i="2"/>
  <c r="AC383" i="2"/>
  <c r="AD388" i="2"/>
  <c r="AE393" i="2"/>
  <c r="AC399" i="2"/>
  <c r="AD404" i="2"/>
  <c r="AE409" i="2"/>
  <c r="AC415" i="2"/>
  <c r="AD420" i="2"/>
  <c r="AE425" i="2"/>
  <c r="AC431" i="2"/>
  <c r="AD436" i="2"/>
  <c r="AE441" i="2"/>
  <c r="AC447" i="2"/>
  <c r="AD452" i="2"/>
  <c r="AE457" i="2"/>
  <c r="AC463" i="2"/>
  <c r="AD468" i="2"/>
  <c r="AE473" i="2"/>
  <c r="AC479" i="2"/>
  <c r="AD484" i="2"/>
  <c r="AE489" i="2"/>
  <c r="AC495" i="2"/>
  <c r="AD500" i="2"/>
  <c r="AE505" i="2"/>
  <c r="AC511" i="2"/>
  <c r="AD516" i="2"/>
  <c r="AD347" i="2"/>
  <c r="AE352" i="2"/>
  <c r="AC358" i="2"/>
  <c r="AD363" i="2"/>
  <c r="AE368" i="2"/>
  <c r="AC374" i="2"/>
  <c r="AD379" i="2"/>
  <c r="AE384" i="2"/>
  <c r="AC390" i="2"/>
  <c r="AD395" i="2"/>
  <c r="AE400" i="2"/>
  <c r="AC406" i="2"/>
  <c r="AD411" i="2"/>
  <c r="AD337" i="2"/>
  <c r="AE342" i="2"/>
  <c r="AD343" i="2"/>
  <c r="AD353" i="2"/>
  <c r="AC364" i="2"/>
  <c r="AE374" i="2"/>
  <c r="AD385" i="2"/>
  <c r="AC396" i="2"/>
  <c r="AE406" i="2"/>
  <c r="AD417" i="2"/>
  <c r="AC428" i="2"/>
  <c r="AE438" i="2"/>
  <c r="AD449" i="2"/>
  <c r="AC460" i="2"/>
  <c r="AC343" i="2"/>
  <c r="AE353" i="2"/>
  <c r="AD364" i="2"/>
  <c r="AC375" i="2"/>
  <c r="AE385" i="2"/>
  <c r="AD396" i="2"/>
  <c r="AC407" i="2"/>
  <c r="AE417" i="2"/>
  <c r="AD428" i="2"/>
  <c r="AC439" i="2"/>
  <c r="AE449" i="2"/>
  <c r="AD460" i="2"/>
  <c r="AC471" i="2"/>
  <c r="AE481" i="2"/>
  <c r="AD492" i="2"/>
  <c r="AC503" i="2"/>
  <c r="AE513" i="2"/>
  <c r="AC350" i="2"/>
  <c r="AE360" i="2"/>
  <c r="AD371" i="2"/>
  <c r="AC382" i="2"/>
  <c r="AE392" i="2"/>
  <c r="AD403" i="2"/>
  <c r="AC414" i="2"/>
  <c r="AD419" i="2"/>
  <c r="AE424" i="2"/>
  <c r="AC430" i="2"/>
  <c r="AD435" i="2"/>
  <c r="AE440" i="2"/>
  <c r="AC446" i="2"/>
  <c r="AD451" i="2"/>
  <c r="AE456" i="2"/>
  <c r="AC462" i="2"/>
  <c r="AD467" i="2"/>
  <c r="AE339" i="2"/>
  <c r="AC345" i="2"/>
  <c r="AD350" i="2"/>
  <c r="AE355" i="2"/>
  <c r="AC361" i="2"/>
  <c r="AD366" i="2"/>
  <c r="AE371" i="2"/>
  <c r="AC377" i="2"/>
  <c r="AD382" i="2"/>
  <c r="AE387" i="2"/>
  <c r="AC393" i="2"/>
  <c r="AD398" i="2"/>
  <c r="AE403" i="2"/>
  <c r="AC409" i="2"/>
  <c r="AD414" i="2"/>
  <c r="AE419" i="2"/>
  <c r="AC425" i="2"/>
  <c r="AD430" i="2"/>
  <c r="AE435" i="2"/>
  <c r="AC441" i="2"/>
  <c r="AD446" i="2"/>
  <c r="AE451" i="2"/>
  <c r="AC457" i="2"/>
  <c r="AD462" i="2"/>
  <c r="AE467" i="2"/>
  <c r="AC473" i="2"/>
  <c r="AD478" i="2"/>
  <c r="AE483" i="2"/>
  <c r="AC489" i="2"/>
  <c r="AD494" i="2"/>
  <c r="AE499" i="2"/>
  <c r="AC505" i="2"/>
  <c r="AD510" i="2"/>
  <c r="AE515" i="2"/>
  <c r="AC523" i="2"/>
  <c r="AD528" i="2"/>
  <c r="AE533" i="2"/>
  <c r="AC539" i="2"/>
  <c r="AD544" i="2"/>
  <c r="AE549" i="2"/>
  <c r="AC555" i="2"/>
  <c r="AD560" i="2"/>
  <c r="AE565" i="2"/>
  <c r="AC571" i="2"/>
  <c r="AD576" i="2"/>
  <c r="AE581" i="2"/>
  <c r="AC587" i="2"/>
  <c r="AD592" i="2"/>
  <c r="AE597" i="2"/>
  <c r="AC603" i="2"/>
  <c r="AD608" i="2"/>
  <c r="AE613" i="2"/>
  <c r="AC619" i="2"/>
  <c r="AD624" i="2"/>
  <c r="AE629" i="2"/>
  <c r="AC635" i="2"/>
  <c r="AD640" i="2"/>
  <c r="AE645" i="2"/>
  <c r="AC651" i="2"/>
  <c r="AD656" i="2"/>
  <c r="AE661" i="2"/>
  <c r="AC667" i="2"/>
  <c r="AD672" i="2"/>
  <c r="AE677" i="2"/>
  <c r="AC683" i="2"/>
  <c r="AD688" i="2"/>
  <c r="AE693" i="2"/>
  <c r="AC699" i="2"/>
  <c r="AD704" i="2"/>
  <c r="AE709" i="2"/>
  <c r="AC715" i="2"/>
  <c r="AD720" i="2"/>
  <c r="AE725" i="2"/>
  <c r="AC731" i="2"/>
  <c r="AD736" i="2"/>
  <c r="AE741" i="2"/>
  <c r="AC747" i="2"/>
  <c r="AD752" i="2"/>
  <c r="AE757" i="2"/>
  <c r="AC763" i="2"/>
  <c r="AD768" i="2"/>
  <c r="AE773" i="2"/>
  <c r="AC779" i="2"/>
  <c r="AD784" i="2"/>
  <c r="AE789" i="2"/>
  <c r="AC795" i="2"/>
  <c r="AD800" i="2"/>
  <c r="AE805" i="2"/>
  <c r="AE470" i="2"/>
  <c r="AC476" i="2"/>
  <c r="AD481" i="2"/>
  <c r="AE486" i="2"/>
  <c r="AC492" i="2"/>
  <c r="AD497" i="2"/>
  <c r="AE502" i="2"/>
  <c r="AC508" i="2"/>
  <c r="AD513" i="2"/>
  <c r="AE518" i="2"/>
  <c r="AC524" i="2"/>
  <c r="AD529" i="2"/>
  <c r="AE534" i="2"/>
  <c r="AC540" i="2"/>
  <c r="AD545" i="2"/>
  <c r="AE550" i="2"/>
  <c r="AC556" i="2"/>
  <c r="AD561" i="2"/>
  <c r="AE566" i="2"/>
  <c r="AC572" i="2"/>
  <c r="AD577" i="2"/>
  <c r="AE582" i="2"/>
  <c r="AC588" i="2"/>
  <c r="AC342" i="2"/>
  <c r="AC352" i="2"/>
  <c r="AE362" i="2"/>
  <c r="AD373" i="2"/>
  <c r="AC384" i="2"/>
  <c r="AE394" i="2"/>
  <c r="AD405" i="2"/>
  <c r="AC416" i="2"/>
  <c r="AE426" i="2"/>
  <c r="AD437" i="2"/>
  <c r="AC448" i="2"/>
  <c r="AE458" i="2"/>
  <c r="AD469" i="2"/>
  <c r="AE341" i="2"/>
  <c r="AD352" i="2"/>
  <c r="AC363" i="2"/>
  <c r="AE373" i="2"/>
  <c r="AD384" i="2"/>
  <c r="AC395" i="2"/>
  <c r="AE405" i="2"/>
  <c r="AD416" i="2"/>
  <c r="AC427" i="2"/>
  <c r="AE437" i="2"/>
  <c r="AD448" i="2"/>
  <c r="AC459" i="2"/>
  <c r="AE469" i="2"/>
  <c r="AD480" i="2"/>
  <c r="AC491" i="2"/>
  <c r="AE501" i="2"/>
  <c r="AD512" i="2"/>
  <c r="AE348" i="2"/>
  <c r="AD359" i="2"/>
  <c r="AC370" i="2"/>
  <c r="AE380" i="2"/>
  <c r="AD391" i="2"/>
  <c r="AC402" i="2"/>
  <c r="AE412" i="2"/>
  <c r="AD423" i="2"/>
  <c r="AC434" i="2"/>
  <c r="AE444" i="2"/>
  <c r="AD455" i="2"/>
  <c r="AC466" i="2"/>
  <c r="AD338" i="2"/>
  <c r="AC349" i="2"/>
  <c r="AE359" i="2"/>
  <c r="AD370" i="2"/>
  <c r="AC381" i="2"/>
  <c r="AE391" i="2"/>
  <c r="AD402" i="2"/>
  <c r="AC413" i="2"/>
  <c r="AE423" i="2"/>
  <c r="AD434" i="2"/>
  <c r="AC445" i="2"/>
  <c r="AE455" i="2"/>
  <c r="AD466" i="2"/>
  <c r="AC477" i="2"/>
  <c r="AE487" i="2"/>
  <c r="AD498" i="2"/>
  <c r="AC509" i="2"/>
  <c r="AE521" i="2"/>
  <c r="AD532" i="2"/>
  <c r="AC543" i="2"/>
  <c r="AE553" i="2"/>
  <c r="AD564" i="2"/>
  <c r="AC575" i="2"/>
  <c r="AE585" i="2"/>
  <c r="AD596" i="2"/>
  <c r="AC607" i="2"/>
  <c r="AE617" i="2"/>
  <c r="AD628" i="2"/>
  <c r="AC639" i="2"/>
  <c r="AE649" i="2"/>
  <c r="AD660" i="2"/>
  <c r="AC671" i="2"/>
  <c r="AE681" i="2"/>
  <c r="AD692" i="2"/>
  <c r="AC703" i="2"/>
  <c r="AE713" i="2"/>
  <c r="AD724" i="2"/>
  <c r="AC735" i="2"/>
  <c r="AE745" i="2"/>
  <c r="AD756" i="2"/>
  <c r="AC767" i="2"/>
  <c r="AE777" i="2"/>
  <c r="AD788" i="2"/>
  <c r="AC799" i="2"/>
  <c r="AE809" i="2"/>
  <c r="AC480" i="2"/>
  <c r="AE490" i="2"/>
  <c r="AD501" i="2"/>
  <c r="AC512" i="2"/>
  <c r="AE522" i="2"/>
  <c r="AD533" i="2"/>
  <c r="AC544" i="2"/>
  <c r="AE554" i="2"/>
  <c r="AD565" i="2"/>
  <c r="AC576" i="2"/>
  <c r="AE586" i="2"/>
  <c r="AE594" i="2"/>
  <c r="AC600" i="2"/>
  <c r="AD605" i="2"/>
  <c r="AE610" i="2"/>
  <c r="AC616" i="2"/>
  <c r="AE344" i="2"/>
  <c r="AE354" i="2"/>
  <c r="AD365" i="2"/>
  <c r="AC376" i="2"/>
  <c r="AE386" i="2"/>
  <c r="AD397" i="2"/>
  <c r="AC408" i="2"/>
  <c r="AE418" i="2"/>
  <c r="AD429" i="2"/>
  <c r="AC440" i="2"/>
  <c r="AE450" i="2"/>
  <c r="AD461" i="2"/>
  <c r="AD344" i="2"/>
  <c r="AC355" i="2"/>
  <c r="AE365" i="2"/>
  <c r="AD376" i="2"/>
  <c r="AC387" i="2"/>
  <c r="AE397" i="2"/>
  <c r="AD408" i="2"/>
  <c r="AC419" i="2"/>
  <c r="AE429" i="2"/>
  <c r="AD440" i="2"/>
  <c r="AC451" i="2"/>
  <c r="AE461" i="2"/>
  <c r="AD472" i="2"/>
  <c r="AC483" i="2"/>
  <c r="AE493" i="2"/>
  <c r="AD504" i="2"/>
  <c r="AC515" i="2"/>
  <c r="AD351" i="2"/>
  <c r="AC362" i="2"/>
  <c r="AE372" i="2"/>
  <c r="AD383" i="2"/>
  <c r="AC394" i="2"/>
  <c r="AE404" i="2"/>
  <c r="AD415" i="2"/>
  <c r="AC426" i="2"/>
  <c r="AE436" i="2"/>
  <c r="AD447" i="2"/>
  <c r="AC458" i="2"/>
  <c r="AE468" i="2"/>
  <c r="AC341" i="2"/>
  <c r="AE351" i="2"/>
  <c r="AD362" i="2"/>
  <c r="AC373" i="2"/>
  <c r="AE383" i="2"/>
  <c r="AD394" i="2"/>
  <c r="AC405" i="2"/>
  <c r="AE415" i="2"/>
  <c r="AD426" i="2"/>
  <c r="AC437" i="2"/>
  <c r="AE447" i="2"/>
  <c r="AD458" i="2"/>
  <c r="AC469" i="2"/>
  <c r="AE479" i="2"/>
  <c r="AD490" i="2"/>
  <c r="AC501" i="2"/>
  <c r="AE511" i="2"/>
  <c r="AD524" i="2"/>
  <c r="AC535" i="2"/>
  <c r="AE545" i="2"/>
  <c r="AD556" i="2"/>
  <c r="AC567" i="2"/>
  <c r="AE577" i="2"/>
  <c r="AD588" i="2"/>
  <c r="AC599" i="2"/>
  <c r="AE609" i="2"/>
  <c r="AD620" i="2"/>
  <c r="AC631" i="2"/>
  <c r="AE641" i="2"/>
  <c r="AD652" i="2"/>
  <c r="AC663" i="2"/>
  <c r="AE673" i="2"/>
  <c r="AD684" i="2"/>
  <c r="AC695" i="2"/>
  <c r="AE705" i="2"/>
  <c r="AD716" i="2"/>
  <c r="AC727" i="2"/>
  <c r="AE737" i="2"/>
  <c r="AD748" i="2"/>
  <c r="AC759" i="2"/>
  <c r="AE769" i="2"/>
  <c r="AD780" i="2"/>
  <c r="AC791" i="2"/>
  <c r="AE801" i="2"/>
  <c r="AC472" i="2"/>
  <c r="AE482" i="2"/>
  <c r="AD493" i="2"/>
  <c r="AC504" i="2"/>
  <c r="AE514" i="2"/>
  <c r="AD525" i="2"/>
  <c r="AC536" i="2"/>
  <c r="AE546" i="2"/>
  <c r="AD557" i="2"/>
  <c r="AC568" i="2"/>
  <c r="AE578" i="2"/>
  <c r="AD589" i="2"/>
  <c r="AC596" i="2"/>
  <c r="AD601" i="2"/>
  <c r="AE606" i="2"/>
  <c r="AC612" i="2"/>
  <c r="AD617" i="2"/>
  <c r="AE622" i="2"/>
  <c r="AC628" i="2"/>
  <c r="AD633" i="2"/>
  <c r="AE638" i="2"/>
  <c r="AC644" i="2"/>
  <c r="AD649" i="2"/>
  <c r="AE654" i="2"/>
  <c r="AC660" i="2"/>
  <c r="AD665" i="2"/>
  <c r="AE670" i="2"/>
  <c r="AC676" i="2"/>
  <c r="AD681" i="2"/>
  <c r="AE686" i="2"/>
  <c r="AC692" i="2"/>
  <c r="AD697" i="2"/>
  <c r="AE702" i="2"/>
  <c r="AC708" i="2"/>
  <c r="AD713" i="2"/>
  <c r="AE718" i="2"/>
  <c r="AC724" i="2"/>
  <c r="AD729" i="2"/>
  <c r="AE734" i="2"/>
  <c r="AC740" i="2"/>
  <c r="AD745" i="2"/>
  <c r="AE750" i="2"/>
  <c r="AC756" i="2"/>
  <c r="AD761" i="2"/>
  <c r="AC521" i="2"/>
  <c r="AD526" i="2"/>
  <c r="AE531" i="2"/>
  <c r="AC537" i="2"/>
  <c r="AD542" i="2"/>
  <c r="AE547" i="2"/>
  <c r="AC553" i="2"/>
  <c r="AD558" i="2"/>
  <c r="AE563" i="2"/>
  <c r="AC569" i="2"/>
  <c r="AD574" i="2"/>
  <c r="AE579" i="2"/>
  <c r="AC585" i="2"/>
  <c r="AD590" i="2"/>
  <c r="AE595" i="2"/>
  <c r="AC601" i="2"/>
  <c r="AD606" i="2"/>
  <c r="AE611" i="2"/>
  <c r="AC617" i="2"/>
  <c r="AD622" i="2"/>
  <c r="AE627" i="2"/>
  <c r="AC633" i="2"/>
  <c r="AD638" i="2"/>
  <c r="AE643" i="2"/>
  <c r="AC649" i="2"/>
  <c r="AD654" i="2"/>
  <c r="AE659" i="2"/>
  <c r="AC665" i="2"/>
  <c r="AD670" i="2"/>
  <c r="AE675" i="2"/>
  <c r="AC348" i="2"/>
  <c r="AD369" i="2"/>
  <c r="AE390" i="2"/>
  <c r="AC412" i="2"/>
  <c r="AD433" i="2"/>
  <c r="AE454" i="2"/>
  <c r="AD348" i="2"/>
  <c r="AE369" i="2"/>
  <c r="AC391" i="2"/>
  <c r="AD412" i="2"/>
  <c r="AE433" i="2"/>
  <c r="AC455" i="2"/>
  <c r="AD476" i="2"/>
  <c r="AE497" i="2"/>
  <c r="AC519" i="2"/>
  <c r="AC366" i="2"/>
  <c r="AD387" i="2"/>
  <c r="AE408" i="2"/>
  <c r="AC422" i="2"/>
  <c r="AE432" i="2"/>
  <c r="AD443" i="2"/>
  <c r="AC454" i="2"/>
  <c r="AE464" i="2"/>
  <c r="AC337" i="2"/>
  <c r="AE347" i="2"/>
  <c r="AD358" i="2"/>
  <c r="AC369" i="2"/>
  <c r="AE379" i="2"/>
  <c r="AD390" i="2"/>
  <c r="AC401" i="2"/>
  <c r="AE411" i="2"/>
  <c r="AD422" i="2"/>
  <c r="AC433" i="2"/>
  <c r="AE443" i="2"/>
  <c r="AD454" i="2"/>
  <c r="AC465" i="2"/>
  <c r="AE475" i="2"/>
  <c r="AD486" i="2"/>
  <c r="AC497" i="2"/>
  <c r="AE507" i="2"/>
  <c r="AE519" i="2"/>
  <c r="AC531" i="2"/>
  <c r="AE541" i="2"/>
  <c r="AD552" i="2"/>
  <c r="AC563" i="2"/>
  <c r="AE573" i="2"/>
  <c r="AD584" i="2"/>
  <c r="AC595" i="2"/>
  <c r="AE605" i="2"/>
  <c r="AD616" i="2"/>
  <c r="AC627" i="2"/>
  <c r="AE637" i="2"/>
  <c r="AD648" i="2"/>
  <c r="AC659" i="2"/>
  <c r="AE669" i="2"/>
  <c r="AD680" i="2"/>
  <c r="AC691" i="2"/>
  <c r="AE701" i="2"/>
  <c r="AD712" i="2"/>
  <c r="AC723" i="2"/>
  <c r="AE733" i="2"/>
  <c r="AD744" i="2"/>
  <c r="AC755" i="2"/>
  <c r="AE765" i="2"/>
  <c r="AD776" i="2"/>
  <c r="AC787" i="2"/>
  <c r="AE797" i="2"/>
  <c r="AD808" i="2"/>
  <c r="AE478" i="2"/>
  <c r="AD489" i="2"/>
  <c r="AC500" i="2"/>
  <c r="AE510" i="2"/>
  <c r="AD521" i="2"/>
  <c r="AC532" i="2"/>
  <c r="AE542" i="2"/>
  <c r="AD553" i="2"/>
  <c r="AC564" i="2"/>
  <c r="AE574" i="2"/>
  <c r="AD585" i="2"/>
  <c r="AD357" i="2"/>
  <c r="AE378" i="2"/>
  <c r="AC400" i="2"/>
  <c r="AD421" i="2"/>
  <c r="AE442" i="2"/>
  <c r="AC464" i="2"/>
  <c r="AE357" i="2"/>
  <c r="AC379" i="2"/>
  <c r="AD400" i="2"/>
  <c r="AE421" i="2"/>
  <c r="AC443" i="2"/>
  <c r="AD464" i="2"/>
  <c r="AE485" i="2"/>
  <c r="AC507" i="2"/>
  <c r="AC354" i="2"/>
  <c r="AD375" i="2"/>
  <c r="AE396" i="2"/>
  <c r="AC418" i="2"/>
  <c r="AD439" i="2"/>
  <c r="AE460" i="2"/>
  <c r="AD354" i="2"/>
  <c r="AE375" i="2"/>
  <c r="AC397" i="2"/>
  <c r="AD418" i="2"/>
  <c r="AE439" i="2"/>
  <c r="AC461" i="2"/>
  <c r="AD482" i="2"/>
  <c r="AE503" i="2"/>
  <c r="AC527" i="2"/>
  <c r="AD548" i="2"/>
  <c r="AE569" i="2"/>
  <c r="AC591" i="2"/>
  <c r="AD612" i="2"/>
  <c r="AE633" i="2"/>
  <c r="AC655" i="2"/>
  <c r="AD676" i="2"/>
  <c r="AE697" i="2"/>
  <c r="AC719" i="2"/>
  <c r="AD740" i="2"/>
  <c r="AE761" i="2"/>
  <c r="AC783" i="2"/>
  <c r="AD804" i="2"/>
  <c r="AD485" i="2"/>
  <c r="AE506" i="2"/>
  <c r="AC528" i="2"/>
  <c r="AD549" i="2"/>
  <c r="AE570" i="2"/>
  <c r="AC592" i="2"/>
  <c r="AE602" i="2"/>
  <c r="AD613" i="2"/>
  <c r="AD339" i="2"/>
  <c r="AC360" i="2"/>
  <c r="AD381" i="2"/>
  <c r="AE402" i="2"/>
  <c r="AC424" i="2"/>
  <c r="AD445" i="2"/>
  <c r="AE466" i="2"/>
  <c r="AC339" i="2"/>
  <c r="AD360" i="2"/>
  <c r="AE381" i="2"/>
  <c r="AC403" i="2"/>
  <c r="AD424" i="2"/>
  <c r="AE445" i="2"/>
  <c r="AC467" i="2"/>
  <c r="AD488" i="2"/>
  <c r="AE509" i="2"/>
  <c r="AE356" i="2"/>
  <c r="AC378" i="2"/>
  <c r="AD399" i="2"/>
  <c r="AE420" i="2"/>
  <c r="AC442" i="2"/>
  <c r="AD463" i="2"/>
  <c r="AC357" i="2"/>
  <c r="AD378" i="2"/>
  <c r="AE399" i="2"/>
  <c r="AC421" i="2"/>
  <c r="AD442" i="2"/>
  <c r="AE463" i="2"/>
  <c r="AC485" i="2"/>
  <c r="AD506" i="2"/>
  <c r="AE529" i="2"/>
  <c r="AC551" i="2"/>
  <c r="AD572" i="2"/>
  <c r="AE593" i="2"/>
  <c r="AC615" i="2"/>
  <c r="AD636" i="2"/>
  <c r="AE657" i="2"/>
  <c r="AC679" i="2"/>
  <c r="AD700" i="2"/>
  <c r="AE721" i="2"/>
  <c r="AC743" i="2"/>
  <c r="AD764" i="2"/>
  <c r="AE785" i="2"/>
  <c r="AC807" i="2"/>
  <c r="AC488" i="2"/>
  <c r="AD509" i="2"/>
  <c r="AE530" i="2"/>
  <c r="AC552" i="2"/>
  <c r="AD573" i="2"/>
  <c r="AD593" i="2"/>
  <c r="AC604" i="2"/>
  <c r="AE614" i="2"/>
  <c r="AD625" i="2"/>
  <c r="AC636" i="2"/>
  <c r="AE646" i="2"/>
  <c r="AD657" i="2"/>
  <c r="AC668" i="2"/>
  <c r="AE678" i="2"/>
  <c r="AD689" i="2"/>
  <c r="AC700" i="2"/>
  <c r="AE710" i="2"/>
  <c r="AD721" i="2"/>
  <c r="AC732" i="2"/>
  <c r="AE742" i="2"/>
  <c r="AD753" i="2"/>
  <c r="AC764" i="2"/>
  <c r="AC529" i="2"/>
  <c r="AE539" i="2"/>
  <c r="AD550" i="2"/>
  <c r="AC561" i="2"/>
  <c r="AE571" i="2"/>
  <c r="AD582" i="2"/>
  <c r="AC593" i="2"/>
  <c r="AE603" i="2"/>
  <c r="AD614" i="2"/>
  <c r="AC625" i="2"/>
  <c r="AE635" i="2"/>
  <c r="AD646" i="2"/>
  <c r="AC657" i="2"/>
  <c r="AE667" i="2"/>
  <c r="AD678" i="2"/>
  <c r="AE683" i="2"/>
  <c r="AC689" i="2"/>
  <c r="AD694" i="2"/>
  <c r="AE699" i="2"/>
  <c r="AC705" i="2"/>
  <c r="AD710" i="2"/>
  <c r="AE715" i="2"/>
  <c r="AC721" i="2"/>
  <c r="AC338" i="2"/>
  <c r="AE358" i="2"/>
  <c r="AC380" i="2"/>
  <c r="AD401" i="2"/>
  <c r="AE422" i="2"/>
  <c r="AC444" i="2"/>
  <c r="AD465" i="2"/>
  <c r="AE337" i="2"/>
  <c r="AC359" i="2"/>
  <c r="AD380" i="2"/>
  <c r="AE401" i="2"/>
  <c r="AC423" i="2"/>
  <c r="AD444" i="2"/>
  <c r="AE465" i="2"/>
  <c r="AC487" i="2"/>
  <c r="AD508" i="2"/>
  <c r="AD355" i="2"/>
  <c r="AE376" i="2"/>
  <c r="AC398" i="2"/>
  <c r="AE416" i="2"/>
  <c r="AD427" i="2"/>
  <c r="AC438" i="2"/>
  <c r="AE448" i="2"/>
  <c r="AD459" i="2"/>
  <c r="AC470" i="2"/>
  <c r="AD342" i="2"/>
  <c r="AC353" i="2"/>
  <c r="AE363" i="2"/>
  <c r="AD374" i="2"/>
  <c r="AC385" i="2"/>
  <c r="AE395" i="2"/>
  <c r="AD406" i="2"/>
  <c r="AC417" i="2"/>
  <c r="AE427" i="2"/>
  <c r="AD438" i="2"/>
  <c r="AC449" i="2"/>
  <c r="AE459" i="2"/>
  <c r="AD470" i="2"/>
  <c r="AC481" i="2"/>
  <c r="AE491" i="2"/>
  <c r="AD502" i="2"/>
  <c r="AC513" i="2"/>
  <c r="AE525" i="2"/>
  <c r="AD536" i="2"/>
  <c r="AC547" i="2"/>
  <c r="AE557" i="2"/>
  <c r="AD568" i="2"/>
  <c r="AC579" i="2"/>
  <c r="AE589" i="2"/>
  <c r="AD600" i="2"/>
  <c r="AC611" i="2"/>
  <c r="AE621" i="2"/>
  <c r="AD632" i="2"/>
  <c r="AC643" i="2"/>
  <c r="AE653" i="2"/>
  <c r="AD664" i="2"/>
  <c r="AC675" i="2"/>
  <c r="AE685" i="2"/>
  <c r="AD696" i="2"/>
  <c r="AC707" i="2"/>
  <c r="AE717" i="2"/>
  <c r="AD728" i="2"/>
  <c r="AC739" i="2"/>
  <c r="AE749" i="2"/>
  <c r="AD760" i="2"/>
  <c r="AC771" i="2"/>
  <c r="AE781" i="2"/>
  <c r="AD792" i="2"/>
  <c r="AC803" i="2"/>
  <c r="AD473" i="2"/>
  <c r="AC484" i="2"/>
  <c r="AE494" i="2"/>
  <c r="AD505" i="2"/>
  <c r="AC516" i="2"/>
  <c r="AE526" i="2"/>
  <c r="AD537" i="2"/>
  <c r="AC548" i="2"/>
  <c r="AE558" i="2"/>
  <c r="AD569" i="2"/>
  <c r="AC580" i="2"/>
  <c r="AE590" i="2"/>
  <c r="AE346" i="2"/>
  <c r="AC368" i="2"/>
  <c r="AD389" i="2"/>
  <c r="AE410" i="2"/>
  <c r="AC432" i="2"/>
  <c r="AD453" i="2"/>
  <c r="AC347" i="2"/>
  <c r="AD368" i="2"/>
  <c r="AE389" i="2"/>
  <c r="AC411" i="2"/>
  <c r="AD432" i="2"/>
  <c r="AE453" i="2"/>
  <c r="AC475" i="2"/>
  <c r="AD496" i="2"/>
  <c r="AE517" i="2"/>
  <c r="AE364" i="2"/>
  <c r="AC386" i="2"/>
  <c r="AD407" i="2"/>
  <c r="AE428" i="2"/>
  <c r="AC450" i="2"/>
  <c r="AE343" i="2"/>
  <c r="AC365" i="2"/>
  <c r="AD386" i="2"/>
  <c r="AE407" i="2"/>
  <c r="AC429" i="2"/>
  <c r="AD450" i="2"/>
  <c r="AE471" i="2"/>
  <c r="AC493" i="2"/>
  <c r="AD514" i="2"/>
  <c r="AE537" i="2"/>
  <c r="AC559" i="2"/>
  <c r="AD580" i="2"/>
  <c r="AE601" i="2"/>
  <c r="AC623" i="2"/>
  <c r="AD644" i="2"/>
  <c r="AE665" i="2"/>
  <c r="AC687" i="2"/>
  <c r="AD708" i="2"/>
  <c r="AE729" i="2"/>
  <c r="AC751" i="2"/>
  <c r="AD772" i="2"/>
  <c r="AE793" i="2"/>
  <c r="AE474" i="2"/>
  <c r="AC496" i="2"/>
  <c r="AD517" i="2"/>
  <c r="AE538" i="2"/>
  <c r="AC560" i="2"/>
  <c r="AD581" i="2"/>
  <c r="AD597" i="2"/>
  <c r="AC608" i="2"/>
  <c r="AE618" i="2"/>
  <c r="AD349" i="2"/>
  <c r="AE370" i="2"/>
  <c r="AC392" i="2"/>
  <c r="AD413" i="2"/>
  <c r="AE434" i="2"/>
  <c r="AC456" i="2"/>
  <c r="AE349" i="2"/>
  <c r="AC371" i="2"/>
  <c r="AD392" i="2"/>
  <c r="AE413" i="2"/>
  <c r="AC435" i="2"/>
  <c r="AD456" i="2"/>
  <c r="AE477" i="2"/>
  <c r="AC499" i="2"/>
  <c r="AD520" i="2"/>
  <c r="AD367" i="2"/>
  <c r="AE388" i="2"/>
  <c r="AC410" i="2"/>
  <c r="AD431" i="2"/>
  <c r="AE452" i="2"/>
  <c r="AD346" i="2"/>
  <c r="AE367" i="2"/>
  <c r="AC389" i="2"/>
  <c r="AD410" i="2"/>
  <c r="AE431" i="2"/>
  <c r="AC453" i="2"/>
  <c r="AD474" i="2"/>
  <c r="AE495" i="2"/>
  <c r="AC517" i="2"/>
  <c r="AD540" i="2"/>
  <c r="AE561" i="2"/>
  <c r="AC583" i="2"/>
  <c r="AD604" i="2"/>
  <c r="AE625" i="2"/>
  <c r="AC647" i="2"/>
  <c r="AD668" i="2"/>
  <c r="AE689" i="2"/>
  <c r="AC711" i="2"/>
  <c r="AD732" i="2"/>
  <c r="AE753" i="2"/>
  <c r="AC775" i="2"/>
  <c r="AD796" i="2"/>
  <c r="AD477" i="2"/>
  <c r="AE498" i="2"/>
  <c r="AC520" i="2"/>
  <c r="AD541" i="2"/>
  <c r="AE562" i="2"/>
  <c r="AC584" i="2"/>
  <c r="AE598" i="2"/>
  <c r="AD609" i="2"/>
  <c r="AC620" i="2"/>
  <c r="AE630" i="2"/>
  <c r="AD641" i="2"/>
  <c r="AC652" i="2"/>
  <c r="AE662" i="2"/>
  <c r="AD673" i="2"/>
  <c r="AC684" i="2"/>
  <c r="AE694" i="2"/>
  <c r="AD705" i="2"/>
  <c r="AC716" i="2"/>
  <c r="AE726" i="2"/>
  <c r="AD737" i="2"/>
  <c r="AC748" i="2"/>
  <c r="AE758" i="2"/>
  <c r="AE523" i="2"/>
  <c r="AD534" i="2"/>
  <c r="AC545" i="2"/>
  <c r="AE555" i="2"/>
  <c r="AD566" i="2"/>
  <c r="AC577" i="2"/>
  <c r="AE587" i="2"/>
  <c r="AD598" i="2"/>
  <c r="AC609" i="2"/>
  <c r="AE619" i="2"/>
  <c r="AD630" i="2"/>
  <c r="AC641" i="2"/>
  <c r="AE651" i="2"/>
  <c r="AD662" i="2"/>
  <c r="AC673" i="2"/>
  <c r="AC681" i="2"/>
  <c r="AD686" i="2"/>
  <c r="AE691" i="2"/>
  <c r="AC697" i="2"/>
  <c r="AD702" i="2"/>
  <c r="AE707" i="2"/>
  <c r="AC713" i="2"/>
  <c r="AD718" i="2"/>
  <c r="AE723" i="2"/>
  <c r="AD726" i="2"/>
  <c r="AE731" i="2"/>
  <c r="AC737" i="2"/>
  <c r="AD742" i="2"/>
  <c r="AE747" i="2"/>
  <c r="AC753" i="2"/>
  <c r="AD758" i="2"/>
  <c r="AE763" i="2"/>
  <c r="AC769" i="2"/>
  <c r="AD774" i="2"/>
  <c r="AE779" i="2"/>
  <c r="AC785" i="2"/>
  <c r="AD790" i="2"/>
  <c r="AE795" i="2"/>
  <c r="AC801" i="2"/>
  <c r="AD806" i="2"/>
  <c r="AD471" i="2"/>
  <c r="AE476" i="2"/>
  <c r="AC482" i="2"/>
  <c r="AD487" i="2"/>
  <c r="AE492" i="2"/>
  <c r="AC498" i="2"/>
  <c r="AD503" i="2"/>
  <c r="AE508" i="2"/>
  <c r="AC514" i="2"/>
  <c r="AD519" i="2"/>
  <c r="AE524" i="2"/>
  <c r="AC530" i="2"/>
  <c r="AD535" i="2"/>
  <c r="AE540" i="2"/>
  <c r="AC546" i="2"/>
  <c r="AD551" i="2"/>
  <c r="AE556" i="2"/>
  <c r="AC562" i="2"/>
  <c r="AD567" i="2"/>
  <c r="AE572" i="2"/>
  <c r="AC578" i="2"/>
  <c r="AD583" i="2"/>
  <c r="AE588" i="2"/>
  <c r="AC594" i="2"/>
  <c r="AD599" i="2"/>
  <c r="AE604" i="2"/>
  <c r="AC610" i="2"/>
  <c r="AD615" i="2"/>
  <c r="AE620" i="2"/>
  <c r="AC626" i="2"/>
  <c r="AD631" i="2"/>
  <c r="AE636" i="2"/>
  <c r="AC642" i="2"/>
  <c r="AD647" i="2"/>
  <c r="AE652" i="2"/>
  <c r="AC658" i="2"/>
  <c r="AD663" i="2"/>
  <c r="AE668" i="2"/>
  <c r="AC674" i="2"/>
  <c r="AD679" i="2"/>
  <c r="AE684" i="2"/>
  <c r="AC690" i="2"/>
  <c r="AD695" i="2"/>
  <c r="AE700" i="2"/>
  <c r="AC706" i="2"/>
  <c r="AD711" i="2"/>
  <c r="AE716" i="2"/>
  <c r="AC722" i="2"/>
  <c r="AD727" i="2"/>
  <c r="AE732" i="2"/>
  <c r="AC738" i="2"/>
  <c r="AD743" i="2"/>
  <c r="AE748" i="2"/>
  <c r="AC754" i="2"/>
  <c r="AD759" i="2"/>
  <c r="AE764" i="2"/>
  <c r="AC770" i="2"/>
  <c r="AD775" i="2"/>
  <c r="AE780" i="2"/>
  <c r="AC786" i="2"/>
  <c r="AE794" i="2"/>
  <c r="AD805" i="2"/>
  <c r="AD813" i="2"/>
  <c r="AE818" i="2"/>
  <c r="AC824" i="2"/>
  <c r="AD829" i="2"/>
  <c r="AE834" i="2"/>
  <c r="AC840" i="2"/>
  <c r="AD845" i="2"/>
  <c r="AE850" i="2"/>
  <c r="AC856" i="2"/>
  <c r="AD861" i="2"/>
  <c r="AE866" i="2"/>
  <c r="AD765" i="2"/>
  <c r="AC776" i="2"/>
  <c r="AE786" i="2"/>
  <c r="AE806" i="2"/>
  <c r="AD819" i="2"/>
  <c r="AC830" i="2"/>
  <c r="AE840" i="2"/>
  <c r="AD851" i="2"/>
  <c r="AC862" i="2"/>
  <c r="AC872" i="2"/>
  <c r="AD877" i="2"/>
  <c r="AE882" i="2"/>
  <c r="AC888" i="2"/>
  <c r="AD893" i="2"/>
  <c r="AE898" i="2"/>
  <c r="AC904" i="2"/>
  <c r="AD909" i="2"/>
  <c r="AE914" i="2"/>
  <c r="AC920" i="2"/>
  <c r="AD925" i="2"/>
  <c r="AE930" i="2"/>
  <c r="AC936" i="2"/>
  <c r="AD941" i="2"/>
  <c r="AE946" i="2"/>
  <c r="AC952" i="2"/>
  <c r="AD957" i="2"/>
  <c r="AE962" i="2"/>
  <c r="AC968" i="2"/>
  <c r="AD973" i="2"/>
  <c r="AE978" i="2"/>
  <c r="AC984" i="2"/>
  <c r="AD989" i="2"/>
  <c r="AE994" i="2"/>
  <c r="AD795" i="2"/>
  <c r="AC806" i="2"/>
  <c r="AE813" i="2"/>
  <c r="AC819" i="2"/>
  <c r="AD824" i="2"/>
  <c r="AE829" i="2"/>
  <c r="AC835" i="2"/>
  <c r="AD840" i="2"/>
  <c r="AE845" i="2"/>
  <c r="AC851" i="2"/>
  <c r="AD856" i="2"/>
  <c r="AE861" i="2"/>
  <c r="AC867" i="2"/>
  <c r="AD872" i="2"/>
  <c r="AE877" i="2"/>
  <c r="AC883" i="2"/>
  <c r="AD888" i="2"/>
  <c r="AE893" i="2"/>
  <c r="AC899" i="2"/>
  <c r="AD904" i="2"/>
  <c r="AE909" i="2"/>
  <c r="AC915" i="2"/>
  <c r="AD920" i="2"/>
  <c r="AE925" i="2"/>
  <c r="AC931" i="2"/>
  <c r="AD936" i="2"/>
  <c r="AE941" i="2"/>
  <c r="AC947" i="2"/>
  <c r="AD952" i="2"/>
  <c r="AE957" i="2"/>
  <c r="AC963" i="2"/>
  <c r="AD968" i="2"/>
  <c r="AE973" i="2"/>
  <c r="AC979" i="2"/>
  <c r="AD984" i="2"/>
  <c r="AE989" i="2"/>
  <c r="AC995" i="2"/>
  <c r="AC624" i="2"/>
  <c r="AD629" i="2"/>
  <c r="AE634" i="2"/>
  <c r="AC640" i="2"/>
  <c r="AD645" i="2"/>
  <c r="AE650" i="2"/>
  <c r="AC656" i="2"/>
  <c r="AD661" i="2"/>
  <c r="AE666" i="2"/>
  <c r="AC672" i="2"/>
  <c r="AD677" i="2"/>
  <c r="AE682" i="2"/>
  <c r="AC688" i="2"/>
  <c r="AD693" i="2"/>
  <c r="AE698" i="2"/>
  <c r="AC704" i="2"/>
  <c r="AD709" i="2"/>
  <c r="AE714" i="2"/>
  <c r="AC720" i="2"/>
  <c r="AD725" i="2"/>
  <c r="AE730" i="2"/>
  <c r="AC736" i="2"/>
  <c r="AD741" i="2"/>
  <c r="AE746" i="2"/>
  <c r="AC752" i="2"/>
  <c r="AD757" i="2"/>
  <c r="AE762" i="2"/>
  <c r="AD522" i="2"/>
  <c r="AE527" i="2"/>
  <c r="AC533" i="2"/>
  <c r="AD538" i="2"/>
  <c r="AE543" i="2"/>
  <c r="AC549" i="2"/>
  <c r="AD554" i="2"/>
  <c r="AE559" i="2"/>
  <c r="AC565" i="2"/>
  <c r="AD570" i="2"/>
  <c r="AE575" i="2"/>
  <c r="AC581" i="2"/>
  <c r="AD586" i="2"/>
  <c r="AE591" i="2"/>
  <c r="AC597" i="2"/>
  <c r="AD602" i="2"/>
  <c r="AE607" i="2"/>
  <c r="AC613" i="2"/>
  <c r="AD618" i="2"/>
  <c r="AE623" i="2"/>
  <c r="AC629" i="2"/>
  <c r="AD634" i="2"/>
  <c r="AE639" i="2"/>
  <c r="AC645" i="2"/>
  <c r="AD650" i="2"/>
  <c r="AE655" i="2"/>
  <c r="AC661" i="2"/>
  <c r="AD666" i="2"/>
  <c r="AE671" i="2"/>
  <c r="AC677" i="2"/>
  <c r="AD682" i="2"/>
  <c r="AE687" i="2"/>
  <c r="AC693" i="2"/>
  <c r="AD698" i="2"/>
  <c r="AE703" i="2"/>
  <c r="AC709" i="2"/>
  <c r="AD714" i="2"/>
  <c r="AE719" i="2"/>
  <c r="AC725" i="2"/>
  <c r="AD730" i="2"/>
  <c r="AE735" i="2"/>
  <c r="AC741" i="2"/>
  <c r="AD746" i="2"/>
  <c r="AE751" i="2"/>
  <c r="AC757" i="2"/>
  <c r="AD762" i="2"/>
  <c r="AE767" i="2"/>
  <c r="AC773" i="2"/>
  <c r="AD778" i="2"/>
  <c r="AE783" i="2"/>
  <c r="AC789" i="2"/>
  <c r="AD794" i="2"/>
  <c r="AE799" i="2"/>
  <c r="AC805" i="2"/>
  <c r="AD810" i="2"/>
  <c r="AD475" i="2"/>
  <c r="AE480" i="2"/>
  <c r="AC486" i="2"/>
  <c r="AD491" i="2"/>
  <c r="AE496" i="2"/>
  <c r="AC502" i="2"/>
  <c r="AD507" i="2"/>
  <c r="AE512" i="2"/>
  <c r="AC518" i="2"/>
  <c r="AD523" i="2"/>
  <c r="AE528" i="2"/>
  <c r="AC534" i="2"/>
  <c r="AD539" i="2"/>
  <c r="AE544" i="2"/>
  <c r="AC550" i="2"/>
  <c r="AD555" i="2"/>
  <c r="AE560" i="2"/>
  <c r="AC566" i="2"/>
  <c r="AD571" i="2"/>
  <c r="AE576" i="2"/>
  <c r="AC582" i="2"/>
  <c r="AD587" i="2"/>
  <c r="AE592" i="2"/>
  <c r="AC598" i="2"/>
  <c r="AD603" i="2"/>
  <c r="AE608" i="2"/>
  <c r="AC614" i="2"/>
  <c r="AD619" i="2"/>
  <c r="AE624" i="2"/>
  <c r="AC630" i="2"/>
  <c r="AD635" i="2"/>
  <c r="AE640" i="2"/>
  <c r="AC646" i="2"/>
  <c r="AD651" i="2"/>
  <c r="AE656" i="2"/>
  <c r="AC662" i="2"/>
  <c r="AD667" i="2"/>
  <c r="AE672" i="2"/>
  <c r="AC678" i="2"/>
  <c r="AD683" i="2"/>
  <c r="AE688" i="2"/>
  <c r="AC694" i="2"/>
  <c r="AD699" i="2"/>
  <c r="AE704" i="2"/>
  <c r="AC710" i="2"/>
  <c r="AD715" i="2"/>
  <c r="AE720" i="2"/>
  <c r="AC726" i="2"/>
  <c r="AD731" i="2"/>
  <c r="AE736" i="2"/>
  <c r="AC742" i="2"/>
  <c r="AD747" i="2"/>
  <c r="AE752" i="2"/>
  <c r="AC758" i="2"/>
  <c r="AD763" i="2"/>
  <c r="AE768" i="2"/>
  <c r="AC774" i="2"/>
  <c r="AD779" i="2"/>
  <c r="AE784" i="2"/>
  <c r="AC792" i="2"/>
  <c r="AE802" i="2"/>
  <c r="AC812" i="2"/>
  <c r="AD817" i="2"/>
  <c r="AE822" i="2"/>
  <c r="AC828" i="2"/>
  <c r="AD833" i="2"/>
  <c r="AE838" i="2"/>
  <c r="AC844" i="2"/>
  <c r="AD849" i="2"/>
  <c r="AE854" i="2"/>
  <c r="AC860" i="2"/>
  <c r="AD865" i="2"/>
  <c r="AE870" i="2"/>
  <c r="AD773" i="2"/>
  <c r="AC784" i="2"/>
  <c r="AD801" i="2"/>
  <c r="AE816" i="2"/>
  <c r="AD827" i="2"/>
  <c r="AC838" i="2"/>
  <c r="AE848" i="2"/>
  <c r="AD859" i="2"/>
  <c r="AC870" i="2"/>
  <c r="AC876" i="2"/>
  <c r="AD881" i="2"/>
  <c r="AE886" i="2"/>
  <c r="AC892" i="2"/>
  <c r="AD897" i="2"/>
  <c r="AE902" i="2"/>
  <c r="AC908" i="2"/>
  <c r="AD913" i="2"/>
  <c r="AE918" i="2"/>
  <c r="AC924" i="2"/>
  <c r="AD929" i="2"/>
  <c r="AE934" i="2"/>
  <c r="AC940" i="2"/>
  <c r="AD945" i="2"/>
  <c r="AE950" i="2"/>
  <c r="AC956" i="2"/>
  <c r="AD961" i="2"/>
  <c r="AE966" i="2"/>
  <c r="AC972" i="2"/>
  <c r="AD977" i="2"/>
  <c r="AE982" i="2"/>
  <c r="AC988" i="2"/>
  <c r="AD993" i="2"/>
  <c r="AE998" i="2"/>
  <c r="AE792" i="2"/>
  <c r="AD803" i="2"/>
  <c r="AD812" i="2"/>
  <c r="AE817" i="2"/>
  <c r="AC823" i="2"/>
  <c r="AD828" i="2"/>
  <c r="AE833" i="2"/>
  <c r="AC839" i="2"/>
  <c r="AD844" i="2"/>
  <c r="AE849" i="2"/>
  <c r="AC855" i="2"/>
  <c r="AD860" i="2"/>
  <c r="AE865" i="2"/>
  <c r="AC871" i="2"/>
  <c r="AD876" i="2"/>
  <c r="AE881" i="2"/>
  <c r="AC887" i="2"/>
  <c r="AD892" i="2"/>
  <c r="AE897" i="2"/>
  <c r="AC903" i="2"/>
  <c r="AD908" i="2"/>
  <c r="AE913" i="2"/>
  <c r="AC919" i="2"/>
  <c r="AD924" i="2"/>
  <c r="AE929" i="2"/>
  <c r="AC935" i="2"/>
  <c r="AD940" i="2"/>
  <c r="AE945" i="2"/>
  <c r="AC951" i="2"/>
  <c r="AD956" i="2"/>
  <c r="AE961" i="2"/>
  <c r="AC967" i="2"/>
  <c r="AD972" i="2"/>
  <c r="AE977" i="2"/>
  <c r="AC983" i="2"/>
  <c r="AD988" i="2"/>
  <c r="AE993" i="2"/>
  <c r="AC999" i="2"/>
  <c r="AD769" i="2"/>
  <c r="AC780" i="2"/>
  <c r="AD793" i="2"/>
  <c r="AE812" i="2"/>
  <c r="AD823" i="2"/>
  <c r="AC834" i="2"/>
  <c r="AE844" i="2"/>
  <c r="AD855" i="2"/>
  <c r="AC866" i="2"/>
  <c r="AC874" i="2"/>
  <c r="AD879" i="2"/>
  <c r="AE884" i="2"/>
  <c r="AC890" i="2"/>
  <c r="AD895" i="2"/>
  <c r="AE900" i="2"/>
  <c r="AC906" i="2"/>
  <c r="AD911" i="2"/>
  <c r="AE916" i="2"/>
  <c r="AC922" i="2"/>
  <c r="AD927" i="2"/>
  <c r="AE932" i="2"/>
  <c r="AC938" i="2"/>
  <c r="AD943" i="2"/>
  <c r="AE948" i="2"/>
  <c r="AC954" i="2"/>
  <c r="AD959" i="2"/>
  <c r="AE964" i="2"/>
  <c r="AC970" i="2"/>
  <c r="AD975" i="2"/>
  <c r="AE980" i="2"/>
  <c r="AC986" i="2"/>
  <c r="AC729" i="2"/>
  <c r="AD734" i="2"/>
  <c r="AE739" i="2"/>
  <c r="AC745" i="2"/>
  <c r="AD750" i="2"/>
  <c r="AE755" i="2"/>
  <c r="AC761" i="2"/>
  <c r="AD766" i="2"/>
  <c r="AE771" i="2"/>
  <c r="AC777" i="2"/>
  <c r="AD782" i="2"/>
  <c r="AE787" i="2"/>
  <c r="AC793" i="2"/>
  <c r="AD798" i="2"/>
  <c r="AE803" i="2"/>
  <c r="AC809" i="2"/>
  <c r="AC474" i="2"/>
  <c r="AD479" i="2"/>
  <c r="AE484" i="2"/>
  <c r="AC490" i="2"/>
  <c r="AD495" i="2"/>
  <c r="AE500" i="2"/>
  <c r="AC506" i="2"/>
  <c r="AD511" i="2"/>
  <c r="AE516" i="2"/>
  <c r="AC522" i="2"/>
  <c r="AD527" i="2"/>
  <c r="AE532" i="2"/>
  <c r="AC538" i="2"/>
  <c r="AD543" i="2"/>
  <c r="AE548" i="2"/>
  <c r="AC554" i="2"/>
  <c r="AD559" i="2"/>
  <c r="AE564" i="2"/>
  <c r="AC570" i="2"/>
  <c r="AD575" i="2"/>
  <c r="AE580" i="2"/>
  <c r="AC586" i="2"/>
  <c r="AD591" i="2"/>
  <c r="AE596" i="2"/>
  <c r="AC602" i="2"/>
  <c r="AD607" i="2"/>
  <c r="AE612" i="2"/>
  <c r="AC618" i="2"/>
  <c r="AD623" i="2"/>
  <c r="AE628" i="2"/>
  <c r="AC634" i="2"/>
  <c r="AD639" i="2"/>
  <c r="AE644" i="2"/>
  <c r="AC650" i="2"/>
  <c r="AD655" i="2"/>
  <c r="AE660" i="2"/>
  <c r="AC666" i="2"/>
  <c r="AD671" i="2"/>
  <c r="AE676" i="2"/>
  <c r="AC682" i="2"/>
  <c r="AD687" i="2"/>
  <c r="AE692" i="2"/>
  <c r="AC698" i="2"/>
  <c r="AD703" i="2"/>
  <c r="AE708" i="2"/>
  <c r="AC714" i="2"/>
  <c r="AD719" i="2"/>
  <c r="AE724" i="2"/>
  <c r="AC730" i="2"/>
  <c r="AD735" i="2"/>
  <c r="AE740" i="2"/>
  <c r="AC746" i="2"/>
  <c r="AD751" i="2"/>
  <c r="AE756" i="2"/>
  <c r="AC762" i="2"/>
  <c r="AD767" i="2"/>
  <c r="AE772" i="2"/>
  <c r="AC778" i="2"/>
  <c r="AD783" i="2"/>
  <c r="AD789" i="2"/>
  <c r="AC800" i="2"/>
  <c r="AE810" i="2"/>
  <c r="AC816" i="2"/>
  <c r="AD821" i="2"/>
  <c r="AE826" i="2"/>
  <c r="AC832" i="2"/>
  <c r="AD837" i="2"/>
  <c r="AE842" i="2"/>
  <c r="AC848" i="2"/>
  <c r="AD853" i="2"/>
  <c r="AE858" i="2"/>
  <c r="AC864" i="2"/>
  <c r="AD869" i="2"/>
  <c r="AE770" i="2"/>
  <c r="AD781" i="2"/>
  <c r="AC796" i="2"/>
  <c r="AC814" i="2"/>
  <c r="AE824" i="2"/>
  <c r="AD835" i="2"/>
  <c r="AC846" i="2"/>
  <c r="AE856" i="2"/>
  <c r="AD867" i="2"/>
  <c r="AE874" i="2"/>
  <c r="AC880" i="2"/>
  <c r="AD885" i="2"/>
  <c r="AE890" i="2"/>
  <c r="AC896" i="2"/>
  <c r="AD901" i="2"/>
  <c r="AE906" i="2"/>
  <c r="AC912" i="2"/>
  <c r="AD917" i="2"/>
  <c r="AE922" i="2"/>
  <c r="AC928" i="2"/>
  <c r="AD933" i="2"/>
  <c r="AE938" i="2"/>
  <c r="AC944" i="2"/>
  <c r="AD949" i="2"/>
  <c r="AE954" i="2"/>
  <c r="AC960" i="2"/>
  <c r="AD965" i="2"/>
  <c r="AE970" i="2"/>
  <c r="AC976" i="2"/>
  <c r="AD981" i="2"/>
  <c r="AE986" i="2"/>
  <c r="AC992" i="2"/>
  <c r="AD997" i="2"/>
  <c r="AC790" i="2"/>
  <c r="AE800" i="2"/>
  <c r="AC811" i="2"/>
  <c r="AD816" i="2"/>
  <c r="AE821" i="2"/>
  <c r="AC827" i="2"/>
  <c r="AD832" i="2"/>
  <c r="AE837" i="2"/>
  <c r="AC843" i="2"/>
  <c r="AD848" i="2"/>
  <c r="AE853" i="2"/>
  <c r="AC859" i="2"/>
  <c r="AD864" i="2"/>
  <c r="AE869" i="2"/>
  <c r="AC875" i="2"/>
  <c r="AD880" i="2"/>
  <c r="AE885" i="2"/>
  <c r="AC891" i="2"/>
  <c r="AD896" i="2"/>
  <c r="AE901" i="2"/>
  <c r="AC907" i="2"/>
  <c r="AD912" i="2"/>
  <c r="AE917" i="2"/>
  <c r="AC923" i="2"/>
  <c r="AD928" i="2"/>
  <c r="AE933" i="2"/>
  <c r="AC939" i="2"/>
  <c r="AD944" i="2"/>
  <c r="AE949" i="2"/>
  <c r="AC955" i="2"/>
  <c r="AD960" i="2"/>
  <c r="AE965" i="2"/>
  <c r="AC971" i="2"/>
  <c r="AD976" i="2"/>
  <c r="AE981" i="2"/>
  <c r="AC987" i="2"/>
  <c r="AD992" i="2"/>
  <c r="AE997" i="2"/>
  <c r="AD621" i="2"/>
  <c r="AE626" i="2"/>
  <c r="AC632" i="2"/>
  <c r="AD637" i="2"/>
  <c r="AE642" i="2"/>
  <c r="AC648" i="2"/>
  <c r="AD653" i="2"/>
  <c r="AE658" i="2"/>
  <c r="AC664" i="2"/>
  <c r="AD669" i="2"/>
  <c r="AE674" i="2"/>
  <c r="AC680" i="2"/>
  <c r="AD685" i="2"/>
  <c r="AE690" i="2"/>
  <c r="AC696" i="2"/>
  <c r="AD701" i="2"/>
  <c r="AE706" i="2"/>
  <c r="AC712" i="2"/>
  <c r="AD717" i="2"/>
  <c r="AE722" i="2"/>
  <c r="AC728" i="2"/>
  <c r="AD733" i="2"/>
  <c r="AE738" i="2"/>
  <c r="AC744" i="2"/>
  <c r="AD749" i="2"/>
  <c r="AE754" i="2"/>
  <c r="AC760" i="2"/>
  <c r="AD518" i="2"/>
  <c r="AC525" i="2"/>
  <c r="AD530" i="2"/>
  <c r="AE535" i="2"/>
  <c r="AC541" i="2"/>
  <c r="AD546" i="2"/>
  <c r="AE551" i="2"/>
  <c r="AC557" i="2"/>
  <c r="AD562" i="2"/>
  <c r="AE567" i="2"/>
  <c r="AC573" i="2"/>
  <c r="AD578" i="2"/>
  <c r="AE583" i="2"/>
  <c r="AC589" i="2"/>
  <c r="AD594" i="2"/>
  <c r="AE599" i="2"/>
  <c r="AC605" i="2"/>
  <c r="AD610" i="2"/>
  <c r="AE615" i="2"/>
  <c r="AC621" i="2"/>
  <c r="AD626" i="2"/>
  <c r="AE631" i="2"/>
  <c r="AC637" i="2"/>
  <c r="AD642" i="2"/>
  <c r="AE647" i="2"/>
  <c r="AC653" i="2"/>
  <c r="AD658" i="2"/>
  <c r="AE663" i="2"/>
  <c r="AC669" i="2"/>
  <c r="AD674" i="2"/>
  <c r="AE679" i="2"/>
  <c r="AC685" i="2"/>
  <c r="AD690" i="2"/>
  <c r="AE695" i="2"/>
  <c r="AC701" i="2"/>
  <c r="AD706" i="2"/>
  <c r="AE711" i="2"/>
  <c r="AC717" i="2"/>
  <c r="AD722" i="2"/>
  <c r="AE727" i="2"/>
  <c r="AC733" i="2"/>
  <c r="AD738" i="2"/>
  <c r="AE743" i="2"/>
  <c r="AC749" i="2"/>
  <c r="AD754" i="2"/>
  <c r="AE759" i="2"/>
  <c r="AC765" i="2"/>
  <c r="AD770" i="2"/>
  <c r="AE775" i="2"/>
  <c r="AC781" i="2"/>
  <c r="AD786" i="2"/>
  <c r="AE791" i="2"/>
  <c r="AC797" i="2"/>
  <c r="AD802" i="2"/>
  <c r="AE807" i="2"/>
  <c r="AE472" i="2"/>
  <c r="AC478" i="2"/>
  <c r="AD483" i="2"/>
  <c r="AE488" i="2"/>
  <c r="AC494" i="2"/>
  <c r="AD499" i="2"/>
  <c r="AE504" i="2"/>
  <c r="AC510" i="2"/>
  <c r="AD515" i="2"/>
  <c r="AE520" i="2"/>
  <c r="AC526" i="2"/>
  <c r="AD531" i="2"/>
  <c r="AE536" i="2"/>
  <c r="AC542" i="2"/>
  <c r="AD547" i="2"/>
  <c r="AE552" i="2"/>
  <c r="AC558" i="2"/>
  <c r="AD563" i="2"/>
  <c r="AE568" i="2"/>
  <c r="AC574" i="2"/>
  <c r="AD579" i="2"/>
  <c r="AE584" i="2"/>
  <c r="AC590" i="2"/>
  <c r="AD595" i="2"/>
  <c r="AE600" i="2"/>
  <c r="AC606" i="2"/>
  <c r="AD611" i="2"/>
  <c r="AE616" i="2"/>
  <c r="AC622" i="2"/>
  <c r="AD627" i="2"/>
  <c r="AE632" i="2"/>
  <c r="AC638" i="2"/>
  <c r="AD643" i="2"/>
  <c r="AE648" i="2"/>
  <c r="AC654" i="2"/>
  <c r="AD659" i="2"/>
  <c r="AE664" i="2"/>
  <c r="AC670" i="2"/>
  <c r="AD675" i="2"/>
  <c r="AE680" i="2"/>
  <c r="AC686" i="2"/>
  <c r="AD691" i="2"/>
  <c r="AE696" i="2"/>
  <c r="AC702" i="2"/>
  <c r="AD707" i="2"/>
  <c r="AE712" i="2"/>
  <c r="AC718" i="2"/>
  <c r="AD723" i="2"/>
  <c r="AE728" i="2"/>
  <c r="AC734" i="2"/>
  <c r="AD739" i="2"/>
  <c r="AE744" i="2"/>
  <c r="AC750" i="2"/>
  <c r="AD755" i="2"/>
  <c r="AE760" i="2"/>
  <c r="AC766" i="2"/>
  <c r="AD771" i="2"/>
  <c r="AE776" i="2"/>
  <c r="AC782" i="2"/>
  <c r="AD787" i="2"/>
  <c r="AD797" i="2"/>
  <c r="AC808" i="2"/>
  <c r="AE814" i="2"/>
  <c r="AC820" i="2"/>
  <c r="AD825" i="2"/>
  <c r="AE830" i="2"/>
  <c r="AC836" i="2"/>
  <c r="AD841" i="2"/>
  <c r="AE846" i="2"/>
  <c r="AC852" i="2"/>
  <c r="AD857" i="2"/>
  <c r="AE862" i="2"/>
  <c r="AC868" i="2"/>
  <c r="AC768" i="2"/>
  <c r="AE778" i="2"/>
  <c r="AE790" i="2"/>
  <c r="AD811" i="2"/>
  <c r="AC822" i="2"/>
  <c r="AE832" i="2"/>
  <c r="AD843" i="2"/>
  <c r="AC854" i="2"/>
  <c r="AE864" i="2"/>
  <c r="AD873" i="2"/>
  <c r="AE878" i="2"/>
  <c r="AC884" i="2"/>
  <c r="AD889" i="2"/>
  <c r="AE894" i="2"/>
  <c r="AC900" i="2"/>
  <c r="AD905" i="2"/>
  <c r="AE910" i="2"/>
  <c r="AC916" i="2"/>
  <c r="AD921" i="2"/>
  <c r="AE926" i="2"/>
  <c r="AC932" i="2"/>
  <c r="AD937" i="2"/>
  <c r="AE942" i="2"/>
  <c r="AC948" i="2"/>
  <c r="AD953" i="2"/>
  <c r="AE958" i="2"/>
  <c r="AC964" i="2"/>
  <c r="AD969" i="2"/>
  <c r="AE974" i="2"/>
  <c r="AC980" i="2"/>
  <c r="AD985" i="2"/>
  <c r="AE990" i="2"/>
  <c r="AC996" i="2"/>
  <c r="AC798" i="2"/>
  <c r="AE808" i="2"/>
  <c r="AC815" i="2"/>
  <c r="AD820" i="2"/>
  <c r="AE825" i="2"/>
  <c r="AC831" i="2"/>
  <c r="AD836" i="2"/>
  <c r="AE841" i="2"/>
  <c r="AC847" i="2"/>
  <c r="AD852" i="2"/>
  <c r="AE857" i="2"/>
  <c r="AC863" i="2"/>
  <c r="AD868" i="2"/>
  <c r="AE873" i="2"/>
  <c r="AC879" i="2"/>
  <c r="AD884" i="2"/>
  <c r="AE889" i="2"/>
  <c r="AC895" i="2"/>
  <c r="AD900" i="2"/>
  <c r="AE905" i="2"/>
  <c r="AC911" i="2"/>
  <c r="AD916" i="2"/>
  <c r="AE921" i="2"/>
  <c r="AC927" i="2"/>
  <c r="AD932" i="2"/>
  <c r="AE937" i="2"/>
  <c r="AC943" i="2"/>
  <c r="AD948" i="2"/>
  <c r="AE953" i="2"/>
  <c r="AC959" i="2"/>
  <c r="AD964" i="2"/>
  <c r="AE969" i="2"/>
  <c r="AC975" i="2"/>
  <c r="AD980" i="2"/>
  <c r="AE985" i="2"/>
  <c r="AC991" i="2"/>
  <c r="AD996" i="2"/>
  <c r="AE774" i="2"/>
  <c r="AD785" i="2"/>
  <c r="AC804" i="2"/>
  <c r="AC818" i="2"/>
  <c r="AE828" i="2"/>
  <c r="AD839" i="2"/>
  <c r="AC850" i="2"/>
  <c r="AE860" i="2"/>
  <c r="AD871" i="2"/>
  <c r="AE876" i="2"/>
  <c r="AC882" i="2"/>
  <c r="AD887" i="2"/>
  <c r="AE892" i="2"/>
  <c r="AC898" i="2"/>
  <c r="AD903" i="2"/>
  <c r="AE908" i="2"/>
  <c r="AC914" i="2"/>
  <c r="AD919" i="2"/>
  <c r="AE924" i="2"/>
  <c r="AC930" i="2"/>
  <c r="AD935" i="2"/>
  <c r="AE940" i="2"/>
  <c r="AC946" i="2"/>
  <c r="AD951" i="2"/>
  <c r="AE956" i="2"/>
  <c r="AC962" i="2"/>
  <c r="AD967" i="2"/>
  <c r="AE972" i="2"/>
  <c r="AC978" i="2"/>
  <c r="AD983" i="2"/>
  <c r="AE988" i="2"/>
  <c r="AC994" i="2"/>
  <c r="AD999" i="2"/>
  <c r="AD991" i="2"/>
  <c r="AC794" i="2"/>
  <c r="AE804" i="2"/>
  <c r="AC813" i="2"/>
  <c r="AD818" i="2"/>
  <c r="AE823" i="2"/>
  <c r="AC829" i="2"/>
  <c r="AD834" i="2"/>
  <c r="AE839" i="2"/>
  <c r="AC845" i="2"/>
  <c r="AD850" i="2"/>
  <c r="AE855" i="2"/>
  <c r="AC861" i="2"/>
  <c r="AD866" i="2"/>
  <c r="AE871" i="2"/>
  <c r="AC877" i="2"/>
  <c r="AD882" i="2"/>
  <c r="AE887" i="2"/>
  <c r="AC893" i="2"/>
  <c r="AD898" i="2"/>
  <c r="AE903" i="2"/>
  <c r="AC909" i="2"/>
  <c r="AD914" i="2"/>
  <c r="AE919" i="2"/>
  <c r="AC925" i="2"/>
  <c r="AD930" i="2"/>
  <c r="AE935" i="2"/>
  <c r="AC941" i="2"/>
  <c r="AD946" i="2"/>
  <c r="AE951" i="2"/>
  <c r="AC957" i="2"/>
  <c r="AD962" i="2"/>
  <c r="AE967" i="2"/>
  <c r="AC973" i="2"/>
  <c r="AD978" i="2"/>
  <c r="AE983" i="2"/>
  <c r="AC989" i="2"/>
  <c r="AD994" i="2"/>
  <c r="AE999" i="2"/>
  <c r="AE766" i="2"/>
  <c r="AD777" i="2"/>
  <c r="AC788" i="2"/>
  <c r="AD809" i="2"/>
  <c r="AE820" i="2"/>
  <c r="AD831" i="2"/>
  <c r="AC842" i="2"/>
  <c r="AE852" i="2"/>
  <c r="AD863" i="2"/>
  <c r="AE872" i="2"/>
  <c r="AC878" i="2"/>
  <c r="AD883" i="2"/>
  <c r="AE888" i="2"/>
  <c r="AC894" i="2"/>
  <c r="AD899" i="2"/>
  <c r="AE904" i="2"/>
  <c r="AC910" i="2"/>
  <c r="AD915" i="2"/>
  <c r="AE920" i="2"/>
  <c r="AC926" i="2"/>
  <c r="AD931" i="2"/>
  <c r="AE936" i="2"/>
  <c r="AC942" i="2"/>
  <c r="AD947" i="2"/>
  <c r="AE952" i="2"/>
  <c r="AC958" i="2"/>
  <c r="AD963" i="2"/>
  <c r="AE968" i="2"/>
  <c r="AC974" i="2"/>
  <c r="AD979" i="2"/>
  <c r="AE984" i="2"/>
  <c r="AC990" i="2"/>
  <c r="AD995" i="2"/>
  <c r="AE796" i="2"/>
  <c r="AD807" i="2"/>
  <c r="AD814" i="2"/>
  <c r="AE819" i="2"/>
  <c r="AC825" i="2"/>
  <c r="AD830" i="2"/>
  <c r="AE835" i="2"/>
  <c r="AC841" i="2"/>
  <c r="AD846" i="2"/>
  <c r="AE851" i="2"/>
  <c r="AC857" i="2"/>
  <c r="AD862" i="2"/>
  <c r="AE867" i="2"/>
  <c r="AC873" i="2"/>
  <c r="AD878" i="2"/>
  <c r="AE883" i="2"/>
  <c r="AC889" i="2"/>
  <c r="AD894" i="2"/>
  <c r="AE899" i="2"/>
  <c r="AC905" i="2"/>
  <c r="AD910" i="2"/>
  <c r="AE915" i="2"/>
  <c r="AC921" i="2"/>
  <c r="AD926" i="2"/>
  <c r="AE931" i="2"/>
  <c r="AC937" i="2"/>
  <c r="AD942" i="2"/>
  <c r="AE947" i="2"/>
  <c r="AC953" i="2"/>
  <c r="AD958" i="2"/>
  <c r="AE963" i="2"/>
  <c r="AC969" i="2"/>
  <c r="AD974" i="2"/>
  <c r="AE979" i="2"/>
  <c r="AC985" i="2"/>
  <c r="AD990" i="2"/>
  <c r="AE995" i="2"/>
  <c r="AE996" i="2"/>
  <c r="AE788" i="2"/>
  <c r="AD799" i="2"/>
  <c r="AC810" i="2"/>
  <c r="AE815" i="2"/>
  <c r="AC821" i="2"/>
  <c r="AD826" i="2"/>
  <c r="AE831" i="2"/>
  <c r="AC837" i="2"/>
  <c r="AD842" i="2"/>
  <c r="AE847" i="2"/>
  <c r="AC853" i="2"/>
  <c r="AD858" i="2"/>
  <c r="AE863" i="2"/>
  <c r="AC869" i="2"/>
  <c r="AD874" i="2"/>
  <c r="AE879" i="2"/>
  <c r="AC885" i="2"/>
  <c r="AD890" i="2"/>
  <c r="AE895" i="2"/>
  <c r="AC901" i="2"/>
  <c r="AD906" i="2"/>
  <c r="AE911" i="2"/>
  <c r="AC917" i="2"/>
  <c r="AD922" i="2"/>
  <c r="AE927" i="2"/>
  <c r="AC933" i="2"/>
  <c r="AD938" i="2"/>
  <c r="AE943" i="2"/>
  <c r="AC949" i="2"/>
  <c r="AD954" i="2"/>
  <c r="AE959" i="2"/>
  <c r="AC965" i="2"/>
  <c r="AD970" i="2"/>
  <c r="AE975" i="2"/>
  <c r="AC981" i="2"/>
  <c r="AD986" i="2"/>
  <c r="AE991" i="2"/>
  <c r="AC997" i="2"/>
  <c r="AC772" i="2"/>
  <c r="AE782" i="2"/>
  <c r="AE798" i="2"/>
  <c r="AD815" i="2"/>
  <c r="AC826" i="2"/>
  <c r="AE836" i="2"/>
  <c r="AD847" i="2"/>
  <c r="AC858" i="2"/>
  <c r="AE868" i="2"/>
  <c r="AD875" i="2"/>
  <c r="AE880" i="2"/>
  <c r="AC886" i="2"/>
  <c r="AD891" i="2"/>
  <c r="AE896" i="2"/>
  <c r="AC902" i="2"/>
  <c r="AD907" i="2"/>
  <c r="AE912" i="2"/>
  <c r="AC918" i="2"/>
  <c r="AD923" i="2"/>
  <c r="AE928" i="2"/>
  <c r="AC934" i="2"/>
  <c r="AD939" i="2"/>
  <c r="AE944" i="2"/>
  <c r="AC950" i="2"/>
  <c r="AD955" i="2"/>
  <c r="AE960" i="2"/>
  <c r="AC966" i="2"/>
  <c r="AD971" i="2"/>
  <c r="AE976" i="2"/>
  <c r="AC982" i="2"/>
  <c r="AD987" i="2"/>
  <c r="AE992" i="2"/>
  <c r="AC998" i="2"/>
  <c r="AD791" i="2"/>
  <c r="AC802" i="2"/>
  <c r="AE811" i="2"/>
  <c r="AC817" i="2"/>
  <c r="AD822" i="2"/>
  <c r="AE827" i="2"/>
  <c r="AC833" i="2"/>
  <c r="AD838" i="2"/>
  <c r="AE843" i="2"/>
  <c r="AC849" i="2"/>
  <c r="AD854" i="2"/>
  <c r="AE859" i="2"/>
  <c r="AC865" i="2"/>
  <c r="AD870" i="2"/>
  <c r="AE875" i="2"/>
  <c r="AC881" i="2"/>
  <c r="AD886" i="2"/>
  <c r="AE891" i="2"/>
  <c r="AC897" i="2"/>
  <c r="AD902" i="2"/>
  <c r="AE907" i="2"/>
  <c r="AC913" i="2"/>
  <c r="AD918" i="2"/>
  <c r="AE923" i="2"/>
  <c r="AC929" i="2"/>
  <c r="AD934" i="2"/>
  <c r="AE939" i="2"/>
  <c r="AC945" i="2"/>
  <c r="AD950" i="2"/>
  <c r="AE955" i="2"/>
  <c r="AC961" i="2"/>
  <c r="AD966" i="2"/>
  <c r="AE971" i="2"/>
  <c r="AC977" i="2"/>
  <c r="AD982" i="2"/>
  <c r="AE987" i="2"/>
  <c r="AC993" i="2"/>
  <c r="AD998" i="2"/>
  <c r="AE200" i="2"/>
  <c r="AD211" i="2"/>
  <c r="AC222" i="2"/>
  <c r="AE232" i="2"/>
  <c r="AD243" i="2"/>
  <c r="AC254" i="2"/>
  <c r="AE264" i="2"/>
  <c r="AD275" i="2"/>
  <c r="AC286" i="2"/>
  <c r="AE296" i="2"/>
  <c r="AE201" i="2"/>
  <c r="AD212" i="2"/>
  <c r="AC223" i="2"/>
  <c r="AE233" i="2"/>
  <c r="AD244" i="2"/>
  <c r="AC255" i="2"/>
  <c r="AE265" i="2"/>
  <c r="AD276" i="2"/>
  <c r="AC287" i="2"/>
  <c r="AE297" i="2"/>
  <c r="AD309" i="2"/>
  <c r="AC320" i="2"/>
  <c r="AE330" i="2"/>
  <c r="AE202" i="2"/>
  <c r="AD213" i="2"/>
  <c r="AC224" i="2"/>
  <c r="AE234" i="2"/>
  <c r="AD245" i="2"/>
  <c r="AC198" i="2"/>
  <c r="AE208" i="2"/>
  <c r="AD219" i="2"/>
  <c r="AC230" i="2"/>
  <c r="AE240" i="2"/>
  <c r="AD251" i="2"/>
  <c r="AC262" i="2"/>
  <c r="AE272" i="2"/>
  <c r="AD283" i="2"/>
  <c r="AC294" i="2"/>
  <c r="AC199" i="2"/>
  <c r="AE209" i="2"/>
  <c r="AD220" i="2"/>
  <c r="AC231" i="2"/>
  <c r="AE241" i="2"/>
  <c r="AD252" i="2"/>
  <c r="AC263" i="2"/>
  <c r="AE273" i="2"/>
  <c r="AD284" i="2"/>
  <c r="AC295" i="2"/>
  <c r="AE306" i="2"/>
  <c r="AD317" i="2"/>
  <c r="AC328" i="2"/>
  <c r="AC200" i="2"/>
  <c r="AE210" i="2"/>
  <c r="AD221" i="2"/>
  <c r="AC232" i="2"/>
  <c r="AE242" i="2"/>
  <c r="AE250" i="2"/>
  <c r="AC206" i="2"/>
  <c r="AE216" i="2"/>
  <c r="AD227" i="2"/>
  <c r="AC238" i="2"/>
  <c r="AE248" i="2"/>
  <c r="AD259" i="2"/>
  <c r="AC270" i="2"/>
  <c r="AE280" i="2"/>
  <c r="AD291" i="2"/>
  <c r="AC207" i="2"/>
  <c r="AE217" i="2"/>
  <c r="AD228" i="2"/>
  <c r="AC239" i="2"/>
  <c r="AE249" i="2"/>
  <c r="AD260" i="2"/>
  <c r="AC271" i="2"/>
  <c r="AE281" i="2"/>
  <c r="AD292" i="2"/>
  <c r="AC304" i="2"/>
  <c r="AE314" i="2"/>
  <c r="AD325" i="2"/>
  <c r="AC336" i="2"/>
  <c r="AC208" i="2"/>
  <c r="AE218" i="2"/>
  <c r="AD229" i="2"/>
  <c r="AC240" i="2"/>
  <c r="AD203" i="2"/>
  <c r="AC214" i="2"/>
  <c r="AE224" i="2"/>
  <c r="AD235" i="2"/>
  <c r="AC246" i="2"/>
  <c r="AE256" i="2"/>
  <c r="AD267" i="2"/>
  <c r="AC278" i="2"/>
  <c r="AE288" i="2"/>
  <c r="AD299" i="2"/>
  <c r="AD204" i="2"/>
  <c r="AC215" i="2"/>
  <c r="AE225" i="2"/>
  <c r="AD236" i="2"/>
  <c r="AC247" i="2"/>
  <c r="AE257" i="2"/>
  <c r="AD268" i="2"/>
  <c r="AC279" i="2"/>
  <c r="AE289" i="2"/>
  <c r="AD301" i="2"/>
  <c r="AC312" i="2"/>
  <c r="AE322" i="2"/>
  <c r="AD333" i="2"/>
  <c r="AD205" i="2"/>
  <c r="AC216" i="2"/>
  <c r="AE226" i="2"/>
  <c r="AD237" i="2"/>
  <c r="AC248" i="2"/>
  <c r="AD199" i="2"/>
  <c r="AC210" i="2"/>
  <c r="AE220" i="2"/>
  <c r="AD231" i="2"/>
  <c r="AC242" i="2"/>
  <c r="AE252" i="2"/>
  <c r="AD263" i="2"/>
  <c r="AC274" i="2"/>
  <c r="AE284" i="2"/>
  <c r="AD295" i="2"/>
  <c r="AD200" i="2"/>
  <c r="AC211" i="2"/>
  <c r="AE221" i="2"/>
  <c r="AD232" i="2"/>
  <c r="AC243" i="2"/>
  <c r="AE253" i="2"/>
  <c r="AD264" i="2"/>
  <c r="AC275" i="2"/>
  <c r="AE285" i="2"/>
  <c r="AD296" i="2"/>
  <c r="AC308" i="2"/>
  <c r="AE318" i="2"/>
  <c r="AD329" i="2"/>
  <c r="AD201" i="2"/>
  <c r="AC212" i="2"/>
  <c r="AE222" i="2"/>
  <c r="AD233" i="2"/>
  <c r="AC244" i="2"/>
  <c r="AD253" i="2"/>
  <c r="AC264" i="2"/>
  <c r="AE274" i="2"/>
  <c r="AD285" i="2"/>
  <c r="AC296" i="2"/>
  <c r="AC201" i="2"/>
  <c r="AE211" i="2"/>
  <c r="AD222" i="2"/>
  <c r="AC233" i="2"/>
  <c r="AE243" i="2"/>
  <c r="AD254" i="2"/>
  <c r="AC265" i="2"/>
  <c r="AE275" i="2"/>
  <c r="AD286" i="2"/>
  <c r="AC297" i="2"/>
  <c r="AE308" i="2"/>
  <c r="AD319" i="2"/>
  <c r="AC330" i="2"/>
  <c r="AD308" i="2"/>
  <c r="AC319" i="2"/>
  <c r="AE329" i="2"/>
  <c r="AD207" i="2"/>
  <c r="AC218" i="2"/>
  <c r="AE228" i="2"/>
  <c r="AD239" i="2"/>
  <c r="AC250" i="2"/>
  <c r="AE260" i="2"/>
  <c r="AD271" i="2"/>
  <c r="AC282" i="2"/>
  <c r="AE292" i="2"/>
  <c r="AD208" i="2"/>
  <c r="AC219" i="2"/>
  <c r="AE229" i="2"/>
  <c r="AD240" i="2"/>
  <c r="AC251" i="2"/>
  <c r="AE261" i="2"/>
  <c r="AD272" i="2"/>
  <c r="AC283" i="2"/>
  <c r="AE293" i="2"/>
  <c r="AD305" i="2"/>
  <c r="AC316" i="2"/>
  <c r="AE326" i="2"/>
  <c r="AE198" i="2"/>
  <c r="AD209" i="2"/>
  <c r="AC220" i="2"/>
  <c r="AE230" i="2"/>
  <c r="AD241" i="2"/>
  <c r="AC252" i="2"/>
  <c r="AD261" i="2"/>
  <c r="AC272" i="2"/>
  <c r="AE282" i="2"/>
  <c r="AD293" i="2"/>
  <c r="AE203" i="2"/>
  <c r="AC225" i="2"/>
  <c r="AD246" i="2"/>
  <c r="AE267" i="2"/>
  <c r="AC289" i="2"/>
  <c r="AD311" i="2"/>
  <c r="AE332" i="2"/>
  <c r="AC311" i="2"/>
  <c r="AD332" i="2"/>
  <c r="AE307" i="2"/>
  <c r="AD318" i="2"/>
  <c r="AC329" i="2"/>
  <c r="AC260" i="2"/>
  <c r="AE270" i="2"/>
  <c r="AD281" i="2"/>
  <c r="AC292" i="2"/>
  <c r="AC213" i="2"/>
  <c r="AD234" i="2"/>
  <c r="AE255" i="2"/>
  <c r="AC277" i="2"/>
  <c r="AD298" i="2"/>
  <c r="AE320" i="2"/>
  <c r="AD320" i="2"/>
  <c r="AC317" i="2"/>
  <c r="AE215" i="2"/>
  <c r="AC237" i="2"/>
  <c r="AD258" i="2"/>
  <c r="AE279" i="2"/>
  <c r="AC302" i="2"/>
  <c r="AD323" i="2"/>
  <c r="AE301" i="2"/>
  <c r="AC323" i="2"/>
  <c r="AE319" i="2"/>
  <c r="AD198" i="2"/>
  <c r="AE219" i="2"/>
  <c r="AC241" i="2"/>
  <c r="AD262" i="2"/>
  <c r="AE283" i="2"/>
  <c r="AC306" i="2"/>
  <c r="AD327" i="2"/>
  <c r="AC327" i="2"/>
  <c r="AC305" i="2"/>
  <c r="AD326" i="2"/>
  <c r="AC268" i="2"/>
  <c r="AD289" i="2"/>
  <c r="AC229" i="2"/>
  <c r="AE271" i="2"/>
  <c r="AD315" i="2"/>
  <c r="AC315" i="2"/>
  <c r="AE311" i="2"/>
  <c r="AE231" i="2"/>
  <c r="AD274" i="2"/>
  <c r="AC318" i="2"/>
  <c r="AE317" i="2"/>
  <c r="AD314" i="2"/>
  <c r="AD316" i="2"/>
  <c r="AC321" i="2"/>
  <c r="AE262" i="2"/>
  <c r="AC284" i="2"/>
  <c r="AD218" i="2"/>
  <c r="AC261" i="2"/>
  <c r="AE304" i="2"/>
  <c r="AD304" i="2"/>
  <c r="AC301" i="2"/>
  <c r="AC221" i="2"/>
  <c r="AE263" i="2"/>
  <c r="AD307" i="2"/>
  <c r="AC307" i="2"/>
  <c r="AE303" i="2"/>
  <c r="AE204" i="2"/>
  <c r="AD215" i="2"/>
  <c r="AC226" i="2"/>
  <c r="AE236" i="2"/>
  <c r="AD247" i="2"/>
  <c r="AC258" i="2"/>
  <c r="AE268" i="2"/>
  <c r="AD279" i="2"/>
  <c r="AC290" i="2"/>
  <c r="AE300" i="2"/>
  <c r="AE205" i="2"/>
  <c r="AD216" i="2"/>
  <c r="AC227" i="2"/>
  <c r="AE237" i="2"/>
  <c r="AD248" i="2"/>
  <c r="AC259" i="2"/>
  <c r="AE269" i="2"/>
  <c r="AD280" i="2"/>
  <c r="AC291" i="2"/>
  <c r="AE302" i="2"/>
  <c r="AD313" i="2"/>
  <c r="AC324" i="2"/>
  <c r="AE334" i="2"/>
  <c r="AE206" i="2"/>
  <c r="AD217" i="2"/>
  <c r="AC228" i="2"/>
  <c r="AE238" i="2"/>
  <c r="AD249" i="2"/>
  <c r="AE258" i="2"/>
  <c r="AD269" i="2"/>
  <c r="AC280" i="2"/>
  <c r="AE290" i="2"/>
  <c r="AD206" i="2"/>
  <c r="AC217" i="2"/>
  <c r="AE227" i="2"/>
  <c r="AD238" i="2"/>
  <c r="AC249" i="2"/>
  <c r="AE259" i="2"/>
  <c r="AD270" i="2"/>
  <c r="AC281" i="2"/>
  <c r="AE291" i="2"/>
  <c r="AD303" i="2"/>
  <c r="AC314" i="2"/>
  <c r="AE324" i="2"/>
  <c r="AD335" i="2"/>
  <c r="AC303" i="2"/>
  <c r="AE313" i="2"/>
  <c r="AD324" i="2"/>
  <c r="AC335" i="2"/>
  <c r="AC202" i="2"/>
  <c r="AE212" i="2"/>
  <c r="AD223" i="2"/>
  <c r="AC234" i="2"/>
  <c r="AE244" i="2"/>
  <c r="AD255" i="2"/>
  <c r="AC266" i="2"/>
  <c r="AE276" i="2"/>
  <c r="AD287" i="2"/>
  <c r="AC298" i="2"/>
  <c r="AC203" i="2"/>
  <c r="AE213" i="2"/>
  <c r="AD224" i="2"/>
  <c r="AC235" i="2"/>
  <c r="AE245" i="2"/>
  <c r="AD256" i="2"/>
  <c r="AC267" i="2"/>
  <c r="AE277" i="2"/>
  <c r="AD288" i="2"/>
  <c r="AC299" i="2"/>
  <c r="AE310" i="2"/>
  <c r="AD321" i="2"/>
  <c r="AC332" i="2"/>
  <c r="AC204" i="2"/>
  <c r="AE214" i="2"/>
  <c r="AD225" i="2"/>
  <c r="AC236" i="2"/>
  <c r="AE246" i="2"/>
  <c r="AC256" i="2"/>
  <c r="AE266" i="2"/>
  <c r="AD277" i="2"/>
  <c r="AC288" i="2"/>
  <c r="AE298" i="2"/>
  <c r="AD214" i="2"/>
  <c r="AE235" i="2"/>
  <c r="AC257" i="2"/>
  <c r="AD278" i="2"/>
  <c r="AD300" i="2"/>
  <c r="AC322" i="2"/>
  <c r="AE299" i="2"/>
  <c r="AE321" i="2"/>
  <c r="AD302" i="2"/>
  <c r="AC313" i="2"/>
  <c r="AE323" i="2"/>
  <c r="AD334" i="2"/>
  <c r="AE254" i="2"/>
  <c r="AD265" i="2"/>
  <c r="AC276" i="2"/>
  <c r="AE286" i="2"/>
  <c r="AD297" i="2"/>
  <c r="AD202" i="2"/>
  <c r="AE223" i="2"/>
  <c r="AC245" i="2"/>
  <c r="AD266" i="2"/>
  <c r="AE287" i="2"/>
  <c r="AC310" i="2"/>
  <c r="AD331" i="2"/>
  <c r="AE309" i="2"/>
  <c r="AC331" i="2"/>
  <c r="AD306" i="2"/>
  <c r="AE327" i="2"/>
  <c r="AC205" i="2"/>
  <c r="AD226" i="2"/>
  <c r="AE247" i="2"/>
  <c r="AC269" i="2"/>
  <c r="AD290" i="2"/>
  <c r="AE312" i="2"/>
  <c r="AC334" i="2"/>
  <c r="AD312" i="2"/>
  <c r="AE333" i="2"/>
  <c r="AC309" i="2"/>
  <c r="AD330" i="2"/>
  <c r="AC209" i="2"/>
  <c r="AD230" i="2"/>
  <c r="AE251" i="2"/>
  <c r="AC273" i="2"/>
  <c r="AD294" i="2"/>
  <c r="AE316" i="2"/>
  <c r="AE305" i="2"/>
  <c r="AE315" i="2"/>
  <c r="AD257" i="2"/>
  <c r="AE278" i="2"/>
  <c r="AC300" i="2"/>
  <c r="AE207" i="2"/>
  <c r="AD250" i="2"/>
  <c r="AC293" i="2"/>
  <c r="AE336" i="2"/>
  <c r="AD336" i="2"/>
  <c r="AC333" i="2"/>
  <c r="AD210" i="2"/>
  <c r="AC253" i="2"/>
  <c r="AE295" i="2"/>
  <c r="AE335" i="2"/>
  <c r="AD310" i="2"/>
  <c r="AE331" i="2"/>
  <c r="AD273" i="2"/>
  <c r="AE294" i="2"/>
  <c r="AE239" i="2"/>
  <c r="AD282" i="2"/>
  <c r="AC326" i="2"/>
  <c r="AE325" i="2"/>
  <c r="AD322" i="2"/>
  <c r="AE199" i="2"/>
  <c r="AD242" i="2"/>
  <c r="AC285" i="2"/>
  <c r="AE328" i="2"/>
  <c r="AD328" i="2"/>
  <c r="AC325" i="2"/>
  <c r="AD197" i="2"/>
  <c r="AE197" i="2"/>
  <c r="AC197" i="2"/>
  <c r="AD196" i="2"/>
  <c r="AE196" i="2"/>
  <c r="AC196" i="2"/>
  <c r="AD195" i="2"/>
  <c r="AC195" i="2"/>
  <c r="AE195" i="2"/>
  <c r="AE194" i="2"/>
  <c r="AD194" i="2"/>
  <c r="AC194" i="2"/>
  <c r="AE193" i="2"/>
  <c r="AD193" i="2"/>
  <c r="AC193" i="2"/>
  <c r="AC192" i="2"/>
  <c r="AE192" i="2"/>
  <c r="AD192" i="2"/>
  <c r="AC191" i="2"/>
  <c r="AE191" i="2"/>
  <c r="AD191" i="2"/>
  <c r="AC190" i="2"/>
  <c r="AE190" i="2"/>
  <c r="AD190" i="2"/>
  <c r="AD189" i="2"/>
  <c r="AE189" i="2"/>
  <c r="AC189" i="2"/>
  <c r="AD188" i="2"/>
  <c r="AE188" i="2"/>
  <c r="AC188" i="2"/>
  <c r="AD103" i="2"/>
  <c r="AC103" i="2"/>
  <c r="AE103" i="2"/>
  <c r="AC102" i="2"/>
  <c r="AE102" i="2"/>
  <c r="AD102" i="2"/>
  <c r="AE101" i="2"/>
  <c r="AC101" i="2"/>
  <c r="AD101" i="2"/>
  <c r="AC100" i="2"/>
  <c r="AE100" i="2"/>
  <c r="AD100" i="2"/>
  <c r="AD99" i="2"/>
  <c r="AE99" i="2"/>
  <c r="AC99" i="2"/>
  <c r="AC98" i="2"/>
  <c r="AE98" i="2"/>
  <c r="AD98" i="2"/>
  <c r="AD97" i="2"/>
  <c r="AC97" i="2"/>
  <c r="AE97" i="2"/>
  <c r="AE96" i="2"/>
  <c r="AD96" i="2"/>
  <c r="AC96" i="2"/>
  <c r="AD95" i="2"/>
  <c r="AE95" i="2"/>
  <c r="AC95" i="2"/>
  <c r="AC94" i="2"/>
  <c r="AE94" i="2"/>
  <c r="AD94" i="2"/>
  <c r="AE93" i="2"/>
  <c r="AD93" i="2"/>
  <c r="AC93" i="2"/>
  <c r="AE92" i="2"/>
  <c r="AC92" i="2"/>
  <c r="AD92" i="2"/>
  <c r="AD91" i="2"/>
  <c r="AE91" i="2"/>
  <c r="AC91" i="2"/>
  <c r="AC90" i="2"/>
  <c r="AD90" i="2"/>
  <c r="AE90" i="2"/>
  <c r="AD89" i="2"/>
  <c r="AC89" i="2"/>
  <c r="AE89" i="2"/>
  <c r="AE88" i="2"/>
  <c r="AD88" i="2"/>
  <c r="AC88" i="2"/>
  <c r="AC87" i="2"/>
  <c r="AD87" i="2"/>
  <c r="AE87" i="2"/>
  <c r="AD86" i="2"/>
  <c r="AC86" i="2"/>
  <c r="AE86" i="2"/>
  <c r="AC85" i="2"/>
  <c r="AE85" i="2"/>
  <c r="AD85" i="2"/>
  <c r="AD84" i="2"/>
  <c r="AE84" i="2"/>
  <c r="AC84" i="2"/>
  <c r="AC83" i="2"/>
  <c r="AE83" i="2"/>
  <c r="AD83" i="2"/>
  <c r="AD82" i="2"/>
  <c r="AC82" i="2"/>
  <c r="AE82" i="2"/>
  <c r="AE81" i="2"/>
  <c r="AC81" i="2"/>
  <c r="AD81" i="2"/>
  <c r="AD80" i="2"/>
  <c r="AE80" i="2"/>
  <c r="AC80" i="2"/>
  <c r="AE79" i="2"/>
  <c r="AD79" i="2"/>
  <c r="AC79" i="2"/>
  <c r="AD78" i="2"/>
  <c r="AC78" i="2"/>
  <c r="AE78" i="2"/>
  <c r="AE77" i="2"/>
  <c r="AC77" i="2"/>
  <c r="AD77" i="2"/>
  <c r="AE76" i="2"/>
  <c r="AD76" i="2"/>
  <c r="AC76" i="2"/>
  <c r="AE75" i="2"/>
  <c r="AC75" i="2"/>
  <c r="AD75" i="2"/>
  <c r="AC74" i="2"/>
  <c r="AD74" i="2"/>
  <c r="AE74" i="2"/>
  <c r="AE73" i="2"/>
  <c r="AC73" i="2"/>
  <c r="AD73" i="2"/>
  <c r="AD72" i="2"/>
  <c r="AC72" i="2"/>
  <c r="AE72" i="2"/>
  <c r="AC71" i="2"/>
  <c r="AE71" i="2"/>
  <c r="AD71" i="2"/>
  <c r="AC70" i="2"/>
  <c r="AD70" i="2"/>
  <c r="AE70" i="2"/>
  <c r="AC69" i="2"/>
  <c r="AE69" i="2"/>
  <c r="AD69" i="2"/>
  <c r="AE68" i="2"/>
  <c r="AD68" i="2"/>
  <c r="AC68" i="2"/>
  <c r="AC67" i="2"/>
  <c r="AE67" i="2"/>
  <c r="AD67" i="2"/>
  <c r="AE66" i="2"/>
  <c r="AC66" i="2"/>
  <c r="AD66" i="2"/>
  <c r="AC65" i="2"/>
  <c r="AE65" i="2"/>
  <c r="AD65" i="2"/>
  <c r="AC64" i="2"/>
  <c r="AE64" i="2"/>
  <c r="AD64" i="2"/>
  <c r="AC63" i="2"/>
  <c r="AE63" i="2"/>
  <c r="AD63" i="2"/>
  <c r="AD62" i="2"/>
  <c r="AE62" i="2"/>
  <c r="AC62" i="2"/>
  <c r="AC19" i="2"/>
  <c r="AD19" i="2"/>
  <c r="AE19" i="2"/>
  <c r="AE18" i="2"/>
  <c r="AD18" i="2"/>
  <c r="AC18" i="2"/>
  <c r="AE17" i="2"/>
  <c r="AC17" i="2"/>
  <c r="AD17" i="2"/>
  <c r="AD16" i="2"/>
  <c r="AC16" i="2"/>
  <c r="AE16" i="2"/>
  <c r="AE15" i="2"/>
  <c r="AD15" i="2"/>
  <c r="AC15" i="2"/>
  <c r="AD14" i="2"/>
  <c r="AC14" i="2"/>
  <c r="AE14" i="2"/>
  <c r="AE13" i="2"/>
  <c r="AC13" i="2"/>
  <c r="AD13" i="2"/>
  <c r="AE12" i="2"/>
  <c r="AD12" i="2"/>
  <c r="AC12" i="2"/>
  <c r="AE11" i="2"/>
  <c r="AD11" i="2"/>
  <c r="AC11" i="2"/>
  <c r="AE10" i="2"/>
  <c r="AC10" i="2"/>
  <c r="AD10" i="2"/>
  <c r="AE9" i="2"/>
  <c r="AC9" i="2"/>
  <c r="AD9" i="2"/>
  <c r="AE8" i="2"/>
  <c r="AD8" i="2"/>
  <c r="AC8" i="2"/>
  <c r="AC7" i="2"/>
  <c r="AE7" i="2"/>
  <c r="AD7" i="2"/>
  <c r="AC6" i="2"/>
  <c r="AD6" i="2"/>
  <c r="AE6" i="2"/>
  <c r="AC5" i="2"/>
  <c r="AE5" i="2"/>
  <c r="AD5" i="2"/>
  <c r="AE4" i="2"/>
  <c r="AD4" i="2"/>
  <c r="AC4" i="2"/>
  <c r="AC3" i="2"/>
  <c r="AE3" i="2"/>
  <c r="AD3" i="2"/>
  <c r="AC2" i="2"/>
  <c r="AD2" i="2"/>
  <c r="AE2" i="2"/>
  <c r="AD61" i="2"/>
  <c r="AC61" i="2"/>
  <c r="AE61" i="2"/>
  <c r="AD60" i="2"/>
  <c r="AE60" i="2"/>
  <c r="AC60" i="2"/>
  <c r="AC59" i="2"/>
  <c r="AE59" i="2"/>
  <c r="AD59" i="2"/>
  <c r="AD58" i="2"/>
  <c r="AE58" i="2"/>
  <c r="AC58" i="2"/>
  <c r="AC57" i="2"/>
  <c r="AE57" i="2"/>
  <c r="AD57" i="2"/>
  <c r="AD56" i="2"/>
  <c r="AC56" i="2"/>
  <c r="AE56" i="2"/>
  <c r="AD55" i="2"/>
  <c r="AC55" i="2"/>
  <c r="AE55" i="2"/>
  <c r="AD54" i="2"/>
  <c r="AC54" i="2"/>
  <c r="AE54" i="2"/>
  <c r="AD53" i="2"/>
  <c r="AC53" i="2"/>
  <c r="AE53" i="2"/>
  <c r="AE52" i="2"/>
  <c r="AD52" i="2"/>
  <c r="AC52" i="2"/>
  <c r="AC51" i="2"/>
  <c r="AE51" i="2"/>
  <c r="AD51" i="2"/>
  <c r="AD50" i="2"/>
  <c r="AE50" i="2"/>
  <c r="AC50" i="2"/>
  <c r="AE49" i="2"/>
  <c r="AC49" i="2"/>
  <c r="AD49" i="2"/>
  <c r="AD48" i="2"/>
  <c r="AE48" i="2"/>
  <c r="AC48" i="2"/>
  <c r="AD47" i="2"/>
  <c r="AE47" i="2"/>
  <c r="AC47" i="2"/>
  <c r="AD46" i="2"/>
  <c r="AE46" i="2"/>
  <c r="AC46" i="2"/>
  <c r="AE45" i="2"/>
  <c r="AD45" i="2"/>
  <c r="AC45" i="2"/>
  <c r="AD44" i="2"/>
  <c r="AE44" i="2"/>
  <c r="AC44" i="2"/>
  <c r="AE43" i="2"/>
  <c r="AD43" i="2"/>
  <c r="AC43" i="2"/>
  <c r="AE42" i="2"/>
  <c r="AD42" i="2"/>
  <c r="AC42" i="2"/>
  <c r="AE41" i="2"/>
  <c r="AC41" i="2"/>
  <c r="AD41" i="2"/>
  <c r="AC40" i="2"/>
  <c r="AD40" i="2"/>
  <c r="AE40" i="2"/>
  <c r="AC39" i="2"/>
  <c r="AE39" i="2"/>
  <c r="AD39" i="2"/>
  <c r="AC38" i="2"/>
  <c r="AD38" i="2"/>
  <c r="AE38" i="2"/>
  <c r="AC37" i="2"/>
  <c r="AE37" i="2"/>
  <c r="AD37" i="2"/>
  <c r="AE36" i="2"/>
  <c r="AD36" i="2"/>
  <c r="AC36" i="2"/>
  <c r="AC35" i="2"/>
  <c r="AE35" i="2"/>
  <c r="AD35" i="2"/>
  <c r="AC33" i="2"/>
  <c r="AC34" i="2"/>
  <c r="AE33" i="2"/>
  <c r="AD34" i="2"/>
  <c r="AE34" i="2"/>
  <c r="AD33" i="2"/>
  <c r="AC32" i="2"/>
  <c r="AD32" i="2"/>
  <c r="AE32" i="2"/>
  <c r="AD31" i="2"/>
  <c r="AC31" i="2"/>
  <c r="AE31" i="2"/>
  <c r="AD30" i="2"/>
  <c r="AE30" i="2"/>
  <c r="AC30" i="2"/>
  <c r="AC29" i="2"/>
  <c r="AE29" i="2"/>
  <c r="AD29" i="2"/>
  <c r="AD28" i="2"/>
  <c r="AE28" i="2"/>
  <c r="AC28" i="2"/>
  <c r="AD27" i="2"/>
  <c r="AC27" i="2"/>
  <c r="AE27" i="2"/>
  <c r="AC26" i="2"/>
  <c r="AD26" i="2"/>
  <c r="AE26" i="2"/>
  <c r="AC25" i="2"/>
  <c r="AE25" i="2"/>
  <c r="AD25" i="2"/>
  <c r="AD24" i="2"/>
  <c r="AC24" i="2"/>
  <c r="AE24" i="2"/>
  <c r="AC23" i="2"/>
  <c r="AD23" i="2"/>
  <c r="AE23" i="2"/>
  <c r="AD22" i="2"/>
  <c r="AC22" i="2"/>
  <c r="AE22" i="2"/>
  <c r="AD21" i="2"/>
  <c r="AC21" i="2"/>
  <c r="AE21" i="2"/>
  <c r="AD20" i="2"/>
  <c r="AE20" i="2"/>
  <c r="AC20" i="2"/>
  <c r="AD187" i="2"/>
  <c r="AC187" i="2"/>
  <c r="AE187" i="2"/>
  <c r="AE186" i="2"/>
  <c r="AC186" i="2"/>
  <c r="AD186" i="2"/>
  <c r="AE185" i="2"/>
  <c r="AD185" i="2"/>
  <c r="AC185" i="2"/>
  <c r="AE184" i="2"/>
  <c r="AC184" i="2"/>
  <c r="AD184" i="2"/>
  <c r="AC183" i="2"/>
  <c r="AD183" i="2"/>
  <c r="AE183" i="2"/>
  <c r="AC182" i="2"/>
  <c r="AD182" i="2"/>
  <c r="AE182" i="2"/>
  <c r="AD181" i="2"/>
  <c r="AE181" i="2"/>
  <c r="AC181" i="2"/>
  <c r="AD180" i="2"/>
  <c r="AC180" i="2"/>
  <c r="AE180" i="2"/>
  <c r="AD179" i="2"/>
  <c r="AC179" i="2"/>
  <c r="AE179" i="2"/>
  <c r="AE178" i="2"/>
  <c r="AC178" i="2"/>
  <c r="AD178" i="2"/>
  <c r="AE177" i="2"/>
  <c r="AD177" i="2"/>
  <c r="AC177" i="2"/>
  <c r="AE176" i="2"/>
  <c r="AC176" i="2"/>
  <c r="AD176" i="2"/>
  <c r="AC175" i="2"/>
  <c r="AD175" i="2"/>
  <c r="AE175" i="2"/>
  <c r="AE174" i="2"/>
  <c r="AC174" i="2"/>
  <c r="AD174" i="2"/>
  <c r="AC173" i="2"/>
  <c r="AD173" i="2"/>
  <c r="AE173" i="2"/>
  <c r="AE172" i="2"/>
  <c r="AC172" i="2"/>
  <c r="AD172" i="2"/>
  <c r="AD171" i="2"/>
  <c r="AC171" i="2"/>
  <c r="AE171" i="2"/>
  <c r="AC170" i="2"/>
  <c r="AD170" i="2"/>
  <c r="AE170" i="2"/>
  <c r="AD169" i="2"/>
  <c r="AE169" i="2"/>
  <c r="AC169" i="2"/>
  <c r="AC168" i="2"/>
  <c r="AD168" i="2"/>
  <c r="AE168" i="2"/>
  <c r="AD167" i="2"/>
  <c r="AC167" i="2"/>
  <c r="AE167" i="2"/>
  <c r="AE166" i="2"/>
  <c r="AC166" i="2"/>
  <c r="AD166" i="2"/>
  <c r="AD165" i="2"/>
  <c r="AE165" i="2"/>
  <c r="AC165" i="2"/>
  <c r="AE164" i="2"/>
  <c r="AC164" i="2"/>
  <c r="AD164" i="2"/>
  <c r="AD163" i="2"/>
  <c r="AC163" i="2"/>
  <c r="AE163" i="2"/>
  <c r="AC162" i="2"/>
  <c r="AE162" i="2"/>
  <c r="AD162" i="2"/>
  <c r="AD161" i="2"/>
  <c r="AE161" i="2"/>
  <c r="AC161" i="2"/>
  <c r="AE160" i="2"/>
  <c r="AC160" i="2"/>
  <c r="AD160" i="2"/>
  <c r="AC159" i="2"/>
  <c r="AD159" i="2"/>
  <c r="AE159" i="2"/>
  <c r="AE158" i="2"/>
  <c r="AD158" i="2"/>
  <c r="AC158" i="2"/>
  <c r="AD157" i="2"/>
  <c r="AE157" i="2"/>
  <c r="AC157" i="2"/>
  <c r="AE156" i="2"/>
  <c r="AC156" i="2"/>
  <c r="AD156" i="2"/>
  <c r="AD155" i="2"/>
  <c r="AC155" i="2"/>
  <c r="AE155" i="2"/>
  <c r="AC154" i="2"/>
  <c r="AE154" i="2"/>
  <c r="AD154" i="2"/>
  <c r="AD153" i="2"/>
  <c r="AE153" i="2"/>
  <c r="AC153" i="2"/>
  <c r="AE152" i="2"/>
  <c r="AC152" i="2"/>
  <c r="AD152" i="2"/>
  <c r="AD151" i="2"/>
  <c r="AC151" i="2"/>
  <c r="AE151" i="2"/>
  <c r="AE150" i="2"/>
  <c r="AC150" i="2"/>
  <c r="AD150" i="2"/>
  <c r="AC149" i="2"/>
  <c r="AD149" i="2"/>
  <c r="AE149" i="2"/>
  <c r="AC148" i="2"/>
  <c r="AD148" i="2"/>
  <c r="AE148" i="2"/>
  <c r="AC147" i="2"/>
  <c r="AE147" i="2"/>
  <c r="AD147" i="2"/>
  <c r="AC146" i="2"/>
  <c r="AE146" i="2"/>
  <c r="AD146" i="2"/>
  <c r="AD145" i="2"/>
  <c r="AE145" i="2"/>
  <c r="AC145" i="2"/>
  <c r="AE144" i="2"/>
  <c r="AC144" i="2"/>
  <c r="AD144" i="2"/>
  <c r="AD143" i="2"/>
  <c r="AC143" i="2"/>
  <c r="AE143" i="2"/>
  <c r="AE142" i="2"/>
  <c r="AC142" i="2"/>
  <c r="AD142" i="2"/>
  <c r="AD141" i="2"/>
  <c r="AE141" i="2"/>
  <c r="AC141" i="2"/>
  <c r="AE140" i="2"/>
  <c r="AC140" i="2"/>
  <c r="AD140" i="2"/>
  <c r="AE139" i="2"/>
  <c r="AD139" i="2"/>
  <c r="AC139" i="2"/>
  <c r="AC138" i="2"/>
  <c r="AE138" i="2"/>
  <c r="AD138" i="2"/>
  <c r="AD137" i="2"/>
  <c r="AE137" i="2"/>
  <c r="AC137" i="2"/>
  <c r="AC136" i="2"/>
  <c r="AD136" i="2"/>
  <c r="AE136" i="2"/>
  <c r="AD135" i="2"/>
  <c r="AC135" i="2"/>
  <c r="AE135" i="2"/>
  <c r="AE134" i="2"/>
  <c r="AC134" i="2"/>
  <c r="AD134" i="2"/>
  <c r="AD133" i="2"/>
  <c r="AE133" i="2"/>
  <c r="AC133" i="2"/>
  <c r="AC132" i="2"/>
  <c r="AE132" i="2"/>
  <c r="AD132" i="2"/>
  <c r="AE131" i="2"/>
  <c r="AD131" i="2"/>
  <c r="AC131" i="2"/>
  <c r="AE130" i="2"/>
  <c r="AC130" i="2"/>
  <c r="AD130" i="2"/>
  <c r="AD129" i="2"/>
  <c r="AC129" i="2"/>
  <c r="AE129" i="2"/>
  <c r="AE128" i="2"/>
  <c r="AD128" i="2"/>
  <c r="AC128" i="2"/>
  <c r="AD127" i="2"/>
  <c r="AE127" i="2"/>
  <c r="AC127" i="2"/>
  <c r="AE126" i="2"/>
  <c r="AC126" i="2"/>
  <c r="AD126" i="2"/>
  <c r="AD125" i="2"/>
  <c r="AE125" i="2"/>
  <c r="AC125" i="2"/>
  <c r="AE124" i="2"/>
  <c r="AC124" i="2"/>
  <c r="AD124" i="2"/>
  <c r="AD123" i="2"/>
  <c r="AE123" i="2"/>
  <c r="AC123" i="2"/>
  <c r="AC122" i="2"/>
  <c r="AD122" i="2"/>
  <c r="AE122" i="2"/>
  <c r="AD121" i="2"/>
  <c r="AC121" i="2"/>
  <c r="AE121" i="2"/>
  <c r="AE120" i="2"/>
  <c r="AC120" i="2"/>
  <c r="AD120" i="2"/>
  <c r="AD119" i="2"/>
  <c r="AE119" i="2"/>
  <c r="AC119" i="2"/>
  <c r="AE118" i="2"/>
  <c r="AC118" i="2"/>
  <c r="AD118" i="2"/>
  <c r="AE117" i="2"/>
  <c r="AD117" i="2"/>
  <c r="AC117" i="2"/>
  <c r="AE116" i="2"/>
  <c r="AC116" i="2"/>
  <c r="AD116" i="2"/>
  <c r="AD115" i="2"/>
  <c r="AC115" i="2"/>
  <c r="AE115" i="2"/>
  <c r="AC114" i="2"/>
  <c r="AE114" i="2"/>
  <c r="AD114" i="2"/>
  <c r="AD113" i="2"/>
  <c r="AC113" i="2"/>
  <c r="AE113" i="2"/>
  <c r="AE112" i="2"/>
  <c r="AD112" i="2"/>
  <c r="AC112" i="2"/>
  <c r="AD111" i="2"/>
  <c r="AE111" i="2"/>
  <c r="AC111" i="2"/>
  <c r="AC110" i="2"/>
  <c r="AE110" i="2"/>
  <c r="AD110" i="2"/>
  <c r="AE109" i="2"/>
  <c r="AD109" i="2"/>
  <c r="AC109" i="2"/>
  <c r="AC108" i="2"/>
  <c r="AE108" i="2"/>
  <c r="AD108" i="2"/>
  <c r="AD107" i="2"/>
  <c r="AE107" i="2"/>
  <c r="AC107" i="2"/>
  <c r="AC106" i="2"/>
  <c r="AD106" i="2"/>
  <c r="AE106" i="2"/>
  <c r="AD105" i="2"/>
  <c r="AC105" i="2"/>
  <c r="AE105" i="2"/>
  <c r="AE104" i="2"/>
  <c r="AC104" i="2"/>
  <c r="AD104" i="2"/>
  <c r="B35" i="19"/>
  <c r="B34" i="19"/>
  <c r="B38" i="19" l="1"/>
  <c r="B39" i="19"/>
  <c r="B49" i="19"/>
  <c r="B33" i="19"/>
  <c r="B32" i="19"/>
  <c r="AB3" i="2"/>
  <c r="AG3" i="2"/>
  <c r="AI3" i="2"/>
  <c r="AJ3" i="2"/>
  <c r="AL3" i="2"/>
  <c r="AB4" i="2"/>
  <c r="AG4" i="2"/>
  <c r="AI4" i="2"/>
  <c r="AJ4" i="2"/>
  <c r="AL4" i="2"/>
  <c r="AB5" i="2"/>
  <c r="AG5" i="2"/>
  <c r="AI5" i="2"/>
  <c r="AJ5" i="2"/>
  <c r="AL5" i="2"/>
  <c r="AB6" i="2"/>
  <c r="AG6" i="2"/>
  <c r="AI6" i="2"/>
  <c r="AJ6" i="2"/>
  <c r="AL6" i="2"/>
  <c r="AB7" i="2"/>
  <c r="AG7" i="2"/>
  <c r="AI7" i="2"/>
  <c r="AJ7" i="2"/>
  <c r="AL7" i="2"/>
  <c r="AB8" i="2"/>
  <c r="AG8" i="2"/>
  <c r="AI8" i="2"/>
  <c r="AJ8" i="2"/>
  <c r="AL8" i="2"/>
  <c r="AB9" i="2"/>
  <c r="AG9" i="2"/>
  <c r="AI9" i="2"/>
  <c r="AJ9" i="2"/>
  <c r="AL9" i="2"/>
  <c r="AB10" i="2"/>
  <c r="AG10" i="2"/>
  <c r="AI10" i="2"/>
  <c r="AJ10" i="2"/>
  <c r="AL10" i="2"/>
  <c r="AB11" i="2"/>
  <c r="AG11" i="2"/>
  <c r="AI11" i="2"/>
  <c r="AJ11" i="2"/>
  <c r="AL11" i="2"/>
  <c r="AB12" i="2"/>
  <c r="AG12" i="2"/>
  <c r="AI12" i="2"/>
  <c r="AJ12" i="2"/>
  <c r="AL12" i="2"/>
  <c r="AB13" i="2"/>
  <c r="AG13" i="2"/>
  <c r="AI13" i="2"/>
  <c r="AJ13" i="2"/>
  <c r="AL13" i="2"/>
  <c r="AB14" i="2"/>
  <c r="AG14" i="2"/>
  <c r="AI14" i="2"/>
  <c r="AJ14" i="2"/>
  <c r="AL14" i="2"/>
  <c r="AB15" i="2"/>
  <c r="AG15" i="2"/>
  <c r="AI15" i="2"/>
  <c r="AJ15" i="2"/>
  <c r="AL15" i="2"/>
  <c r="AB16" i="2"/>
  <c r="AG16" i="2"/>
  <c r="AI16" i="2"/>
  <c r="AJ16" i="2"/>
  <c r="AL16" i="2"/>
  <c r="AB17" i="2"/>
  <c r="AG17" i="2"/>
  <c r="AI17" i="2"/>
  <c r="AJ17" i="2"/>
  <c r="AL17" i="2"/>
  <c r="AB18" i="2"/>
  <c r="AG18" i="2"/>
  <c r="AI18" i="2"/>
  <c r="AJ18" i="2"/>
  <c r="AL18" i="2"/>
  <c r="AB19" i="2"/>
  <c r="AG19" i="2"/>
  <c r="AI19" i="2"/>
  <c r="AJ19" i="2"/>
  <c r="AL19" i="2"/>
  <c r="AB20" i="2"/>
  <c r="AG20" i="2"/>
  <c r="AI20" i="2"/>
  <c r="AJ20" i="2"/>
  <c r="AL20" i="2"/>
  <c r="AB21" i="2"/>
  <c r="AG21" i="2"/>
  <c r="AI21" i="2"/>
  <c r="AJ21" i="2"/>
  <c r="AL21" i="2"/>
  <c r="AB22" i="2"/>
  <c r="AG22" i="2"/>
  <c r="AI22" i="2"/>
  <c r="AJ22" i="2"/>
  <c r="AL22" i="2"/>
  <c r="AB23" i="2"/>
  <c r="AG23" i="2"/>
  <c r="AI23" i="2"/>
  <c r="AJ23" i="2"/>
  <c r="AL23" i="2"/>
  <c r="AB24" i="2"/>
  <c r="AG24" i="2"/>
  <c r="AI24" i="2"/>
  <c r="AJ24" i="2"/>
  <c r="AL24" i="2"/>
  <c r="AB25" i="2"/>
  <c r="AG25" i="2"/>
  <c r="AI25" i="2"/>
  <c r="AJ25" i="2"/>
  <c r="AL25" i="2"/>
  <c r="AB26" i="2"/>
  <c r="AG26" i="2"/>
  <c r="AI26" i="2"/>
  <c r="AJ26" i="2"/>
  <c r="AL26" i="2"/>
  <c r="AB27" i="2"/>
  <c r="AG27" i="2"/>
  <c r="AI27" i="2"/>
  <c r="AJ27" i="2"/>
  <c r="AL27" i="2"/>
  <c r="AB28" i="2"/>
  <c r="AG28" i="2"/>
  <c r="AI28" i="2"/>
  <c r="AJ28" i="2"/>
  <c r="AL28" i="2"/>
  <c r="AB29" i="2"/>
  <c r="AG29" i="2"/>
  <c r="AI29" i="2"/>
  <c r="AJ29" i="2"/>
  <c r="AL29" i="2"/>
  <c r="AB30" i="2"/>
  <c r="AG30" i="2"/>
  <c r="AI30" i="2"/>
  <c r="AJ30" i="2"/>
  <c r="AL30" i="2"/>
  <c r="AB31" i="2"/>
  <c r="AG31" i="2"/>
  <c r="AI31" i="2"/>
  <c r="AJ31" i="2"/>
  <c r="AL31" i="2"/>
  <c r="AB32" i="2"/>
  <c r="AG32" i="2"/>
  <c r="AI32" i="2"/>
  <c r="AJ32" i="2"/>
  <c r="AL32" i="2"/>
  <c r="AB33" i="2"/>
  <c r="AG33" i="2"/>
  <c r="AI33" i="2"/>
  <c r="AJ33" i="2"/>
  <c r="AL33" i="2"/>
  <c r="AB34" i="2"/>
  <c r="AG34" i="2"/>
  <c r="AI34" i="2"/>
  <c r="AJ34" i="2"/>
  <c r="AL34" i="2"/>
  <c r="AB35" i="2"/>
  <c r="AG35" i="2"/>
  <c r="AI35" i="2"/>
  <c r="AJ35" i="2"/>
  <c r="AL35" i="2"/>
  <c r="AB36" i="2"/>
  <c r="AG36" i="2"/>
  <c r="AI36" i="2"/>
  <c r="AJ36" i="2"/>
  <c r="AL36" i="2"/>
  <c r="AB37" i="2"/>
  <c r="AG37" i="2"/>
  <c r="AI37" i="2"/>
  <c r="AJ37" i="2"/>
  <c r="AL37" i="2"/>
  <c r="AB38" i="2"/>
  <c r="AG38" i="2"/>
  <c r="AI38" i="2"/>
  <c r="AJ38" i="2"/>
  <c r="AL38" i="2"/>
  <c r="AB39" i="2"/>
  <c r="AG39" i="2"/>
  <c r="AI39" i="2"/>
  <c r="AJ39" i="2"/>
  <c r="AL39" i="2"/>
  <c r="AB40" i="2"/>
  <c r="AG40" i="2"/>
  <c r="AI40" i="2"/>
  <c r="AJ40" i="2"/>
  <c r="AL40" i="2"/>
  <c r="AB41" i="2"/>
  <c r="AG41" i="2"/>
  <c r="AI41" i="2"/>
  <c r="AJ41" i="2"/>
  <c r="AL41" i="2"/>
  <c r="AB42" i="2"/>
  <c r="AG42" i="2"/>
  <c r="AI42" i="2"/>
  <c r="AJ42" i="2"/>
  <c r="AL42" i="2"/>
  <c r="AB43" i="2"/>
  <c r="AG43" i="2"/>
  <c r="AI43" i="2"/>
  <c r="AJ43" i="2"/>
  <c r="AL43" i="2"/>
  <c r="AB44" i="2"/>
  <c r="AG44" i="2"/>
  <c r="AI44" i="2"/>
  <c r="AJ44" i="2"/>
  <c r="AL44" i="2"/>
  <c r="AB45" i="2"/>
  <c r="AG45" i="2"/>
  <c r="AI45" i="2"/>
  <c r="AJ45" i="2"/>
  <c r="AL45" i="2"/>
  <c r="AB46" i="2"/>
  <c r="AG46" i="2"/>
  <c r="AI46" i="2"/>
  <c r="AJ46" i="2"/>
  <c r="AL46" i="2"/>
  <c r="AB47" i="2"/>
  <c r="AG47" i="2"/>
  <c r="AI47" i="2"/>
  <c r="AJ47" i="2"/>
  <c r="AL47" i="2"/>
  <c r="AB48" i="2"/>
  <c r="AG48" i="2"/>
  <c r="AI48" i="2"/>
  <c r="AJ48" i="2"/>
  <c r="AL48" i="2"/>
  <c r="AB49" i="2"/>
  <c r="AG49" i="2"/>
  <c r="AI49" i="2"/>
  <c r="AJ49" i="2"/>
  <c r="AL49" i="2"/>
  <c r="AB50" i="2"/>
  <c r="AG50" i="2"/>
  <c r="AI50" i="2"/>
  <c r="AJ50" i="2"/>
  <c r="AL50" i="2"/>
  <c r="AB51" i="2"/>
  <c r="AG51" i="2"/>
  <c r="AI51" i="2"/>
  <c r="AJ51" i="2"/>
  <c r="AL51" i="2"/>
  <c r="AB52" i="2"/>
  <c r="AG52" i="2"/>
  <c r="AI52" i="2"/>
  <c r="AJ52" i="2"/>
  <c r="AL52" i="2"/>
  <c r="AB53" i="2"/>
  <c r="AG53" i="2"/>
  <c r="AI53" i="2"/>
  <c r="AJ53" i="2"/>
  <c r="AL53" i="2"/>
  <c r="AB54" i="2"/>
  <c r="AG54" i="2"/>
  <c r="AI54" i="2"/>
  <c r="AJ54" i="2"/>
  <c r="AL54" i="2"/>
  <c r="AB55" i="2"/>
  <c r="AG55" i="2"/>
  <c r="AI55" i="2"/>
  <c r="AJ55" i="2"/>
  <c r="AL55" i="2"/>
  <c r="AB56" i="2"/>
  <c r="AG56" i="2"/>
  <c r="AI56" i="2"/>
  <c r="AJ56" i="2"/>
  <c r="AL56" i="2"/>
  <c r="AB57" i="2"/>
  <c r="AG57" i="2"/>
  <c r="AI57" i="2"/>
  <c r="AJ57" i="2"/>
  <c r="AL57" i="2"/>
  <c r="AB58" i="2"/>
  <c r="AG58" i="2"/>
  <c r="AI58" i="2"/>
  <c r="AJ58" i="2"/>
  <c r="AL58" i="2"/>
  <c r="AB59" i="2"/>
  <c r="AG59" i="2"/>
  <c r="AI59" i="2"/>
  <c r="AJ59" i="2"/>
  <c r="AL59" i="2"/>
  <c r="AB60" i="2"/>
  <c r="AG60" i="2"/>
  <c r="AI60" i="2"/>
  <c r="AJ60" i="2"/>
  <c r="AL60" i="2"/>
  <c r="AB61" i="2"/>
  <c r="AG61" i="2"/>
  <c r="AI61" i="2"/>
  <c r="AJ61" i="2"/>
  <c r="AL61" i="2"/>
  <c r="AB62" i="2"/>
  <c r="AG62" i="2"/>
  <c r="AI62" i="2"/>
  <c r="AJ62" i="2"/>
  <c r="AL62" i="2"/>
  <c r="AB63" i="2"/>
  <c r="AG63" i="2"/>
  <c r="AI63" i="2"/>
  <c r="AJ63" i="2"/>
  <c r="AL63" i="2"/>
  <c r="AB64" i="2"/>
  <c r="AG64" i="2"/>
  <c r="AI64" i="2"/>
  <c r="AJ64" i="2"/>
  <c r="AL64" i="2"/>
  <c r="AB65" i="2"/>
  <c r="AG65" i="2"/>
  <c r="AI65" i="2"/>
  <c r="AJ65" i="2"/>
  <c r="AL65" i="2"/>
  <c r="AB66" i="2"/>
  <c r="AG66" i="2"/>
  <c r="AI66" i="2"/>
  <c r="AJ66" i="2"/>
  <c r="AL66" i="2"/>
  <c r="AB67" i="2"/>
  <c r="AG67" i="2"/>
  <c r="AI67" i="2"/>
  <c r="AJ67" i="2"/>
  <c r="AL67" i="2"/>
  <c r="AB68" i="2"/>
  <c r="AG68" i="2"/>
  <c r="AI68" i="2"/>
  <c r="AJ68" i="2"/>
  <c r="AL68" i="2"/>
  <c r="AB69" i="2"/>
  <c r="AG69" i="2"/>
  <c r="AI69" i="2"/>
  <c r="AJ69" i="2"/>
  <c r="AL69" i="2"/>
  <c r="AB70" i="2"/>
  <c r="AG70" i="2"/>
  <c r="AI70" i="2"/>
  <c r="AJ70" i="2"/>
  <c r="AL70" i="2"/>
  <c r="AB71" i="2"/>
  <c r="AG71" i="2"/>
  <c r="AI71" i="2"/>
  <c r="AJ71" i="2"/>
  <c r="AL71" i="2"/>
  <c r="AB72" i="2"/>
  <c r="AG72" i="2"/>
  <c r="AI72" i="2"/>
  <c r="AJ72" i="2"/>
  <c r="AL72" i="2"/>
  <c r="AB73" i="2"/>
  <c r="AG73" i="2"/>
  <c r="AI73" i="2"/>
  <c r="AJ73" i="2"/>
  <c r="AL73" i="2"/>
  <c r="AB74" i="2"/>
  <c r="AG74" i="2"/>
  <c r="AI74" i="2"/>
  <c r="AJ74" i="2"/>
  <c r="AL74" i="2"/>
  <c r="AB75" i="2"/>
  <c r="AG75" i="2"/>
  <c r="AI75" i="2"/>
  <c r="AJ75" i="2"/>
  <c r="AL75" i="2"/>
  <c r="AB76" i="2"/>
  <c r="AG76" i="2"/>
  <c r="AI76" i="2"/>
  <c r="AJ76" i="2"/>
  <c r="AL76" i="2"/>
  <c r="AB77" i="2"/>
  <c r="AG77" i="2"/>
  <c r="AI77" i="2"/>
  <c r="AJ77" i="2"/>
  <c r="AL77" i="2"/>
  <c r="AB78" i="2"/>
  <c r="AG78" i="2"/>
  <c r="AI78" i="2"/>
  <c r="AJ78" i="2"/>
  <c r="AL78" i="2"/>
  <c r="AB79" i="2"/>
  <c r="AG79" i="2"/>
  <c r="AI79" i="2"/>
  <c r="AJ79" i="2"/>
  <c r="AL79" i="2"/>
  <c r="AB80" i="2"/>
  <c r="AG80" i="2"/>
  <c r="AI80" i="2"/>
  <c r="AJ80" i="2"/>
  <c r="AL80" i="2"/>
  <c r="AB81" i="2"/>
  <c r="AG81" i="2"/>
  <c r="AI81" i="2"/>
  <c r="AJ81" i="2"/>
  <c r="AL81" i="2"/>
  <c r="AB82" i="2"/>
  <c r="AG82" i="2"/>
  <c r="AI82" i="2"/>
  <c r="AJ82" i="2"/>
  <c r="AL82" i="2"/>
  <c r="AB83" i="2"/>
  <c r="AG83" i="2"/>
  <c r="AI83" i="2"/>
  <c r="AJ83" i="2"/>
  <c r="AL83" i="2"/>
  <c r="AB84" i="2"/>
  <c r="AG84" i="2"/>
  <c r="AI84" i="2"/>
  <c r="AJ84" i="2"/>
  <c r="AL84" i="2"/>
  <c r="AB85" i="2"/>
  <c r="AG85" i="2"/>
  <c r="AI85" i="2"/>
  <c r="AJ85" i="2"/>
  <c r="AL85" i="2"/>
  <c r="AB86" i="2"/>
  <c r="AG86" i="2"/>
  <c r="AI86" i="2"/>
  <c r="AJ86" i="2"/>
  <c r="AL86" i="2"/>
  <c r="AB87" i="2"/>
  <c r="AG87" i="2"/>
  <c r="AI87" i="2"/>
  <c r="AJ87" i="2"/>
  <c r="AL87" i="2"/>
  <c r="AB88" i="2"/>
  <c r="AG88" i="2"/>
  <c r="AI88" i="2"/>
  <c r="AJ88" i="2"/>
  <c r="AL88" i="2"/>
  <c r="AB89" i="2"/>
  <c r="AG89" i="2"/>
  <c r="AI89" i="2"/>
  <c r="AJ89" i="2"/>
  <c r="AL89" i="2"/>
  <c r="AB90" i="2"/>
  <c r="AG90" i="2"/>
  <c r="AI90" i="2"/>
  <c r="AJ90" i="2"/>
  <c r="AL90" i="2"/>
  <c r="AB91" i="2"/>
  <c r="AG91" i="2"/>
  <c r="AI91" i="2"/>
  <c r="AJ91" i="2"/>
  <c r="AL91" i="2"/>
  <c r="AB92" i="2"/>
  <c r="AG92" i="2"/>
  <c r="AI92" i="2"/>
  <c r="AJ92" i="2"/>
  <c r="AL92" i="2"/>
  <c r="AB93" i="2"/>
  <c r="AG93" i="2"/>
  <c r="AI93" i="2"/>
  <c r="AJ93" i="2"/>
  <c r="AL93" i="2"/>
  <c r="AB94" i="2"/>
  <c r="AG94" i="2"/>
  <c r="AI94" i="2"/>
  <c r="AJ94" i="2"/>
  <c r="AL94" i="2"/>
  <c r="AB95" i="2"/>
  <c r="AG95" i="2"/>
  <c r="AI95" i="2"/>
  <c r="AJ95" i="2"/>
  <c r="AL95" i="2"/>
  <c r="AB96" i="2"/>
  <c r="AG96" i="2"/>
  <c r="AI96" i="2"/>
  <c r="AJ96" i="2"/>
  <c r="AL96" i="2"/>
  <c r="AB97" i="2"/>
  <c r="AG97" i="2"/>
  <c r="AI97" i="2"/>
  <c r="AJ97" i="2"/>
  <c r="AL97" i="2"/>
  <c r="AB98" i="2"/>
  <c r="AG98" i="2"/>
  <c r="AI98" i="2"/>
  <c r="AJ98" i="2"/>
  <c r="AL98" i="2"/>
  <c r="AB99" i="2"/>
  <c r="AG99" i="2"/>
  <c r="AI99" i="2"/>
  <c r="AJ99" i="2"/>
  <c r="AL99" i="2"/>
  <c r="AB100" i="2"/>
  <c r="AG100" i="2"/>
  <c r="AI100" i="2"/>
  <c r="AJ100" i="2"/>
  <c r="AL100" i="2"/>
  <c r="AB101" i="2"/>
  <c r="AG101" i="2"/>
  <c r="AI101" i="2"/>
  <c r="AJ101" i="2"/>
  <c r="AL101" i="2"/>
  <c r="AB102" i="2"/>
  <c r="AG102" i="2"/>
  <c r="AI102" i="2"/>
  <c r="AJ102" i="2"/>
  <c r="AL102" i="2"/>
  <c r="AB103" i="2"/>
  <c r="AG103" i="2"/>
  <c r="AI103" i="2"/>
  <c r="AJ103" i="2"/>
  <c r="AL103" i="2"/>
  <c r="AB104" i="2"/>
  <c r="AG104" i="2"/>
  <c r="AI104" i="2"/>
  <c r="AJ104" i="2"/>
  <c r="AL104" i="2"/>
  <c r="AB105" i="2"/>
  <c r="AG105" i="2"/>
  <c r="AI105" i="2"/>
  <c r="AJ105" i="2"/>
  <c r="AL105" i="2"/>
  <c r="AB106" i="2"/>
  <c r="AG106" i="2"/>
  <c r="AI106" i="2"/>
  <c r="AJ106" i="2"/>
  <c r="AL106" i="2"/>
  <c r="AB107" i="2"/>
  <c r="AG107" i="2"/>
  <c r="AI107" i="2"/>
  <c r="AJ107" i="2"/>
  <c r="AL107" i="2"/>
  <c r="AB108" i="2"/>
  <c r="AG108" i="2"/>
  <c r="AI108" i="2"/>
  <c r="AJ108" i="2"/>
  <c r="AL108" i="2"/>
  <c r="AB109" i="2"/>
  <c r="AG109" i="2"/>
  <c r="AI109" i="2"/>
  <c r="AJ109" i="2"/>
  <c r="AL109" i="2"/>
  <c r="AB110" i="2"/>
  <c r="AG110" i="2"/>
  <c r="AI110" i="2"/>
  <c r="AJ110" i="2"/>
  <c r="AL110" i="2"/>
  <c r="AB111" i="2"/>
  <c r="AG111" i="2"/>
  <c r="AI111" i="2"/>
  <c r="AJ111" i="2"/>
  <c r="AL111" i="2"/>
  <c r="AB112" i="2"/>
  <c r="AG112" i="2"/>
  <c r="AI112" i="2"/>
  <c r="AJ112" i="2"/>
  <c r="AL112" i="2"/>
  <c r="AB113" i="2"/>
  <c r="AG113" i="2"/>
  <c r="AI113" i="2"/>
  <c r="AJ113" i="2"/>
  <c r="AL113" i="2"/>
  <c r="AB114" i="2"/>
  <c r="AG114" i="2"/>
  <c r="AI114" i="2"/>
  <c r="AJ114" i="2"/>
  <c r="AL114" i="2"/>
  <c r="AB115" i="2"/>
  <c r="AG115" i="2"/>
  <c r="AI115" i="2"/>
  <c r="AJ115" i="2"/>
  <c r="AL115" i="2"/>
  <c r="AB116" i="2"/>
  <c r="AG116" i="2"/>
  <c r="AI116" i="2"/>
  <c r="AJ116" i="2"/>
  <c r="AL116" i="2"/>
  <c r="AB117" i="2"/>
  <c r="AG117" i="2"/>
  <c r="AI117" i="2"/>
  <c r="AJ117" i="2"/>
  <c r="AL117" i="2"/>
  <c r="AB118" i="2"/>
  <c r="AG118" i="2"/>
  <c r="AI118" i="2"/>
  <c r="AJ118" i="2"/>
  <c r="AL118" i="2"/>
  <c r="AB119" i="2"/>
  <c r="AG119" i="2"/>
  <c r="AI119" i="2"/>
  <c r="AJ119" i="2"/>
  <c r="AL119" i="2"/>
  <c r="AB120" i="2"/>
  <c r="AG120" i="2"/>
  <c r="AI120" i="2"/>
  <c r="AJ120" i="2"/>
  <c r="AL120" i="2"/>
  <c r="AB121" i="2"/>
  <c r="AG121" i="2"/>
  <c r="AI121" i="2"/>
  <c r="AJ121" i="2"/>
  <c r="AL121" i="2"/>
  <c r="AB122" i="2"/>
  <c r="AG122" i="2"/>
  <c r="AI122" i="2"/>
  <c r="AJ122" i="2"/>
  <c r="AL122" i="2"/>
  <c r="AB123" i="2"/>
  <c r="AG123" i="2"/>
  <c r="AI123" i="2"/>
  <c r="AJ123" i="2"/>
  <c r="AL123" i="2"/>
  <c r="AB124" i="2"/>
  <c r="AG124" i="2"/>
  <c r="AI124" i="2"/>
  <c r="AJ124" i="2"/>
  <c r="AL124" i="2"/>
  <c r="AB125" i="2"/>
  <c r="AG125" i="2"/>
  <c r="AI125" i="2"/>
  <c r="AJ125" i="2"/>
  <c r="AL125" i="2"/>
  <c r="AB126" i="2"/>
  <c r="AG126" i="2"/>
  <c r="AI126" i="2"/>
  <c r="AJ126" i="2"/>
  <c r="AL126" i="2"/>
  <c r="AB127" i="2"/>
  <c r="AG127" i="2"/>
  <c r="AI127" i="2"/>
  <c r="AJ127" i="2"/>
  <c r="AL127" i="2"/>
  <c r="AB128" i="2"/>
  <c r="AG128" i="2"/>
  <c r="AI128" i="2"/>
  <c r="AJ128" i="2"/>
  <c r="AL128" i="2"/>
  <c r="AB129" i="2"/>
  <c r="AG129" i="2"/>
  <c r="AI129" i="2"/>
  <c r="AJ129" i="2"/>
  <c r="AL129" i="2"/>
  <c r="AB130" i="2"/>
  <c r="AG130" i="2"/>
  <c r="AI130" i="2"/>
  <c r="AJ130" i="2"/>
  <c r="AL130" i="2"/>
  <c r="AB131" i="2"/>
  <c r="AG131" i="2"/>
  <c r="AI131" i="2"/>
  <c r="AJ131" i="2"/>
  <c r="AL131" i="2"/>
  <c r="AB132" i="2"/>
  <c r="AG132" i="2"/>
  <c r="AI132" i="2"/>
  <c r="AJ132" i="2"/>
  <c r="AL132" i="2"/>
  <c r="AB133" i="2"/>
  <c r="AG133" i="2"/>
  <c r="AI133" i="2"/>
  <c r="AJ133" i="2"/>
  <c r="AL133" i="2"/>
  <c r="AB134" i="2"/>
  <c r="AG134" i="2"/>
  <c r="AI134" i="2"/>
  <c r="AJ134" i="2"/>
  <c r="AL134" i="2"/>
  <c r="AB135" i="2"/>
  <c r="AG135" i="2"/>
  <c r="AI135" i="2"/>
  <c r="AJ135" i="2"/>
  <c r="AL135" i="2"/>
  <c r="AB136" i="2"/>
  <c r="AG136" i="2"/>
  <c r="AI136" i="2"/>
  <c r="AJ136" i="2"/>
  <c r="AL136" i="2"/>
  <c r="AB137" i="2"/>
  <c r="AG137" i="2"/>
  <c r="AI137" i="2"/>
  <c r="AJ137" i="2"/>
  <c r="AL137" i="2"/>
  <c r="AB138" i="2"/>
  <c r="AG138" i="2"/>
  <c r="AI138" i="2"/>
  <c r="AJ138" i="2"/>
  <c r="AL138" i="2"/>
  <c r="AB139" i="2"/>
  <c r="AG139" i="2"/>
  <c r="AI139" i="2"/>
  <c r="AJ139" i="2"/>
  <c r="AL139" i="2"/>
  <c r="AB140" i="2"/>
  <c r="AG140" i="2"/>
  <c r="AI140" i="2"/>
  <c r="AJ140" i="2"/>
  <c r="AL140" i="2"/>
  <c r="AB141" i="2"/>
  <c r="AG141" i="2"/>
  <c r="AI141" i="2"/>
  <c r="AJ141" i="2"/>
  <c r="AL141" i="2"/>
  <c r="AB142" i="2"/>
  <c r="AG142" i="2"/>
  <c r="AI142" i="2"/>
  <c r="AJ142" i="2"/>
  <c r="AL142" i="2"/>
  <c r="AB143" i="2"/>
  <c r="AG143" i="2"/>
  <c r="AI143" i="2"/>
  <c r="AJ143" i="2"/>
  <c r="AL143" i="2"/>
  <c r="AB144" i="2"/>
  <c r="AG144" i="2"/>
  <c r="AI144" i="2"/>
  <c r="AJ144" i="2"/>
  <c r="AL144" i="2"/>
  <c r="AB145" i="2"/>
  <c r="AG145" i="2"/>
  <c r="AI145" i="2"/>
  <c r="AJ145" i="2"/>
  <c r="AL145" i="2"/>
  <c r="AB146" i="2"/>
  <c r="AG146" i="2"/>
  <c r="AI146" i="2"/>
  <c r="AJ146" i="2"/>
  <c r="AL146" i="2"/>
  <c r="AB147" i="2"/>
  <c r="AG147" i="2"/>
  <c r="AI147" i="2"/>
  <c r="AJ147" i="2"/>
  <c r="AL147" i="2"/>
  <c r="AB148" i="2"/>
  <c r="AG148" i="2"/>
  <c r="AI148" i="2"/>
  <c r="AJ148" i="2"/>
  <c r="AL148" i="2"/>
  <c r="AB149" i="2"/>
  <c r="AG149" i="2"/>
  <c r="AI149" i="2"/>
  <c r="AJ149" i="2"/>
  <c r="AL149" i="2"/>
  <c r="AB150" i="2"/>
  <c r="AG150" i="2"/>
  <c r="AI150" i="2"/>
  <c r="AJ150" i="2"/>
  <c r="AL150" i="2"/>
  <c r="AB151" i="2"/>
  <c r="AG151" i="2"/>
  <c r="AI151" i="2"/>
  <c r="AJ151" i="2"/>
  <c r="AL151" i="2"/>
  <c r="AB152" i="2"/>
  <c r="AG152" i="2"/>
  <c r="AI152" i="2"/>
  <c r="AJ152" i="2"/>
  <c r="AL152" i="2"/>
  <c r="AB153" i="2"/>
  <c r="AG153" i="2"/>
  <c r="AI153" i="2"/>
  <c r="AJ153" i="2"/>
  <c r="AL153" i="2"/>
  <c r="AB154" i="2"/>
  <c r="AG154" i="2"/>
  <c r="AI154" i="2"/>
  <c r="AJ154" i="2"/>
  <c r="AL154" i="2"/>
  <c r="AB155" i="2"/>
  <c r="AG155" i="2"/>
  <c r="AI155" i="2"/>
  <c r="AJ155" i="2"/>
  <c r="AL155" i="2"/>
  <c r="AB156" i="2"/>
  <c r="AG156" i="2"/>
  <c r="AI156" i="2"/>
  <c r="AJ156" i="2"/>
  <c r="AL156" i="2"/>
  <c r="AB157" i="2"/>
  <c r="AG157" i="2"/>
  <c r="AI157" i="2"/>
  <c r="AJ157" i="2"/>
  <c r="AL157" i="2"/>
  <c r="AB158" i="2"/>
  <c r="AG158" i="2"/>
  <c r="AI158" i="2"/>
  <c r="AJ158" i="2"/>
  <c r="AL158" i="2"/>
  <c r="AB159" i="2"/>
  <c r="AG159" i="2"/>
  <c r="AI159" i="2"/>
  <c r="AJ159" i="2"/>
  <c r="AL159" i="2"/>
  <c r="AB160" i="2"/>
  <c r="AG160" i="2"/>
  <c r="AI160" i="2"/>
  <c r="AJ160" i="2"/>
  <c r="AL160" i="2"/>
  <c r="AB161" i="2"/>
  <c r="AG161" i="2"/>
  <c r="AI161" i="2"/>
  <c r="AJ161" i="2"/>
  <c r="AL161" i="2"/>
  <c r="AB162" i="2"/>
  <c r="AG162" i="2"/>
  <c r="AI162" i="2"/>
  <c r="AJ162" i="2"/>
  <c r="AL162" i="2"/>
  <c r="AB163" i="2"/>
  <c r="AG163" i="2"/>
  <c r="AI163" i="2"/>
  <c r="AJ163" i="2"/>
  <c r="AL163" i="2"/>
  <c r="AB164" i="2"/>
  <c r="AG164" i="2"/>
  <c r="AI164" i="2"/>
  <c r="AJ164" i="2"/>
  <c r="AL164" i="2"/>
  <c r="AB165" i="2"/>
  <c r="AG165" i="2"/>
  <c r="AI165" i="2"/>
  <c r="AJ165" i="2"/>
  <c r="AL165" i="2"/>
  <c r="AB166" i="2"/>
  <c r="AG166" i="2"/>
  <c r="AI166" i="2"/>
  <c r="AJ166" i="2"/>
  <c r="AL166" i="2"/>
  <c r="AB167" i="2"/>
  <c r="AG167" i="2"/>
  <c r="AI167" i="2"/>
  <c r="AJ167" i="2"/>
  <c r="AL167" i="2"/>
  <c r="AB168" i="2"/>
  <c r="AG168" i="2"/>
  <c r="AI168" i="2"/>
  <c r="AJ168" i="2"/>
  <c r="AL168" i="2"/>
  <c r="AB169" i="2"/>
  <c r="AG169" i="2"/>
  <c r="AI169" i="2"/>
  <c r="AJ169" i="2"/>
  <c r="AL169" i="2"/>
  <c r="AB170" i="2"/>
  <c r="AG170" i="2"/>
  <c r="AI170" i="2"/>
  <c r="AJ170" i="2"/>
  <c r="AL170" i="2"/>
  <c r="AB171" i="2"/>
  <c r="AG171" i="2"/>
  <c r="AI171" i="2"/>
  <c r="AJ171" i="2"/>
  <c r="AL171" i="2"/>
  <c r="AB172" i="2"/>
  <c r="AG172" i="2"/>
  <c r="AI172" i="2"/>
  <c r="AJ172" i="2"/>
  <c r="AL172" i="2"/>
  <c r="AB173" i="2"/>
  <c r="AG173" i="2"/>
  <c r="AI173" i="2"/>
  <c r="AJ173" i="2"/>
  <c r="AL173" i="2"/>
  <c r="AB174" i="2"/>
  <c r="AG174" i="2"/>
  <c r="AI174" i="2"/>
  <c r="AJ174" i="2"/>
  <c r="AL174" i="2"/>
  <c r="AB175" i="2"/>
  <c r="AG175" i="2"/>
  <c r="AI175" i="2"/>
  <c r="AJ175" i="2"/>
  <c r="AL175" i="2"/>
  <c r="AB176" i="2"/>
  <c r="AG176" i="2"/>
  <c r="AI176" i="2"/>
  <c r="AJ176" i="2"/>
  <c r="AL176" i="2"/>
  <c r="AB177" i="2"/>
  <c r="AG177" i="2"/>
  <c r="AI177" i="2"/>
  <c r="AJ177" i="2"/>
  <c r="AL177" i="2"/>
  <c r="AB178" i="2"/>
  <c r="AG178" i="2"/>
  <c r="AI178" i="2"/>
  <c r="AJ178" i="2"/>
  <c r="AL178" i="2"/>
  <c r="AB179" i="2"/>
  <c r="AG179" i="2"/>
  <c r="AI179" i="2"/>
  <c r="AJ179" i="2"/>
  <c r="AL179" i="2"/>
  <c r="AB180" i="2"/>
  <c r="AG180" i="2"/>
  <c r="AI180" i="2"/>
  <c r="AJ180" i="2"/>
  <c r="AL180" i="2"/>
  <c r="AB181" i="2"/>
  <c r="AG181" i="2"/>
  <c r="AI181" i="2"/>
  <c r="AJ181" i="2"/>
  <c r="AL181" i="2"/>
  <c r="AB182" i="2"/>
  <c r="AG182" i="2"/>
  <c r="AI182" i="2"/>
  <c r="AJ182" i="2"/>
  <c r="AL182" i="2"/>
  <c r="AB183" i="2"/>
  <c r="AG183" i="2"/>
  <c r="AI183" i="2"/>
  <c r="AJ183" i="2"/>
  <c r="AL183" i="2"/>
  <c r="AB184" i="2"/>
  <c r="AG184" i="2"/>
  <c r="AI184" i="2"/>
  <c r="AJ184" i="2"/>
  <c r="AL184" i="2"/>
  <c r="AB185" i="2"/>
  <c r="AG185" i="2"/>
  <c r="AI185" i="2"/>
  <c r="AJ185" i="2"/>
  <c r="AL185" i="2"/>
  <c r="AB186" i="2"/>
  <c r="AG186" i="2"/>
  <c r="AI186" i="2"/>
  <c r="AJ186" i="2"/>
  <c r="AL186" i="2"/>
  <c r="AB187" i="2"/>
  <c r="AG187" i="2"/>
  <c r="AI187" i="2"/>
  <c r="AJ187" i="2"/>
  <c r="AL187" i="2"/>
  <c r="AB188" i="2"/>
  <c r="AG188" i="2"/>
  <c r="AI188" i="2"/>
  <c r="AJ188" i="2"/>
  <c r="AL188" i="2"/>
  <c r="AB189" i="2"/>
  <c r="AG189" i="2"/>
  <c r="AI189" i="2"/>
  <c r="AJ189" i="2"/>
  <c r="AL189" i="2"/>
  <c r="AB190" i="2"/>
  <c r="AG190" i="2"/>
  <c r="AI190" i="2"/>
  <c r="AJ190" i="2"/>
  <c r="AL190" i="2"/>
  <c r="AB191" i="2"/>
  <c r="AG191" i="2"/>
  <c r="AI191" i="2"/>
  <c r="AJ191" i="2"/>
  <c r="AL191" i="2"/>
  <c r="AB192" i="2"/>
  <c r="AG192" i="2"/>
  <c r="AI192" i="2"/>
  <c r="AJ192" i="2"/>
  <c r="AL192" i="2"/>
  <c r="AB193" i="2"/>
  <c r="AG193" i="2"/>
  <c r="AI193" i="2"/>
  <c r="AJ193" i="2"/>
  <c r="AL193" i="2"/>
  <c r="AB194" i="2"/>
  <c r="AG194" i="2"/>
  <c r="AI194" i="2"/>
  <c r="AJ194" i="2"/>
  <c r="AL194" i="2"/>
  <c r="AB195" i="2"/>
  <c r="AG195" i="2"/>
  <c r="AI195" i="2"/>
  <c r="AJ195" i="2"/>
  <c r="AL195" i="2"/>
  <c r="AB196" i="2"/>
  <c r="AG196" i="2"/>
  <c r="AI196" i="2"/>
  <c r="AJ196" i="2"/>
  <c r="AL196" i="2"/>
  <c r="AB197" i="2"/>
  <c r="AG197" i="2"/>
  <c r="AI197" i="2"/>
  <c r="AJ197" i="2"/>
  <c r="AL197" i="2"/>
  <c r="AB198" i="2"/>
  <c r="AG198" i="2"/>
  <c r="AI198" i="2"/>
  <c r="AJ198" i="2"/>
  <c r="AL198" i="2"/>
  <c r="AB199" i="2"/>
  <c r="AG199" i="2"/>
  <c r="AI199" i="2"/>
  <c r="AJ199" i="2"/>
  <c r="AL199" i="2"/>
  <c r="AB200" i="2"/>
  <c r="AG200" i="2"/>
  <c r="AI200" i="2"/>
  <c r="AJ200" i="2"/>
  <c r="AL200" i="2"/>
  <c r="AB201" i="2"/>
  <c r="AG201" i="2"/>
  <c r="AI201" i="2"/>
  <c r="AJ201" i="2"/>
  <c r="AL201" i="2"/>
  <c r="AB202" i="2"/>
  <c r="AG202" i="2"/>
  <c r="AI202" i="2"/>
  <c r="AJ202" i="2"/>
  <c r="AL202" i="2"/>
  <c r="AB203" i="2"/>
  <c r="AG203" i="2"/>
  <c r="AI203" i="2"/>
  <c r="AJ203" i="2"/>
  <c r="AL203" i="2"/>
  <c r="AB204" i="2"/>
  <c r="AG204" i="2"/>
  <c r="AI204" i="2"/>
  <c r="AJ204" i="2"/>
  <c r="AL204" i="2"/>
  <c r="AB205" i="2"/>
  <c r="AG205" i="2"/>
  <c r="AI205" i="2"/>
  <c r="AJ205" i="2"/>
  <c r="AL205" i="2"/>
  <c r="AB206" i="2"/>
  <c r="AG206" i="2"/>
  <c r="AI206" i="2"/>
  <c r="AJ206" i="2"/>
  <c r="AL206" i="2"/>
  <c r="AB207" i="2"/>
  <c r="AG207" i="2"/>
  <c r="AI207" i="2"/>
  <c r="AJ207" i="2"/>
  <c r="AL207" i="2"/>
  <c r="AB208" i="2"/>
  <c r="AG208" i="2"/>
  <c r="AI208" i="2"/>
  <c r="AJ208" i="2"/>
  <c r="AL208" i="2"/>
  <c r="AB209" i="2"/>
  <c r="AG209" i="2"/>
  <c r="AI209" i="2"/>
  <c r="AJ209" i="2"/>
  <c r="AL209" i="2"/>
  <c r="AB210" i="2"/>
  <c r="AG210" i="2"/>
  <c r="AI210" i="2"/>
  <c r="AJ210" i="2"/>
  <c r="AL210" i="2"/>
  <c r="AB211" i="2"/>
  <c r="AG211" i="2"/>
  <c r="AI211" i="2"/>
  <c r="AJ211" i="2"/>
  <c r="AL211" i="2"/>
  <c r="AB212" i="2"/>
  <c r="AG212" i="2"/>
  <c r="AI212" i="2"/>
  <c r="AJ212" i="2"/>
  <c r="AL212" i="2"/>
  <c r="AB213" i="2"/>
  <c r="AG213" i="2"/>
  <c r="AI213" i="2"/>
  <c r="AJ213" i="2"/>
  <c r="AL213" i="2"/>
  <c r="AB214" i="2"/>
  <c r="AG214" i="2"/>
  <c r="AI214" i="2"/>
  <c r="AJ214" i="2"/>
  <c r="AL214" i="2"/>
  <c r="AB215" i="2"/>
  <c r="AG215" i="2"/>
  <c r="AI215" i="2"/>
  <c r="AJ215" i="2"/>
  <c r="AL215" i="2"/>
  <c r="AB216" i="2"/>
  <c r="AG216" i="2"/>
  <c r="AI216" i="2"/>
  <c r="AJ216" i="2"/>
  <c r="AL216" i="2"/>
  <c r="AB217" i="2"/>
  <c r="AG217" i="2"/>
  <c r="AI217" i="2"/>
  <c r="AJ217" i="2"/>
  <c r="AL217" i="2"/>
  <c r="AB218" i="2"/>
  <c r="AG218" i="2"/>
  <c r="AI218" i="2"/>
  <c r="AJ218" i="2"/>
  <c r="AL218" i="2"/>
  <c r="AB219" i="2"/>
  <c r="AG219" i="2"/>
  <c r="AI219" i="2"/>
  <c r="AJ219" i="2"/>
  <c r="AL219" i="2"/>
  <c r="AB220" i="2"/>
  <c r="AG220" i="2"/>
  <c r="AI220" i="2"/>
  <c r="AJ220" i="2"/>
  <c r="AL220" i="2"/>
  <c r="AB221" i="2"/>
  <c r="AG221" i="2"/>
  <c r="AI221" i="2"/>
  <c r="AJ221" i="2"/>
  <c r="AL221" i="2"/>
  <c r="AB222" i="2"/>
  <c r="AG222" i="2"/>
  <c r="AI222" i="2"/>
  <c r="AJ222" i="2"/>
  <c r="AL222" i="2"/>
  <c r="AB223" i="2"/>
  <c r="AG223" i="2"/>
  <c r="AI223" i="2"/>
  <c r="AJ223" i="2"/>
  <c r="AL223" i="2"/>
  <c r="AB224" i="2"/>
  <c r="AG224" i="2"/>
  <c r="AI224" i="2"/>
  <c r="AJ224" i="2"/>
  <c r="AL224" i="2"/>
  <c r="AB225" i="2"/>
  <c r="AG225" i="2"/>
  <c r="AI225" i="2"/>
  <c r="AJ225" i="2"/>
  <c r="AL225" i="2"/>
  <c r="AB226" i="2"/>
  <c r="AG226" i="2"/>
  <c r="AI226" i="2"/>
  <c r="AJ226" i="2"/>
  <c r="AL226" i="2"/>
  <c r="AB227" i="2"/>
  <c r="AG227" i="2"/>
  <c r="AI227" i="2"/>
  <c r="AJ227" i="2"/>
  <c r="AL227" i="2"/>
  <c r="AB228" i="2"/>
  <c r="AG228" i="2"/>
  <c r="AI228" i="2"/>
  <c r="AJ228" i="2"/>
  <c r="AL228" i="2"/>
  <c r="AB229" i="2"/>
  <c r="AG229" i="2"/>
  <c r="AI229" i="2"/>
  <c r="AJ229" i="2"/>
  <c r="AL229" i="2"/>
  <c r="AB230" i="2"/>
  <c r="AG230" i="2"/>
  <c r="AI230" i="2"/>
  <c r="AJ230" i="2"/>
  <c r="AL230" i="2"/>
  <c r="AB231" i="2"/>
  <c r="AG231" i="2"/>
  <c r="AI231" i="2"/>
  <c r="AJ231" i="2"/>
  <c r="AL231" i="2"/>
  <c r="AB232" i="2"/>
  <c r="AG232" i="2"/>
  <c r="AI232" i="2"/>
  <c r="AJ232" i="2"/>
  <c r="AL232" i="2"/>
  <c r="AB233" i="2"/>
  <c r="AG233" i="2"/>
  <c r="AI233" i="2"/>
  <c r="AJ233" i="2"/>
  <c r="AL233" i="2"/>
  <c r="AB234" i="2"/>
  <c r="AG234" i="2"/>
  <c r="AI234" i="2"/>
  <c r="AJ234" i="2"/>
  <c r="AL234" i="2"/>
  <c r="AB235" i="2"/>
  <c r="AG235" i="2"/>
  <c r="AI235" i="2"/>
  <c r="AJ235" i="2"/>
  <c r="AL235" i="2"/>
  <c r="AB236" i="2"/>
  <c r="AG236" i="2"/>
  <c r="AI236" i="2"/>
  <c r="AJ236" i="2"/>
  <c r="AL236" i="2"/>
  <c r="AB237" i="2"/>
  <c r="AG237" i="2"/>
  <c r="AI237" i="2"/>
  <c r="AJ237" i="2"/>
  <c r="AL237" i="2"/>
  <c r="AB238" i="2"/>
  <c r="AG238" i="2"/>
  <c r="AI238" i="2"/>
  <c r="AJ238" i="2"/>
  <c r="AL238" i="2"/>
  <c r="AB239" i="2"/>
  <c r="AG239" i="2"/>
  <c r="AI239" i="2"/>
  <c r="AJ239" i="2"/>
  <c r="AL239" i="2"/>
  <c r="AB240" i="2"/>
  <c r="AG240" i="2"/>
  <c r="AI240" i="2"/>
  <c r="AJ240" i="2"/>
  <c r="AL240" i="2"/>
  <c r="AB241" i="2"/>
  <c r="AG241" i="2"/>
  <c r="AI241" i="2"/>
  <c r="AJ241" i="2"/>
  <c r="AL241" i="2"/>
  <c r="AB242" i="2"/>
  <c r="AG242" i="2"/>
  <c r="AI242" i="2"/>
  <c r="AJ242" i="2"/>
  <c r="AL242" i="2"/>
  <c r="AB243" i="2"/>
  <c r="AG243" i="2"/>
  <c r="AI243" i="2"/>
  <c r="AJ243" i="2"/>
  <c r="AL243" i="2"/>
  <c r="AB244" i="2"/>
  <c r="AG244" i="2"/>
  <c r="AI244" i="2"/>
  <c r="AJ244" i="2"/>
  <c r="AL244" i="2"/>
  <c r="AB245" i="2"/>
  <c r="AG245" i="2"/>
  <c r="AI245" i="2"/>
  <c r="AJ245" i="2"/>
  <c r="AL245" i="2"/>
  <c r="AB246" i="2"/>
  <c r="AG246" i="2"/>
  <c r="AI246" i="2"/>
  <c r="AJ246" i="2"/>
  <c r="AL246" i="2"/>
  <c r="AB247" i="2"/>
  <c r="AG247" i="2"/>
  <c r="AI247" i="2"/>
  <c r="AJ247" i="2"/>
  <c r="AL247" i="2"/>
  <c r="AB248" i="2"/>
  <c r="AG248" i="2"/>
  <c r="AI248" i="2"/>
  <c r="AJ248" i="2"/>
  <c r="AL248" i="2"/>
  <c r="AB249" i="2"/>
  <c r="AG249" i="2"/>
  <c r="AI249" i="2"/>
  <c r="AJ249" i="2"/>
  <c r="AL249" i="2"/>
  <c r="AB250" i="2"/>
  <c r="AG250" i="2"/>
  <c r="AI250" i="2"/>
  <c r="AJ250" i="2"/>
  <c r="AL250" i="2"/>
  <c r="AB251" i="2"/>
  <c r="AG251" i="2"/>
  <c r="AI251" i="2"/>
  <c r="AJ251" i="2"/>
  <c r="AL251" i="2"/>
  <c r="AB252" i="2"/>
  <c r="AG252" i="2"/>
  <c r="AI252" i="2"/>
  <c r="AJ252" i="2"/>
  <c r="AL252" i="2"/>
  <c r="AB253" i="2"/>
  <c r="AG253" i="2"/>
  <c r="AI253" i="2"/>
  <c r="AJ253" i="2"/>
  <c r="AL253" i="2"/>
  <c r="AB254" i="2"/>
  <c r="AG254" i="2"/>
  <c r="AI254" i="2"/>
  <c r="AJ254" i="2"/>
  <c r="AL254" i="2"/>
  <c r="AB255" i="2"/>
  <c r="AG255" i="2"/>
  <c r="AI255" i="2"/>
  <c r="AJ255" i="2"/>
  <c r="AL255" i="2"/>
  <c r="AB256" i="2"/>
  <c r="AG256" i="2"/>
  <c r="AI256" i="2"/>
  <c r="AJ256" i="2"/>
  <c r="AL256" i="2"/>
  <c r="AB257" i="2"/>
  <c r="AG257" i="2"/>
  <c r="AI257" i="2"/>
  <c r="AJ257" i="2"/>
  <c r="AL257" i="2"/>
  <c r="AB258" i="2"/>
  <c r="AG258" i="2"/>
  <c r="AI258" i="2"/>
  <c r="AJ258" i="2"/>
  <c r="AL258" i="2"/>
  <c r="AB259" i="2"/>
  <c r="AG259" i="2"/>
  <c r="AI259" i="2"/>
  <c r="AJ259" i="2"/>
  <c r="AL259" i="2"/>
  <c r="AB260" i="2"/>
  <c r="AG260" i="2"/>
  <c r="AI260" i="2"/>
  <c r="AJ260" i="2"/>
  <c r="AL260" i="2"/>
  <c r="AB261" i="2"/>
  <c r="AG261" i="2"/>
  <c r="AI261" i="2"/>
  <c r="AJ261" i="2"/>
  <c r="AL261" i="2"/>
  <c r="AB262" i="2"/>
  <c r="AG262" i="2"/>
  <c r="AI262" i="2"/>
  <c r="AJ262" i="2"/>
  <c r="AL262" i="2"/>
  <c r="AB263" i="2"/>
  <c r="AG263" i="2"/>
  <c r="AI263" i="2"/>
  <c r="AJ263" i="2"/>
  <c r="AL263" i="2"/>
  <c r="AB264" i="2"/>
  <c r="AG264" i="2"/>
  <c r="AI264" i="2"/>
  <c r="AJ264" i="2"/>
  <c r="AL264" i="2"/>
  <c r="AB265" i="2"/>
  <c r="AG265" i="2"/>
  <c r="AI265" i="2"/>
  <c r="AJ265" i="2"/>
  <c r="AL265" i="2"/>
  <c r="AB266" i="2"/>
  <c r="AG266" i="2"/>
  <c r="AI266" i="2"/>
  <c r="AJ266" i="2"/>
  <c r="AL266" i="2"/>
  <c r="AB267" i="2"/>
  <c r="AG267" i="2"/>
  <c r="AI267" i="2"/>
  <c r="AJ267" i="2"/>
  <c r="AL267" i="2"/>
  <c r="AB268" i="2"/>
  <c r="AG268" i="2"/>
  <c r="AI268" i="2"/>
  <c r="AJ268" i="2"/>
  <c r="AL268" i="2"/>
  <c r="AB269" i="2"/>
  <c r="AG269" i="2"/>
  <c r="AI269" i="2"/>
  <c r="AJ269" i="2"/>
  <c r="AL269" i="2"/>
  <c r="AB270" i="2"/>
  <c r="AG270" i="2"/>
  <c r="AI270" i="2"/>
  <c r="AJ270" i="2"/>
  <c r="AL270" i="2"/>
  <c r="AB271" i="2"/>
  <c r="AG271" i="2"/>
  <c r="AI271" i="2"/>
  <c r="AJ271" i="2"/>
  <c r="AL271" i="2"/>
  <c r="AB272" i="2"/>
  <c r="AG272" i="2"/>
  <c r="AI272" i="2"/>
  <c r="AJ272" i="2"/>
  <c r="AL272" i="2"/>
  <c r="AB273" i="2"/>
  <c r="AG273" i="2"/>
  <c r="AI273" i="2"/>
  <c r="AJ273" i="2"/>
  <c r="AL273" i="2"/>
  <c r="AB274" i="2"/>
  <c r="AG274" i="2"/>
  <c r="AI274" i="2"/>
  <c r="AJ274" i="2"/>
  <c r="AL274" i="2"/>
  <c r="AB275" i="2"/>
  <c r="AG275" i="2"/>
  <c r="AI275" i="2"/>
  <c r="AJ275" i="2"/>
  <c r="AL275" i="2"/>
  <c r="AB276" i="2"/>
  <c r="AG276" i="2"/>
  <c r="AI276" i="2"/>
  <c r="AJ276" i="2"/>
  <c r="AL276" i="2"/>
  <c r="AB277" i="2"/>
  <c r="AG277" i="2"/>
  <c r="AI277" i="2"/>
  <c r="AJ277" i="2"/>
  <c r="AL277" i="2"/>
  <c r="AB278" i="2"/>
  <c r="AG278" i="2"/>
  <c r="AI278" i="2"/>
  <c r="AJ278" i="2"/>
  <c r="AL278" i="2"/>
  <c r="AB279" i="2"/>
  <c r="AG279" i="2"/>
  <c r="AI279" i="2"/>
  <c r="AJ279" i="2"/>
  <c r="AL279" i="2"/>
  <c r="AB280" i="2"/>
  <c r="AG280" i="2"/>
  <c r="AI280" i="2"/>
  <c r="AJ280" i="2"/>
  <c r="AL280" i="2"/>
  <c r="AB281" i="2"/>
  <c r="AG281" i="2"/>
  <c r="AI281" i="2"/>
  <c r="AJ281" i="2"/>
  <c r="AL281" i="2"/>
  <c r="AB282" i="2"/>
  <c r="AG282" i="2"/>
  <c r="AI282" i="2"/>
  <c r="AJ282" i="2"/>
  <c r="AL282" i="2"/>
  <c r="AB283" i="2"/>
  <c r="AG283" i="2"/>
  <c r="AI283" i="2"/>
  <c r="AJ283" i="2"/>
  <c r="AL283" i="2"/>
  <c r="AB284" i="2"/>
  <c r="AG284" i="2"/>
  <c r="AI284" i="2"/>
  <c r="AJ284" i="2"/>
  <c r="AL284" i="2"/>
  <c r="AB285" i="2"/>
  <c r="AG285" i="2"/>
  <c r="AI285" i="2"/>
  <c r="AJ285" i="2"/>
  <c r="AL285" i="2"/>
  <c r="AB286" i="2"/>
  <c r="AG286" i="2"/>
  <c r="AI286" i="2"/>
  <c r="AJ286" i="2"/>
  <c r="AL286" i="2"/>
  <c r="AB287" i="2"/>
  <c r="AG287" i="2"/>
  <c r="AI287" i="2"/>
  <c r="AJ287" i="2"/>
  <c r="AL287" i="2"/>
  <c r="AB288" i="2"/>
  <c r="AG288" i="2"/>
  <c r="AI288" i="2"/>
  <c r="AJ288" i="2"/>
  <c r="AL288" i="2"/>
  <c r="AB289" i="2"/>
  <c r="AG289" i="2"/>
  <c r="AI289" i="2"/>
  <c r="AJ289" i="2"/>
  <c r="AL289" i="2"/>
  <c r="AB290" i="2"/>
  <c r="AG290" i="2"/>
  <c r="AI290" i="2"/>
  <c r="AJ290" i="2"/>
  <c r="AL290" i="2"/>
  <c r="AB291" i="2"/>
  <c r="AG291" i="2"/>
  <c r="AI291" i="2"/>
  <c r="AJ291" i="2"/>
  <c r="AL291" i="2"/>
  <c r="AB292" i="2"/>
  <c r="AG292" i="2"/>
  <c r="AI292" i="2"/>
  <c r="AJ292" i="2"/>
  <c r="AL292" i="2"/>
  <c r="AB293" i="2"/>
  <c r="AG293" i="2"/>
  <c r="AI293" i="2"/>
  <c r="AJ293" i="2"/>
  <c r="AL293" i="2"/>
  <c r="AB294" i="2"/>
  <c r="AG294" i="2"/>
  <c r="AI294" i="2"/>
  <c r="AJ294" i="2"/>
  <c r="AL294" i="2"/>
  <c r="AB295" i="2"/>
  <c r="AG295" i="2"/>
  <c r="AI295" i="2"/>
  <c r="AJ295" i="2"/>
  <c r="AL295" i="2"/>
  <c r="AB296" i="2"/>
  <c r="AG296" i="2"/>
  <c r="AI296" i="2"/>
  <c r="AJ296" i="2"/>
  <c r="AL296" i="2"/>
  <c r="AB297" i="2"/>
  <c r="AG297" i="2"/>
  <c r="AI297" i="2"/>
  <c r="AJ297" i="2"/>
  <c r="AL297" i="2"/>
  <c r="AB298" i="2"/>
  <c r="AG298" i="2"/>
  <c r="AI298" i="2"/>
  <c r="AJ298" i="2"/>
  <c r="AL298" i="2"/>
  <c r="AB299" i="2"/>
  <c r="AG299" i="2"/>
  <c r="AI299" i="2"/>
  <c r="AJ299" i="2"/>
  <c r="AL299" i="2"/>
  <c r="AB300" i="2"/>
  <c r="AG300" i="2"/>
  <c r="AI300" i="2"/>
  <c r="AJ300" i="2"/>
  <c r="AL300" i="2"/>
  <c r="AB301" i="2"/>
  <c r="AG301" i="2"/>
  <c r="AI301" i="2"/>
  <c r="AJ301" i="2"/>
  <c r="AL301" i="2"/>
  <c r="AB302" i="2"/>
  <c r="AG302" i="2"/>
  <c r="AI302" i="2"/>
  <c r="AJ302" i="2"/>
  <c r="AL302" i="2"/>
  <c r="AB303" i="2"/>
  <c r="AG303" i="2"/>
  <c r="AI303" i="2"/>
  <c r="AJ303" i="2"/>
  <c r="AL303" i="2"/>
  <c r="AB304" i="2"/>
  <c r="AG304" i="2"/>
  <c r="AI304" i="2"/>
  <c r="AJ304" i="2"/>
  <c r="AL304" i="2"/>
  <c r="AB305" i="2"/>
  <c r="AG305" i="2"/>
  <c r="AI305" i="2"/>
  <c r="AJ305" i="2"/>
  <c r="AL305" i="2"/>
  <c r="AB306" i="2"/>
  <c r="AG306" i="2"/>
  <c r="AI306" i="2"/>
  <c r="AJ306" i="2"/>
  <c r="AL306" i="2"/>
  <c r="AB307" i="2"/>
  <c r="AG307" i="2"/>
  <c r="AI307" i="2"/>
  <c r="AJ307" i="2"/>
  <c r="AL307" i="2"/>
  <c r="AB308" i="2"/>
  <c r="AG308" i="2"/>
  <c r="AI308" i="2"/>
  <c r="AJ308" i="2"/>
  <c r="AL308" i="2"/>
  <c r="AB309" i="2"/>
  <c r="AG309" i="2"/>
  <c r="AI309" i="2"/>
  <c r="AJ309" i="2"/>
  <c r="AL309" i="2"/>
  <c r="AB310" i="2"/>
  <c r="AG310" i="2"/>
  <c r="AI310" i="2"/>
  <c r="AJ310" i="2"/>
  <c r="AL310" i="2"/>
  <c r="AB311" i="2"/>
  <c r="AG311" i="2"/>
  <c r="AI311" i="2"/>
  <c r="AJ311" i="2"/>
  <c r="AL311" i="2"/>
  <c r="AB312" i="2"/>
  <c r="AG312" i="2"/>
  <c r="AI312" i="2"/>
  <c r="AJ312" i="2"/>
  <c r="AL312" i="2"/>
  <c r="AB313" i="2"/>
  <c r="AG313" i="2"/>
  <c r="AI313" i="2"/>
  <c r="AJ313" i="2"/>
  <c r="AL313" i="2"/>
  <c r="AB314" i="2"/>
  <c r="AG314" i="2"/>
  <c r="AI314" i="2"/>
  <c r="AJ314" i="2"/>
  <c r="AL314" i="2"/>
  <c r="AB315" i="2"/>
  <c r="AG315" i="2"/>
  <c r="AI315" i="2"/>
  <c r="AJ315" i="2"/>
  <c r="AL315" i="2"/>
  <c r="AB316" i="2"/>
  <c r="AG316" i="2"/>
  <c r="AI316" i="2"/>
  <c r="AJ316" i="2"/>
  <c r="AL316" i="2"/>
  <c r="AB317" i="2"/>
  <c r="AG317" i="2"/>
  <c r="AI317" i="2"/>
  <c r="AJ317" i="2"/>
  <c r="AL317" i="2"/>
  <c r="AB318" i="2"/>
  <c r="AG318" i="2"/>
  <c r="AI318" i="2"/>
  <c r="AJ318" i="2"/>
  <c r="AL318" i="2"/>
  <c r="AB319" i="2"/>
  <c r="AG319" i="2"/>
  <c r="AI319" i="2"/>
  <c r="AJ319" i="2"/>
  <c r="AL319" i="2"/>
  <c r="AB320" i="2"/>
  <c r="AG320" i="2"/>
  <c r="AI320" i="2"/>
  <c r="AJ320" i="2"/>
  <c r="AL320" i="2"/>
  <c r="AB321" i="2"/>
  <c r="AG321" i="2"/>
  <c r="AI321" i="2"/>
  <c r="AJ321" i="2"/>
  <c r="AL321" i="2"/>
  <c r="AB322" i="2"/>
  <c r="AG322" i="2"/>
  <c r="AI322" i="2"/>
  <c r="AJ322" i="2"/>
  <c r="AL322" i="2"/>
  <c r="AB323" i="2"/>
  <c r="AG323" i="2"/>
  <c r="AI323" i="2"/>
  <c r="AJ323" i="2"/>
  <c r="AL323" i="2"/>
  <c r="AB324" i="2"/>
  <c r="AG324" i="2"/>
  <c r="AI324" i="2"/>
  <c r="AJ324" i="2"/>
  <c r="AL324" i="2"/>
  <c r="AB325" i="2"/>
  <c r="AG325" i="2"/>
  <c r="AI325" i="2"/>
  <c r="AJ325" i="2"/>
  <c r="AL325" i="2"/>
  <c r="AB326" i="2"/>
  <c r="AG326" i="2"/>
  <c r="AI326" i="2"/>
  <c r="AJ326" i="2"/>
  <c r="AL326" i="2"/>
  <c r="AB327" i="2"/>
  <c r="AG327" i="2"/>
  <c r="AI327" i="2"/>
  <c r="AJ327" i="2"/>
  <c r="AL327" i="2"/>
  <c r="AB328" i="2"/>
  <c r="AG328" i="2"/>
  <c r="AI328" i="2"/>
  <c r="AJ328" i="2"/>
  <c r="AL328" i="2"/>
  <c r="AB329" i="2"/>
  <c r="AG329" i="2"/>
  <c r="AI329" i="2"/>
  <c r="AJ329" i="2"/>
  <c r="AL329" i="2"/>
  <c r="AB330" i="2"/>
  <c r="AG330" i="2"/>
  <c r="AI330" i="2"/>
  <c r="AJ330" i="2"/>
  <c r="AL330" i="2"/>
  <c r="AB331" i="2"/>
  <c r="AG331" i="2"/>
  <c r="AI331" i="2"/>
  <c r="AJ331" i="2"/>
  <c r="AL331" i="2"/>
  <c r="AB332" i="2"/>
  <c r="AG332" i="2"/>
  <c r="AI332" i="2"/>
  <c r="AJ332" i="2"/>
  <c r="AL332" i="2"/>
  <c r="AB333" i="2"/>
  <c r="AG333" i="2"/>
  <c r="AI333" i="2"/>
  <c r="AJ333" i="2"/>
  <c r="AL333" i="2"/>
  <c r="AB334" i="2"/>
  <c r="AG334" i="2"/>
  <c r="AI334" i="2"/>
  <c r="AJ334" i="2"/>
  <c r="AL334" i="2"/>
  <c r="AB335" i="2"/>
  <c r="AG335" i="2"/>
  <c r="AI335" i="2"/>
  <c r="AJ335" i="2"/>
  <c r="AL335" i="2"/>
  <c r="AB336" i="2"/>
  <c r="AG336" i="2"/>
  <c r="AI336" i="2"/>
  <c r="AJ336" i="2"/>
  <c r="AL336" i="2"/>
  <c r="AB337" i="2"/>
  <c r="AG337" i="2"/>
  <c r="AI337" i="2"/>
  <c r="AJ337" i="2"/>
  <c r="AL337" i="2"/>
  <c r="AB338" i="2"/>
  <c r="AG338" i="2"/>
  <c r="AI338" i="2"/>
  <c r="AJ338" i="2"/>
  <c r="AL338" i="2"/>
  <c r="AB339" i="2"/>
  <c r="AG339" i="2"/>
  <c r="AI339" i="2"/>
  <c r="AJ339" i="2"/>
  <c r="AL339" i="2"/>
  <c r="AB340" i="2"/>
  <c r="AG340" i="2"/>
  <c r="AI340" i="2"/>
  <c r="AJ340" i="2"/>
  <c r="AL340" i="2"/>
  <c r="AB341" i="2"/>
  <c r="AG341" i="2"/>
  <c r="AI341" i="2"/>
  <c r="AJ341" i="2"/>
  <c r="AL341" i="2"/>
  <c r="AB342" i="2"/>
  <c r="AG342" i="2"/>
  <c r="AI342" i="2"/>
  <c r="AJ342" i="2"/>
  <c r="AL342" i="2"/>
  <c r="AB343" i="2"/>
  <c r="AG343" i="2"/>
  <c r="AI343" i="2"/>
  <c r="AJ343" i="2"/>
  <c r="AL343" i="2"/>
  <c r="AB344" i="2"/>
  <c r="AG344" i="2"/>
  <c r="AI344" i="2"/>
  <c r="AJ344" i="2"/>
  <c r="AL344" i="2"/>
  <c r="AB345" i="2"/>
  <c r="AG345" i="2"/>
  <c r="AI345" i="2"/>
  <c r="AJ345" i="2"/>
  <c r="AL345" i="2"/>
  <c r="AB346" i="2"/>
  <c r="AG346" i="2"/>
  <c r="AI346" i="2"/>
  <c r="AJ346" i="2"/>
  <c r="AL346" i="2"/>
  <c r="AB347" i="2"/>
  <c r="AG347" i="2"/>
  <c r="AI347" i="2"/>
  <c r="AJ347" i="2"/>
  <c r="AL347" i="2"/>
  <c r="AB348" i="2"/>
  <c r="AG348" i="2"/>
  <c r="AI348" i="2"/>
  <c r="AJ348" i="2"/>
  <c r="AL348" i="2"/>
  <c r="AB349" i="2"/>
  <c r="AG349" i="2"/>
  <c r="AI349" i="2"/>
  <c r="AJ349" i="2"/>
  <c r="AL349" i="2"/>
  <c r="AB350" i="2"/>
  <c r="AG350" i="2"/>
  <c r="AI350" i="2"/>
  <c r="AJ350" i="2"/>
  <c r="AL350" i="2"/>
  <c r="AB351" i="2"/>
  <c r="AG351" i="2"/>
  <c r="AI351" i="2"/>
  <c r="AJ351" i="2"/>
  <c r="AL351" i="2"/>
  <c r="AB352" i="2"/>
  <c r="AG352" i="2"/>
  <c r="AI352" i="2"/>
  <c r="AJ352" i="2"/>
  <c r="AL352" i="2"/>
  <c r="AB353" i="2"/>
  <c r="AG353" i="2"/>
  <c r="AI353" i="2"/>
  <c r="AJ353" i="2"/>
  <c r="AL353" i="2"/>
  <c r="AB354" i="2"/>
  <c r="AG354" i="2"/>
  <c r="AI354" i="2"/>
  <c r="AJ354" i="2"/>
  <c r="AL354" i="2"/>
  <c r="AB355" i="2"/>
  <c r="AG355" i="2"/>
  <c r="AI355" i="2"/>
  <c r="AJ355" i="2"/>
  <c r="AL355" i="2"/>
  <c r="AB356" i="2"/>
  <c r="AG356" i="2"/>
  <c r="AI356" i="2"/>
  <c r="AJ356" i="2"/>
  <c r="AL356" i="2"/>
  <c r="AB357" i="2"/>
  <c r="AG357" i="2"/>
  <c r="AI357" i="2"/>
  <c r="AJ357" i="2"/>
  <c r="AL357" i="2"/>
  <c r="AB358" i="2"/>
  <c r="AG358" i="2"/>
  <c r="AI358" i="2"/>
  <c r="AJ358" i="2"/>
  <c r="AL358" i="2"/>
  <c r="AB359" i="2"/>
  <c r="AG359" i="2"/>
  <c r="AI359" i="2"/>
  <c r="AJ359" i="2"/>
  <c r="AL359" i="2"/>
  <c r="AB360" i="2"/>
  <c r="AG360" i="2"/>
  <c r="AI360" i="2"/>
  <c r="AJ360" i="2"/>
  <c r="AL360" i="2"/>
  <c r="AB361" i="2"/>
  <c r="AG361" i="2"/>
  <c r="AI361" i="2"/>
  <c r="AJ361" i="2"/>
  <c r="AL361" i="2"/>
  <c r="AB362" i="2"/>
  <c r="AG362" i="2"/>
  <c r="AI362" i="2"/>
  <c r="AJ362" i="2"/>
  <c r="AL362" i="2"/>
  <c r="AB363" i="2"/>
  <c r="AG363" i="2"/>
  <c r="AI363" i="2"/>
  <c r="AJ363" i="2"/>
  <c r="AL363" i="2"/>
  <c r="AB364" i="2"/>
  <c r="AG364" i="2"/>
  <c r="AI364" i="2"/>
  <c r="AJ364" i="2"/>
  <c r="AL364" i="2"/>
  <c r="AB365" i="2"/>
  <c r="AG365" i="2"/>
  <c r="AI365" i="2"/>
  <c r="AJ365" i="2"/>
  <c r="AL365" i="2"/>
  <c r="AB366" i="2"/>
  <c r="AG366" i="2"/>
  <c r="AI366" i="2"/>
  <c r="AJ366" i="2"/>
  <c r="AL366" i="2"/>
  <c r="AB367" i="2"/>
  <c r="AG367" i="2"/>
  <c r="AI367" i="2"/>
  <c r="AJ367" i="2"/>
  <c r="AL367" i="2"/>
  <c r="AB368" i="2"/>
  <c r="AG368" i="2"/>
  <c r="AI368" i="2"/>
  <c r="AJ368" i="2"/>
  <c r="AL368" i="2"/>
  <c r="AB369" i="2"/>
  <c r="AG369" i="2"/>
  <c r="AI369" i="2"/>
  <c r="AJ369" i="2"/>
  <c r="AL369" i="2"/>
  <c r="AB370" i="2"/>
  <c r="AG370" i="2"/>
  <c r="AI370" i="2"/>
  <c r="AJ370" i="2"/>
  <c r="AL370" i="2"/>
  <c r="AB371" i="2"/>
  <c r="AG371" i="2"/>
  <c r="AI371" i="2"/>
  <c r="AJ371" i="2"/>
  <c r="AL371" i="2"/>
  <c r="AB372" i="2"/>
  <c r="AG372" i="2"/>
  <c r="AI372" i="2"/>
  <c r="AJ372" i="2"/>
  <c r="AL372" i="2"/>
  <c r="AB373" i="2"/>
  <c r="AG373" i="2"/>
  <c r="AI373" i="2"/>
  <c r="AJ373" i="2"/>
  <c r="AL373" i="2"/>
  <c r="AB374" i="2"/>
  <c r="AG374" i="2"/>
  <c r="AI374" i="2"/>
  <c r="AJ374" i="2"/>
  <c r="AL374" i="2"/>
  <c r="AB375" i="2"/>
  <c r="AG375" i="2"/>
  <c r="AI375" i="2"/>
  <c r="AJ375" i="2"/>
  <c r="AL375" i="2"/>
  <c r="AB376" i="2"/>
  <c r="AG376" i="2"/>
  <c r="AI376" i="2"/>
  <c r="AJ376" i="2"/>
  <c r="AL376" i="2"/>
  <c r="AB377" i="2"/>
  <c r="AG377" i="2"/>
  <c r="AI377" i="2"/>
  <c r="AJ377" i="2"/>
  <c r="AL377" i="2"/>
  <c r="AB378" i="2"/>
  <c r="AG378" i="2"/>
  <c r="AI378" i="2"/>
  <c r="AJ378" i="2"/>
  <c r="AL378" i="2"/>
  <c r="AB379" i="2"/>
  <c r="AG379" i="2"/>
  <c r="AI379" i="2"/>
  <c r="AJ379" i="2"/>
  <c r="AL379" i="2"/>
  <c r="AB380" i="2"/>
  <c r="AG380" i="2"/>
  <c r="AI380" i="2"/>
  <c r="AJ380" i="2"/>
  <c r="AL380" i="2"/>
  <c r="AB381" i="2"/>
  <c r="AG381" i="2"/>
  <c r="AI381" i="2"/>
  <c r="AJ381" i="2"/>
  <c r="AL381" i="2"/>
  <c r="AB382" i="2"/>
  <c r="AG382" i="2"/>
  <c r="AI382" i="2"/>
  <c r="AJ382" i="2"/>
  <c r="AL382" i="2"/>
  <c r="AB383" i="2"/>
  <c r="AG383" i="2"/>
  <c r="AI383" i="2"/>
  <c r="AJ383" i="2"/>
  <c r="AL383" i="2"/>
  <c r="AB384" i="2"/>
  <c r="AG384" i="2"/>
  <c r="AI384" i="2"/>
  <c r="AJ384" i="2"/>
  <c r="AL384" i="2"/>
  <c r="AB385" i="2"/>
  <c r="AG385" i="2"/>
  <c r="AI385" i="2"/>
  <c r="AJ385" i="2"/>
  <c r="AL385" i="2"/>
  <c r="AB386" i="2"/>
  <c r="AG386" i="2"/>
  <c r="AI386" i="2"/>
  <c r="AJ386" i="2"/>
  <c r="AL386" i="2"/>
  <c r="AB387" i="2"/>
  <c r="AG387" i="2"/>
  <c r="AI387" i="2"/>
  <c r="AJ387" i="2"/>
  <c r="AL387" i="2"/>
  <c r="AB388" i="2"/>
  <c r="AG388" i="2"/>
  <c r="AI388" i="2"/>
  <c r="AJ388" i="2"/>
  <c r="AL388" i="2"/>
  <c r="AB389" i="2"/>
  <c r="AG389" i="2"/>
  <c r="AI389" i="2"/>
  <c r="AJ389" i="2"/>
  <c r="AL389" i="2"/>
  <c r="AB390" i="2"/>
  <c r="AG390" i="2"/>
  <c r="AI390" i="2"/>
  <c r="AJ390" i="2"/>
  <c r="AL390" i="2"/>
  <c r="AB391" i="2"/>
  <c r="AG391" i="2"/>
  <c r="AI391" i="2"/>
  <c r="AJ391" i="2"/>
  <c r="AL391" i="2"/>
  <c r="AB392" i="2"/>
  <c r="AG392" i="2"/>
  <c r="AI392" i="2"/>
  <c r="AJ392" i="2"/>
  <c r="AL392" i="2"/>
  <c r="AB393" i="2"/>
  <c r="AG393" i="2"/>
  <c r="AI393" i="2"/>
  <c r="AJ393" i="2"/>
  <c r="AL393" i="2"/>
  <c r="AB394" i="2"/>
  <c r="AG394" i="2"/>
  <c r="AI394" i="2"/>
  <c r="AJ394" i="2"/>
  <c r="AL394" i="2"/>
  <c r="AB395" i="2"/>
  <c r="AG395" i="2"/>
  <c r="AI395" i="2"/>
  <c r="AJ395" i="2"/>
  <c r="AL395" i="2"/>
  <c r="AB396" i="2"/>
  <c r="AG396" i="2"/>
  <c r="AI396" i="2"/>
  <c r="AJ396" i="2"/>
  <c r="AL396" i="2"/>
  <c r="AB397" i="2"/>
  <c r="AG397" i="2"/>
  <c r="AI397" i="2"/>
  <c r="AJ397" i="2"/>
  <c r="AL397" i="2"/>
  <c r="AB398" i="2"/>
  <c r="AG398" i="2"/>
  <c r="AI398" i="2"/>
  <c r="AJ398" i="2"/>
  <c r="AL398" i="2"/>
  <c r="AB399" i="2"/>
  <c r="AG399" i="2"/>
  <c r="AI399" i="2"/>
  <c r="AJ399" i="2"/>
  <c r="AL399" i="2"/>
  <c r="AB400" i="2"/>
  <c r="AG400" i="2"/>
  <c r="AI400" i="2"/>
  <c r="AJ400" i="2"/>
  <c r="AL400" i="2"/>
  <c r="AB401" i="2"/>
  <c r="AG401" i="2"/>
  <c r="AI401" i="2"/>
  <c r="AJ401" i="2"/>
  <c r="AL401" i="2"/>
  <c r="AB402" i="2"/>
  <c r="AG402" i="2"/>
  <c r="AI402" i="2"/>
  <c r="AJ402" i="2"/>
  <c r="AL402" i="2"/>
  <c r="AB403" i="2"/>
  <c r="AG403" i="2"/>
  <c r="AI403" i="2"/>
  <c r="AJ403" i="2"/>
  <c r="AL403" i="2"/>
  <c r="AB404" i="2"/>
  <c r="AG404" i="2"/>
  <c r="AI404" i="2"/>
  <c r="AJ404" i="2"/>
  <c r="AL404" i="2"/>
  <c r="AB405" i="2"/>
  <c r="AG405" i="2"/>
  <c r="AI405" i="2"/>
  <c r="AJ405" i="2"/>
  <c r="AL405" i="2"/>
  <c r="AB406" i="2"/>
  <c r="AG406" i="2"/>
  <c r="AI406" i="2"/>
  <c r="AJ406" i="2"/>
  <c r="AL406" i="2"/>
  <c r="AB407" i="2"/>
  <c r="AG407" i="2"/>
  <c r="AI407" i="2"/>
  <c r="AJ407" i="2"/>
  <c r="AL407" i="2"/>
  <c r="AB408" i="2"/>
  <c r="AG408" i="2"/>
  <c r="AI408" i="2"/>
  <c r="AJ408" i="2"/>
  <c r="AL408" i="2"/>
  <c r="AB409" i="2"/>
  <c r="AG409" i="2"/>
  <c r="AI409" i="2"/>
  <c r="AJ409" i="2"/>
  <c r="AL409" i="2"/>
  <c r="AB410" i="2"/>
  <c r="AG410" i="2"/>
  <c r="AI410" i="2"/>
  <c r="AJ410" i="2"/>
  <c r="AL410" i="2"/>
  <c r="AB411" i="2"/>
  <c r="AG411" i="2"/>
  <c r="AI411" i="2"/>
  <c r="AJ411" i="2"/>
  <c r="AL411" i="2"/>
  <c r="AB412" i="2"/>
  <c r="AG412" i="2"/>
  <c r="AI412" i="2"/>
  <c r="AJ412" i="2"/>
  <c r="AL412" i="2"/>
  <c r="AB413" i="2"/>
  <c r="AG413" i="2"/>
  <c r="AI413" i="2"/>
  <c r="AJ413" i="2"/>
  <c r="AL413" i="2"/>
  <c r="AB414" i="2"/>
  <c r="AG414" i="2"/>
  <c r="AI414" i="2"/>
  <c r="AJ414" i="2"/>
  <c r="AL414" i="2"/>
  <c r="AB415" i="2"/>
  <c r="AG415" i="2"/>
  <c r="AI415" i="2"/>
  <c r="AJ415" i="2"/>
  <c r="AL415" i="2"/>
  <c r="AB416" i="2"/>
  <c r="AG416" i="2"/>
  <c r="AI416" i="2"/>
  <c r="AJ416" i="2"/>
  <c r="AL416" i="2"/>
  <c r="AB417" i="2"/>
  <c r="AG417" i="2"/>
  <c r="AI417" i="2"/>
  <c r="AJ417" i="2"/>
  <c r="AL417" i="2"/>
  <c r="AB418" i="2"/>
  <c r="AG418" i="2"/>
  <c r="AI418" i="2"/>
  <c r="AJ418" i="2"/>
  <c r="AL418" i="2"/>
  <c r="AB419" i="2"/>
  <c r="AG419" i="2"/>
  <c r="AI419" i="2"/>
  <c r="AJ419" i="2"/>
  <c r="AL419" i="2"/>
  <c r="AB420" i="2"/>
  <c r="AG420" i="2"/>
  <c r="AI420" i="2"/>
  <c r="AJ420" i="2"/>
  <c r="AL420" i="2"/>
  <c r="AB421" i="2"/>
  <c r="AG421" i="2"/>
  <c r="AI421" i="2"/>
  <c r="AJ421" i="2"/>
  <c r="AL421" i="2"/>
  <c r="AB422" i="2"/>
  <c r="AG422" i="2"/>
  <c r="AI422" i="2"/>
  <c r="AJ422" i="2"/>
  <c r="AL422" i="2"/>
  <c r="AB423" i="2"/>
  <c r="AG423" i="2"/>
  <c r="AI423" i="2"/>
  <c r="AJ423" i="2"/>
  <c r="AL423" i="2"/>
  <c r="AB424" i="2"/>
  <c r="AG424" i="2"/>
  <c r="AI424" i="2"/>
  <c r="AJ424" i="2"/>
  <c r="AL424" i="2"/>
  <c r="AB425" i="2"/>
  <c r="AG425" i="2"/>
  <c r="AI425" i="2"/>
  <c r="AJ425" i="2"/>
  <c r="AL425" i="2"/>
  <c r="AB426" i="2"/>
  <c r="AG426" i="2"/>
  <c r="AI426" i="2"/>
  <c r="AJ426" i="2"/>
  <c r="AL426" i="2"/>
  <c r="AB427" i="2"/>
  <c r="AG427" i="2"/>
  <c r="AI427" i="2"/>
  <c r="AJ427" i="2"/>
  <c r="AL427" i="2"/>
  <c r="AB428" i="2"/>
  <c r="AG428" i="2"/>
  <c r="AI428" i="2"/>
  <c r="AJ428" i="2"/>
  <c r="AL428" i="2"/>
  <c r="AB429" i="2"/>
  <c r="AG429" i="2"/>
  <c r="AI429" i="2"/>
  <c r="AJ429" i="2"/>
  <c r="AL429" i="2"/>
  <c r="AB430" i="2"/>
  <c r="AG430" i="2"/>
  <c r="AI430" i="2"/>
  <c r="AJ430" i="2"/>
  <c r="AL430" i="2"/>
  <c r="AB431" i="2"/>
  <c r="AG431" i="2"/>
  <c r="AI431" i="2"/>
  <c r="AJ431" i="2"/>
  <c r="AL431" i="2"/>
  <c r="AB432" i="2"/>
  <c r="AG432" i="2"/>
  <c r="AI432" i="2"/>
  <c r="AJ432" i="2"/>
  <c r="AL432" i="2"/>
  <c r="AB433" i="2"/>
  <c r="AG433" i="2"/>
  <c r="AI433" i="2"/>
  <c r="AJ433" i="2"/>
  <c r="AL433" i="2"/>
  <c r="AB434" i="2"/>
  <c r="AG434" i="2"/>
  <c r="AI434" i="2"/>
  <c r="AJ434" i="2"/>
  <c r="AL434" i="2"/>
  <c r="AB435" i="2"/>
  <c r="AG435" i="2"/>
  <c r="AI435" i="2"/>
  <c r="AJ435" i="2"/>
  <c r="AL435" i="2"/>
  <c r="AB436" i="2"/>
  <c r="AG436" i="2"/>
  <c r="AI436" i="2"/>
  <c r="AJ436" i="2"/>
  <c r="AL436" i="2"/>
  <c r="AB437" i="2"/>
  <c r="AG437" i="2"/>
  <c r="AI437" i="2"/>
  <c r="AJ437" i="2"/>
  <c r="AL437" i="2"/>
  <c r="AB438" i="2"/>
  <c r="AG438" i="2"/>
  <c r="AI438" i="2"/>
  <c r="AJ438" i="2"/>
  <c r="AL438" i="2"/>
  <c r="AB439" i="2"/>
  <c r="AG439" i="2"/>
  <c r="AI439" i="2"/>
  <c r="AJ439" i="2"/>
  <c r="AL439" i="2"/>
  <c r="AB440" i="2"/>
  <c r="AG440" i="2"/>
  <c r="AI440" i="2"/>
  <c r="AJ440" i="2"/>
  <c r="AL440" i="2"/>
  <c r="AB441" i="2"/>
  <c r="AG441" i="2"/>
  <c r="AI441" i="2"/>
  <c r="AJ441" i="2"/>
  <c r="AL441" i="2"/>
  <c r="AB442" i="2"/>
  <c r="AG442" i="2"/>
  <c r="AI442" i="2"/>
  <c r="AJ442" i="2"/>
  <c r="AL442" i="2"/>
  <c r="AB443" i="2"/>
  <c r="AG443" i="2"/>
  <c r="AI443" i="2"/>
  <c r="AJ443" i="2"/>
  <c r="AL443" i="2"/>
  <c r="AB444" i="2"/>
  <c r="AG444" i="2"/>
  <c r="AI444" i="2"/>
  <c r="AJ444" i="2"/>
  <c r="AL444" i="2"/>
  <c r="AB445" i="2"/>
  <c r="AG445" i="2"/>
  <c r="AI445" i="2"/>
  <c r="AJ445" i="2"/>
  <c r="AL445" i="2"/>
  <c r="AB446" i="2"/>
  <c r="AG446" i="2"/>
  <c r="AI446" i="2"/>
  <c r="AJ446" i="2"/>
  <c r="AL446" i="2"/>
  <c r="AB447" i="2"/>
  <c r="AG447" i="2"/>
  <c r="AI447" i="2"/>
  <c r="AJ447" i="2"/>
  <c r="AL447" i="2"/>
  <c r="AB448" i="2"/>
  <c r="AG448" i="2"/>
  <c r="AI448" i="2"/>
  <c r="AJ448" i="2"/>
  <c r="AL448" i="2"/>
  <c r="AB449" i="2"/>
  <c r="AG449" i="2"/>
  <c r="AI449" i="2"/>
  <c r="AJ449" i="2"/>
  <c r="AL449" i="2"/>
  <c r="AB450" i="2"/>
  <c r="AG450" i="2"/>
  <c r="AI450" i="2"/>
  <c r="AJ450" i="2"/>
  <c r="AL450" i="2"/>
  <c r="AB451" i="2"/>
  <c r="AG451" i="2"/>
  <c r="AI451" i="2"/>
  <c r="AJ451" i="2"/>
  <c r="AL451" i="2"/>
  <c r="AB452" i="2"/>
  <c r="AG452" i="2"/>
  <c r="AI452" i="2"/>
  <c r="AJ452" i="2"/>
  <c r="AL452" i="2"/>
  <c r="AB453" i="2"/>
  <c r="AG453" i="2"/>
  <c r="AI453" i="2"/>
  <c r="AJ453" i="2"/>
  <c r="AL453" i="2"/>
  <c r="AB454" i="2"/>
  <c r="AG454" i="2"/>
  <c r="AI454" i="2"/>
  <c r="AJ454" i="2"/>
  <c r="AL454" i="2"/>
  <c r="AB455" i="2"/>
  <c r="AG455" i="2"/>
  <c r="AI455" i="2"/>
  <c r="AJ455" i="2"/>
  <c r="AL455" i="2"/>
  <c r="AB456" i="2"/>
  <c r="AG456" i="2"/>
  <c r="AI456" i="2"/>
  <c r="AJ456" i="2"/>
  <c r="AL456" i="2"/>
  <c r="AB457" i="2"/>
  <c r="AG457" i="2"/>
  <c r="AI457" i="2"/>
  <c r="AJ457" i="2"/>
  <c r="AL457" i="2"/>
  <c r="AB458" i="2"/>
  <c r="AG458" i="2"/>
  <c r="AI458" i="2"/>
  <c r="AJ458" i="2"/>
  <c r="AL458" i="2"/>
  <c r="AB459" i="2"/>
  <c r="AG459" i="2"/>
  <c r="AI459" i="2"/>
  <c r="AJ459" i="2"/>
  <c r="AL459" i="2"/>
  <c r="AB460" i="2"/>
  <c r="AG460" i="2"/>
  <c r="AI460" i="2"/>
  <c r="AJ460" i="2"/>
  <c r="AL460" i="2"/>
  <c r="AB461" i="2"/>
  <c r="AG461" i="2"/>
  <c r="AI461" i="2"/>
  <c r="AJ461" i="2"/>
  <c r="AL461" i="2"/>
  <c r="AB462" i="2"/>
  <c r="AG462" i="2"/>
  <c r="AI462" i="2"/>
  <c r="AJ462" i="2"/>
  <c r="AL462" i="2"/>
  <c r="AB463" i="2"/>
  <c r="AG463" i="2"/>
  <c r="AI463" i="2"/>
  <c r="AJ463" i="2"/>
  <c r="AL463" i="2"/>
  <c r="AB464" i="2"/>
  <c r="AG464" i="2"/>
  <c r="AI464" i="2"/>
  <c r="AJ464" i="2"/>
  <c r="AL464" i="2"/>
  <c r="AB465" i="2"/>
  <c r="AG465" i="2"/>
  <c r="AI465" i="2"/>
  <c r="AJ465" i="2"/>
  <c r="AL465" i="2"/>
  <c r="AB466" i="2"/>
  <c r="AG466" i="2"/>
  <c r="AI466" i="2"/>
  <c r="AJ466" i="2"/>
  <c r="AL466" i="2"/>
  <c r="AB467" i="2"/>
  <c r="AG467" i="2"/>
  <c r="AI467" i="2"/>
  <c r="AJ467" i="2"/>
  <c r="AL467" i="2"/>
  <c r="AB468" i="2"/>
  <c r="AG468" i="2"/>
  <c r="AI468" i="2"/>
  <c r="AJ468" i="2"/>
  <c r="AL468" i="2"/>
  <c r="AB469" i="2"/>
  <c r="AG469" i="2"/>
  <c r="AI469" i="2"/>
  <c r="AJ469" i="2"/>
  <c r="AL469" i="2"/>
  <c r="AB470" i="2"/>
  <c r="AG470" i="2"/>
  <c r="AI470" i="2"/>
  <c r="AJ470" i="2"/>
  <c r="AL470" i="2"/>
  <c r="AB471" i="2"/>
  <c r="AG471" i="2"/>
  <c r="AI471" i="2"/>
  <c r="AJ471" i="2"/>
  <c r="AL471" i="2"/>
  <c r="AB472" i="2"/>
  <c r="AG472" i="2"/>
  <c r="AI472" i="2"/>
  <c r="AJ472" i="2"/>
  <c r="AL472" i="2"/>
  <c r="AB473" i="2"/>
  <c r="AG473" i="2"/>
  <c r="AI473" i="2"/>
  <c r="AJ473" i="2"/>
  <c r="AL473" i="2"/>
  <c r="AB474" i="2"/>
  <c r="AG474" i="2"/>
  <c r="AI474" i="2"/>
  <c r="AJ474" i="2"/>
  <c r="AL474" i="2"/>
  <c r="AB475" i="2"/>
  <c r="AG475" i="2"/>
  <c r="AI475" i="2"/>
  <c r="AJ475" i="2"/>
  <c r="AL475" i="2"/>
  <c r="AB476" i="2"/>
  <c r="AG476" i="2"/>
  <c r="AI476" i="2"/>
  <c r="AJ476" i="2"/>
  <c r="AL476" i="2"/>
  <c r="AB477" i="2"/>
  <c r="AG477" i="2"/>
  <c r="AI477" i="2"/>
  <c r="AJ477" i="2"/>
  <c r="AL477" i="2"/>
  <c r="AB478" i="2"/>
  <c r="AG478" i="2"/>
  <c r="AI478" i="2"/>
  <c r="AJ478" i="2"/>
  <c r="AL478" i="2"/>
  <c r="AB479" i="2"/>
  <c r="AG479" i="2"/>
  <c r="AI479" i="2"/>
  <c r="AJ479" i="2"/>
  <c r="AL479" i="2"/>
  <c r="AB480" i="2"/>
  <c r="AG480" i="2"/>
  <c r="AI480" i="2"/>
  <c r="AJ480" i="2"/>
  <c r="AL480" i="2"/>
  <c r="AB481" i="2"/>
  <c r="AG481" i="2"/>
  <c r="AI481" i="2"/>
  <c r="AJ481" i="2"/>
  <c r="AL481" i="2"/>
  <c r="AB482" i="2"/>
  <c r="AG482" i="2"/>
  <c r="AI482" i="2"/>
  <c r="AJ482" i="2"/>
  <c r="AL482" i="2"/>
  <c r="AB483" i="2"/>
  <c r="AG483" i="2"/>
  <c r="AI483" i="2"/>
  <c r="AJ483" i="2"/>
  <c r="AL483" i="2"/>
  <c r="AB484" i="2"/>
  <c r="AG484" i="2"/>
  <c r="AI484" i="2"/>
  <c r="AJ484" i="2"/>
  <c r="AL484" i="2"/>
  <c r="AB485" i="2"/>
  <c r="AG485" i="2"/>
  <c r="AI485" i="2"/>
  <c r="AJ485" i="2"/>
  <c r="AL485" i="2"/>
  <c r="AB486" i="2"/>
  <c r="AG486" i="2"/>
  <c r="AI486" i="2"/>
  <c r="AJ486" i="2"/>
  <c r="AL486" i="2"/>
  <c r="AB487" i="2"/>
  <c r="AG487" i="2"/>
  <c r="AI487" i="2"/>
  <c r="AJ487" i="2"/>
  <c r="AL487" i="2"/>
  <c r="AB488" i="2"/>
  <c r="AG488" i="2"/>
  <c r="AI488" i="2"/>
  <c r="AJ488" i="2"/>
  <c r="AL488" i="2"/>
  <c r="AB489" i="2"/>
  <c r="AG489" i="2"/>
  <c r="AI489" i="2"/>
  <c r="AJ489" i="2"/>
  <c r="AL489" i="2"/>
  <c r="AB490" i="2"/>
  <c r="AG490" i="2"/>
  <c r="AI490" i="2"/>
  <c r="AJ490" i="2"/>
  <c r="AL490" i="2"/>
  <c r="AB491" i="2"/>
  <c r="AG491" i="2"/>
  <c r="AI491" i="2"/>
  <c r="AJ491" i="2"/>
  <c r="AL491" i="2"/>
  <c r="AB492" i="2"/>
  <c r="AG492" i="2"/>
  <c r="AI492" i="2"/>
  <c r="AJ492" i="2"/>
  <c r="AL492" i="2"/>
  <c r="AB493" i="2"/>
  <c r="AG493" i="2"/>
  <c r="AI493" i="2"/>
  <c r="AJ493" i="2"/>
  <c r="AL493" i="2"/>
  <c r="AB494" i="2"/>
  <c r="AG494" i="2"/>
  <c r="AI494" i="2"/>
  <c r="AJ494" i="2"/>
  <c r="AL494" i="2"/>
  <c r="AB495" i="2"/>
  <c r="AG495" i="2"/>
  <c r="AI495" i="2"/>
  <c r="AJ495" i="2"/>
  <c r="AL495" i="2"/>
  <c r="AB496" i="2"/>
  <c r="AG496" i="2"/>
  <c r="AI496" i="2"/>
  <c r="AJ496" i="2"/>
  <c r="AL496" i="2"/>
  <c r="AB497" i="2"/>
  <c r="AG497" i="2"/>
  <c r="AI497" i="2"/>
  <c r="AJ497" i="2"/>
  <c r="AL497" i="2"/>
  <c r="AB498" i="2"/>
  <c r="AG498" i="2"/>
  <c r="AI498" i="2"/>
  <c r="AJ498" i="2"/>
  <c r="AL498" i="2"/>
  <c r="AB499" i="2"/>
  <c r="AG499" i="2"/>
  <c r="AI499" i="2"/>
  <c r="AJ499" i="2"/>
  <c r="AL499" i="2"/>
  <c r="AB500" i="2"/>
  <c r="AG500" i="2"/>
  <c r="AI500" i="2"/>
  <c r="AJ500" i="2"/>
  <c r="AL500" i="2"/>
  <c r="AB501" i="2"/>
  <c r="AG501" i="2"/>
  <c r="AI501" i="2"/>
  <c r="AJ501" i="2"/>
  <c r="AL501" i="2"/>
  <c r="AB502" i="2"/>
  <c r="AG502" i="2"/>
  <c r="AI502" i="2"/>
  <c r="AJ502" i="2"/>
  <c r="AL502" i="2"/>
  <c r="AB503" i="2"/>
  <c r="AG503" i="2"/>
  <c r="AI503" i="2"/>
  <c r="AJ503" i="2"/>
  <c r="AL503" i="2"/>
  <c r="AB504" i="2"/>
  <c r="AG504" i="2"/>
  <c r="AI504" i="2"/>
  <c r="AJ504" i="2"/>
  <c r="AL504" i="2"/>
  <c r="AB505" i="2"/>
  <c r="AG505" i="2"/>
  <c r="AI505" i="2"/>
  <c r="AJ505" i="2"/>
  <c r="AL505" i="2"/>
  <c r="AB506" i="2"/>
  <c r="AG506" i="2"/>
  <c r="AI506" i="2"/>
  <c r="AJ506" i="2"/>
  <c r="AL506" i="2"/>
  <c r="AB507" i="2"/>
  <c r="AG507" i="2"/>
  <c r="AI507" i="2"/>
  <c r="AJ507" i="2"/>
  <c r="AL507" i="2"/>
  <c r="AB508" i="2"/>
  <c r="AG508" i="2"/>
  <c r="AI508" i="2"/>
  <c r="AJ508" i="2"/>
  <c r="AL508" i="2"/>
  <c r="AB509" i="2"/>
  <c r="AG509" i="2"/>
  <c r="AI509" i="2"/>
  <c r="AJ509" i="2"/>
  <c r="AL509" i="2"/>
  <c r="AB510" i="2"/>
  <c r="AG510" i="2"/>
  <c r="AI510" i="2"/>
  <c r="AJ510" i="2"/>
  <c r="AL510" i="2"/>
  <c r="AB511" i="2"/>
  <c r="AG511" i="2"/>
  <c r="AI511" i="2"/>
  <c r="AJ511" i="2"/>
  <c r="AL511" i="2"/>
  <c r="AB512" i="2"/>
  <c r="AG512" i="2"/>
  <c r="AI512" i="2"/>
  <c r="AJ512" i="2"/>
  <c r="AL512" i="2"/>
  <c r="AB513" i="2"/>
  <c r="AG513" i="2"/>
  <c r="AI513" i="2"/>
  <c r="AJ513" i="2"/>
  <c r="AL513" i="2"/>
  <c r="AB514" i="2"/>
  <c r="AG514" i="2"/>
  <c r="AI514" i="2"/>
  <c r="AJ514" i="2"/>
  <c r="AL514" i="2"/>
  <c r="AB515" i="2"/>
  <c r="AG515" i="2"/>
  <c r="AI515" i="2"/>
  <c r="AJ515" i="2"/>
  <c r="AL515" i="2"/>
  <c r="AB516" i="2"/>
  <c r="AG516" i="2"/>
  <c r="AI516" i="2"/>
  <c r="AJ516" i="2"/>
  <c r="AL516" i="2"/>
  <c r="AB517" i="2"/>
  <c r="AG517" i="2"/>
  <c r="AI517" i="2"/>
  <c r="AJ517" i="2"/>
  <c r="AL517" i="2"/>
  <c r="AB518" i="2"/>
  <c r="AG518" i="2"/>
  <c r="AI518" i="2"/>
  <c r="AJ518" i="2"/>
  <c r="AL518" i="2"/>
  <c r="AB519" i="2"/>
  <c r="AG519" i="2"/>
  <c r="AI519" i="2"/>
  <c r="AJ519" i="2"/>
  <c r="AL519" i="2"/>
  <c r="AB520" i="2"/>
  <c r="AG520" i="2"/>
  <c r="AI520" i="2"/>
  <c r="AJ520" i="2"/>
  <c r="AL520" i="2"/>
  <c r="AB521" i="2"/>
  <c r="AG521" i="2"/>
  <c r="AI521" i="2"/>
  <c r="AJ521" i="2"/>
  <c r="AL521" i="2"/>
  <c r="AB522" i="2"/>
  <c r="AG522" i="2"/>
  <c r="AI522" i="2"/>
  <c r="AJ522" i="2"/>
  <c r="AL522" i="2"/>
  <c r="AB523" i="2"/>
  <c r="AG523" i="2"/>
  <c r="AI523" i="2"/>
  <c r="AJ523" i="2"/>
  <c r="AL523" i="2"/>
  <c r="AB524" i="2"/>
  <c r="AG524" i="2"/>
  <c r="AI524" i="2"/>
  <c r="AJ524" i="2"/>
  <c r="AL524" i="2"/>
  <c r="AB525" i="2"/>
  <c r="AG525" i="2"/>
  <c r="AI525" i="2"/>
  <c r="AJ525" i="2"/>
  <c r="AL525" i="2"/>
  <c r="AB526" i="2"/>
  <c r="AG526" i="2"/>
  <c r="AI526" i="2"/>
  <c r="AJ526" i="2"/>
  <c r="AL526" i="2"/>
  <c r="AB527" i="2"/>
  <c r="AG527" i="2"/>
  <c r="AI527" i="2"/>
  <c r="AJ527" i="2"/>
  <c r="AL527" i="2"/>
  <c r="AB528" i="2"/>
  <c r="AG528" i="2"/>
  <c r="AI528" i="2"/>
  <c r="AJ528" i="2"/>
  <c r="AL528" i="2"/>
  <c r="AB529" i="2"/>
  <c r="AG529" i="2"/>
  <c r="AI529" i="2"/>
  <c r="AJ529" i="2"/>
  <c r="AL529" i="2"/>
  <c r="AB530" i="2"/>
  <c r="AG530" i="2"/>
  <c r="AI530" i="2"/>
  <c r="AJ530" i="2"/>
  <c r="AL530" i="2"/>
  <c r="AB531" i="2"/>
  <c r="AG531" i="2"/>
  <c r="AI531" i="2"/>
  <c r="AJ531" i="2"/>
  <c r="AL531" i="2"/>
  <c r="AB532" i="2"/>
  <c r="AG532" i="2"/>
  <c r="AI532" i="2"/>
  <c r="AJ532" i="2"/>
  <c r="AL532" i="2"/>
  <c r="AB533" i="2"/>
  <c r="AG533" i="2"/>
  <c r="AI533" i="2"/>
  <c r="AJ533" i="2"/>
  <c r="AL533" i="2"/>
  <c r="AB534" i="2"/>
  <c r="AG534" i="2"/>
  <c r="AI534" i="2"/>
  <c r="AJ534" i="2"/>
  <c r="AL534" i="2"/>
  <c r="AB535" i="2"/>
  <c r="AG535" i="2"/>
  <c r="AI535" i="2"/>
  <c r="AJ535" i="2"/>
  <c r="AL535" i="2"/>
  <c r="AB536" i="2"/>
  <c r="AG536" i="2"/>
  <c r="AI536" i="2"/>
  <c r="AJ536" i="2"/>
  <c r="AL536" i="2"/>
  <c r="AB537" i="2"/>
  <c r="AG537" i="2"/>
  <c r="AI537" i="2"/>
  <c r="AJ537" i="2"/>
  <c r="AL537" i="2"/>
  <c r="AB538" i="2"/>
  <c r="AG538" i="2"/>
  <c r="AI538" i="2"/>
  <c r="AJ538" i="2"/>
  <c r="AL538" i="2"/>
  <c r="AB539" i="2"/>
  <c r="AG539" i="2"/>
  <c r="AI539" i="2"/>
  <c r="AJ539" i="2"/>
  <c r="AL539" i="2"/>
  <c r="AB540" i="2"/>
  <c r="AG540" i="2"/>
  <c r="AI540" i="2"/>
  <c r="AJ540" i="2"/>
  <c r="AL540" i="2"/>
  <c r="AB541" i="2"/>
  <c r="AG541" i="2"/>
  <c r="AI541" i="2"/>
  <c r="AJ541" i="2"/>
  <c r="AL541" i="2"/>
  <c r="AB542" i="2"/>
  <c r="AG542" i="2"/>
  <c r="AI542" i="2"/>
  <c r="AJ542" i="2"/>
  <c r="AL542" i="2"/>
  <c r="AB543" i="2"/>
  <c r="AG543" i="2"/>
  <c r="AI543" i="2"/>
  <c r="AJ543" i="2"/>
  <c r="AL543" i="2"/>
  <c r="AB544" i="2"/>
  <c r="AG544" i="2"/>
  <c r="AI544" i="2"/>
  <c r="AJ544" i="2"/>
  <c r="AL544" i="2"/>
  <c r="AB545" i="2"/>
  <c r="AG545" i="2"/>
  <c r="AI545" i="2"/>
  <c r="AJ545" i="2"/>
  <c r="AL545" i="2"/>
  <c r="AB546" i="2"/>
  <c r="AG546" i="2"/>
  <c r="AI546" i="2"/>
  <c r="AJ546" i="2"/>
  <c r="AL546" i="2"/>
  <c r="AB547" i="2"/>
  <c r="AG547" i="2"/>
  <c r="AI547" i="2"/>
  <c r="AJ547" i="2"/>
  <c r="AL547" i="2"/>
  <c r="AB548" i="2"/>
  <c r="AG548" i="2"/>
  <c r="AI548" i="2"/>
  <c r="AJ548" i="2"/>
  <c r="AL548" i="2"/>
  <c r="AB549" i="2"/>
  <c r="AG549" i="2"/>
  <c r="AI549" i="2"/>
  <c r="AJ549" i="2"/>
  <c r="AL549" i="2"/>
  <c r="AB550" i="2"/>
  <c r="AG550" i="2"/>
  <c r="AI550" i="2"/>
  <c r="AJ550" i="2"/>
  <c r="AL550" i="2"/>
  <c r="AB551" i="2"/>
  <c r="AG551" i="2"/>
  <c r="AI551" i="2"/>
  <c r="AJ551" i="2"/>
  <c r="AL551" i="2"/>
  <c r="AB552" i="2"/>
  <c r="AG552" i="2"/>
  <c r="AI552" i="2"/>
  <c r="AJ552" i="2"/>
  <c r="AL552" i="2"/>
  <c r="AB553" i="2"/>
  <c r="AG553" i="2"/>
  <c r="AI553" i="2"/>
  <c r="AJ553" i="2"/>
  <c r="AL553" i="2"/>
  <c r="AB554" i="2"/>
  <c r="AG554" i="2"/>
  <c r="AI554" i="2"/>
  <c r="AJ554" i="2"/>
  <c r="AL554" i="2"/>
  <c r="AB555" i="2"/>
  <c r="AG555" i="2"/>
  <c r="AI555" i="2"/>
  <c r="AJ555" i="2"/>
  <c r="AL555" i="2"/>
  <c r="AB556" i="2"/>
  <c r="AG556" i="2"/>
  <c r="AI556" i="2"/>
  <c r="AJ556" i="2"/>
  <c r="AL556" i="2"/>
  <c r="AB557" i="2"/>
  <c r="AG557" i="2"/>
  <c r="AI557" i="2"/>
  <c r="AJ557" i="2"/>
  <c r="AL557" i="2"/>
  <c r="AB558" i="2"/>
  <c r="AG558" i="2"/>
  <c r="AI558" i="2"/>
  <c r="AJ558" i="2"/>
  <c r="AL558" i="2"/>
  <c r="AB559" i="2"/>
  <c r="AG559" i="2"/>
  <c r="AI559" i="2"/>
  <c r="AJ559" i="2"/>
  <c r="AL559" i="2"/>
  <c r="AB560" i="2"/>
  <c r="AG560" i="2"/>
  <c r="AI560" i="2"/>
  <c r="AJ560" i="2"/>
  <c r="AL560" i="2"/>
  <c r="AB561" i="2"/>
  <c r="AG561" i="2"/>
  <c r="AI561" i="2"/>
  <c r="AJ561" i="2"/>
  <c r="AL561" i="2"/>
  <c r="AB562" i="2"/>
  <c r="AG562" i="2"/>
  <c r="AI562" i="2"/>
  <c r="AJ562" i="2"/>
  <c r="AL562" i="2"/>
  <c r="AB563" i="2"/>
  <c r="AG563" i="2"/>
  <c r="AI563" i="2"/>
  <c r="AJ563" i="2"/>
  <c r="AL563" i="2"/>
  <c r="AB564" i="2"/>
  <c r="AG564" i="2"/>
  <c r="AI564" i="2"/>
  <c r="AJ564" i="2"/>
  <c r="AL564" i="2"/>
  <c r="AB565" i="2"/>
  <c r="AG565" i="2"/>
  <c r="AI565" i="2"/>
  <c r="AJ565" i="2"/>
  <c r="AL565" i="2"/>
  <c r="AB566" i="2"/>
  <c r="AG566" i="2"/>
  <c r="AI566" i="2"/>
  <c r="AJ566" i="2"/>
  <c r="AL566" i="2"/>
  <c r="AB567" i="2"/>
  <c r="AG567" i="2"/>
  <c r="AI567" i="2"/>
  <c r="AJ567" i="2"/>
  <c r="AL567" i="2"/>
  <c r="AB568" i="2"/>
  <c r="AG568" i="2"/>
  <c r="AI568" i="2"/>
  <c r="AJ568" i="2"/>
  <c r="AL568" i="2"/>
  <c r="AB569" i="2"/>
  <c r="AG569" i="2"/>
  <c r="AI569" i="2"/>
  <c r="AJ569" i="2"/>
  <c r="AL569" i="2"/>
  <c r="AB570" i="2"/>
  <c r="AG570" i="2"/>
  <c r="AI570" i="2"/>
  <c r="AJ570" i="2"/>
  <c r="AL570" i="2"/>
  <c r="AB571" i="2"/>
  <c r="AG571" i="2"/>
  <c r="AI571" i="2"/>
  <c r="AJ571" i="2"/>
  <c r="AL571" i="2"/>
  <c r="AB572" i="2"/>
  <c r="AG572" i="2"/>
  <c r="AI572" i="2"/>
  <c r="AJ572" i="2"/>
  <c r="AL572" i="2"/>
  <c r="AB573" i="2"/>
  <c r="AG573" i="2"/>
  <c r="AI573" i="2"/>
  <c r="AJ573" i="2"/>
  <c r="AL573" i="2"/>
  <c r="AB574" i="2"/>
  <c r="AG574" i="2"/>
  <c r="AI574" i="2"/>
  <c r="AJ574" i="2"/>
  <c r="AL574" i="2"/>
  <c r="AB575" i="2"/>
  <c r="AG575" i="2"/>
  <c r="AI575" i="2"/>
  <c r="AJ575" i="2"/>
  <c r="AL575" i="2"/>
  <c r="AB576" i="2"/>
  <c r="AG576" i="2"/>
  <c r="AI576" i="2"/>
  <c r="AJ576" i="2"/>
  <c r="AL576" i="2"/>
  <c r="AB577" i="2"/>
  <c r="AG577" i="2"/>
  <c r="AI577" i="2"/>
  <c r="AJ577" i="2"/>
  <c r="AL577" i="2"/>
  <c r="AB578" i="2"/>
  <c r="AG578" i="2"/>
  <c r="AI578" i="2"/>
  <c r="AJ578" i="2"/>
  <c r="AL578" i="2"/>
  <c r="AB579" i="2"/>
  <c r="AG579" i="2"/>
  <c r="AI579" i="2"/>
  <c r="AJ579" i="2"/>
  <c r="AL579" i="2"/>
  <c r="AB580" i="2"/>
  <c r="AG580" i="2"/>
  <c r="AI580" i="2"/>
  <c r="AJ580" i="2"/>
  <c r="AL580" i="2"/>
  <c r="AB581" i="2"/>
  <c r="AG581" i="2"/>
  <c r="AI581" i="2"/>
  <c r="AJ581" i="2"/>
  <c r="AL581" i="2"/>
  <c r="AB582" i="2"/>
  <c r="AG582" i="2"/>
  <c r="AI582" i="2"/>
  <c r="AJ582" i="2"/>
  <c r="AL582" i="2"/>
  <c r="AB583" i="2"/>
  <c r="AG583" i="2"/>
  <c r="AI583" i="2"/>
  <c r="AJ583" i="2"/>
  <c r="AL583" i="2"/>
  <c r="AB584" i="2"/>
  <c r="AG584" i="2"/>
  <c r="AI584" i="2"/>
  <c r="AJ584" i="2"/>
  <c r="AL584" i="2"/>
  <c r="AB585" i="2"/>
  <c r="AG585" i="2"/>
  <c r="AI585" i="2"/>
  <c r="AJ585" i="2"/>
  <c r="AL585" i="2"/>
  <c r="AB586" i="2"/>
  <c r="AG586" i="2"/>
  <c r="AI586" i="2"/>
  <c r="AJ586" i="2"/>
  <c r="AL586" i="2"/>
  <c r="AB587" i="2"/>
  <c r="AG587" i="2"/>
  <c r="AI587" i="2"/>
  <c r="AJ587" i="2"/>
  <c r="AL587" i="2"/>
  <c r="AB588" i="2"/>
  <c r="AG588" i="2"/>
  <c r="AI588" i="2"/>
  <c r="AJ588" i="2"/>
  <c r="AL588" i="2"/>
  <c r="AB589" i="2"/>
  <c r="AG589" i="2"/>
  <c r="AI589" i="2"/>
  <c r="AJ589" i="2"/>
  <c r="AL589" i="2"/>
  <c r="AB590" i="2"/>
  <c r="AG590" i="2"/>
  <c r="AI590" i="2"/>
  <c r="AJ590" i="2"/>
  <c r="AL590" i="2"/>
  <c r="AB591" i="2"/>
  <c r="AG591" i="2"/>
  <c r="AI591" i="2"/>
  <c r="AJ591" i="2"/>
  <c r="AL591" i="2"/>
  <c r="AB592" i="2"/>
  <c r="AG592" i="2"/>
  <c r="AI592" i="2"/>
  <c r="AJ592" i="2"/>
  <c r="AL592" i="2"/>
  <c r="AB593" i="2"/>
  <c r="AG593" i="2"/>
  <c r="AI593" i="2"/>
  <c r="AJ593" i="2"/>
  <c r="AL593" i="2"/>
  <c r="AB594" i="2"/>
  <c r="AG594" i="2"/>
  <c r="AI594" i="2"/>
  <c r="AJ594" i="2"/>
  <c r="AL594" i="2"/>
  <c r="AB595" i="2"/>
  <c r="AG595" i="2"/>
  <c r="AI595" i="2"/>
  <c r="AJ595" i="2"/>
  <c r="AL595" i="2"/>
  <c r="AB596" i="2"/>
  <c r="AG596" i="2"/>
  <c r="AI596" i="2"/>
  <c r="AJ596" i="2"/>
  <c r="AL596" i="2"/>
  <c r="AB597" i="2"/>
  <c r="AG597" i="2"/>
  <c r="AI597" i="2"/>
  <c r="AJ597" i="2"/>
  <c r="AL597" i="2"/>
  <c r="AB598" i="2"/>
  <c r="AG598" i="2"/>
  <c r="AI598" i="2"/>
  <c r="AJ598" i="2"/>
  <c r="AL598" i="2"/>
  <c r="AB599" i="2"/>
  <c r="AG599" i="2"/>
  <c r="AI599" i="2"/>
  <c r="AJ599" i="2"/>
  <c r="AL599" i="2"/>
  <c r="AB600" i="2"/>
  <c r="AG600" i="2"/>
  <c r="AI600" i="2"/>
  <c r="AJ600" i="2"/>
  <c r="AL600" i="2"/>
  <c r="AB601" i="2"/>
  <c r="AG601" i="2"/>
  <c r="AI601" i="2"/>
  <c r="AJ601" i="2"/>
  <c r="AL601" i="2"/>
  <c r="AB602" i="2"/>
  <c r="AG602" i="2"/>
  <c r="AI602" i="2"/>
  <c r="AJ602" i="2"/>
  <c r="AL602" i="2"/>
  <c r="AB603" i="2"/>
  <c r="AG603" i="2"/>
  <c r="AI603" i="2"/>
  <c r="AJ603" i="2"/>
  <c r="AL603" i="2"/>
  <c r="AB604" i="2"/>
  <c r="AG604" i="2"/>
  <c r="AI604" i="2"/>
  <c r="AJ604" i="2"/>
  <c r="AL604" i="2"/>
  <c r="AB605" i="2"/>
  <c r="AG605" i="2"/>
  <c r="AI605" i="2"/>
  <c r="AJ605" i="2"/>
  <c r="AL605" i="2"/>
  <c r="AB606" i="2"/>
  <c r="AG606" i="2"/>
  <c r="AI606" i="2"/>
  <c r="AJ606" i="2"/>
  <c r="AL606" i="2"/>
  <c r="AB607" i="2"/>
  <c r="AG607" i="2"/>
  <c r="AI607" i="2"/>
  <c r="AJ607" i="2"/>
  <c r="AL607" i="2"/>
  <c r="AB608" i="2"/>
  <c r="AG608" i="2"/>
  <c r="AI608" i="2"/>
  <c r="AJ608" i="2"/>
  <c r="AL608" i="2"/>
  <c r="AB609" i="2"/>
  <c r="AG609" i="2"/>
  <c r="AI609" i="2"/>
  <c r="AJ609" i="2"/>
  <c r="AL609" i="2"/>
  <c r="AB610" i="2"/>
  <c r="AG610" i="2"/>
  <c r="AI610" i="2"/>
  <c r="AJ610" i="2"/>
  <c r="AL610" i="2"/>
  <c r="AB611" i="2"/>
  <c r="AG611" i="2"/>
  <c r="AI611" i="2"/>
  <c r="AJ611" i="2"/>
  <c r="AL611" i="2"/>
  <c r="AB612" i="2"/>
  <c r="AG612" i="2"/>
  <c r="AI612" i="2"/>
  <c r="AJ612" i="2"/>
  <c r="AL612" i="2"/>
  <c r="AB613" i="2"/>
  <c r="AG613" i="2"/>
  <c r="AI613" i="2"/>
  <c r="AJ613" i="2"/>
  <c r="AL613" i="2"/>
  <c r="AB614" i="2"/>
  <c r="AG614" i="2"/>
  <c r="AI614" i="2"/>
  <c r="AJ614" i="2"/>
  <c r="AL614" i="2"/>
  <c r="AB615" i="2"/>
  <c r="AG615" i="2"/>
  <c r="AI615" i="2"/>
  <c r="AJ615" i="2"/>
  <c r="AL615" i="2"/>
  <c r="AB616" i="2"/>
  <c r="AG616" i="2"/>
  <c r="AI616" i="2"/>
  <c r="AJ616" i="2"/>
  <c r="AL616" i="2"/>
  <c r="AB617" i="2"/>
  <c r="AG617" i="2"/>
  <c r="AI617" i="2"/>
  <c r="AJ617" i="2"/>
  <c r="AL617" i="2"/>
  <c r="AB618" i="2"/>
  <c r="AG618" i="2"/>
  <c r="AI618" i="2"/>
  <c r="AJ618" i="2"/>
  <c r="AL618" i="2"/>
  <c r="AB619" i="2"/>
  <c r="AG619" i="2"/>
  <c r="AI619" i="2"/>
  <c r="AJ619" i="2"/>
  <c r="AL619" i="2"/>
  <c r="AB620" i="2"/>
  <c r="AG620" i="2"/>
  <c r="AI620" i="2"/>
  <c r="AJ620" i="2"/>
  <c r="AL620" i="2"/>
  <c r="AB621" i="2"/>
  <c r="AG621" i="2"/>
  <c r="AI621" i="2"/>
  <c r="AJ621" i="2"/>
  <c r="AL621" i="2"/>
  <c r="AB622" i="2"/>
  <c r="AG622" i="2"/>
  <c r="AI622" i="2"/>
  <c r="AJ622" i="2"/>
  <c r="AL622" i="2"/>
  <c r="AB623" i="2"/>
  <c r="AG623" i="2"/>
  <c r="AI623" i="2"/>
  <c r="AJ623" i="2"/>
  <c r="AL623" i="2"/>
  <c r="AB624" i="2"/>
  <c r="AG624" i="2"/>
  <c r="AI624" i="2"/>
  <c r="AJ624" i="2"/>
  <c r="AL624" i="2"/>
  <c r="AB625" i="2"/>
  <c r="AG625" i="2"/>
  <c r="AI625" i="2"/>
  <c r="AJ625" i="2"/>
  <c r="AL625" i="2"/>
  <c r="AB626" i="2"/>
  <c r="AG626" i="2"/>
  <c r="AI626" i="2"/>
  <c r="AJ626" i="2"/>
  <c r="AL626" i="2"/>
  <c r="AB627" i="2"/>
  <c r="AG627" i="2"/>
  <c r="AI627" i="2"/>
  <c r="AJ627" i="2"/>
  <c r="AL627" i="2"/>
  <c r="AB628" i="2"/>
  <c r="AG628" i="2"/>
  <c r="AI628" i="2"/>
  <c r="AJ628" i="2"/>
  <c r="AL628" i="2"/>
  <c r="AB629" i="2"/>
  <c r="AG629" i="2"/>
  <c r="AI629" i="2"/>
  <c r="AJ629" i="2"/>
  <c r="AL629" i="2"/>
  <c r="AB630" i="2"/>
  <c r="AG630" i="2"/>
  <c r="AI630" i="2"/>
  <c r="AJ630" i="2"/>
  <c r="AL630" i="2"/>
  <c r="AB631" i="2"/>
  <c r="AG631" i="2"/>
  <c r="AI631" i="2"/>
  <c r="AJ631" i="2"/>
  <c r="AL631" i="2"/>
  <c r="AB632" i="2"/>
  <c r="AG632" i="2"/>
  <c r="AI632" i="2"/>
  <c r="AJ632" i="2"/>
  <c r="AL632" i="2"/>
  <c r="AB633" i="2"/>
  <c r="AG633" i="2"/>
  <c r="AI633" i="2"/>
  <c r="AJ633" i="2"/>
  <c r="AL633" i="2"/>
  <c r="AB634" i="2"/>
  <c r="AG634" i="2"/>
  <c r="AI634" i="2"/>
  <c r="AJ634" i="2"/>
  <c r="AL634" i="2"/>
  <c r="AB635" i="2"/>
  <c r="AG635" i="2"/>
  <c r="AI635" i="2"/>
  <c r="AJ635" i="2"/>
  <c r="AL635" i="2"/>
  <c r="AB636" i="2"/>
  <c r="AG636" i="2"/>
  <c r="AI636" i="2"/>
  <c r="AJ636" i="2"/>
  <c r="AL636" i="2"/>
  <c r="AB637" i="2"/>
  <c r="AG637" i="2"/>
  <c r="AI637" i="2"/>
  <c r="AJ637" i="2"/>
  <c r="AL637" i="2"/>
  <c r="AB638" i="2"/>
  <c r="AG638" i="2"/>
  <c r="AI638" i="2"/>
  <c r="AJ638" i="2"/>
  <c r="AL638" i="2"/>
  <c r="AB639" i="2"/>
  <c r="AG639" i="2"/>
  <c r="AI639" i="2"/>
  <c r="AJ639" i="2"/>
  <c r="AL639" i="2"/>
  <c r="AB640" i="2"/>
  <c r="AG640" i="2"/>
  <c r="AI640" i="2"/>
  <c r="AJ640" i="2"/>
  <c r="AL640" i="2"/>
  <c r="AB641" i="2"/>
  <c r="AG641" i="2"/>
  <c r="AI641" i="2"/>
  <c r="AJ641" i="2"/>
  <c r="AL641" i="2"/>
  <c r="AB642" i="2"/>
  <c r="AG642" i="2"/>
  <c r="AI642" i="2"/>
  <c r="AJ642" i="2"/>
  <c r="AL642" i="2"/>
  <c r="AB643" i="2"/>
  <c r="AG643" i="2"/>
  <c r="AI643" i="2"/>
  <c r="AJ643" i="2"/>
  <c r="AL643" i="2"/>
  <c r="AB644" i="2"/>
  <c r="AG644" i="2"/>
  <c r="AI644" i="2"/>
  <c r="AJ644" i="2"/>
  <c r="AL644" i="2"/>
  <c r="AB645" i="2"/>
  <c r="AG645" i="2"/>
  <c r="AI645" i="2"/>
  <c r="AJ645" i="2"/>
  <c r="AL645" i="2"/>
  <c r="AB646" i="2"/>
  <c r="AG646" i="2"/>
  <c r="AI646" i="2"/>
  <c r="AJ646" i="2"/>
  <c r="AL646" i="2"/>
  <c r="AB647" i="2"/>
  <c r="AG647" i="2"/>
  <c r="AI647" i="2"/>
  <c r="AJ647" i="2"/>
  <c r="AL647" i="2"/>
  <c r="AB648" i="2"/>
  <c r="AG648" i="2"/>
  <c r="AI648" i="2"/>
  <c r="AJ648" i="2"/>
  <c r="AL648" i="2"/>
  <c r="AB649" i="2"/>
  <c r="AG649" i="2"/>
  <c r="AI649" i="2"/>
  <c r="AJ649" i="2"/>
  <c r="AL649" i="2"/>
  <c r="AB650" i="2"/>
  <c r="AG650" i="2"/>
  <c r="AI650" i="2"/>
  <c r="AJ650" i="2"/>
  <c r="AL650" i="2"/>
  <c r="AB651" i="2"/>
  <c r="AG651" i="2"/>
  <c r="AI651" i="2"/>
  <c r="AJ651" i="2"/>
  <c r="AL651" i="2"/>
  <c r="AB652" i="2"/>
  <c r="AG652" i="2"/>
  <c r="AI652" i="2"/>
  <c r="AJ652" i="2"/>
  <c r="AL652" i="2"/>
  <c r="AB653" i="2"/>
  <c r="AG653" i="2"/>
  <c r="AI653" i="2"/>
  <c r="AJ653" i="2"/>
  <c r="AL653" i="2"/>
  <c r="AB654" i="2"/>
  <c r="AG654" i="2"/>
  <c r="AI654" i="2"/>
  <c r="AJ654" i="2"/>
  <c r="AL654" i="2"/>
  <c r="AB655" i="2"/>
  <c r="AG655" i="2"/>
  <c r="AI655" i="2"/>
  <c r="AJ655" i="2"/>
  <c r="AL655" i="2"/>
  <c r="AB656" i="2"/>
  <c r="AG656" i="2"/>
  <c r="AI656" i="2"/>
  <c r="AJ656" i="2"/>
  <c r="AL656" i="2"/>
  <c r="AB657" i="2"/>
  <c r="AG657" i="2"/>
  <c r="AI657" i="2"/>
  <c r="AJ657" i="2"/>
  <c r="AL657" i="2"/>
  <c r="AB658" i="2"/>
  <c r="AG658" i="2"/>
  <c r="AI658" i="2"/>
  <c r="AJ658" i="2"/>
  <c r="AL658" i="2"/>
  <c r="AB659" i="2"/>
  <c r="AG659" i="2"/>
  <c r="AI659" i="2"/>
  <c r="AJ659" i="2"/>
  <c r="AL659" i="2"/>
  <c r="AB660" i="2"/>
  <c r="AG660" i="2"/>
  <c r="AI660" i="2"/>
  <c r="AJ660" i="2"/>
  <c r="AL660" i="2"/>
  <c r="AB661" i="2"/>
  <c r="AG661" i="2"/>
  <c r="AI661" i="2"/>
  <c r="AJ661" i="2"/>
  <c r="AL661" i="2"/>
  <c r="AB662" i="2"/>
  <c r="AG662" i="2"/>
  <c r="AI662" i="2"/>
  <c r="AJ662" i="2"/>
  <c r="AL662" i="2"/>
  <c r="AB663" i="2"/>
  <c r="AG663" i="2"/>
  <c r="AI663" i="2"/>
  <c r="AJ663" i="2"/>
  <c r="AL663" i="2"/>
  <c r="AB664" i="2"/>
  <c r="AG664" i="2"/>
  <c r="AI664" i="2"/>
  <c r="AJ664" i="2"/>
  <c r="AL664" i="2"/>
  <c r="AB665" i="2"/>
  <c r="AG665" i="2"/>
  <c r="AI665" i="2"/>
  <c r="AJ665" i="2"/>
  <c r="AL665" i="2"/>
  <c r="AB666" i="2"/>
  <c r="AG666" i="2"/>
  <c r="AI666" i="2"/>
  <c r="AJ666" i="2"/>
  <c r="AL666" i="2"/>
  <c r="AB667" i="2"/>
  <c r="AG667" i="2"/>
  <c r="AI667" i="2"/>
  <c r="AJ667" i="2"/>
  <c r="AL667" i="2"/>
  <c r="AB668" i="2"/>
  <c r="AG668" i="2"/>
  <c r="AI668" i="2"/>
  <c r="AJ668" i="2"/>
  <c r="AL668" i="2"/>
  <c r="AB669" i="2"/>
  <c r="AG669" i="2"/>
  <c r="AI669" i="2"/>
  <c r="AJ669" i="2"/>
  <c r="AL669" i="2"/>
  <c r="AB670" i="2"/>
  <c r="AG670" i="2"/>
  <c r="AI670" i="2"/>
  <c r="AJ670" i="2"/>
  <c r="AL670" i="2"/>
  <c r="AB671" i="2"/>
  <c r="AG671" i="2"/>
  <c r="AI671" i="2"/>
  <c r="AJ671" i="2"/>
  <c r="AL671" i="2"/>
  <c r="AB672" i="2"/>
  <c r="AG672" i="2"/>
  <c r="AI672" i="2"/>
  <c r="AJ672" i="2"/>
  <c r="AL672" i="2"/>
  <c r="AB673" i="2"/>
  <c r="AG673" i="2"/>
  <c r="AI673" i="2"/>
  <c r="AJ673" i="2"/>
  <c r="AL673" i="2"/>
  <c r="AB674" i="2"/>
  <c r="AG674" i="2"/>
  <c r="AI674" i="2"/>
  <c r="AJ674" i="2"/>
  <c r="AL674" i="2"/>
  <c r="AB675" i="2"/>
  <c r="AG675" i="2"/>
  <c r="AI675" i="2"/>
  <c r="AJ675" i="2"/>
  <c r="AL675" i="2"/>
  <c r="AB676" i="2"/>
  <c r="AG676" i="2"/>
  <c r="AI676" i="2"/>
  <c r="AJ676" i="2"/>
  <c r="AL676" i="2"/>
  <c r="AB677" i="2"/>
  <c r="AG677" i="2"/>
  <c r="AI677" i="2"/>
  <c r="AJ677" i="2"/>
  <c r="AL677" i="2"/>
  <c r="AB678" i="2"/>
  <c r="AG678" i="2"/>
  <c r="AI678" i="2"/>
  <c r="AJ678" i="2"/>
  <c r="AL678" i="2"/>
  <c r="AB679" i="2"/>
  <c r="AG679" i="2"/>
  <c r="AI679" i="2"/>
  <c r="AJ679" i="2"/>
  <c r="AL679" i="2"/>
  <c r="AB680" i="2"/>
  <c r="AG680" i="2"/>
  <c r="AI680" i="2"/>
  <c r="AJ680" i="2"/>
  <c r="AL680" i="2"/>
  <c r="AB681" i="2"/>
  <c r="AG681" i="2"/>
  <c r="AI681" i="2"/>
  <c r="AJ681" i="2"/>
  <c r="AL681" i="2"/>
  <c r="AB682" i="2"/>
  <c r="AG682" i="2"/>
  <c r="AI682" i="2"/>
  <c r="AJ682" i="2"/>
  <c r="AL682" i="2"/>
  <c r="AB683" i="2"/>
  <c r="AG683" i="2"/>
  <c r="AI683" i="2"/>
  <c r="AJ683" i="2"/>
  <c r="AL683" i="2"/>
  <c r="AB684" i="2"/>
  <c r="AG684" i="2"/>
  <c r="AI684" i="2"/>
  <c r="AJ684" i="2"/>
  <c r="AL684" i="2"/>
  <c r="AB685" i="2"/>
  <c r="AG685" i="2"/>
  <c r="AI685" i="2"/>
  <c r="AJ685" i="2"/>
  <c r="AL685" i="2"/>
  <c r="AB686" i="2"/>
  <c r="AG686" i="2"/>
  <c r="AI686" i="2"/>
  <c r="AJ686" i="2"/>
  <c r="AL686" i="2"/>
  <c r="AB687" i="2"/>
  <c r="AG687" i="2"/>
  <c r="AI687" i="2"/>
  <c r="AJ687" i="2"/>
  <c r="AL687" i="2"/>
  <c r="AB688" i="2"/>
  <c r="AG688" i="2"/>
  <c r="AI688" i="2"/>
  <c r="AJ688" i="2"/>
  <c r="AL688" i="2"/>
  <c r="AB689" i="2"/>
  <c r="AG689" i="2"/>
  <c r="AI689" i="2"/>
  <c r="AJ689" i="2"/>
  <c r="AL689" i="2"/>
  <c r="AB690" i="2"/>
  <c r="AG690" i="2"/>
  <c r="AI690" i="2"/>
  <c r="AJ690" i="2"/>
  <c r="AL690" i="2"/>
  <c r="AB691" i="2"/>
  <c r="AG691" i="2"/>
  <c r="AI691" i="2"/>
  <c r="AJ691" i="2"/>
  <c r="AL691" i="2"/>
  <c r="AB692" i="2"/>
  <c r="AG692" i="2"/>
  <c r="AI692" i="2"/>
  <c r="AJ692" i="2"/>
  <c r="AL692" i="2"/>
  <c r="AB693" i="2"/>
  <c r="AG693" i="2"/>
  <c r="AI693" i="2"/>
  <c r="AJ693" i="2"/>
  <c r="AL693" i="2"/>
  <c r="AB694" i="2"/>
  <c r="AG694" i="2"/>
  <c r="AI694" i="2"/>
  <c r="AJ694" i="2"/>
  <c r="AL694" i="2"/>
  <c r="AB695" i="2"/>
  <c r="AG695" i="2"/>
  <c r="AI695" i="2"/>
  <c r="AJ695" i="2"/>
  <c r="AL695" i="2"/>
  <c r="AB696" i="2"/>
  <c r="AG696" i="2"/>
  <c r="AI696" i="2"/>
  <c r="AJ696" i="2"/>
  <c r="AL696" i="2"/>
  <c r="AB697" i="2"/>
  <c r="AG697" i="2"/>
  <c r="AI697" i="2"/>
  <c r="AJ697" i="2"/>
  <c r="AL697" i="2"/>
  <c r="AB698" i="2"/>
  <c r="AG698" i="2"/>
  <c r="AI698" i="2"/>
  <c r="AJ698" i="2"/>
  <c r="AL698" i="2"/>
  <c r="AB699" i="2"/>
  <c r="AG699" i="2"/>
  <c r="AI699" i="2"/>
  <c r="AJ699" i="2"/>
  <c r="AL699" i="2"/>
  <c r="AB700" i="2"/>
  <c r="AG700" i="2"/>
  <c r="AI700" i="2"/>
  <c r="AJ700" i="2"/>
  <c r="AL700" i="2"/>
  <c r="AB701" i="2"/>
  <c r="AG701" i="2"/>
  <c r="AI701" i="2"/>
  <c r="AJ701" i="2"/>
  <c r="AL701" i="2"/>
  <c r="AB702" i="2"/>
  <c r="AG702" i="2"/>
  <c r="AI702" i="2"/>
  <c r="AJ702" i="2"/>
  <c r="AL702" i="2"/>
  <c r="AB703" i="2"/>
  <c r="AG703" i="2"/>
  <c r="AI703" i="2"/>
  <c r="AJ703" i="2"/>
  <c r="AL703" i="2"/>
  <c r="AB704" i="2"/>
  <c r="AG704" i="2"/>
  <c r="AI704" i="2"/>
  <c r="AJ704" i="2"/>
  <c r="AL704" i="2"/>
  <c r="AB705" i="2"/>
  <c r="AG705" i="2"/>
  <c r="AI705" i="2"/>
  <c r="AJ705" i="2"/>
  <c r="AL705" i="2"/>
  <c r="AB706" i="2"/>
  <c r="AG706" i="2"/>
  <c r="AI706" i="2"/>
  <c r="AJ706" i="2"/>
  <c r="AL706" i="2"/>
  <c r="AB707" i="2"/>
  <c r="AG707" i="2"/>
  <c r="AI707" i="2"/>
  <c r="AJ707" i="2"/>
  <c r="AL707" i="2"/>
  <c r="AB708" i="2"/>
  <c r="AG708" i="2"/>
  <c r="AI708" i="2"/>
  <c r="AJ708" i="2"/>
  <c r="AL708" i="2"/>
  <c r="AB709" i="2"/>
  <c r="AG709" i="2"/>
  <c r="AI709" i="2"/>
  <c r="AJ709" i="2"/>
  <c r="AL709" i="2"/>
  <c r="AB710" i="2"/>
  <c r="AG710" i="2"/>
  <c r="AI710" i="2"/>
  <c r="AJ710" i="2"/>
  <c r="AL710" i="2"/>
  <c r="AB711" i="2"/>
  <c r="AG711" i="2"/>
  <c r="AI711" i="2"/>
  <c r="AJ711" i="2"/>
  <c r="AL711" i="2"/>
  <c r="AB712" i="2"/>
  <c r="AG712" i="2"/>
  <c r="AI712" i="2"/>
  <c r="AJ712" i="2"/>
  <c r="AL712" i="2"/>
  <c r="AB713" i="2"/>
  <c r="AG713" i="2"/>
  <c r="AI713" i="2"/>
  <c r="AJ713" i="2"/>
  <c r="AL713" i="2"/>
  <c r="AB714" i="2"/>
  <c r="AG714" i="2"/>
  <c r="AI714" i="2"/>
  <c r="AJ714" i="2"/>
  <c r="AL714" i="2"/>
  <c r="AB715" i="2"/>
  <c r="AG715" i="2"/>
  <c r="AI715" i="2"/>
  <c r="AJ715" i="2"/>
  <c r="AL715" i="2"/>
  <c r="AB716" i="2"/>
  <c r="AG716" i="2"/>
  <c r="AI716" i="2"/>
  <c r="AJ716" i="2"/>
  <c r="AL716" i="2"/>
  <c r="AB717" i="2"/>
  <c r="AG717" i="2"/>
  <c r="AI717" i="2"/>
  <c r="AJ717" i="2"/>
  <c r="AL717" i="2"/>
  <c r="AB718" i="2"/>
  <c r="AG718" i="2"/>
  <c r="AI718" i="2"/>
  <c r="AJ718" i="2"/>
  <c r="AL718" i="2"/>
  <c r="AB719" i="2"/>
  <c r="AG719" i="2"/>
  <c r="AI719" i="2"/>
  <c r="AJ719" i="2"/>
  <c r="AL719" i="2"/>
  <c r="AB720" i="2"/>
  <c r="AG720" i="2"/>
  <c r="AI720" i="2"/>
  <c r="AJ720" i="2"/>
  <c r="AL720" i="2"/>
  <c r="AB721" i="2"/>
  <c r="AG721" i="2"/>
  <c r="AI721" i="2"/>
  <c r="AJ721" i="2"/>
  <c r="AL721" i="2"/>
  <c r="AB722" i="2"/>
  <c r="AG722" i="2"/>
  <c r="AI722" i="2"/>
  <c r="AJ722" i="2"/>
  <c r="AL722" i="2"/>
  <c r="AB723" i="2"/>
  <c r="AG723" i="2"/>
  <c r="AI723" i="2"/>
  <c r="AJ723" i="2"/>
  <c r="AL723" i="2"/>
  <c r="AB724" i="2"/>
  <c r="AG724" i="2"/>
  <c r="AI724" i="2"/>
  <c r="AJ724" i="2"/>
  <c r="AL724" i="2"/>
  <c r="AB725" i="2"/>
  <c r="AG725" i="2"/>
  <c r="AI725" i="2"/>
  <c r="AJ725" i="2"/>
  <c r="AL725" i="2"/>
  <c r="AB726" i="2"/>
  <c r="AG726" i="2"/>
  <c r="AI726" i="2"/>
  <c r="AJ726" i="2"/>
  <c r="AL726" i="2"/>
  <c r="AB727" i="2"/>
  <c r="AG727" i="2"/>
  <c r="AI727" i="2"/>
  <c r="AJ727" i="2"/>
  <c r="AL727" i="2"/>
  <c r="AB728" i="2"/>
  <c r="AG728" i="2"/>
  <c r="AI728" i="2"/>
  <c r="AJ728" i="2"/>
  <c r="AL728" i="2"/>
  <c r="AB729" i="2"/>
  <c r="AG729" i="2"/>
  <c r="AI729" i="2"/>
  <c r="AJ729" i="2"/>
  <c r="AL729" i="2"/>
  <c r="AB730" i="2"/>
  <c r="AG730" i="2"/>
  <c r="AI730" i="2"/>
  <c r="AJ730" i="2"/>
  <c r="AL730" i="2"/>
  <c r="AB731" i="2"/>
  <c r="AG731" i="2"/>
  <c r="AI731" i="2"/>
  <c r="AJ731" i="2"/>
  <c r="AL731" i="2"/>
  <c r="AB732" i="2"/>
  <c r="AG732" i="2"/>
  <c r="AI732" i="2"/>
  <c r="AJ732" i="2"/>
  <c r="AL732" i="2"/>
  <c r="AB733" i="2"/>
  <c r="AG733" i="2"/>
  <c r="AI733" i="2"/>
  <c r="AJ733" i="2"/>
  <c r="AL733" i="2"/>
  <c r="AB734" i="2"/>
  <c r="AG734" i="2"/>
  <c r="AI734" i="2"/>
  <c r="AJ734" i="2"/>
  <c r="AL734" i="2"/>
  <c r="AB735" i="2"/>
  <c r="AG735" i="2"/>
  <c r="AI735" i="2"/>
  <c r="AJ735" i="2"/>
  <c r="AL735" i="2"/>
  <c r="AB736" i="2"/>
  <c r="AG736" i="2"/>
  <c r="AI736" i="2"/>
  <c r="AJ736" i="2"/>
  <c r="AL736" i="2"/>
  <c r="AB737" i="2"/>
  <c r="AG737" i="2"/>
  <c r="AI737" i="2"/>
  <c r="AJ737" i="2"/>
  <c r="AL737" i="2"/>
  <c r="AB738" i="2"/>
  <c r="AG738" i="2"/>
  <c r="AI738" i="2"/>
  <c r="AJ738" i="2"/>
  <c r="AL738" i="2"/>
  <c r="AB739" i="2"/>
  <c r="AG739" i="2"/>
  <c r="AI739" i="2"/>
  <c r="AJ739" i="2"/>
  <c r="AL739" i="2"/>
  <c r="AB740" i="2"/>
  <c r="AG740" i="2"/>
  <c r="AI740" i="2"/>
  <c r="AJ740" i="2"/>
  <c r="AL740" i="2"/>
  <c r="AB741" i="2"/>
  <c r="AG741" i="2"/>
  <c r="AI741" i="2"/>
  <c r="AJ741" i="2"/>
  <c r="AL741" i="2"/>
  <c r="AB742" i="2"/>
  <c r="AG742" i="2"/>
  <c r="AI742" i="2"/>
  <c r="AJ742" i="2"/>
  <c r="AL742" i="2"/>
  <c r="AB743" i="2"/>
  <c r="AG743" i="2"/>
  <c r="AI743" i="2"/>
  <c r="AJ743" i="2"/>
  <c r="AL743" i="2"/>
  <c r="AB744" i="2"/>
  <c r="AG744" i="2"/>
  <c r="AI744" i="2"/>
  <c r="AJ744" i="2"/>
  <c r="AL744" i="2"/>
  <c r="AB745" i="2"/>
  <c r="AG745" i="2"/>
  <c r="AI745" i="2"/>
  <c r="AJ745" i="2"/>
  <c r="AL745" i="2"/>
  <c r="AB746" i="2"/>
  <c r="AG746" i="2"/>
  <c r="AI746" i="2"/>
  <c r="AJ746" i="2"/>
  <c r="AL746" i="2"/>
  <c r="AB747" i="2"/>
  <c r="AG747" i="2"/>
  <c r="AI747" i="2"/>
  <c r="AJ747" i="2"/>
  <c r="AL747" i="2"/>
  <c r="AB748" i="2"/>
  <c r="AG748" i="2"/>
  <c r="AI748" i="2"/>
  <c r="AJ748" i="2"/>
  <c r="AL748" i="2"/>
  <c r="AB749" i="2"/>
  <c r="AG749" i="2"/>
  <c r="AI749" i="2"/>
  <c r="AJ749" i="2"/>
  <c r="AL749" i="2"/>
  <c r="AB750" i="2"/>
  <c r="AG750" i="2"/>
  <c r="AI750" i="2"/>
  <c r="AJ750" i="2"/>
  <c r="AL750" i="2"/>
  <c r="AB751" i="2"/>
  <c r="AG751" i="2"/>
  <c r="AI751" i="2"/>
  <c r="AJ751" i="2"/>
  <c r="AL751" i="2"/>
  <c r="AB752" i="2"/>
  <c r="AG752" i="2"/>
  <c r="AI752" i="2"/>
  <c r="AJ752" i="2"/>
  <c r="AL752" i="2"/>
  <c r="AB753" i="2"/>
  <c r="AG753" i="2"/>
  <c r="AI753" i="2"/>
  <c r="AJ753" i="2"/>
  <c r="AL753" i="2"/>
  <c r="AB754" i="2"/>
  <c r="AG754" i="2"/>
  <c r="AI754" i="2"/>
  <c r="AJ754" i="2"/>
  <c r="AL754" i="2"/>
  <c r="AB755" i="2"/>
  <c r="AG755" i="2"/>
  <c r="AI755" i="2"/>
  <c r="AJ755" i="2"/>
  <c r="AL755" i="2"/>
  <c r="AB756" i="2"/>
  <c r="AG756" i="2"/>
  <c r="AI756" i="2"/>
  <c r="AJ756" i="2"/>
  <c r="AL756" i="2"/>
  <c r="AB757" i="2"/>
  <c r="AG757" i="2"/>
  <c r="AI757" i="2"/>
  <c r="AJ757" i="2"/>
  <c r="AL757" i="2"/>
  <c r="AB758" i="2"/>
  <c r="AG758" i="2"/>
  <c r="AI758" i="2"/>
  <c r="AJ758" i="2"/>
  <c r="AL758" i="2"/>
  <c r="AB759" i="2"/>
  <c r="AG759" i="2"/>
  <c r="AI759" i="2"/>
  <c r="AJ759" i="2"/>
  <c r="AL759" i="2"/>
  <c r="AB760" i="2"/>
  <c r="AG760" i="2"/>
  <c r="AI760" i="2"/>
  <c r="AJ760" i="2"/>
  <c r="AL760" i="2"/>
  <c r="AB761" i="2"/>
  <c r="AG761" i="2"/>
  <c r="AI761" i="2"/>
  <c r="AJ761" i="2"/>
  <c r="AL761" i="2"/>
  <c r="AB762" i="2"/>
  <c r="AG762" i="2"/>
  <c r="AI762" i="2"/>
  <c r="AJ762" i="2"/>
  <c r="AL762" i="2"/>
  <c r="AB763" i="2"/>
  <c r="AG763" i="2"/>
  <c r="AI763" i="2"/>
  <c r="AJ763" i="2"/>
  <c r="AL763" i="2"/>
  <c r="AB764" i="2"/>
  <c r="AG764" i="2"/>
  <c r="AI764" i="2"/>
  <c r="AJ764" i="2"/>
  <c r="AL764" i="2"/>
  <c r="AB765" i="2"/>
  <c r="AG765" i="2"/>
  <c r="AI765" i="2"/>
  <c r="AJ765" i="2"/>
  <c r="AL765" i="2"/>
  <c r="AB766" i="2"/>
  <c r="AG766" i="2"/>
  <c r="AI766" i="2"/>
  <c r="AJ766" i="2"/>
  <c r="AL766" i="2"/>
  <c r="AB767" i="2"/>
  <c r="AG767" i="2"/>
  <c r="AI767" i="2"/>
  <c r="AJ767" i="2"/>
  <c r="AL767" i="2"/>
  <c r="AB768" i="2"/>
  <c r="AG768" i="2"/>
  <c r="AI768" i="2"/>
  <c r="AJ768" i="2"/>
  <c r="AL768" i="2"/>
  <c r="AB769" i="2"/>
  <c r="AG769" i="2"/>
  <c r="AI769" i="2"/>
  <c r="AJ769" i="2"/>
  <c r="AL769" i="2"/>
  <c r="AB770" i="2"/>
  <c r="AG770" i="2"/>
  <c r="AI770" i="2"/>
  <c r="AJ770" i="2"/>
  <c r="AL770" i="2"/>
  <c r="AB771" i="2"/>
  <c r="AG771" i="2"/>
  <c r="AI771" i="2"/>
  <c r="AJ771" i="2"/>
  <c r="AL771" i="2"/>
  <c r="AB772" i="2"/>
  <c r="AG772" i="2"/>
  <c r="AI772" i="2"/>
  <c r="AJ772" i="2"/>
  <c r="AL772" i="2"/>
  <c r="AB773" i="2"/>
  <c r="AG773" i="2"/>
  <c r="AI773" i="2"/>
  <c r="AJ773" i="2"/>
  <c r="AL773" i="2"/>
  <c r="AB774" i="2"/>
  <c r="AG774" i="2"/>
  <c r="AI774" i="2"/>
  <c r="AJ774" i="2"/>
  <c r="AL774" i="2"/>
  <c r="AB775" i="2"/>
  <c r="AG775" i="2"/>
  <c r="AI775" i="2"/>
  <c r="AJ775" i="2"/>
  <c r="AL775" i="2"/>
  <c r="AB776" i="2"/>
  <c r="AG776" i="2"/>
  <c r="AI776" i="2"/>
  <c r="AJ776" i="2"/>
  <c r="AL776" i="2"/>
  <c r="AB777" i="2"/>
  <c r="AG777" i="2"/>
  <c r="AI777" i="2"/>
  <c r="AJ777" i="2"/>
  <c r="AL777" i="2"/>
  <c r="AB778" i="2"/>
  <c r="AG778" i="2"/>
  <c r="AI778" i="2"/>
  <c r="AJ778" i="2"/>
  <c r="AL778" i="2"/>
  <c r="AB779" i="2"/>
  <c r="AG779" i="2"/>
  <c r="AI779" i="2"/>
  <c r="AJ779" i="2"/>
  <c r="AL779" i="2"/>
  <c r="AB780" i="2"/>
  <c r="AG780" i="2"/>
  <c r="AI780" i="2"/>
  <c r="AJ780" i="2"/>
  <c r="AL780" i="2"/>
  <c r="AB781" i="2"/>
  <c r="AG781" i="2"/>
  <c r="AI781" i="2"/>
  <c r="AJ781" i="2"/>
  <c r="AL781" i="2"/>
  <c r="AB782" i="2"/>
  <c r="AG782" i="2"/>
  <c r="AI782" i="2"/>
  <c r="AJ782" i="2"/>
  <c r="AL782" i="2"/>
  <c r="AB783" i="2"/>
  <c r="AG783" i="2"/>
  <c r="AI783" i="2"/>
  <c r="AJ783" i="2"/>
  <c r="AL783" i="2"/>
  <c r="AB784" i="2"/>
  <c r="AG784" i="2"/>
  <c r="AI784" i="2"/>
  <c r="AJ784" i="2"/>
  <c r="AL784" i="2"/>
  <c r="AB785" i="2"/>
  <c r="AG785" i="2"/>
  <c r="AI785" i="2"/>
  <c r="AJ785" i="2"/>
  <c r="AL785" i="2"/>
  <c r="AB786" i="2"/>
  <c r="AG786" i="2"/>
  <c r="AI786" i="2"/>
  <c r="AJ786" i="2"/>
  <c r="AL786" i="2"/>
  <c r="AB787" i="2"/>
  <c r="AG787" i="2"/>
  <c r="AI787" i="2"/>
  <c r="AJ787" i="2"/>
  <c r="AL787" i="2"/>
  <c r="AB788" i="2"/>
  <c r="AG788" i="2"/>
  <c r="AI788" i="2"/>
  <c r="AJ788" i="2"/>
  <c r="AL788" i="2"/>
  <c r="AB789" i="2"/>
  <c r="AG789" i="2"/>
  <c r="AI789" i="2"/>
  <c r="AJ789" i="2"/>
  <c r="AL789" i="2"/>
  <c r="AB790" i="2"/>
  <c r="AG790" i="2"/>
  <c r="AI790" i="2"/>
  <c r="AJ790" i="2"/>
  <c r="AL790" i="2"/>
  <c r="AB791" i="2"/>
  <c r="AG791" i="2"/>
  <c r="AI791" i="2"/>
  <c r="AJ791" i="2"/>
  <c r="AL791" i="2"/>
  <c r="AB792" i="2"/>
  <c r="AG792" i="2"/>
  <c r="AI792" i="2"/>
  <c r="AJ792" i="2"/>
  <c r="AL792" i="2"/>
  <c r="AB793" i="2"/>
  <c r="AG793" i="2"/>
  <c r="AI793" i="2"/>
  <c r="AJ793" i="2"/>
  <c r="AL793" i="2"/>
  <c r="AB794" i="2"/>
  <c r="AG794" i="2"/>
  <c r="AI794" i="2"/>
  <c r="AJ794" i="2"/>
  <c r="AL794" i="2"/>
  <c r="AB795" i="2"/>
  <c r="AG795" i="2"/>
  <c r="AI795" i="2"/>
  <c r="AJ795" i="2"/>
  <c r="AL795" i="2"/>
  <c r="AB796" i="2"/>
  <c r="AG796" i="2"/>
  <c r="AI796" i="2"/>
  <c r="AJ796" i="2"/>
  <c r="AL796" i="2"/>
  <c r="AB797" i="2"/>
  <c r="AG797" i="2"/>
  <c r="AI797" i="2"/>
  <c r="AJ797" i="2"/>
  <c r="AL797" i="2"/>
  <c r="AB798" i="2"/>
  <c r="AG798" i="2"/>
  <c r="AI798" i="2"/>
  <c r="AJ798" i="2"/>
  <c r="AL798" i="2"/>
  <c r="AB799" i="2"/>
  <c r="AG799" i="2"/>
  <c r="AI799" i="2"/>
  <c r="AJ799" i="2"/>
  <c r="AL799" i="2"/>
  <c r="AB800" i="2"/>
  <c r="AG800" i="2"/>
  <c r="AI800" i="2"/>
  <c r="AJ800" i="2"/>
  <c r="AL800" i="2"/>
  <c r="AB801" i="2"/>
  <c r="AG801" i="2"/>
  <c r="AI801" i="2"/>
  <c r="AJ801" i="2"/>
  <c r="AL801" i="2"/>
  <c r="AB802" i="2"/>
  <c r="AG802" i="2"/>
  <c r="AI802" i="2"/>
  <c r="AJ802" i="2"/>
  <c r="AL802" i="2"/>
  <c r="AB803" i="2"/>
  <c r="AG803" i="2"/>
  <c r="AI803" i="2"/>
  <c r="AJ803" i="2"/>
  <c r="AL803" i="2"/>
  <c r="AB804" i="2"/>
  <c r="AG804" i="2"/>
  <c r="AI804" i="2"/>
  <c r="AJ804" i="2"/>
  <c r="AL804" i="2"/>
  <c r="AB805" i="2"/>
  <c r="AG805" i="2"/>
  <c r="AI805" i="2"/>
  <c r="AJ805" i="2"/>
  <c r="AL805" i="2"/>
  <c r="AB806" i="2"/>
  <c r="AG806" i="2"/>
  <c r="AI806" i="2"/>
  <c r="AJ806" i="2"/>
  <c r="AL806" i="2"/>
  <c r="AB807" i="2"/>
  <c r="AG807" i="2"/>
  <c r="AI807" i="2"/>
  <c r="AJ807" i="2"/>
  <c r="AL807" i="2"/>
  <c r="AB808" i="2"/>
  <c r="AG808" i="2"/>
  <c r="AI808" i="2"/>
  <c r="AJ808" i="2"/>
  <c r="AL808" i="2"/>
  <c r="AB809" i="2"/>
  <c r="AG809" i="2"/>
  <c r="AI809" i="2"/>
  <c r="AJ809" i="2"/>
  <c r="AL809" i="2"/>
  <c r="AB810" i="2"/>
  <c r="AG810" i="2"/>
  <c r="AI810" i="2"/>
  <c r="AJ810" i="2"/>
  <c r="AL810" i="2"/>
  <c r="AB811" i="2"/>
  <c r="AG811" i="2"/>
  <c r="AI811" i="2"/>
  <c r="AJ811" i="2"/>
  <c r="AL811" i="2"/>
  <c r="AB812" i="2"/>
  <c r="AG812" i="2"/>
  <c r="AI812" i="2"/>
  <c r="AJ812" i="2"/>
  <c r="AL812" i="2"/>
  <c r="AB813" i="2"/>
  <c r="AG813" i="2"/>
  <c r="AI813" i="2"/>
  <c r="AJ813" i="2"/>
  <c r="AL813" i="2"/>
  <c r="AB814" i="2"/>
  <c r="AG814" i="2"/>
  <c r="AI814" i="2"/>
  <c r="AJ814" i="2"/>
  <c r="AL814" i="2"/>
  <c r="AB815" i="2"/>
  <c r="AG815" i="2"/>
  <c r="AI815" i="2"/>
  <c r="AJ815" i="2"/>
  <c r="AL815" i="2"/>
  <c r="AB816" i="2"/>
  <c r="AG816" i="2"/>
  <c r="AI816" i="2"/>
  <c r="AJ816" i="2"/>
  <c r="AL816" i="2"/>
  <c r="AB817" i="2"/>
  <c r="AG817" i="2"/>
  <c r="AI817" i="2"/>
  <c r="AJ817" i="2"/>
  <c r="AL817" i="2"/>
  <c r="AB818" i="2"/>
  <c r="AG818" i="2"/>
  <c r="AI818" i="2"/>
  <c r="AJ818" i="2"/>
  <c r="AL818" i="2"/>
  <c r="AB819" i="2"/>
  <c r="AG819" i="2"/>
  <c r="AI819" i="2"/>
  <c r="AJ819" i="2"/>
  <c r="AL819" i="2"/>
  <c r="AB820" i="2"/>
  <c r="AG820" i="2"/>
  <c r="AI820" i="2"/>
  <c r="AJ820" i="2"/>
  <c r="AL820" i="2"/>
  <c r="AB821" i="2"/>
  <c r="AG821" i="2"/>
  <c r="AI821" i="2"/>
  <c r="AJ821" i="2"/>
  <c r="AL821" i="2"/>
  <c r="AB822" i="2"/>
  <c r="AG822" i="2"/>
  <c r="AI822" i="2"/>
  <c r="AJ822" i="2"/>
  <c r="AL822" i="2"/>
  <c r="AB823" i="2"/>
  <c r="AG823" i="2"/>
  <c r="AI823" i="2"/>
  <c r="AJ823" i="2"/>
  <c r="AL823" i="2"/>
  <c r="AB824" i="2"/>
  <c r="AG824" i="2"/>
  <c r="AI824" i="2"/>
  <c r="AJ824" i="2"/>
  <c r="AL824" i="2"/>
  <c r="AB825" i="2"/>
  <c r="AG825" i="2"/>
  <c r="AI825" i="2"/>
  <c r="AJ825" i="2"/>
  <c r="AL825" i="2"/>
  <c r="AB826" i="2"/>
  <c r="AG826" i="2"/>
  <c r="AI826" i="2"/>
  <c r="AJ826" i="2"/>
  <c r="AL826" i="2"/>
  <c r="AB827" i="2"/>
  <c r="AG827" i="2"/>
  <c r="AI827" i="2"/>
  <c r="AJ827" i="2"/>
  <c r="AL827" i="2"/>
  <c r="AB828" i="2"/>
  <c r="AG828" i="2"/>
  <c r="AI828" i="2"/>
  <c r="AJ828" i="2"/>
  <c r="AL828" i="2"/>
  <c r="AB829" i="2"/>
  <c r="AG829" i="2"/>
  <c r="AI829" i="2"/>
  <c r="AJ829" i="2"/>
  <c r="AL829" i="2"/>
  <c r="AB830" i="2"/>
  <c r="AG830" i="2"/>
  <c r="AI830" i="2"/>
  <c r="AJ830" i="2"/>
  <c r="AL830" i="2"/>
  <c r="AB831" i="2"/>
  <c r="AG831" i="2"/>
  <c r="AI831" i="2"/>
  <c r="AJ831" i="2"/>
  <c r="AL831" i="2"/>
  <c r="AB832" i="2"/>
  <c r="AG832" i="2"/>
  <c r="AI832" i="2"/>
  <c r="AJ832" i="2"/>
  <c r="AL832" i="2"/>
  <c r="AB833" i="2"/>
  <c r="AG833" i="2"/>
  <c r="AI833" i="2"/>
  <c r="AJ833" i="2"/>
  <c r="AL833" i="2"/>
  <c r="AB834" i="2"/>
  <c r="AG834" i="2"/>
  <c r="AI834" i="2"/>
  <c r="AJ834" i="2"/>
  <c r="AL834" i="2"/>
  <c r="AB835" i="2"/>
  <c r="AG835" i="2"/>
  <c r="AI835" i="2"/>
  <c r="AJ835" i="2"/>
  <c r="AL835" i="2"/>
  <c r="AB836" i="2"/>
  <c r="AG836" i="2"/>
  <c r="AI836" i="2"/>
  <c r="AJ836" i="2"/>
  <c r="AL836" i="2"/>
  <c r="AB837" i="2"/>
  <c r="AG837" i="2"/>
  <c r="AI837" i="2"/>
  <c r="AJ837" i="2"/>
  <c r="AL837" i="2"/>
  <c r="AB838" i="2"/>
  <c r="AG838" i="2"/>
  <c r="AI838" i="2"/>
  <c r="AJ838" i="2"/>
  <c r="AL838" i="2"/>
  <c r="AB839" i="2"/>
  <c r="AG839" i="2"/>
  <c r="AI839" i="2"/>
  <c r="AJ839" i="2"/>
  <c r="AL839" i="2"/>
  <c r="AB840" i="2"/>
  <c r="AG840" i="2"/>
  <c r="AI840" i="2"/>
  <c r="AJ840" i="2"/>
  <c r="AL840" i="2"/>
  <c r="AB841" i="2"/>
  <c r="AG841" i="2"/>
  <c r="AI841" i="2"/>
  <c r="AJ841" i="2"/>
  <c r="AL841" i="2"/>
  <c r="AB842" i="2"/>
  <c r="AG842" i="2"/>
  <c r="AI842" i="2"/>
  <c r="AJ842" i="2"/>
  <c r="AL842" i="2"/>
  <c r="AB843" i="2"/>
  <c r="AG843" i="2"/>
  <c r="AI843" i="2"/>
  <c r="AJ843" i="2"/>
  <c r="AL843" i="2"/>
  <c r="AB844" i="2"/>
  <c r="AG844" i="2"/>
  <c r="AI844" i="2"/>
  <c r="AJ844" i="2"/>
  <c r="AL844" i="2"/>
  <c r="AB845" i="2"/>
  <c r="AG845" i="2"/>
  <c r="AI845" i="2"/>
  <c r="AJ845" i="2"/>
  <c r="AL845" i="2"/>
  <c r="AB846" i="2"/>
  <c r="AG846" i="2"/>
  <c r="AI846" i="2"/>
  <c r="AJ846" i="2"/>
  <c r="AL846" i="2"/>
  <c r="AB847" i="2"/>
  <c r="AG847" i="2"/>
  <c r="AI847" i="2"/>
  <c r="AJ847" i="2"/>
  <c r="AL847" i="2"/>
  <c r="AB848" i="2"/>
  <c r="AG848" i="2"/>
  <c r="AI848" i="2"/>
  <c r="AJ848" i="2"/>
  <c r="AL848" i="2"/>
  <c r="AB849" i="2"/>
  <c r="AG849" i="2"/>
  <c r="AI849" i="2"/>
  <c r="AJ849" i="2"/>
  <c r="AL849" i="2"/>
  <c r="AB850" i="2"/>
  <c r="AG850" i="2"/>
  <c r="AI850" i="2"/>
  <c r="AJ850" i="2"/>
  <c r="AL850" i="2"/>
  <c r="AB851" i="2"/>
  <c r="AG851" i="2"/>
  <c r="AI851" i="2"/>
  <c r="AJ851" i="2"/>
  <c r="AL851" i="2"/>
  <c r="AB852" i="2"/>
  <c r="AG852" i="2"/>
  <c r="AI852" i="2"/>
  <c r="AJ852" i="2"/>
  <c r="AL852" i="2"/>
  <c r="AB853" i="2"/>
  <c r="AG853" i="2"/>
  <c r="AI853" i="2"/>
  <c r="AJ853" i="2"/>
  <c r="AL853" i="2"/>
  <c r="AB854" i="2"/>
  <c r="AG854" i="2"/>
  <c r="AI854" i="2"/>
  <c r="AJ854" i="2"/>
  <c r="AL854" i="2"/>
  <c r="AB855" i="2"/>
  <c r="AG855" i="2"/>
  <c r="AI855" i="2"/>
  <c r="AJ855" i="2"/>
  <c r="AL855" i="2"/>
  <c r="AB856" i="2"/>
  <c r="AG856" i="2"/>
  <c r="AI856" i="2"/>
  <c r="AJ856" i="2"/>
  <c r="AL856" i="2"/>
  <c r="AB857" i="2"/>
  <c r="AG857" i="2"/>
  <c r="AI857" i="2"/>
  <c r="AJ857" i="2"/>
  <c r="AL857" i="2"/>
  <c r="AB858" i="2"/>
  <c r="AG858" i="2"/>
  <c r="AI858" i="2"/>
  <c r="AJ858" i="2"/>
  <c r="AL858" i="2"/>
  <c r="AB859" i="2"/>
  <c r="AG859" i="2"/>
  <c r="AI859" i="2"/>
  <c r="AJ859" i="2"/>
  <c r="AL859" i="2"/>
  <c r="AB860" i="2"/>
  <c r="AG860" i="2"/>
  <c r="AI860" i="2"/>
  <c r="AJ860" i="2"/>
  <c r="AL860" i="2"/>
  <c r="AB861" i="2"/>
  <c r="AG861" i="2"/>
  <c r="AI861" i="2"/>
  <c r="AJ861" i="2"/>
  <c r="AL861" i="2"/>
  <c r="AB862" i="2"/>
  <c r="AG862" i="2"/>
  <c r="AI862" i="2"/>
  <c r="AJ862" i="2"/>
  <c r="AL862" i="2"/>
  <c r="AB863" i="2"/>
  <c r="AG863" i="2"/>
  <c r="AI863" i="2"/>
  <c r="AJ863" i="2"/>
  <c r="AL863" i="2"/>
  <c r="AB864" i="2"/>
  <c r="AG864" i="2"/>
  <c r="AI864" i="2"/>
  <c r="AJ864" i="2"/>
  <c r="AL864" i="2"/>
  <c r="AB865" i="2"/>
  <c r="AG865" i="2"/>
  <c r="AI865" i="2"/>
  <c r="AJ865" i="2"/>
  <c r="AL865" i="2"/>
  <c r="AB866" i="2"/>
  <c r="AG866" i="2"/>
  <c r="AI866" i="2"/>
  <c r="AJ866" i="2"/>
  <c r="AL866" i="2"/>
  <c r="AB867" i="2"/>
  <c r="AG867" i="2"/>
  <c r="AI867" i="2"/>
  <c r="AJ867" i="2"/>
  <c r="AL867" i="2"/>
  <c r="AB868" i="2"/>
  <c r="AG868" i="2"/>
  <c r="AI868" i="2"/>
  <c r="AJ868" i="2"/>
  <c r="AL868" i="2"/>
  <c r="AB869" i="2"/>
  <c r="AG869" i="2"/>
  <c r="AI869" i="2"/>
  <c r="AJ869" i="2"/>
  <c r="AL869" i="2"/>
  <c r="AB870" i="2"/>
  <c r="AG870" i="2"/>
  <c r="AI870" i="2"/>
  <c r="AJ870" i="2"/>
  <c r="AL870" i="2"/>
  <c r="AB871" i="2"/>
  <c r="AG871" i="2"/>
  <c r="AI871" i="2"/>
  <c r="AJ871" i="2"/>
  <c r="AL871" i="2"/>
  <c r="AB872" i="2"/>
  <c r="AG872" i="2"/>
  <c r="AI872" i="2"/>
  <c r="AJ872" i="2"/>
  <c r="AL872" i="2"/>
  <c r="AB873" i="2"/>
  <c r="AG873" i="2"/>
  <c r="AI873" i="2"/>
  <c r="AJ873" i="2"/>
  <c r="AL873" i="2"/>
  <c r="AB874" i="2"/>
  <c r="AG874" i="2"/>
  <c r="AI874" i="2"/>
  <c r="AJ874" i="2"/>
  <c r="AL874" i="2"/>
  <c r="AB875" i="2"/>
  <c r="AG875" i="2"/>
  <c r="AI875" i="2"/>
  <c r="AJ875" i="2"/>
  <c r="AL875" i="2"/>
  <c r="AB876" i="2"/>
  <c r="AG876" i="2"/>
  <c r="AI876" i="2"/>
  <c r="AJ876" i="2"/>
  <c r="AL876" i="2"/>
  <c r="AB877" i="2"/>
  <c r="AG877" i="2"/>
  <c r="AI877" i="2"/>
  <c r="AJ877" i="2"/>
  <c r="AL877" i="2"/>
  <c r="AB878" i="2"/>
  <c r="AG878" i="2"/>
  <c r="AI878" i="2"/>
  <c r="AJ878" i="2"/>
  <c r="AL878" i="2"/>
  <c r="AB879" i="2"/>
  <c r="AG879" i="2"/>
  <c r="AI879" i="2"/>
  <c r="AJ879" i="2"/>
  <c r="AL879" i="2"/>
  <c r="AB880" i="2"/>
  <c r="AG880" i="2"/>
  <c r="AI880" i="2"/>
  <c r="AJ880" i="2"/>
  <c r="AL880" i="2"/>
  <c r="AB881" i="2"/>
  <c r="AG881" i="2"/>
  <c r="AI881" i="2"/>
  <c r="AJ881" i="2"/>
  <c r="AL881" i="2"/>
  <c r="AB882" i="2"/>
  <c r="AG882" i="2"/>
  <c r="AI882" i="2"/>
  <c r="AJ882" i="2"/>
  <c r="AL882" i="2"/>
  <c r="AB883" i="2"/>
  <c r="AG883" i="2"/>
  <c r="AI883" i="2"/>
  <c r="AJ883" i="2"/>
  <c r="AL883" i="2"/>
  <c r="AB884" i="2"/>
  <c r="AG884" i="2"/>
  <c r="AI884" i="2"/>
  <c r="AJ884" i="2"/>
  <c r="AL884" i="2"/>
  <c r="AB885" i="2"/>
  <c r="AG885" i="2"/>
  <c r="AI885" i="2"/>
  <c r="AJ885" i="2"/>
  <c r="AL885" i="2"/>
  <c r="AB886" i="2"/>
  <c r="AG886" i="2"/>
  <c r="AI886" i="2"/>
  <c r="AJ886" i="2"/>
  <c r="AL886" i="2"/>
  <c r="AB887" i="2"/>
  <c r="AG887" i="2"/>
  <c r="AI887" i="2"/>
  <c r="AJ887" i="2"/>
  <c r="AL887" i="2"/>
  <c r="AB888" i="2"/>
  <c r="AG888" i="2"/>
  <c r="AI888" i="2"/>
  <c r="AJ888" i="2"/>
  <c r="AL888" i="2"/>
  <c r="AB889" i="2"/>
  <c r="AG889" i="2"/>
  <c r="AI889" i="2"/>
  <c r="AJ889" i="2"/>
  <c r="AL889" i="2"/>
  <c r="AB890" i="2"/>
  <c r="AG890" i="2"/>
  <c r="AI890" i="2"/>
  <c r="AJ890" i="2"/>
  <c r="AL890" i="2"/>
  <c r="AB891" i="2"/>
  <c r="AG891" i="2"/>
  <c r="AI891" i="2"/>
  <c r="AJ891" i="2"/>
  <c r="AL891" i="2"/>
  <c r="AB892" i="2"/>
  <c r="AG892" i="2"/>
  <c r="AI892" i="2"/>
  <c r="AJ892" i="2"/>
  <c r="AL892" i="2"/>
  <c r="AB893" i="2"/>
  <c r="AG893" i="2"/>
  <c r="AI893" i="2"/>
  <c r="AJ893" i="2"/>
  <c r="AL893" i="2"/>
  <c r="AB894" i="2"/>
  <c r="AG894" i="2"/>
  <c r="AI894" i="2"/>
  <c r="AJ894" i="2"/>
  <c r="AL894" i="2"/>
  <c r="AB895" i="2"/>
  <c r="AG895" i="2"/>
  <c r="AI895" i="2"/>
  <c r="AJ895" i="2"/>
  <c r="AL895" i="2"/>
  <c r="AB896" i="2"/>
  <c r="AG896" i="2"/>
  <c r="AI896" i="2"/>
  <c r="AJ896" i="2"/>
  <c r="AL896" i="2"/>
  <c r="AB897" i="2"/>
  <c r="AG897" i="2"/>
  <c r="AI897" i="2"/>
  <c r="AJ897" i="2"/>
  <c r="AL897" i="2"/>
  <c r="AB898" i="2"/>
  <c r="AG898" i="2"/>
  <c r="AI898" i="2"/>
  <c r="AJ898" i="2"/>
  <c r="AL898" i="2"/>
  <c r="AB899" i="2"/>
  <c r="AG899" i="2"/>
  <c r="AI899" i="2"/>
  <c r="AJ899" i="2"/>
  <c r="AL899" i="2"/>
  <c r="AB900" i="2"/>
  <c r="AG900" i="2"/>
  <c r="AI900" i="2"/>
  <c r="AJ900" i="2"/>
  <c r="AL900" i="2"/>
  <c r="AB901" i="2"/>
  <c r="AG901" i="2"/>
  <c r="AI901" i="2"/>
  <c r="AJ901" i="2"/>
  <c r="AL901" i="2"/>
  <c r="AB902" i="2"/>
  <c r="AG902" i="2"/>
  <c r="AI902" i="2"/>
  <c r="AJ902" i="2"/>
  <c r="AL902" i="2"/>
  <c r="AB903" i="2"/>
  <c r="AG903" i="2"/>
  <c r="AI903" i="2"/>
  <c r="AJ903" i="2"/>
  <c r="AL903" i="2"/>
  <c r="AB904" i="2"/>
  <c r="AG904" i="2"/>
  <c r="AI904" i="2"/>
  <c r="AJ904" i="2"/>
  <c r="AL904" i="2"/>
  <c r="AB905" i="2"/>
  <c r="AG905" i="2"/>
  <c r="AI905" i="2"/>
  <c r="AJ905" i="2"/>
  <c r="AL905" i="2"/>
  <c r="AB906" i="2"/>
  <c r="AG906" i="2"/>
  <c r="AI906" i="2"/>
  <c r="AJ906" i="2"/>
  <c r="AL906" i="2"/>
  <c r="AB907" i="2"/>
  <c r="AG907" i="2"/>
  <c r="AI907" i="2"/>
  <c r="AJ907" i="2"/>
  <c r="AL907" i="2"/>
  <c r="AB908" i="2"/>
  <c r="AG908" i="2"/>
  <c r="AI908" i="2"/>
  <c r="AJ908" i="2"/>
  <c r="AL908" i="2"/>
  <c r="AB909" i="2"/>
  <c r="AG909" i="2"/>
  <c r="AI909" i="2"/>
  <c r="AJ909" i="2"/>
  <c r="AL909" i="2"/>
  <c r="AB910" i="2"/>
  <c r="AG910" i="2"/>
  <c r="AI910" i="2"/>
  <c r="AJ910" i="2"/>
  <c r="AL910" i="2"/>
  <c r="AB911" i="2"/>
  <c r="AG911" i="2"/>
  <c r="AI911" i="2"/>
  <c r="AJ911" i="2"/>
  <c r="AL911" i="2"/>
  <c r="AB912" i="2"/>
  <c r="AG912" i="2"/>
  <c r="AI912" i="2"/>
  <c r="AJ912" i="2"/>
  <c r="AL912" i="2"/>
  <c r="AB913" i="2"/>
  <c r="AG913" i="2"/>
  <c r="AI913" i="2"/>
  <c r="AJ913" i="2"/>
  <c r="AL913" i="2"/>
  <c r="AB914" i="2"/>
  <c r="AG914" i="2"/>
  <c r="AI914" i="2"/>
  <c r="AJ914" i="2"/>
  <c r="AL914" i="2"/>
  <c r="AB915" i="2"/>
  <c r="AG915" i="2"/>
  <c r="AI915" i="2"/>
  <c r="AJ915" i="2"/>
  <c r="AL915" i="2"/>
  <c r="AB916" i="2"/>
  <c r="AG916" i="2"/>
  <c r="AI916" i="2"/>
  <c r="AJ916" i="2"/>
  <c r="AL916" i="2"/>
  <c r="AB917" i="2"/>
  <c r="AG917" i="2"/>
  <c r="AI917" i="2"/>
  <c r="AJ917" i="2"/>
  <c r="AL917" i="2"/>
  <c r="AB918" i="2"/>
  <c r="AG918" i="2"/>
  <c r="AI918" i="2"/>
  <c r="AJ918" i="2"/>
  <c r="AL918" i="2"/>
  <c r="AB919" i="2"/>
  <c r="AG919" i="2"/>
  <c r="AI919" i="2"/>
  <c r="AJ919" i="2"/>
  <c r="AL919" i="2"/>
  <c r="AB920" i="2"/>
  <c r="AG920" i="2"/>
  <c r="AI920" i="2"/>
  <c r="AJ920" i="2"/>
  <c r="AL920" i="2"/>
  <c r="AB921" i="2"/>
  <c r="AG921" i="2"/>
  <c r="AI921" i="2"/>
  <c r="AJ921" i="2"/>
  <c r="AL921" i="2"/>
  <c r="AB922" i="2"/>
  <c r="AG922" i="2"/>
  <c r="AI922" i="2"/>
  <c r="AJ922" i="2"/>
  <c r="AL922" i="2"/>
  <c r="AB923" i="2"/>
  <c r="AG923" i="2"/>
  <c r="AI923" i="2"/>
  <c r="AJ923" i="2"/>
  <c r="AL923" i="2"/>
  <c r="AB924" i="2"/>
  <c r="AG924" i="2"/>
  <c r="AI924" i="2"/>
  <c r="AJ924" i="2"/>
  <c r="AL924" i="2"/>
  <c r="AB925" i="2"/>
  <c r="AG925" i="2"/>
  <c r="AI925" i="2"/>
  <c r="AJ925" i="2"/>
  <c r="AL925" i="2"/>
  <c r="AB926" i="2"/>
  <c r="AG926" i="2"/>
  <c r="AI926" i="2"/>
  <c r="AJ926" i="2"/>
  <c r="AL926" i="2"/>
  <c r="AB927" i="2"/>
  <c r="AG927" i="2"/>
  <c r="AI927" i="2"/>
  <c r="AJ927" i="2"/>
  <c r="AL927" i="2"/>
  <c r="AB928" i="2"/>
  <c r="AG928" i="2"/>
  <c r="AI928" i="2"/>
  <c r="AJ928" i="2"/>
  <c r="AL928" i="2"/>
  <c r="AB929" i="2"/>
  <c r="AG929" i="2"/>
  <c r="AI929" i="2"/>
  <c r="AJ929" i="2"/>
  <c r="AL929" i="2"/>
  <c r="AB930" i="2"/>
  <c r="AG930" i="2"/>
  <c r="AI930" i="2"/>
  <c r="AJ930" i="2"/>
  <c r="AL930" i="2"/>
  <c r="AB931" i="2"/>
  <c r="AG931" i="2"/>
  <c r="AI931" i="2"/>
  <c r="AJ931" i="2"/>
  <c r="AL931" i="2"/>
  <c r="AB932" i="2"/>
  <c r="AG932" i="2"/>
  <c r="AI932" i="2"/>
  <c r="AJ932" i="2"/>
  <c r="AL932" i="2"/>
  <c r="AB933" i="2"/>
  <c r="AG933" i="2"/>
  <c r="AI933" i="2"/>
  <c r="AJ933" i="2"/>
  <c r="AL933" i="2"/>
  <c r="AB934" i="2"/>
  <c r="AG934" i="2"/>
  <c r="AI934" i="2"/>
  <c r="AJ934" i="2"/>
  <c r="AL934" i="2"/>
  <c r="AB935" i="2"/>
  <c r="AG935" i="2"/>
  <c r="AI935" i="2"/>
  <c r="AJ935" i="2"/>
  <c r="AL935" i="2"/>
  <c r="AB936" i="2"/>
  <c r="AG936" i="2"/>
  <c r="AI936" i="2"/>
  <c r="AJ936" i="2"/>
  <c r="AL936" i="2"/>
  <c r="AB937" i="2"/>
  <c r="AG937" i="2"/>
  <c r="AI937" i="2"/>
  <c r="AJ937" i="2"/>
  <c r="AL937" i="2"/>
  <c r="AB938" i="2"/>
  <c r="AG938" i="2"/>
  <c r="AI938" i="2"/>
  <c r="AJ938" i="2"/>
  <c r="AL938" i="2"/>
  <c r="AB939" i="2"/>
  <c r="AG939" i="2"/>
  <c r="AI939" i="2"/>
  <c r="AJ939" i="2"/>
  <c r="AL939" i="2"/>
  <c r="AB940" i="2"/>
  <c r="AG940" i="2"/>
  <c r="AI940" i="2"/>
  <c r="AJ940" i="2"/>
  <c r="AL940" i="2"/>
  <c r="AB941" i="2"/>
  <c r="AG941" i="2"/>
  <c r="AI941" i="2"/>
  <c r="AJ941" i="2"/>
  <c r="AL941" i="2"/>
  <c r="AB942" i="2"/>
  <c r="AG942" i="2"/>
  <c r="AI942" i="2"/>
  <c r="AJ942" i="2"/>
  <c r="AL942" i="2"/>
  <c r="AB943" i="2"/>
  <c r="AG943" i="2"/>
  <c r="AI943" i="2"/>
  <c r="AJ943" i="2"/>
  <c r="AL943" i="2"/>
  <c r="AB944" i="2"/>
  <c r="AG944" i="2"/>
  <c r="AI944" i="2"/>
  <c r="AJ944" i="2"/>
  <c r="AL944" i="2"/>
  <c r="AB945" i="2"/>
  <c r="AG945" i="2"/>
  <c r="AI945" i="2"/>
  <c r="AJ945" i="2"/>
  <c r="AL945" i="2"/>
  <c r="AB946" i="2"/>
  <c r="AG946" i="2"/>
  <c r="AI946" i="2"/>
  <c r="AJ946" i="2"/>
  <c r="AL946" i="2"/>
  <c r="AB947" i="2"/>
  <c r="AG947" i="2"/>
  <c r="AI947" i="2"/>
  <c r="AJ947" i="2"/>
  <c r="AL947" i="2"/>
  <c r="AB948" i="2"/>
  <c r="AG948" i="2"/>
  <c r="AI948" i="2"/>
  <c r="AJ948" i="2"/>
  <c r="AL948" i="2"/>
  <c r="AB949" i="2"/>
  <c r="AG949" i="2"/>
  <c r="AI949" i="2"/>
  <c r="AJ949" i="2"/>
  <c r="AL949" i="2"/>
  <c r="AB950" i="2"/>
  <c r="AG950" i="2"/>
  <c r="AI950" i="2"/>
  <c r="AJ950" i="2"/>
  <c r="AL950" i="2"/>
  <c r="AB951" i="2"/>
  <c r="AG951" i="2"/>
  <c r="AI951" i="2"/>
  <c r="AJ951" i="2"/>
  <c r="AL951" i="2"/>
  <c r="AB952" i="2"/>
  <c r="AG952" i="2"/>
  <c r="AI952" i="2"/>
  <c r="AJ952" i="2"/>
  <c r="AL952" i="2"/>
  <c r="AB953" i="2"/>
  <c r="AG953" i="2"/>
  <c r="AI953" i="2"/>
  <c r="AJ953" i="2"/>
  <c r="AL953" i="2"/>
  <c r="AB954" i="2"/>
  <c r="AG954" i="2"/>
  <c r="AI954" i="2"/>
  <c r="AJ954" i="2"/>
  <c r="AL954" i="2"/>
  <c r="AB955" i="2"/>
  <c r="AG955" i="2"/>
  <c r="AI955" i="2"/>
  <c r="AJ955" i="2"/>
  <c r="AL955" i="2"/>
  <c r="AB956" i="2"/>
  <c r="AG956" i="2"/>
  <c r="AI956" i="2"/>
  <c r="AJ956" i="2"/>
  <c r="AL956" i="2"/>
  <c r="AB957" i="2"/>
  <c r="AG957" i="2"/>
  <c r="AI957" i="2"/>
  <c r="AJ957" i="2"/>
  <c r="AL957" i="2"/>
  <c r="AB958" i="2"/>
  <c r="AG958" i="2"/>
  <c r="AI958" i="2"/>
  <c r="AJ958" i="2"/>
  <c r="AL958" i="2"/>
  <c r="AB959" i="2"/>
  <c r="AG959" i="2"/>
  <c r="AI959" i="2"/>
  <c r="AJ959" i="2"/>
  <c r="AL959" i="2"/>
  <c r="AB960" i="2"/>
  <c r="AG960" i="2"/>
  <c r="AI960" i="2"/>
  <c r="AJ960" i="2"/>
  <c r="AL960" i="2"/>
  <c r="AB961" i="2"/>
  <c r="AG961" i="2"/>
  <c r="AI961" i="2"/>
  <c r="AJ961" i="2"/>
  <c r="AL961" i="2"/>
  <c r="AB962" i="2"/>
  <c r="AG962" i="2"/>
  <c r="AI962" i="2"/>
  <c r="AJ962" i="2"/>
  <c r="AL962" i="2"/>
  <c r="AB963" i="2"/>
  <c r="AG963" i="2"/>
  <c r="AI963" i="2"/>
  <c r="AJ963" i="2"/>
  <c r="AL963" i="2"/>
  <c r="AB964" i="2"/>
  <c r="AG964" i="2"/>
  <c r="AI964" i="2"/>
  <c r="AJ964" i="2"/>
  <c r="AL964" i="2"/>
  <c r="AB965" i="2"/>
  <c r="AG965" i="2"/>
  <c r="AI965" i="2"/>
  <c r="AJ965" i="2"/>
  <c r="AL965" i="2"/>
  <c r="AB966" i="2"/>
  <c r="AG966" i="2"/>
  <c r="AI966" i="2"/>
  <c r="AJ966" i="2"/>
  <c r="AL966" i="2"/>
  <c r="AB967" i="2"/>
  <c r="AG967" i="2"/>
  <c r="AI967" i="2"/>
  <c r="AJ967" i="2"/>
  <c r="AL967" i="2"/>
  <c r="AB968" i="2"/>
  <c r="AG968" i="2"/>
  <c r="AI968" i="2"/>
  <c r="AJ968" i="2"/>
  <c r="AL968" i="2"/>
  <c r="AB969" i="2"/>
  <c r="AG969" i="2"/>
  <c r="AI969" i="2"/>
  <c r="AJ969" i="2"/>
  <c r="AL969" i="2"/>
  <c r="AB970" i="2"/>
  <c r="AG970" i="2"/>
  <c r="AI970" i="2"/>
  <c r="AJ970" i="2"/>
  <c r="AL970" i="2"/>
  <c r="AB971" i="2"/>
  <c r="AG971" i="2"/>
  <c r="AI971" i="2"/>
  <c r="AJ971" i="2"/>
  <c r="AL971" i="2"/>
  <c r="AB972" i="2"/>
  <c r="AG972" i="2"/>
  <c r="AI972" i="2"/>
  <c r="AJ972" i="2"/>
  <c r="AL972" i="2"/>
  <c r="AB973" i="2"/>
  <c r="AG973" i="2"/>
  <c r="AI973" i="2"/>
  <c r="AJ973" i="2"/>
  <c r="AL973" i="2"/>
  <c r="AB974" i="2"/>
  <c r="AG974" i="2"/>
  <c r="AI974" i="2"/>
  <c r="AJ974" i="2"/>
  <c r="AL974" i="2"/>
  <c r="AB975" i="2"/>
  <c r="AG975" i="2"/>
  <c r="AI975" i="2"/>
  <c r="AJ975" i="2"/>
  <c r="AL975" i="2"/>
  <c r="AB976" i="2"/>
  <c r="AG976" i="2"/>
  <c r="AI976" i="2"/>
  <c r="AJ976" i="2"/>
  <c r="AL976" i="2"/>
  <c r="AB977" i="2"/>
  <c r="AG977" i="2"/>
  <c r="AI977" i="2"/>
  <c r="AJ977" i="2"/>
  <c r="AL977" i="2"/>
  <c r="AB978" i="2"/>
  <c r="AG978" i="2"/>
  <c r="AI978" i="2"/>
  <c r="AJ978" i="2"/>
  <c r="AL978" i="2"/>
  <c r="AB979" i="2"/>
  <c r="AG979" i="2"/>
  <c r="AI979" i="2"/>
  <c r="AJ979" i="2"/>
  <c r="AL979" i="2"/>
  <c r="AB980" i="2"/>
  <c r="AG980" i="2"/>
  <c r="AI980" i="2"/>
  <c r="AJ980" i="2"/>
  <c r="AL980" i="2"/>
  <c r="AB981" i="2"/>
  <c r="AG981" i="2"/>
  <c r="AI981" i="2"/>
  <c r="AJ981" i="2"/>
  <c r="AL981" i="2"/>
  <c r="AB982" i="2"/>
  <c r="AG982" i="2"/>
  <c r="AI982" i="2"/>
  <c r="AJ982" i="2"/>
  <c r="AL982" i="2"/>
  <c r="AB983" i="2"/>
  <c r="AG983" i="2"/>
  <c r="AI983" i="2"/>
  <c r="AJ983" i="2"/>
  <c r="AL983" i="2"/>
  <c r="AB984" i="2"/>
  <c r="AG984" i="2"/>
  <c r="AI984" i="2"/>
  <c r="AJ984" i="2"/>
  <c r="AL984" i="2"/>
  <c r="AB985" i="2"/>
  <c r="AG985" i="2"/>
  <c r="AI985" i="2"/>
  <c r="AJ985" i="2"/>
  <c r="AL985" i="2"/>
  <c r="AB986" i="2"/>
  <c r="AG986" i="2"/>
  <c r="AI986" i="2"/>
  <c r="AJ986" i="2"/>
  <c r="AL986" i="2"/>
  <c r="AB987" i="2"/>
  <c r="AG987" i="2"/>
  <c r="AI987" i="2"/>
  <c r="AJ987" i="2"/>
  <c r="AL987" i="2"/>
  <c r="AB988" i="2"/>
  <c r="AG988" i="2"/>
  <c r="AI988" i="2"/>
  <c r="AJ988" i="2"/>
  <c r="AL988" i="2"/>
  <c r="AB989" i="2"/>
  <c r="AG989" i="2"/>
  <c r="AI989" i="2"/>
  <c r="AJ989" i="2"/>
  <c r="AL989" i="2"/>
  <c r="AB990" i="2"/>
  <c r="AG990" i="2"/>
  <c r="AI990" i="2"/>
  <c r="AJ990" i="2"/>
  <c r="AL990" i="2"/>
  <c r="AB991" i="2"/>
  <c r="AG991" i="2"/>
  <c r="AI991" i="2"/>
  <c r="AJ991" i="2"/>
  <c r="AL991" i="2"/>
  <c r="AB992" i="2"/>
  <c r="AG992" i="2"/>
  <c r="AI992" i="2"/>
  <c r="AJ992" i="2"/>
  <c r="AL992" i="2"/>
  <c r="AB993" i="2"/>
  <c r="AG993" i="2"/>
  <c r="AI993" i="2"/>
  <c r="AJ993" i="2"/>
  <c r="AL993" i="2"/>
  <c r="AB994" i="2"/>
  <c r="AG994" i="2"/>
  <c r="AI994" i="2"/>
  <c r="AJ994" i="2"/>
  <c r="AL994" i="2"/>
  <c r="AB995" i="2"/>
  <c r="AG995" i="2"/>
  <c r="AI995" i="2"/>
  <c r="AJ995" i="2"/>
  <c r="AL995" i="2"/>
  <c r="AB996" i="2"/>
  <c r="AG996" i="2"/>
  <c r="AI996" i="2"/>
  <c r="AJ996" i="2"/>
  <c r="AL996" i="2"/>
  <c r="AB997" i="2"/>
  <c r="AG997" i="2"/>
  <c r="AI997" i="2"/>
  <c r="AJ997" i="2"/>
  <c r="AL997" i="2"/>
  <c r="AB998" i="2"/>
  <c r="AG998" i="2"/>
  <c r="AI998" i="2"/>
  <c r="AJ998" i="2"/>
  <c r="AL998" i="2"/>
  <c r="AB999" i="2"/>
  <c r="AG999" i="2"/>
  <c r="AI999" i="2"/>
  <c r="AJ999" i="2"/>
  <c r="AL999" i="2"/>
  <c r="R4" i="2"/>
  <c r="S4" i="2"/>
  <c r="T4" i="2"/>
  <c r="R5" i="2"/>
  <c r="S5" i="2"/>
  <c r="T5" i="2"/>
  <c r="R6" i="2"/>
  <c r="S6" i="2"/>
  <c r="T6" i="2"/>
  <c r="R7" i="2"/>
  <c r="S7" i="2"/>
  <c r="T7" i="2"/>
  <c r="R8" i="2"/>
  <c r="S8" i="2"/>
  <c r="T8" i="2"/>
  <c r="R9" i="2"/>
  <c r="S9" i="2"/>
  <c r="T9" i="2"/>
  <c r="R10" i="2"/>
  <c r="S10" i="2"/>
  <c r="T10" i="2"/>
  <c r="R11" i="2"/>
  <c r="S11" i="2"/>
  <c r="T11" i="2"/>
  <c r="R12" i="2"/>
  <c r="S12" i="2"/>
  <c r="T12" i="2"/>
  <c r="R13" i="2"/>
  <c r="S13" i="2"/>
  <c r="T13" i="2"/>
  <c r="R14" i="2"/>
  <c r="S14" i="2"/>
  <c r="T14" i="2"/>
  <c r="R15" i="2"/>
  <c r="S15" i="2"/>
  <c r="T15" i="2"/>
  <c r="R16" i="2"/>
  <c r="S16" i="2"/>
  <c r="T16" i="2"/>
  <c r="R17" i="2"/>
  <c r="S17" i="2"/>
  <c r="T17" i="2"/>
  <c r="R18" i="2"/>
  <c r="S18" i="2"/>
  <c r="T18" i="2"/>
  <c r="R19" i="2"/>
  <c r="S19" i="2"/>
  <c r="T19" i="2"/>
  <c r="R20" i="2"/>
  <c r="S20" i="2"/>
  <c r="T20" i="2"/>
  <c r="R21" i="2"/>
  <c r="S21" i="2"/>
  <c r="T21" i="2"/>
  <c r="R22" i="2"/>
  <c r="S22" i="2"/>
  <c r="T22" i="2"/>
  <c r="R23" i="2"/>
  <c r="S23" i="2"/>
  <c r="T23" i="2"/>
  <c r="R24" i="2"/>
  <c r="S24" i="2"/>
  <c r="T24" i="2"/>
  <c r="R25" i="2"/>
  <c r="S25" i="2"/>
  <c r="T25" i="2"/>
  <c r="R26" i="2"/>
  <c r="S26" i="2"/>
  <c r="T26" i="2"/>
  <c r="R27" i="2"/>
  <c r="S27" i="2"/>
  <c r="T27" i="2"/>
  <c r="R28" i="2"/>
  <c r="S28" i="2"/>
  <c r="T28" i="2"/>
  <c r="R29" i="2"/>
  <c r="S29" i="2"/>
  <c r="T29" i="2"/>
  <c r="R30" i="2"/>
  <c r="S30" i="2"/>
  <c r="T30" i="2"/>
  <c r="R31" i="2"/>
  <c r="S31" i="2"/>
  <c r="T31" i="2"/>
  <c r="R32" i="2"/>
  <c r="S32" i="2"/>
  <c r="T32" i="2"/>
  <c r="R33" i="2"/>
  <c r="S33" i="2"/>
  <c r="T33" i="2"/>
  <c r="R34" i="2"/>
  <c r="S34" i="2"/>
  <c r="T34" i="2"/>
  <c r="R35" i="2"/>
  <c r="S35" i="2"/>
  <c r="T35" i="2"/>
  <c r="R36" i="2"/>
  <c r="S36" i="2"/>
  <c r="T36" i="2"/>
  <c r="R37" i="2"/>
  <c r="S37" i="2"/>
  <c r="T37" i="2"/>
  <c r="R38" i="2"/>
  <c r="S38" i="2"/>
  <c r="T38" i="2"/>
  <c r="R39" i="2"/>
  <c r="S39" i="2"/>
  <c r="T39" i="2"/>
  <c r="R40" i="2"/>
  <c r="S40" i="2"/>
  <c r="T40" i="2"/>
  <c r="R41" i="2"/>
  <c r="S41" i="2"/>
  <c r="T41" i="2"/>
  <c r="R42" i="2"/>
  <c r="S42" i="2"/>
  <c r="T42" i="2"/>
  <c r="R43" i="2"/>
  <c r="S43" i="2"/>
  <c r="T43" i="2"/>
  <c r="R44" i="2"/>
  <c r="S44" i="2"/>
  <c r="T44" i="2"/>
  <c r="R45" i="2"/>
  <c r="S45" i="2"/>
  <c r="T45" i="2"/>
  <c r="R46" i="2"/>
  <c r="S46" i="2"/>
  <c r="T46" i="2"/>
  <c r="R47" i="2"/>
  <c r="S47" i="2"/>
  <c r="T47" i="2"/>
  <c r="R48" i="2"/>
  <c r="S48" i="2"/>
  <c r="T48" i="2"/>
  <c r="R49" i="2"/>
  <c r="S49" i="2"/>
  <c r="T49" i="2"/>
  <c r="R50" i="2"/>
  <c r="S50" i="2"/>
  <c r="T50" i="2"/>
  <c r="R51" i="2"/>
  <c r="S51" i="2"/>
  <c r="T51" i="2"/>
  <c r="R52" i="2"/>
  <c r="S52" i="2"/>
  <c r="T52" i="2"/>
  <c r="R53" i="2"/>
  <c r="S53" i="2"/>
  <c r="T53" i="2"/>
  <c r="R54" i="2"/>
  <c r="S54" i="2"/>
  <c r="T54" i="2"/>
  <c r="R55" i="2"/>
  <c r="S55" i="2"/>
  <c r="T55" i="2"/>
  <c r="R56" i="2"/>
  <c r="S56" i="2"/>
  <c r="T56" i="2"/>
  <c r="R57" i="2"/>
  <c r="S57" i="2"/>
  <c r="T57" i="2"/>
  <c r="R58" i="2"/>
  <c r="S58" i="2"/>
  <c r="T58" i="2"/>
  <c r="R59" i="2"/>
  <c r="S59" i="2"/>
  <c r="T59" i="2"/>
  <c r="R60" i="2"/>
  <c r="S60" i="2"/>
  <c r="T60" i="2"/>
  <c r="R61" i="2"/>
  <c r="S61" i="2"/>
  <c r="T61" i="2"/>
  <c r="R62" i="2"/>
  <c r="S62" i="2"/>
  <c r="T62" i="2"/>
  <c r="R63" i="2"/>
  <c r="S63" i="2"/>
  <c r="T63" i="2"/>
  <c r="R64" i="2"/>
  <c r="S64" i="2"/>
  <c r="T64" i="2"/>
  <c r="R65" i="2"/>
  <c r="S65" i="2"/>
  <c r="T65" i="2"/>
  <c r="R66" i="2"/>
  <c r="S66" i="2"/>
  <c r="T66" i="2"/>
  <c r="R67" i="2"/>
  <c r="S67" i="2"/>
  <c r="T67" i="2"/>
  <c r="R68" i="2"/>
  <c r="S68" i="2"/>
  <c r="T68" i="2"/>
  <c r="R69" i="2"/>
  <c r="S69" i="2"/>
  <c r="T69" i="2"/>
  <c r="R70" i="2"/>
  <c r="S70" i="2"/>
  <c r="T70" i="2"/>
  <c r="R71" i="2"/>
  <c r="S71" i="2"/>
  <c r="T71" i="2"/>
  <c r="R72" i="2"/>
  <c r="S72" i="2"/>
  <c r="T72" i="2"/>
  <c r="R73" i="2"/>
  <c r="S73" i="2"/>
  <c r="T73" i="2"/>
  <c r="R74" i="2"/>
  <c r="S74" i="2"/>
  <c r="T74" i="2"/>
  <c r="R75" i="2"/>
  <c r="S75" i="2"/>
  <c r="T75" i="2"/>
  <c r="R76" i="2"/>
  <c r="S76" i="2"/>
  <c r="T76" i="2"/>
  <c r="R77" i="2"/>
  <c r="S77" i="2"/>
  <c r="T77" i="2"/>
  <c r="R78" i="2"/>
  <c r="S78" i="2"/>
  <c r="T78" i="2"/>
  <c r="R79" i="2"/>
  <c r="S79" i="2"/>
  <c r="T79" i="2"/>
  <c r="R80" i="2"/>
  <c r="S80" i="2"/>
  <c r="T80" i="2"/>
  <c r="R81" i="2"/>
  <c r="S81" i="2"/>
  <c r="T81" i="2"/>
  <c r="R82" i="2"/>
  <c r="S82" i="2"/>
  <c r="T82" i="2"/>
  <c r="R83" i="2"/>
  <c r="S83" i="2"/>
  <c r="T83" i="2"/>
  <c r="R84" i="2"/>
  <c r="S84" i="2"/>
  <c r="T84" i="2"/>
  <c r="R85" i="2"/>
  <c r="S85" i="2"/>
  <c r="T85" i="2"/>
  <c r="R86" i="2"/>
  <c r="S86" i="2"/>
  <c r="T86" i="2"/>
  <c r="R87" i="2"/>
  <c r="S87" i="2"/>
  <c r="T87" i="2"/>
  <c r="R88" i="2"/>
  <c r="S88" i="2"/>
  <c r="T88" i="2"/>
  <c r="R89" i="2"/>
  <c r="S89" i="2"/>
  <c r="T89" i="2"/>
  <c r="R90" i="2"/>
  <c r="S90" i="2"/>
  <c r="T90" i="2"/>
  <c r="R91" i="2"/>
  <c r="S91" i="2"/>
  <c r="T91" i="2"/>
  <c r="R92" i="2"/>
  <c r="S92" i="2"/>
  <c r="T92" i="2"/>
  <c r="R93" i="2"/>
  <c r="S93" i="2"/>
  <c r="T93" i="2"/>
  <c r="R94" i="2"/>
  <c r="S94" i="2"/>
  <c r="T94" i="2"/>
  <c r="R95" i="2"/>
  <c r="S95" i="2"/>
  <c r="T95" i="2"/>
  <c r="R96" i="2"/>
  <c r="S96" i="2"/>
  <c r="T96" i="2"/>
  <c r="R97" i="2"/>
  <c r="S97" i="2"/>
  <c r="T97" i="2"/>
  <c r="R98" i="2"/>
  <c r="S98" i="2"/>
  <c r="T98" i="2"/>
  <c r="R99" i="2"/>
  <c r="S99" i="2"/>
  <c r="T99" i="2"/>
  <c r="R100" i="2"/>
  <c r="S100" i="2"/>
  <c r="T100" i="2"/>
  <c r="R101" i="2"/>
  <c r="S101" i="2"/>
  <c r="T101" i="2"/>
  <c r="R102" i="2"/>
  <c r="S102" i="2"/>
  <c r="T102" i="2"/>
  <c r="R103" i="2"/>
  <c r="S103" i="2"/>
  <c r="T103" i="2"/>
  <c r="R104" i="2"/>
  <c r="S104" i="2"/>
  <c r="T104" i="2"/>
  <c r="R105" i="2"/>
  <c r="S105" i="2"/>
  <c r="T105" i="2"/>
  <c r="R106" i="2"/>
  <c r="S106" i="2"/>
  <c r="T106" i="2"/>
  <c r="R107" i="2"/>
  <c r="S107" i="2"/>
  <c r="T107" i="2"/>
  <c r="R108" i="2"/>
  <c r="S108" i="2"/>
  <c r="T108" i="2"/>
  <c r="R109" i="2"/>
  <c r="S109" i="2"/>
  <c r="T109" i="2"/>
  <c r="R110" i="2"/>
  <c r="S110" i="2"/>
  <c r="T110" i="2"/>
  <c r="R111" i="2"/>
  <c r="S111" i="2"/>
  <c r="T111" i="2"/>
  <c r="R112" i="2"/>
  <c r="S112" i="2"/>
  <c r="T112" i="2"/>
  <c r="R113" i="2"/>
  <c r="S113" i="2"/>
  <c r="T113" i="2"/>
  <c r="R114" i="2"/>
  <c r="S114" i="2"/>
  <c r="T114" i="2"/>
  <c r="R115" i="2"/>
  <c r="S115" i="2"/>
  <c r="T115" i="2"/>
  <c r="R116" i="2"/>
  <c r="S116" i="2"/>
  <c r="T116" i="2"/>
  <c r="R117" i="2"/>
  <c r="S117" i="2"/>
  <c r="T117" i="2"/>
  <c r="R118" i="2"/>
  <c r="S118" i="2"/>
  <c r="T118" i="2"/>
  <c r="R119" i="2"/>
  <c r="S119" i="2"/>
  <c r="T119" i="2"/>
  <c r="R120" i="2"/>
  <c r="S120" i="2"/>
  <c r="T120" i="2"/>
  <c r="R121" i="2"/>
  <c r="S121" i="2"/>
  <c r="T121" i="2"/>
  <c r="R122" i="2"/>
  <c r="S122" i="2"/>
  <c r="T122" i="2"/>
  <c r="R123" i="2"/>
  <c r="S123" i="2"/>
  <c r="T123" i="2"/>
  <c r="R124" i="2"/>
  <c r="S124" i="2"/>
  <c r="T124" i="2"/>
  <c r="R125" i="2"/>
  <c r="S125" i="2"/>
  <c r="T125" i="2"/>
  <c r="R126" i="2"/>
  <c r="S126" i="2"/>
  <c r="T126" i="2"/>
  <c r="R127" i="2"/>
  <c r="S127" i="2"/>
  <c r="T127" i="2"/>
  <c r="R128" i="2"/>
  <c r="S128" i="2"/>
  <c r="T128" i="2"/>
  <c r="R129" i="2"/>
  <c r="S129" i="2"/>
  <c r="T129" i="2"/>
  <c r="R130" i="2"/>
  <c r="S130" i="2"/>
  <c r="T130" i="2"/>
  <c r="R131" i="2"/>
  <c r="S131" i="2"/>
  <c r="T131" i="2"/>
  <c r="R132" i="2"/>
  <c r="S132" i="2"/>
  <c r="T132" i="2"/>
  <c r="R133" i="2"/>
  <c r="S133" i="2"/>
  <c r="T133" i="2"/>
  <c r="R134" i="2"/>
  <c r="S134" i="2"/>
  <c r="T134" i="2"/>
  <c r="R135" i="2"/>
  <c r="S135" i="2"/>
  <c r="T135" i="2"/>
  <c r="R136" i="2"/>
  <c r="S136" i="2"/>
  <c r="T136" i="2"/>
  <c r="R137" i="2"/>
  <c r="S137" i="2"/>
  <c r="T137" i="2"/>
  <c r="R138" i="2"/>
  <c r="S138" i="2"/>
  <c r="T138" i="2"/>
  <c r="R139" i="2"/>
  <c r="S139" i="2"/>
  <c r="T139" i="2"/>
  <c r="R140" i="2"/>
  <c r="S140" i="2"/>
  <c r="T140" i="2"/>
  <c r="R141" i="2"/>
  <c r="S141" i="2"/>
  <c r="T141" i="2"/>
  <c r="R142" i="2"/>
  <c r="S142" i="2"/>
  <c r="T142" i="2"/>
  <c r="R143" i="2"/>
  <c r="S143" i="2"/>
  <c r="T143" i="2"/>
  <c r="R144" i="2"/>
  <c r="S144" i="2"/>
  <c r="T144" i="2"/>
  <c r="R145" i="2"/>
  <c r="S145" i="2"/>
  <c r="T145" i="2"/>
  <c r="R146" i="2"/>
  <c r="S146" i="2"/>
  <c r="T146" i="2"/>
  <c r="R147" i="2"/>
  <c r="S147" i="2"/>
  <c r="T147" i="2"/>
  <c r="R148" i="2"/>
  <c r="S148" i="2"/>
  <c r="T148" i="2"/>
  <c r="R149" i="2"/>
  <c r="S149" i="2"/>
  <c r="T149" i="2"/>
  <c r="R150" i="2"/>
  <c r="S150" i="2"/>
  <c r="T150" i="2"/>
  <c r="R151" i="2"/>
  <c r="S151" i="2"/>
  <c r="T151" i="2"/>
  <c r="R152" i="2"/>
  <c r="S152" i="2"/>
  <c r="T152" i="2"/>
  <c r="R153" i="2"/>
  <c r="S153" i="2"/>
  <c r="T153" i="2"/>
  <c r="R154" i="2"/>
  <c r="S154" i="2"/>
  <c r="T154" i="2"/>
  <c r="R155" i="2"/>
  <c r="S155" i="2"/>
  <c r="T155" i="2"/>
  <c r="R156" i="2"/>
  <c r="S156" i="2"/>
  <c r="T156" i="2"/>
  <c r="R157" i="2"/>
  <c r="S157" i="2"/>
  <c r="T157" i="2"/>
  <c r="R158" i="2"/>
  <c r="S158" i="2"/>
  <c r="T158" i="2"/>
  <c r="R159" i="2"/>
  <c r="S159" i="2"/>
  <c r="T159" i="2"/>
  <c r="R160" i="2"/>
  <c r="S160" i="2"/>
  <c r="T160" i="2"/>
  <c r="R161" i="2"/>
  <c r="S161" i="2"/>
  <c r="T161" i="2"/>
  <c r="R162" i="2"/>
  <c r="S162" i="2"/>
  <c r="T162" i="2"/>
  <c r="R163" i="2"/>
  <c r="S163" i="2"/>
  <c r="T163" i="2"/>
  <c r="R164" i="2"/>
  <c r="S164" i="2"/>
  <c r="T164" i="2"/>
  <c r="R165" i="2"/>
  <c r="S165" i="2"/>
  <c r="T165" i="2"/>
  <c r="R166" i="2"/>
  <c r="S166" i="2"/>
  <c r="T166" i="2"/>
  <c r="R167" i="2"/>
  <c r="S167" i="2"/>
  <c r="T167" i="2"/>
  <c r="R168" i="2"/>
  <c r="S168" i="2"/>
  <c r="T168" i="2"/>
  <c r="R169" i="2"/>
  <c r="S169" i="2"/>
  <c r="T169" i="2"/>
  <c r="R170" i="2"/>
  <c r="S170" i="2"/>
  <c r="T170" i="2"/>
  <c r="R171" i="2"/>
  <c r="S171" i="2"/>
  <c r="T171" i="2"/>
  <c r="R172" i="2"/>
  <c r="S172" i="2"/>
  <c r="T172" i="2"/>
  <c r="R173" i="2"/>
  <c r="S173" i="2"/>
  <c r="T173" i="2"/>
  <c r="R174" i="2"/>
  <c r="S174" i="2"/>
  <c r="T174" i="2"/>
  <c r="R175" i="2"/>
  <c r="S175" i="2"/>
  <c r="T175" i="2"/>
  <c r="R176" i="2"/>
  <c r="S176" i="2"/>
  <c r="T176" i="2"/>
  <c r="R177" i="2"/>
  <c r="S177" i="2"/>
  <c r="T177" i="2"/>
  <c r="R178" i="2"/>
  <c r="S178" i="2"/>
  <c r="T178" i="2"/>
  <c r="R179" i="2"/>
  <c r="S179" i="2"/>
  <c r="T179" i="2"/>
  <c r="R180" i="2"/>
  <c r="S180" i="2"/>
  <c r="T180" i="2"/>
  <c r="R181" i="2"/>
  <c r="S181" i="2"/>
  <c r="T181" i="2"/>
  <c r="R182" i="2"/>
  <c r="S182" i="2"/>
  <c r="T182" i="2"/>
  <c r="R183" i="2"/>
  <c r="S183" i="2"/>
  <c r="T183" i="2"/>
  <c r="R184" i="2"/>
  <c r="S184" i="2"/>
  <c r="T184" i="2"/>
  <c r="R185" i="2"/>
  <c r="S185" i="2"/>
  <c r="T185" i="2"/>
  <c r="R186" i="2"/>
  <c r="S186" i="2"/>
  <c r="T186" i="2"/>
  <c r="R187" i="2"/>
  <c r="S187" i="2"/>
  <c r="T187" i="2"/>
  <c r="R188" i="2"/>
  <c r="S188" i="2"/>
  <c r="T188" i="2"/>
  <c r="R189" i="2"/>
  <c r="S189" i="2"/>
  <c r="T189" i="2"/>
  <c r="R190" i="2"/>
  <c r="S190" i="2"/>
  <c r="T190" i="2"/>
  <c r="R191" i="2"/>
  <c r="S191" i="2"/>
  <c r="T191" i="2"/>
  <c r="R192" i="2"/>
  <c r="S192" i="2"/>
  <c r="T192" i="2"/>
  <c r="R193" i="2"/>
  <c r="S193" i="2"/>
  <c r="T193" i="2"/>
  <c r="R194" i="2"/>
  <c r="S194" i="2"/>
  <c r="T194" i="2"/>
  <c r="R195" i="2"/>
  <c r="S195" i="2"/>
  <c r="T195" i="2"/>
  <c r="R196" i="2"/>
  <c r="S196" i="2"/>
  <c r="T196" i="2"/>
  <c r="T197" i="2"/>
  <c r="Q198" i="2"/>
  <c r="R198" i="2"/>
  <c r="S198" i="2"/>
  <c r="T198" i="2"/>
  <c r="Q199" i="2"/>
  <c r="R199" i="2"/>
  <c r="S199" i="2"/>
  <c r="T199" i="2"/>
  <c r="Q200" i="2"/>
  <c r="R200" i="2"/>
  <c r="S200" i="2"/>
  <c r="T200" i="2"/>
  <c r="Q201" i="2"/>
  <c r="R201" i="2"/>
  <c r="S201" i="2"/>
  <c r="T201" i="2"/>
  <c r="Q202" i="2"/>
  <c r="R202" i="2"/>
  <c r="S202" i="2"/>
  <c r="T202" i="2"/>
  <c r="Q203" i="2"/>
  <c r="R203" i="2"/>
  <c r="S203" i="2"/>
  <c r="T203" i="2"/>
  <c r="Q204" i="2"/>
  <c r="R204" i="2"/>
  <c r="S204" i="2"/>
  <c r="T204" i="2"/>
  <c r="Q205" i="2"/>
  <c r="R205" i="2"/>
  <c r="S205" i="2"/>
  <c r="T205" i="2"/>
  <c r="Q206" i="2"/>
  <c r="R206" i="2"/>
  <c r="S206" i="2"/>
  <c r="T206" i="2"/>
  <c r="Q207" i="2"/>
  <c r="R207" i="2"/>
  <c r="S207" i="2"/>
  <c r="T207" i="2"/>
  <c r="Q208" i="2"/>
  <c r="R208" i="2"/>
  <c r="S208" i="2"/>
  <c r="T208" i="2"/>
  <c r="Q209" i="2"/>
  <c r="R209" i="2"/>
  <c r="S209" i="2"/>
  <c r="T209" i="2"/>
  <c r="Q210" i="2"/>
  <c r="R210" i="2"/>
  <c r="S210" i="2"/>
  <c r="T210" i="2"/>
  <c r="Q211" i="2"/>
  <c r="R211" i="2"/>
  <c r="S211" i="2"/>
  <c r="T211" i="2"/>
  <c r="Q212" i="2"/>
  <c r="R212" i="2"/>
  <c r="S212" i="2"/>
  <c r="T212" i="2"/>
  <c r="Q213" i="2"/>
  <c r="R213" i="2"/>
  <c r="S213" i="2"/>
  <c r="T213" i="2"/>
  <c r="Q214" i="2"/>
  <c r="R214" i="2"/>
  <c r="S214" i="2"/>
  <c r="T214" i="2"/>
  <c r="Q215" i="2"/>
  <c r="R215" i="2"/>
  <c r="S215" i="2"/>
  <c r="T215" i="2"/>
  <c r="Q216" i="2"/>
  <c r="R216" i="2"/>
  <c r="S216" i="2"/>
  <c r="T216" i="2"/>
  <c r="Q217" i="2"/>
  <c r="R217" i="2"/>
  <c r="S217" i="2"/>
  <c r="T217" i="2"/>
  <c r="Q218" i="2"/>
  <c r="R218" i="2"/>
  <c r="S218" i="2"/>
  <c r="T218" i="2"/>
  <c r="Q219" i="2"/>
  <c r="R219" i="2"/>
  <c r="S219" i="2"/>
  <c r="T219" i="2"/>
  <c r="Q220" i="2"/>
  <c r="R220" i="2"/>
  <c r="S220" i="2"/>
  <c r="T220" i="2"/>
  <c r="Q221" i="2"/>
  <c r="R221" i="2"/>
  <c r="S221" i="2"/>
  <c r="T221" i="2"/>
  <c r="Q222" i="2"/>
  <c r="R222" i="2"/>
  <c r="S222" i="2"/>
  <c r="T222" i="2"/>
  <c r="Q223" i="2"/>
  <c r="R223" i="2"/>
  <c r="S223" i="2"/>
  <c r="T223" i="2"/>
  <c r="Q224" i="2"/>
  <c r="R224" i="2"/>
  <c r="S224" i="2"/>
  <c r="T224" i="2"/>
  <c r="Q225" i="2"/>
  <c r="R225" i="2"/>
  <c r="S225" i="2"/>
  <c r="T225" i="2"/>
  <c r="Q226" i="2"/>
  <c r="R226" i="2"/>
  <c r="S226" i="2"/>
  <c r="T226" i="2"/>
  <c r="Q227" i="2"/>
  <c r="R227" i="2"/>
  <c r="S227" i="2"/>
  <c r="T227" i="2"/>
  <c r="Q228" i="2"/>
  <c r="R228" i="2"/>
  <c r="S228" i="2"/>
  <c r="T228" i="2"/>
  <c r="Q229" i="2"/>
  <c r="R229" i="2"/>
  <c r="S229" i="2"/>
  <c r="T229" i="2"/>
  <c r="Q230" i="2"/>
  <c r="R230" i="2"/>
  <c r="S230" i="2"/>
  <c r="T230" i="2"/>
  <c r="Q231" i="2"/>
  <c r="R231" i="2"/>
  <c r="S231" i="2"/>
  <c r="T231" i="2"/>
  <c r="Q232" i="2"/>
  <c r="R232" i="2"/>
  <c r="S232" i="2"/>
  <c r="T232" i="2"/>
  <c r="Q233" i="2"/>
  <c r="R233" i="2"/>
  <c r="S233" i="2"/>
  <c r="T233" i="2"/>
  <c r="Q234" i="2"/>
  <c r="R234" i="2"/>
  <c r="S234" i="2"/>
  <c r="T234" i="2"/>
  <c r="Q235" i="2"/>
  <c r="R235" i="2"/>
  <c r="S235" i="2"/>
  <c r="T235" i="2"/>
  <c r="Q236" i="2"/>
  <c r="R236" i="2"/>
  <c r="S236" i="2"/>
  <c r="T236" i="2"/>
  <c r="Q237" i="2"/>
  <c r="R237" i="2"/>
  <c r="S237" i="2"/>
  <c r="T237" i="2"/>
  <c r="Q238" i="2"/>
  <c r="R238" i="2"/>
  <c r="S238" i="2"/>
  <c r="T238" i="2"/>
  <c r="Q239" i="2"/>
  <c r="R239" i="2"/>
  <c r="S239" i="2"/>
  <c r="T239" i="2"/>
  <c r="Q240" i="2"/>
  <c r="R240" i="2"/>
  <c r="S240" i="2"/>
  <c r="T240" i="2"/>
  <c r="Q241" i="2"/>
  <c r="R241" i="2"/>
  <c r="S241" i="2"/>
  <c r="T241" i="2"/>
  <c r="Q242" i="2"/>
  <c r="R242" i="2"/>
  <c r="S242" i="2"/>
  <c r="T242" i="2"/>
  <c r="Q243" i="2"/>
  <c r="R243" i="2"/>
  <c r="S243" i="2"/>
  <c r="T243" i="2"/>
  <c r="Q244" i="2"/>
  <c r="R244" i="2"/>
  <c r="S244" i="2"/>
  <c r="T244" i="2"/>
  <c r="Q245" i="2"/>
  <c r="R245" i="2"/>
  <c r="S245" i="2"/>
  <c r="T245" i="2"/>
  <c r="Q246" i="2"/>
  <c r="R246" i="2"/>
  <c r="S246" i="2"/>
  <c r="T246" i="2"/>
  <c r="Q247" i="2"/>
  <c r="R247" i="2"/>
  <c r="S247" i="2"/>
  <c r="T247" i="2"/>
  <c r="Q248" i="2"/>
  <c r="R248" i="2"/>
  <c r="S248" i="2"/>
  <c r="T248" i="2"/>
  <c r="Q249" i="2"/>
  <c r="R249" i="2"/>
  <c r="S249" i="2"/>
  <c r="T249" i="2"/>
  <c r="Q250" i="2"/>
  <c r="R250" i="2"/>
  <c r="S250" i="2"/>
  <c r="T250" i="2"/>
  <c r="Q251" i="2"/>
  <c r="R251" i="2"/>
  <c r="S251" i="2"/>
  <c r="T251" i="2"/>
  <c r="Q252" i="2"/>
  <c r="R252" i="2"/>
  <c r="S252" i="2"/>
  <c r="T252" i="2"/>
  <c r="Q253" i="2"/>
  <c r="R253" i="2"/>
  <c r="S253" i="2"/>
  <c r="T253" i="2"/>
  <c r="Q254" i="2"/>
  <c r="R254" i="2"/>
  <c r="S254" i="2"/>
  <c r="T254" i="2"/>
  <c r="Q255" i="2"/>
  <c r="R255" i="2"/>
  <c r="S255" i="2"/>
  <c r="T255" i="2"/>
  <c r="Q256" i="2"/>
  <c r="R256" i="2"/>
  <c r="S256" i="2"/>
  <c r="T256" i="2"/>
  <c r="Q257" i="2"/>
  <c r="R257" i="2"/>
  <c r="S257" i="2"/>
  <c r="T257" i="2"/>
  <c r="Q258" i="2"/>
  <c r="R258" i="2"/>
  <c r="S258" i="2"/>
  <c r="T258" i="2"/>
  <c r="Q259" i="2"/>
  <c r="R259" i="2"/>
  <c r="S259" i="2"/>
  <c r="T259" i="2"/>
  <c r="Q260" i="2"/>
  <c r="R260" i="2"/>
  <c r="S260" i="2"/>
  <c r="T260" i="2"/>
  <c r="Q261" i="2"/>
  <c r="R261" i="2"/>
  <c r="S261" i="2"/>
  <c r="T261" i="2"/>
  <c r="Q262" i="2"/>
  <c r="R262" i="2"/>
  <c r="S262" i="2"/>
  <c r="T262" i="2"/>
  <c r="Q263" i="2"/>
  <c r="R263" i="2"/>
  <c r="S263" i="2"/>
  <c r="T263" i="2"/>
  <c r="Q264" i="2"/>
  <c r="R264" i="2"/>
  <c r="S264" i="2"/>
  <c r="T264" i="2"/>
  <c r="Q265" i="2"/>
  <c r="R265" i="2"/>
  <c r="S265" i="2"/>
  <c r="T265" i="2"/>
  <c r="Q266" i="2"/>
  <c r="R266" i="2"/>
  <c r="S266" i="2"/>
  <c r="T266" i="2"/>
  <c r="Q267" i="2"/>
  <c r="R267" i="2"/>
  <c r="S267" i="2"/>
  <c r="T267" i="2"/>
  <c r="Q268" i="2"/>
  <c r="R268" i="2"/>
  <c r="S268" i="2"/>
  <c r="T268" i="2"/>
  <c r="Q269" i="2"/>
  <c r="R269" i="2"/>
  <c r="S269" i="2"/>
  <c r="T269" i="2"/>
  <c r="Q270" i="2"/>
  <c r="R270" i="2"/>
  <c r="S270" i="2"/>
  <c r="T270" i="2"/>
  <c r="Q271" i="2"/>
  <c r="R271" i="2"/>
  <c r="S271" i="2"/>
  <c r="T271" i="2"/>
  <c r="Q272" i="2"/>
  <c r="R272" i="2"/>
  <c r="S272" i="2"/>
  <c r="T272" i="2"/>
  <c r="Q273" i="2"/>
  <c r="R273" i="2"/>
  <c r="S273" i="2"/>
  <c r="T273" i="2"/>
  <c r="Q274" i="2"/>
  <c r="R274" i="2"/>
  <c r="S274" i="2"/>
  <c r="T274" i="2"/>
  <c r="Q275" i="2"/>
  <c r="R275" i="2"/>
  <c r="S275" i="2"/>
  <c r="T275" i="2"/>
  <c r="Q276" i="2"/>
  <c r="R276" i="2"/>
  <c r="S276" i="2"/>
  <c r="T276" i="2"/>
  <c r="Q277" i="2"/>
  <c r="R277" i="2"/>
  <c r="S277" i="2"/>
  <c r="T277" i="2"/>
  <c r="Q278" i="2"/>
  <c r="R278" i="2"/>
  <c r="S278" i="2"/>
  <c r="T278" i="2"/>
  <c r="Q279" i="2"/>
  <c r="R279" i="2"/>
  <c r="S279" i="2"/>
  <c r="T279" i="2"/>
  <c r="Q280" i="2"/>
  <c r="R280" i="2"/>
  <c r="S280" i="2"/>
  <c r="T280" i="2"/>
  <c r="Q281" i="2"/>
  <c r="R281" i="2"/>
  <c r="S281" i="2"/>
  <c r="T281" i="2"/>
  <c r="Q282" i="2"/>
  <c r="R282" i="2"/>
  <c r="S282" i="2"/>
  <c r="T282" i="2"/>
  <c r="Q283" i="2"/>
  <c r="R283" i="2"/>
  <c r="S283" i="2"/>
  <c r="T283" i="2"/>
  <c r="Q284" i="2"/>
  <c r="R284" i="2"/>
  <c r="S284" i="2"/>
  <c r="T284" i="2"/>
  <c r="Q285" i="2"/>
  <c r="R285" i="2"/>
  <c r="S285" i="2"/>
  <c r="T285" i="2"/>
  <c r="Q286" i="2"/>
  <c r="R286" i="2"/>
  <c r="S286" i="2"/>
  <c r="T286" i="2"/>
  <c r="Q287" i="2"/>
  <c r="R287" i="2"/>
  <c r="S287" i="2"/>
  <c r="T287" i="2"/>
  <c r="Q288" i="2"/>
  <c r="R288" i="2"/>
  <c r="S288" i="2"/>
  <c r="T288" i="2"/>
  <c r="Q289" i="2"/>
  <c r="R289" i="2"/>
  <c r="S289" i="2"/>
  <c r="T289" i="2"/>
  <c r="Q290" i="2"/>
  <c r="R290" i="2"/>
  <c r="S290" i="2"/>
  <c r="T290" i="2"/>
  <c r="Q291" i="2"/>
  <c r="R291" i="2"/>
  <c r="S291" i="2"/>
  <c r="T291" i="2"/>
  <c r="Q292" i="2"/>
  <c r="R292" i="2"/>
  <c r="S292" i="2"/>
  <c r="T292" i="2"/>
  <c r="Q293" i="2"/>
  <c r="R293" i="2"/>
  <c r="S293" i="2"/>
  <c r="T293" i="2"/>
  <c r="Q294" i="2"/>
  <c r="R294" i="2"/>
  <c r="S294" i="2"/>
  <c r="T294" i="2"/>
  <c r="Q295" i="2"/>
  <c r="R295" i="2"/>
  <c r="S295" i="2"/>
  <c r="T295" i="2"/>
  <c r="Q296" i="2"/>
  <c r="R296" i="2"/>
  <c r="S296" i="2"/>
  <c r="T296" i="2"/>
  <c r="Q297" i="2"/>
  <c r="R297" i="2"/>
  <c r="S297" i="2"/>
  <c r="T297" i="2"/>
  <c r="Q298" i="2"/>
  <c r="R298" i="2"/>
  <c r="S298" i="2"/>
  <c r="T298" i="2"/>
  <c r="Q299" i="2"/>
  <c r="R299" i="2"/>
  <c r="S299" i="2"/>
  <c r="T299" i="2"/>
  <c r="Q300" i="2"/>
  <c r="R300" i="2"/>
  <c r="S300" i="2"/>
  <c r="T300" i="2"/>
  <c r="Q301" i="2"/>
  <c r="R301" i="2"/>
  <c r="S301" i="2"/>
  <c r="T301" i="2"/>
  <c r="Q302" i="2"/>
  <c r="R302" i="2"/>
  <c r="S302" i="2"/>
  <c r="T302" i="2"/>
  <c r="Q303" i="2"/>
  <c r="R303" i="2"/>
  <c r="S303" i="2"/>
  <c r="T303" i="2"/>
  <c r="Q304" i="2"/>
  <c r="R304" i="2"/>
  <c r="S304" i="2"/>
  <c r="T304" i="2"/>
  <c r="Q305" i="2"/>
  <c r="R305" i="2"/>
  <c r="S305" i="2"/>
  <c r="T305" i="2"/>
  <c r="Q306" i="2"/>
  <c r="R306" i="2"/>
  <c r="S306" i="2"/>
  <c r="T306" i="2"/>
  <c r="Q307" i="2"/>
  <c r="R307" i="2"/>
  <c r="S307" i="2"/>
  <c r="T307" i="2"/>
  <c r="Q308" i="2"/>
  <c r="R308" i="2"/>
  <c r="S308" i="2"/>
  <c r="T308" i="2"/>
  <c r="Q309" i="2"/>
  <c r="R309" i="2"/>
  <c r="S309" i="2"/>
  <c r="T309" i="2"/>
  <c r="Q310" i="2"/>
  <c r="R310" i="2"/>
  <c r="S310" i="2"/>
  <c r="T310" i="2"/>
  <c r="Q311" i="2"/>
  <c r="R311" i="2"/>
  <c r="S311" i="2"/>
  <c r="T311" i="2"/>
  <c r="Q312" i="2"/>
  <c r="R312" i="2"/>
  <c r="S312" i="2"/>
  <c r="T312" i="2"/>
  <c r="Q313" i="2"/>
  <c r="R313" i="2"/>
  <c r="S313" i="2"/>
  <c r="T313" i="2"/>
  <c r="Q314" i="2"/>
  <c r="R314" i="2"/>
  <c r="S314" i="2"/>
  <c r="T314" i="2"/>
  <c r="Q315" i="2"/>
  <c r="R315" i="2"/>
  <c r="S315" i="2"/>
  <c r="T315" i="2"/>
  <c r="Q316" i="2"/>
  <c r="R316" i="2"/>
  <c r="S316" i="2"/>
  <c r="T316" i="2"/>
  <c r="Q317" i="2"/>
  <c r="R317" i="2"/>
  <c r="S317" i="2"/>
  <c r="T317" i="2"/>
  <c r="Q318" i="2"/>
  <c r="R318" i="2"/>
  <c r="S318" i="2"/>
  <c r="T318" i="2"/>
  <c r="Q319" i="2"/>
  <c r="R319" i="2"/>
  <c r="S319" i="2"/>
  <c r="T319" i="2"/>
  <c r="Q320" i="2"/>
  <c r="R320" i="2"/>
  <c r="S320" i="2"/>
  <c r="T320" i="2"/>
  <c r="Q321" i="2"/>
  <c r="R321" i="2"/>
  <c r="S321" i="2"/>
  <c r="T321" i="2"/>
  <c r="Q322" i="2"/>
  <c r="R322" i="2"/>
  <c r="S322" i="2"/>
  <c r="T322" i="2"/>
  <c r="Q323" i="2"/>
  <c r="R323" i="2"/>
  <c r="S323" i="2"/>
  <c r="T323" i="2"/>
  <c r="Q324" i="2"/>
  <c r="R324" i="2"/>
  <c r="S324" i="2"/>
  <c r="T324" i="2"/>
  <c r="Q325" i="2"/>
  <c r="R325" i="2"/>
  <c r="S325" i="2"/>
  <c r="T325" i="2"/>
  <c r="Q326" i="2"/>
  <c r="R326" i="2"/>
  <c r="S326" i="2"/>
  <c r="T326" i="2"/>
  <c r="Q327" i="2"/>
  <c r="R327" i="2"/>
  <c r="S327" i="2"/>
  <c r="T327" i="2"/>
  <c r="Q328" i="2"/>
  <c r="R328" i="2"/>
  <c r="S328" i="2"/>
  <c r="T328" i="2"/>
  <c r="Q329" i="2"/>
  <c r="R329" i="2"/>
  <c r="S329" i="2"/>
  <c r="T329" i="2"/>
  <c r="Q330" i="2"/>
  <c r="R330" i="2"/>
  <c r="S330" i="2"/>
  <c r="T330" i="2"/>
  <c r="Q331" i="2"/>
  <c r="R331" i="2"/>
  <c r="S331" i="2"/>
  <c r="T331" i="2"/>
  <c r="Q332" i="2"/>
  <c r="R332" i="2"/>
  <c r="S332" i="2"/>
  <c r="T332" i="2"/>
  <c r="Q333" i="2"/>
  <c r="R333" i="2"/>
  <c r="S333" i="2"/>
  <c r="T333" i="2"/>
  <c r="Q334" i="2"/>
  <c r="R334" i="2"/>
  <c r="S334" i="2"/>
  <c r="T334" i="2"/>
  <c r="Q335" i="2"/>
  <c r="R335" i="2"/>
  <c r="S335" i="2"/>
  <c r="T335" i="2"/>
  <c r="Q336" i="2"/>
  <c r="R336" i="2"/>
  <c r="S336" i="2"/>
  <c r="T336" i="2"/>
  <c r="Q337" i="2"/>
  <c r="R337" i="2"/>
  <c r="S337" i="2"/>
  <c r="T337" i="2"/>
  <c r="Q338" i="2"/>
  <c r="R338" i="2"/>
  <c r="S338" i="2"/>
  <c r="T338" i="2"/>
  <c r="Q339" i="2"/>
  <c r="R339" i="2"/>
  <c r="S339" i="2"/>
  <c r="T339" i="2"/>
  <c r="Q340" i="2"/>
  <c r="R340" i="2"/>
  <c r="S340" i="2"/>
  <c r="T340" i="2"/>
  <c r="Q341" i="2"/>
  <c r="R341" i="2"/>
  <c r="S341" i="2"/>
  <c r="T341" i="2"/>
  <c r="Q342" i="2"/>
  <c r="R342" i="2"/>
  <c r="S342" i="2"/>
  <c r="T342" i="2"/>
  <c r="Q343" i="2"/>
  <c r="R343" i="2"/>
  <c r="S343" i="2"/>
  <c r="T343" i="2"/>
  <c r="Q344" i="2"/>
  <c r="R344" i="2"/>
  <c r="S344" i="2"/>
  <c r="T344" i="2"/>
  <c r="Q345" i="2"/>
  <c r="R345" i="2"/>
  <c r="S345" i="2"/>
  <c r="T345" i="2"/>
  <c r="Q346" i="2"/>
  <c r="R346" i="2"/>
  <c r="S346" i="2"/>
  <c r="T346" i="2"/>
  <c r="Q347" i="2"/>
  <c r="R347" i="2"/>
  <c r="S347" i="2"/>
  <c r="T347" i="2"/>
  <c r="Q348" i="2"/>
  <c r="R348" i="2"/>
  <c r="S348" i="2"/>
  <c r="T348" i="2"/>
  <c r="Q349" i="2"/>
  <c r="R349" i="2"/>
  <c r="S349" i="2"/>
  <c r="T349" i="2"/>
  <c r="Q350" i="2"/>
  <c r="R350" i="2"/>
  <c r="S350" i="2"/>
  <c r="T350" i="2"/>
  <c r="Q351" i="2"/>
  <c r="R351" i="2"/>
  <c r="S351" i="2"/>
  <c r="T351" i="2"/>
  <c r="Q352" i="2"/>
  <c r="R352" i="2"/>
  <c r="S352" i="2"/>
  <c r="T352" i="2"/>
  <c r="Q353" i="2"/>
  <c r="R353" i="2"/>
  <c r="S353" i="2"/>
  <c r="T353" i="2"/>
  <c r="Q354" i="2"/>
  <c r="R354" i="2"/>
  <c r="S354" i="2"/>
  <c r="T354" i="2"/>
  <c r="Q355" i="2"/>
  <c r="R355" i="2"/>
  <c r="S355" i="2"/>
  <c r="T355" i="2"/>
  <c r="Q356" i="2"/>
  <c r="R356" i="2"/>
  <c r="S356" i="2"/>
  <c r="T356" i="2"/>
  <c r="Q357" i="2"/>
  <c r="R357" i="2"/>
  <c r="S357" i="2"/>
  <c r="T357" i="2"/>
  <c r="Q358" i="2"/>
  <c r="R358" i="2"/>
  <c r="S358" i="2"/>
  <c r="T358" i="2"/>
  <c r="Q359" i="2"/>
  <c r="R359" i="2"/>
  <c r="S359" i="2"/>
  <c r="T359" i="2"/>
  <c r="Q360" i="2"/>
  <c r="R360" i="2"/>
  <c r="S360" i="2"/>
  <c r="T360" i="2"/>
  <c r="Q361" i="2"/>
  <c r="R361" i="2"/>
  <c r="S361" i="2"/>
  <c r="T361" i="2"/>
  <c r="Q362" i="2"/>
  <c r="R362" i="2"/>
  <c r="S362" i="2"/>
  <c r="T362" i="2"/>
  <c r="Q363" i="2"/>
  <c r="R363" i="2"/>
  <c r="S363" i="2"/>
  <c r="T363" i="2"/>
  <c r="Q364" i="2"/>
  <c r="R364" i="2"/>
  <c r="S364" i="2"/>
  <c r="T364" i="2"/>
  <c r="Q365" i="2"/>
  <c r="R365" i="2"/>
  <c r="S365" i="2"/>
  <c r="T365" i="2"/>
  <c r="Q366" i="2"/>
  <c r="R366" i="2"/>
  <c r="S366" i="2"/>
  <c r="T366" i="2"/>
  <c r="Q367" i="2"/>
  <c r="R367" i="2"/>
  <c r="S367" i="2"/>
  <c r="T367" i="2"/>
  <c r="Q368" i="2"/>
  <c r="R368" i="2"/>
  <c r="S368" i="2"/>
  <c r="T368" i="2"/>
  <c r="Q369" i="2"/>
  <c r="R369" i="2"/>
  <c r="S369" i="2"/>
  <c r="T369" i="2"/>
  <c r="Q370" i="2"/>
  <c r="R370" i="2"/>
  <c r="S370" i="2"/>
  <c r="T370" i="2"/>
  <c r="Q371" i="2"/>
  <c r="R371" i="2"/>
  <c r="S371" i="2"/>
  <c r="T371" i="2"/>
  <c r="Q372" i="2"/>
  <c r="R372" i="2"/>
  <c r="S372" i="2"/>
  <c r="T372" i="2"/>
  <c r="Q373" i="2"/>
  <c r="R373" i="2"/>
  <c r="S373" i="2"/>
  <c r="T373" i="2"/>
  <c r="Q374" i="2"/>
  <c r="R374" i="2"/>
  <c r="S374" i="2"/>
  <c r="T374" i="2"/>
  <c r="Q375" i="2"/>
  <c r="R375" i="2"/>
  <c r="S375" i="2"/>
  <c r="T375" i="2"/>
  <c r="Q376" i="2"/>
  <c r="R376" i="2"/>
  <c r="S376" i="2"/>
  <c r="T376" i="2"/>
  <c r="Q377" i="2"/>
  <c r="R377" i="2"/>
  <c r="S377" i="2"/>
  <c r="T377" i="2"/>
  <c r="Q378" i="2"/>
  <c r="R378" i="2"/>
  <c r="S378" i="2"/>
  <c r="T378" i="2"/>
  <c r="Q379" i="2"/>
  <c r="R379" i="2"/>
  <c r="S379" i="2"/>
  <c r="T379" i="2"/>
  <c r="Q380" i="2"/>
  <c r="R380" i="2"/>
  <c r="S380" i="2"/>
  <c r="T380" i="2"/>
  <c r="Q381" i="2"/>
  <c r="R381" i="2"/>
  <c r="S381" i="2"/>
  <c r="T381" i="2"/>
  <c r="Q382" i="2"/>
  <c r="R382" i="2"/>
  <c r="S382" i="2"/>
  <c r="T382" i="2"/>
  <c r="Q383" i="2"/>
  <c r="R383" i="2"/>
  <c r="S383" i="2"/>
  <c r="T383" i="2"/>
  <c r="Q384" i="2"/>
  <c r="R384" i="2"/>
  <c r="S384" i="2"/>
  <c r="T384" i="2"/>
  <c r="Q385" i="2"/>
  <c r="R385" i="2"/>
  <c r="S385" i="2"/>
  <c r="T385" i="2"/>
  <c r="Q386" i="2"/>
  <c r="R386" i="2"/>
  <c r="S386" i="2"/>
  <c r="T386" i="2"/>
  <c r="Q387" i="2"/>
  <c r="R387" i="2"/>
  <c r="S387" i="2"/>
  <c r="T387" i="2"/>
  <c r="Q388" i="2"/>
  <c r="R388" i="2"/>
  <c r="S388" i="2"/>
  <c r="T388" i="2"/>
  <c r="Q389" i="2"/>
  <c r="R389" i="2"/>
  <c r="S389" i="2"/>
  <c r="T389" i="2"/>
  <c r="Q390" i="2"/>
  <c r="R390" i="2"/>
  <c r="S390" i="2"/>
  <c r="T390" i="2"/>
  <c r="Q391" i="2"/>
  <c r="R391" i="2"/>
  <c r="S391" i="2"/>
  <c r="T391" i="2"/>
  <c r="Q392" i="2"/>
  <c r="R392" i="2"/>
  <c r="S392" i="2"/>
  <c r="T392" i="2"/>
  <c r="Q393" i="2"/>
  <c r="R393" i="2"/>
  <c r="S393" i="2"/>
  <c r="T393" i="2"/>
  <c r="Q394" i="2"/>
  <c r="R394" i="2"/>
  <c r="S394" i="2"/>
  <c r="T394" i="2"/>
  <c r="Q395" i="2"/>
  <c r="R395" i="2"/>
  <c r="S395" i="2"/>
  <c r="T395" i="2"/>
  <c r="Q396" i="2"/>
  <c r="R396" i="2"/>
  <c r="S396" i="2"/>
  <c r="T396" i="2"/>
  <c r="Q397" i="2"/>
  <c r="R397" i="2"/>
  <c r="S397" i="2"/>
  <c r="T397" i="2"/>
  <c r="Q398" i="2"/>
  <c r="R398" i="2"/>
  <c r="S398" i="2"/>
  <c r="T398" i="2"/>
  <c r="Q399" i="2"/>
  <c r="R399" i="2"/>
  <c r="S399" i="2"/>
  <c r="T399" i="2"/>
  <c r="Q400" i="2"/>
  <c r="R400" i="2"/>
  <c r="S400" i="2"/>
  <c r="T400" i="2"/>
  <c r="Q401" i="2"/>
  <c r="R401" i="2"/>
  <c r="S401" i="2"/>
  <c r="T401" i="2"/>
  <c r="Q402" i="2"/>
  <c r="R402" i="2"/>
  <c r="S402" i="2"/>
  <c r="T402" i="2"/>
  <c r="Q403" i="2"/>
  <c r="R403" i="2"/>
  <c r="S403" i="2"/>
  <c r="T403" i="2"/>
  <c r="Q404" i="2"/>
  <c r="R404" i="2"/>
  <c r="S404" i="2"/>
  <c r="T404" i="2"/>
  <c r="Q405" i="2"/>
  <c r="R405" i="2"/>
  <c r="S405" i="2"/>
  <c r="T405" i="2"/>
  <c r="Q406" i="2"/>
  <c r="R406" i="2"/>
  <c r="S406" i="2"/>
  <c r="T406" i="2"/>
  <c r="Q407" i="2"/>
  <c r="R407" i="2"/>
  <c r="S407" i="2"/>
  <c r="T407" i="2"/>
  <c r="Q408" i="2"/>
  <c r="R408" i="2"/>
  <c r="S408" i="2"/>
  <c r="T408" i="2"/>
  <c r="Q409" i="2"/>
  <c r="R409" i="2"/>
  <c r="S409" i="2"/>
  <c r="T409" i="2"/>
  <c r="Q410" i="2"/>
  <c r="R410" i="2"/>
  <c r="S410" i="2"/>
  <c r="T410" i="2"/>
  <c r="Q411" i="2"/>
  <c r="R411" i="2"/>
  <c r="S411" i="2"/>
  <c r="T411" i="2"/>
  <c r="Q412" i="2"/>
  <c r="R412" i="2"/>
  <c r="S412" i="2"/>
  <c r="T412" i="2"/>
  <c r="Q413" i="2"/>
  <c r="R413" i="2"/>
  <c r="S413" i="2"/>
  <c r="T413" i="2"/>
  <c r="Q414" i="2"/>
  <c r="R414" i="2"/>
  <c r="S414" i="2"/>
  <c r="T414" i="2"/>
  <c r="Q415" i="2"/>
  <c r="R415" i="2"/>
  <c r="S415" i="2"/>
  <c r="T415" i="2"/>
  <c r="Q416" i="2"/>
  <c r="R416" i="2"/>
  <c r="S416" i="2"/>
  <c r="T416" i="2"/>
  <c r="Q417" i="2"/>
  <c r="R417" i="2"/>
  <c r="S417" i="2"/>
  <c r="T417" i="2"/>
  <c r="Q418" i="2"/>
  <c r="R418" i="2"/>
  <c r="S418" i="2"/>
  <c r="T418" i="2"/>
  <c r="Q419" i="2"/>
  <c r="R419" i="2"/>
  <c r="S419" i="2"/>
  <c r="T419" i="2"/>
  <c r="Q420" i="2"/>
  <c r="R420" i="2"/>
  <c r="S420" i="2"/>
  <c r="T420" i="2"/>
  <c r="Q421" i="2"/>
  <c r="R421" i="2"/>
  <c r="S421" i="2"/>
  <c r="T421" i="2"/>
  <c r="Q422" i="2"/>
  <c r="R422" i="2"/>
  <c r="S422" i="2"/>
  <c r="T422" i="2"/>
  <c r="Q423" i="2"/>
  <c r="R423" i="2"/>
  <c r="S423" i="2"/>
  <c r="T423" i="2"/>
  <c r="Q424" i="2"/>
  <c r="R424" i="2"/>
  <c r="S424" i="2"/>
  <c r="T424" i="2"/>
  <c r="Q425" i="2"/>
  <c r="R425" i="2"/>
  <c r="S425" i="2"/>
  <c r="T425" i="2"/>
  <c r="Q426" i="2"/>
  <c r="R426" i="2"/>
  <c r="S426" i="2"/>
  <c r="T426" i="2"/>
  <c r="Q427" i="2"/>
  <c r="R427" i="2"/>
  <c r="S427" i="2"/>
  <c r="T427" i="2"/>
  <c r="Q428" i="2"/>
  <c r="R428" i="2"/>
  <c r="S428" i="2"/>
  <c r="T428" i="2"/>
  <c r="Q429" i="2"/>
  <c r="R429" i="2"/>
  <c r="S429" i="2"/>
  <c r="T429" i="2"/>
  <c r="Q430" i="2"/>
  <c r="R430" i="2"/>
  <c r="S430" i="2"/>
  <c r="T430" i="2"/>
  <c r="Q431" i="2"/>
  <c r="R431" i="2"/>
  <c r="S431" i="2"/>
  <c r="T431" i="2"/>
  <c r="Q432" i="2"/>
  <c r="R432" i="2"/>
  <c r="S432" i="2"/>
  <c r="T432" i="2"/>
  <c r="Q433" i="2"/>
  <c r="R433" i="2"/>
  <c r="S433" i="2"/>
  <c r="T433" i="2"/>
  <c r="Q434" i="2"/>
  <c r="R434" i="2"/>
  <c r="S434" i="2"/>
  <c r="T434" i="2"/>
  <c r="Q435" i="2"/>
  <c r="R435" i="2"/>
  <c r="S435" i="2"/>
  <c r="T435" i="2"/>
  <c r="Q436" i="2"/>
  <c r="R436" i="2"/>
  <c r="S436" i="2"/>
  <c r="T436" i="2"/>
  <c r="Q437" i="2"/>
  <c r="R437" i="2"/>
  <c r="S437" i="2"/>
  <c r="T437" i="2"/>
  <c r="Q438" i="2"/>
  <c r="R438" i="2"/>
  <c r="S438" i="2"/>
  <c r="T438" i="2"/>
  <c r="Q439" i="2"/>
  <c r="R439" i="2"/>
  <c r="S439" i="2"/>
  <c r="T439" i="2"/>
  <c r="Q440" i="2"/>
  <c r="R440" i="2"/>
  <c r="S440" i="2"/>
  <c r="T440" i="2"/>
  <c r="Q441" i="2"/>
  <c r="R441" i="2"/>
  <c r="S441" i="2"/>
  <c r="T441" i="2"/>
  <c r="Q442" i="2"/>
  <c r="R442" i="2"/>
  <c r="S442" i="2"/>
  <c r="T442" i="2"/>
  <c r="Q443" i="2"/>
  <c r="R443" i="2"/>
  <c r="S443" i="2"/>
  <c r="T443" i="2"/>
  <c r="Q444" i="2"/>
  <c r="R444" i="2"/>
  <c r="S444" i="2"/>
  <c r="T444" i="2"/>
  <c r="Q445" i="2"/>
  <c r="R445" i="2"/>
  <c r="S445" i="2"/>
  <c r="T445" i="2"/>
  <c r="Q446" i="2"/>
  <c r="R446" i="2"/>
  <c r="S446" i="2"/>
  <c r="T446" i="2"/>
  <c r="Q447" i="2"/>
  <c r="R447" i="2"/>
  <c r="S447" i="2"/>
  <c r="T447" i="2"/>
  <c r="Q448" i="2"/>
  <c r="R448" i="2"/>
  <c r="S448" i="2"/>
  <c r="T448" i="2"/>
  <c r="Q449" i="2"/>
  <c r="R449" i="2"/>
  <c r="S449" i="2"/>
  <c r="T449" i="2"/>
  <c r="Q450" i="2"/>
  <c r="R450" i="2"/>
  <c r="S450" i="2"/>
  <c r="T450" i="2"/>
  <c r="Q451" i="2"/>
  <c r="R451" i="2"/>
  <c r="S451" i="2"/>
  <c r="T451" i="2"/>
  <c r="Q452" i="2"/>
  <c r="R452" i="2"/>
  <c r="S452" i="2"/>
  <c r="T452" i="2"/>
  <c r="Q453" i="2"/>
  <c r="R453" i="2"/>
  <c r="S453" i="2"/>
  <c r="T453" i="2"/>
  <c r="Q454" i="2"/>
  <c r="R454" i="2"/>
  <c r="S454" i="2"/>
  <c r="T454" i="2"/>
  <c r="Q455" i="2"/>
  <c r="R455" i="2"/>
  <c r="S455" i="2"/>
  <c r="T455" i="2"/>
  <c r="Q456" i="2"/>
  <c r="R456" i="2"/>
  <c r="S456" i="2"/>
  <c r="T456" i="2"/>
  <c r="Q457" i="2"/>
  <c r="R457" i="2"/>
  <c r="S457" i="2"/>
  <c r="T457" i="2"/>
  <c r="Q458" i="2"/>
  <c r="R458" i="2"/>
  <c r="S458" i="2"/>
  <c r="T458" i="2"/>
  <c r="Q459" i="2"/>
  <c r="R459" i="2"/>
  <c r="S459" i="2"/>
  <c r="T459" i="2"/>
  <c r="Q460" i="2"/>
  <c r="R460" i="2"/>
  <c r="S460" i="2"/>
  <c r="T460" i="2"/>
  <c r="Q461" i="2"/>
  <c r="R461" i="2"/>
  <c r="S461" i="2"/>
  <c r="T461" i="2"/>
  <c r="Q462" i="2"/>
  <c r="R462" i="2"/>
  <c r="S462" i="2"/>
  <c r="T462" i="2"/>
  <c r="Q463" i="2"/>
  <c r="R463" i="2"/>
  <c r="S463" i="2"/>
  <c r="T463" i="2"/>
  <c r="Q464" i="2"/>
  <c r="R464" i="2"/>
  <c r="S464" i="2"/>
  <c r="T464" i="2"/>
  <c r="Q465" i="2"/>
  <c r="R465" i="2"/>
  <c r="S465" i="2"/>
  <c r="T465" i="2"/>
  <c r="Q466" i="2"/>
  <c r="R466" i="2"/>
  <c r="S466" i="2"/>
  <c r="T466" i="2"/>
  <c r="Q467" i="2"/>
  <c r="R467" i="2"/>
  <c r="S467" i="2"/>
  <c r="T467" i="2"/>
  <c r="Q468" i="2"/>
  <c r="R468" i="2"/>
  <c r="S468" i="2"/>
  <c r="T468" i="2"/>
  <c r="Q469" i="2"/>
  <c r="R469" i="2"/>
  <c r="S469" i="2"/>
  <c r="T469" i="2"/>
  <c r="Q470" i="2"/>
  <c r="R470" i="2"/>
  <c r="S470" i="2"/>
  <c r="T470" i="2"/>
  <c r="Q471" i="2"/>
  <c r="R471" i="2"/>
  <c r="S471" i="2"/>
  <c r="T471" i="2"/>
  <c r="Q472" i="2"/>
  <c r="R472" i="2"/>
  <c r="S472" i="2"/>
  <c r="T472" i="2"/>
  <c r="Q473" i="2"/>
  <c r="R473" i="2"/>
  <c r="S473" i="2"/>
  <c r="T473" i="2"/>
  <c r="Q474" i="2"/>
  <c r="R474" i="2"/>
  <c r="S474" i="2"/>
  <c r="T474" i="2"/>
  <c r="Q475" i="2"/>
  <c r="R475" i="2"/>
  <c r="S475" i="2"/>
  <c r="T475" i="2"/>
  <c r="Q476" i="2"/>
  <c r="R476" i="2"/>
  <c r="S476" i="2"/>
  <c r="T476" i="2"/>
  <c r="Q477" i="2"/>
  <c r="R477" i="2"/>
  <c r="S477" i="2"/>
  <c r="T477" i="2"/>
  <c r="Q478" i="2"/>
  <c r="R478" i="2"/>
  <c r="S478" i="2"/>
  <c r="T478" i="2"/>
  <c r="Q479" i="2"/>
  <c r="R479" i="2"/>
  <c r="S479" i="2"/>
  <c r="T479" i="2"/>
  <c r="Q480" i="2"/>
  <c r="R480" i="2"/>
  <c r="S480" i="2"/>
  <c r="T480" i="2"/>
  <c r="Q481" i="2"/>
  <c r="R481" i="2"/>
  <c r="S481" i="2"/>
  <c r="T481" i="2"/>
  <c r="Q482" i="2"/>
  <c r="R482" i="2"/>
  <c r="S482" i="2"/>
  <c r="T482" i="2"/>
  <c r="Q483" i="2"/>
  <c r="R483" i="2"/>
  <c r="S483" i="2"/>
  <c r="T483" i="2"/>
  <c r="Q484" i="2"/>
  <c r="R484" i="2"/>
  <c r="S484" i="2"/>
  <c r="T484" i="2"/>
  <c r="Q485" i="2"/>
  <c r="R485" i="2"/>
  <c r="S485" i="2"/>
  <c r="T485" i="2"/>
  <c r="Q486" i="2"/>
  <c r="R486" i="2"/>
  <c r="S486" i="2"/>
  <c r="T486" i="2"/>
  <c r="Q487" i="2"/>
  <c r="R487" i="2"/>
  <c r="S487" i="2"/>
  <c r="T487" i="2"/>
  <c r="Q488" i="2"/>
  <c r="R488" i="2"/>
  <c r="S488" i="2"/>
  <c r="T488" i="2"/>
  <c r="Q489" i="2"/>
  <c r="R489" i="2"/>
  <c r="S489" i="2"/>
  <c r="T489" i="2"/>
  <c r="Q490" i="2"/>
  <c r="R490" i="2"/>
  <c r="S490" i="2"/>
  <c r="T490" i="2"/>
  <c r="Q491" i="2"/>
  <c r="R491" i="2"/>
  <c r="S491" i="2"/>
  <c r="T491" i="2"/>
  <c r="Q492" i="2"/>
  <c r="R492" i="2"/>
  <c r="S492" i="2"/>
  <c r="T492" i="2"/>
  <c r="Q493" i="2"/>
  <c r="R493" i="2"/>
  <c r="S493" i="2"/>
  <c r="T493" i="2"/>
  <c r="Q494" i="2"/>
  <c r="R494" i="2"/>
  <c r="S494" i="2"/>
  <c r="T494" i="2"/>
  <c r="Q495" i="2"/>
  <c r="R495" i="2"/>
  <c r="S495" i="2"/>
  <c r="T495" i="2"/>
  <c r="Q496" i="2"/>
  <c r="R496" i="2"/>
  <c r="S496" i="2"/>
  <c r="T496" i="2"/>
  <c r="Q497" i="2"/>
  <c r="R497" i="2"/>
  <c r="S497" i="2"/>
  <c r="T497" i="2"/>
  <c r="Q498" i="2"/>
  <c r="R498" i="2"/>
  <c r="S498" i="2"/>
  <c r="T498" i="2"/>
  <c r="Q499" i="2"/>
  <c r="R499" i="2"/>
  <c r="S499" i="2"/>
  <c r="T499" i="2"/>
  <c r="Q500" i="2"/>
  <c r="R500" i="2"/>
  <c r="S500" i="2"/>
  <c r="T500" i="2"/>
  <c r="Q501" i="2"/>
  <c r="R501" i="2"/>
  <c r="S501" i="2"/>
  <c r="T501" i="2"/>
  <c r="Q502" i="2"/>
  <c r="R502" i="2"/>
  <c r="S502" i="2"/>
  <c r="T502" i="2"/>
  <c r="Q503" i="2"/>
  <c r="R503" i="2"/>
  <c r="S503" i="2"/>
  <c r="T503" i="2"/>
  <c r="Q504" i="2"/>
  <c r="R504" i="2"/>
  <c r="S504" i="2"/>
  <c r="T504" i="2"/>
  <c r="Q505" i="2"/>
  <c r="R505" i="2"/>
  <c r="S505" i="2"/>
  <c r="T505" i="2"/>
  <c r="Q506" i="2"/>
  <c r="R506" i="2"/>
  <c r="S506" i="2"/>
  <c r="T506" i="2"/>
  <c r="Q507" i="2"/>
  <c r="R507" i="2"/>
  <c r="S507" i="2"/>
  <c r="T507" i="2"/>
  <c r="Q508" i="2"/>
  <c r="R508" i="2"/>
  <c r="S508" i="2"/>
  <c r="T508" i="2"/>
  <c r="Q509" i="2"/>
  <c r="R509" i="2"/>
  <c r="S509" i="2"/>
  <c r="T509" i="2"/>
  <c r="Q510" i="2"/>
  <c r="R510" i="2"/>
  <c r="S510" i="2"/>
  <c r="T510" i="2"/>
  <c r="Q511" i="2"/>
  <c r="R511" i="2"/>
  <c r="S511" i="2"/>
  <c r="T511" i="2"/>
  <c r="Q512" i="2"/>
  <c r="R512" i="2"/>
  <c r="S512" i="2"/>
  <c r="T512" i="2"/>
  <c r="Q513" i="2"/>
  <c r="R513" i="2"/>
  <c r="S513" i="2"/>
  <c r="T513" i="2"/>
  <c r="Q514" i="2"/>
  <c r="R514" i="2"/>
  <c r="S514" i="2"/>
  <c r="T514" i="2"/>
  <c r="Q515" i="2"/>
  <c r="R515" i="2"/>
  <c r="S515" i="2"/>
  <c r="T515" i="2"/>
  <c r="Q516" i="2"/>
  <c r="R516" i="2"/>
  <c r="S516" i="2"/>
  <c r="T516" i="2"/>
  <c r="Q517" i="2"/>
  <c r="R517" i="2"/>
  <c r="S517" i="2"/>
  <c r="T517" i="2"/>
  <c r="Q518" i="2"/>
  <c r="R518" i="2"/>
  <c r="S518" i="2"/>
  <c r="T518" i="2"/>
  <c r="Q519" i="2"/>
  <c r="R519" i="2"/>
  <c r="S519" i="2"/>
  <c r="T519" i="2"/>
  <c r="Q520" i="2"/>
  <c r="R520" i="2"/>
  <c r="S520" i="2"/>
  <c r="T520" i="2"/>
  <c r="Q521" i="2"/>
  <c r="R521" i="2"/>
  <c r="S521" i="2"/>
  <c r="T521" i="2"/>
  <c r="Q522" i="2"/>
  <c r="R522" i="2"/>
  <c r="S522" i="2"/>
  <c r="T522" i="2"/>
  <c r="Q523" i="2"/>
  <c r="R523" i="2"/>
  <c r="S523" i="2"/>
  <c r="T523" i="2"/>
  <c r="Q524" i="2"/>
  <c r="R524" i="2"/>
  <c r="S524" i="2"/>
  <c r="T524" i="2"/>
  <c r="Q525" i="2"/>
  <c r="R525" i="2"/>
  <c r="S525" i="2"/>
  <c r="T525" i="2"/>
  <c r="Q526" i="2"/>
  <c r="R526" i="2"/>
  <c r="S526" i="2"/>
  <c r="T526" i="2"/>
  <c r="Q527" i="2"/>
  <c r="R527" i="2"/>
  <c r="S527" i="2"/>
  <c r="T527" i="2"/>
  <c r="Q528" i="2"/>
  <c r="R528" i="2"/>
  <c r="S528" i="2"/>
  <c r="T528" i="2"/>
  <c r="Q529" i="2"/>
  <c r="R529" i="2"/>
  <c r="S529" i="2"/>
  <c r="T529" i="2"/>
  <c r="Q530" i="2"/>
  <c r="R530" i="2"/>
  <c r="S530" i="2"/>
  <c r="T530" i="2"/>
  <c r="Q531" i="2"/>
  <c r="R531" i="2"/>
  <c r="S531" i="2"/>
  <c r="T531" i="2"/>
  <c r="Q532" i="2"/>
  <c r="R532" i="2"/>
  <c r="S532" i="2"/>
  <c r="T532" i="2"/>
  <c r="Q533" i="2"/>
  <c r="R533" i="2"/>
  <c r="S533" i="2"/>
  <c r="T533" i="2"/>
  <c r="Q534" i="2"/>
  <c r="R534" i="2"/>
  <c r="S534" i="2"/>
  <c r="T534" i="2"/>
  <c r="Q535" i="2"/>
  <c r="R535" i="2"/>
  <c r="S535" i="2"/>
  <c r="T535" i="2"/>
  <c r="Q536" i="2"/>
  <c r="R536" i="2"/>
  <c r="S536" i="2"/>
  <c r="T536" i="2"/>
  <c r="Q537" i="2"/>
  <c r="R537" i="2"/>
  <c r="S537" i="2"/>
  <c r="T537" i="2"/>
  <c r="Q538" i="2"/>
  <c r="R538" i="2"/>
  <c r="S538" i="2"/>
  <c r="T538" i="2"/>
  <c r="Q539" i="2"/>
  <c r="R539" i="2"/>
  <c r="S539" i="2"/>
  <c r="T539" i="2"/>
  <c r="Q540" i="2"/>
  <c r="R540" i="2"/>
  <c r="S540" i="2"/>
  <c r="T540" i="2"/>
  <c r="Q541" i="2"/>
  <c r="R541" i="2"/>
  <c r="S541" i="2"/>
  <c r="T541" i="2"/>
  <c r="Q542" i="2"/>
  <c r="R542" i="2"/>
  <c r="S542" i="2"/>
  <c r="T542" i="2"/>
  <c r="Q543" i="2"/>
  <c r="R543" i="2"/>
  <c r="S543" i="2"/>
  <c r="T543" i="2"/>
  <c r="Q544" i="2"/>
  <c r="R544" i="2"/>
  <c r="S544" i="2"/>
  <c r="T544" i="2"/>
  <c r="Q545" i="2"/>
  <c r="R545" i="2"/>
  <c r="S545" i="2"/>
  <c r="T545" i="2"/>
  <c r="Q546" i="2"/>
  <c r="R546" i="2"/>
  <c r="S546" i="2"/>
  <c r="T546" i="2"/>
  <c r="Q547" i="2"/>
  <c r="R547" i="2"/>
  <c r="S547" i="2"/>
  <c r="T547" i="2"/>
  <c r="Q548" i="2"/>
  <c r="R548" i="2"/>
  <c r="S548" i="2"/>
  <c r="T548" i="2"/>
  <c r="Q549" i="2"/>
  <c r="R549" i="2"/>
  <c r="S549" i="2"/>
  <c r="T549" i="2"/>
  <c r="Q550" i="2"/>
  <c r="R550" i="2"/>
  <c r="S550" i="2"/>
  <c r="T550" i="2"/>
  <c r="Q551" i="2"/>
  <c r="R551" i="2"/>
  <c r="S551" i="2"/>
  <c r="T551" i="2"/>
  <c r="Q552" i="2"/>
  <c r="R552" i="2"/>
  <c r="S552" i="2"/>
  <c r="T552" i="2"/>
  <c r="Q553" i="2"/>
  <c r="R553" i="2"/>
  <c r="S553" i="2"/>
  <c r="T553" i="2"/>
  <c r="Q554" i="2"/>
  <c r="R554" i="2"/>
  <c r="S554" i="2"/>
  <c r="T554" i="2"/>
  <c r="Q555" i="2"/>
  <c r="R555" i="2"/>
  <c r="S555" i="2"/>
  <c r="T555" i="2"/>
  <c r="Q556" i="2"/>
  <c r="R556" i="2"/>
  <c r="S556" i="2"/>
  <c r="T556" i="2"/>
  <c r="Q557" i="2"/>
  <c r="R557" i="2"/>
  <c r="S557" i="2"/>
  <c r="T557" i="2"/>
  <c r="Q558" i="2"/>
  <c r="R558" i="2"/>
  <c r="S558" i="2"/>
  <c r="T558" i="2"/>
  <c r="Q559" i="2"/>
  <c r="R559" i="2"/>
  <c r="S559" i="2"/>
  <c r="T559" i="2"/>
  <c r="Q560" i="2"/>
  <c r="R560" i="2"/>
  <c r="S560" i="2"/>
  <c r="T560" i="2"/>
  <c r="Q561" i="2"/>
  <c r="R561" i="2"/>
  <c r="S561" i="2"/>
  <c r="T561" i="2"/>
  <c r="Q562" i="2"/>
  <c r="R562" i="2"/>
  <c r="S562" i="2"/>
  <c r="T562" i="2"/>
  <c r="Q563" i="2"/>
  <c r="R563" i="2"/>
  <c r="S563" i="2"/>
  <c r="T563" i="2"/>
  <c r="Q564" i="2"/>
  <c r="R564" i="2"/>
  <c r="S564" i="2"/>
  <c r="T564" i="2"/>
  <c r="Q565" i="2"/>
  <c r="R565" i="2"/>
  <c r="S565" i="2"/>
  <c r="T565" i="2"/>
  <c r="Q566" i="2"/>
  <c r="R566" i="2"/>
  <c r="S566" i="2"/>
  <c r="T566" i="2"/>
  <c r="Q567" i="2"/>
  <c r="R567" i="2"/>
  <c r="S567" i="2"/>
  <c r="T567" i="2"/>
  <c r="Q568" i="2"/>
  <c r="R568" i="2"/>
  <c r="S568" i="2"/>
  <c r="T568" i="2"/>
  <c r="Q569" i="2"/>
  <c r="R569" i="2"/>
  <c r="S569" i="2"/>
  <c r="T569" i="2"/>
  <c r="Q570" i="2"/>
  <c r="R570" i="2"/>
  <c r="S570" i="2"/>
  <c r="T570" i="2"/>
  <c r="Q571" i="2"/>
  <c r="R571" i="2"/>
  <c r="S571" i="2"/>
  <c r="T571" i="2"/>
  <c r="Q572" i="2"/>
  <c r="R572" i="2"/>
  <c r="S572" i="2"/>
  <c r="T572" i="2"/>
  <c r="Q573" i="2"/>
  <c r="R573" i="2"/>
  <c r="S573" i="2"/>
  <c r="T573" i="2"/>
  <c r="Q574" i="2"/>
  <c r="R574" i="2"/>
  <c r="S574" i="2"/>
  <c r="T574" i="2"/>
  <c r="Q575" i="2"/>
  <c r="R575" i="2"/>
  <c r="S575" i="2"/>
  <c r="T575" i="2"/>
  <c r="Q576" i="2"/>
  <c r="R576" i="2"/>
  <c r="S576" i="2"/>
  <c r="T576" i="2"/>
  <c r="Q577" i="2"/>
  <c r="R577" i="2"/>
  <c r="S577" i="2"/>
  <c r="T577" i="2"/>
  <c r="Q578" i="2"/>
  <c r="R578" i="2"/>
  <c r="S578" i="2"/>
  <c r="T578" i="2"/>
  <c r="Q579" i="2"/>
  <c r="R579" i="2"/>
  <c r="S579" i="2"/>
  <c r="T579" i="2"/>
  <c r="Q580" i="2"/>
  <c r="R580" i="2"/>
  <c r="S580" i="2"/>
  <c r="T580" i="2"/>
  <c r="Q581" i="2"/>
  <c r="R581" i="2"/>
  <c r="S581" i="2"/>
  <c r="T581" i="2"/>
  <c r="Q582" i="2"/>
  <c r="R582" i="2"/>
  <c r="S582" i="2"/>
  <c r="T582" i="2"/>
  <c r="Q583" i="2"/>
  <c r="R583" i="2"/>
  <c r="S583" i="2"/>
  <c r="T583" i="2"/>
  <c r="Q584" i="2"/>
  <c r="R584" i="2"/>
  <c r="S584" i="2"/>
  <c r="T584" i="2"/>
  <c r="Q585" i="2"/>
  <c r="R585" i="2"/>
  <c r="S585" i="2"/>
  <c r="T585" i="2"/>
  <c r="Q586" i="2"/>
  <c r="R586" i="2"/>
  <c r="S586" i="2"/>
  <c r="T586" i="2"/>
  <c r="Q587" i="2"/>
  <c r="R587" i="2"/>
  <c r="S587" i="2"/>
  <c r="T587" i="2"/>
  <c r="Q588" i="2"/>
  <c r="R588" i="2"/>
  <c r="S588" i="2"/>
  <c r="T588" i="2"/>
  <c r="Q589" i="2"/>
  <c r="R589" i="2"/>
  <c r="S589" i="2"/>
  <c r="T589" i="2"/>
  <c r="Q590" i="2"/>
  <c r="R590" i="2"/>
  <c r="S590" i="2"/>
  <c r="T590" i="2"/>
  <c r="Q591" i="2"/>
  <c r="R591" i="2"/>
  <c r="S591" i="2"/>
  <c r="T591" i="2"/>
  <c r="Q592" i="2"/>
  <c r="R592" i="2"/>
  <c r="S592" i="2"/>
  <c r="T592" i="2"/>
  <c r="Q593" i="2"/>
  <c r="R593" i="2"/>
  <c r="S593" i="2"/>
  <c r="T593" i="2"/>
  <c r="Q594" i="2"/>
  <c r="R594" i="2"/>
  <c r="S594" i="2"/>
  <c r="T594" i="2"/>
  <c r="Q595" i="2"/>
  <c r="R595" i="2"/>
  <c r="S595" i="2"/>
  <c r="T595" i="2"/>
  <c r="Q596" i="2"/>
  <c r="R596" i="2"/>
  <c r="S596" i="2"/>
  <c r="T596" i="2"/>
  <c r="Q597" i="2"/>
  <c r="R597" i="2"/>
  <c r="S597" i="2"/>
  <c r="T597" i="2"/>
  <c r="Q598" i="2"/>
  <c r="R598" i="2"/>
  <c r="S598" i="2"/>
  <c r="T598" i="2"/>
  <c r="Q599" i="2"/>
  <c r="R599" i="2"/>
  <c r="S599" i="2"/>
  <c r="T599" i="2"/>
  <c r="Q600" i="2"/>
  <c r="R600" i="2"/>
  <c r="S600" i="2"/>
  <c r="T600" i="2"/>
  <c r="Q601" i="2"/>
  <c r="R601" i="2"/>
  <c r="S601" i="2"/>
  <c r="T601" i="2"/>
  <c r="Q602" i="2"/>
  <c r="R602" i="2"/>
  <c r="S602" i="2"/>
  <c r="T602" i="2"/>
  <c r="Q603" i="2"/>
  <c r="R603" i="2"/>
  <c r="S603" i="2"/>
  <c r="T603" i="2"/>
  <c r="Q604" i="2"/>
  <c r="R604" i="2"/>
  <c r="S604" i="2"/>
  <c r="T604" i="2"/>
  <c r="Q605" i="2"/>
  <c r="R605" i="2"/>
  <c r="S605" i="2"/>
  <c r="T605" i="2"/>
  <c r="Q606" i="2"/>
  <c r="R606" i="2"/>
  <c r="S606" i="2"/>
  <c r="T606" i="2"/>
  <c r="Q607" i="2"/>
  <c r="R607" i="2"/>
  <c r="S607" i="2"/>
  <c r="T607" i="2"/>
  <c r="Q608" i="2"/>
  <c r="R608" i="2"/>
  <c r="S608" i="2"/>
  <c r="T608" i="2"/>
  <c r="Q609" i="2"/>
  <c r="R609" i="2"/>
  <c r="S609" i="2"/>
  <c r="T609" i="2"/>
  <c r="Q610" i="2"/>
  <c r="R610" i="2"/>
  <c r="S610" i="2"/>
  <c r="T610" i="2"/>
  <c r="Q611" i="2"/>
  <c r="R611" i="2"/>
  <c r="S611" i="2"/>
  <c r="T611" i="2"/>
  <c r="Q612" i="2"/>
  <c r="R612" i="2"/>
  <c r="S612" i="2"/>
  <c r="T612" i="2"/>
  <c r="Q613" i="2"/>
  <c r="R613" i="2"/>
  <c r="S613" i="2"/>
  <c r="T613" i="2"/>
  <c r="Q614" i="2"/>
  <c r="R614" i="2"/>
  <c r="S614" i="2"/>
  <c r="T614" i="2"/>
  <c r="Q615" i="2"/>
  <c r="R615" i="2"/>
  <c r="S615" i="2"/>
  <c r="T615" i="2"/>
  <c r="Q616" i="2"/>
  <c r="R616" i="2"/>
  <c r="S616" i="2"/>
  <c r="T616" i="2"/>
  <c r="Q617" i="2"/>
  <c r="R617" i="2"/>
  <c r="S617" i="2"/>
  <c r="T617" i="2"/>
  <c r="Q618" i="2"/>
  <c r="R618" i="2"/>
  <c r="S618" i="2"/>
  <c r="T618" i="2"/>
  <c r="Q619" i="2"/>
  <c r="R619" i="2"/>
  <c r="S619" i="2"/>
  <c r="T619" i="2"/>
  <c r="Q620" i="2"/>
  <c r="R620" i="2"/>
  <c r="S620" i="2"/>
  <c r="T620" i="2"/>
  <c r="Q621" i="2"/>
  <c r="R621" i="2"/>
  <c r="S621" i="2"/>
  <c r="T621" i="2"/>
  <c r="Q622" i="2"/>
  <c r="R622" i="2"/>
  <c r="S622" i="2"/>
  <c r="T622" i="2"/>
  <c r="Q623" i="2"/>
  <c r="R623" i="2"/>
  <c r="S623" i="2"/>
  <c r="T623" i="2"/>
  <c r="Q624" i="2"/>
  <c r="R624" i="2"/>
  <c r="S624" i="2"/>
  <c r="T624" i="2"/>
  <c r="Q625" i="2"/>
  <c r="R625" i="2"/>
  <c r="S625" i="2"/>
  <c r="T625" i="2"/>
  <c r="Q626" i="2"/>
  <c r="R626" i="2"/>
  <c r="S626" i="2"/>
  <c r="T626" i="2"/>
  <c r="Q627" i="2"/>
  <c r="R627" i="2"/>
  <c r="S627" i="2"/>
  <c r="T627" i="2"/>
  <c r="Q628" i="2"/>
  <c r="R628" i="2"/>
  <c r="S628" i="2"/>
  <c r="T628" i="2"/>
  <c r="Q629" i="2"/>
  <c r="R629" i="2"/>
  <c r="S629" i="2"/>
  <c r="T629" i="2"/>
  <c r="Q630" i="2"/>
  <c r="R630" i="2"/>
  <c r="S630" i="2"/>
  <c r="T630" i="2"/>
  <c r="Q631" i="2"/>
  <c r="R631" i="2"/>
  <c r="S631" i="2"/>
  <c r="T631" i="2"/>
  <c r="Q632" i="2"/>
  <c r="R632" i="2"/>
  <c r="S632" i="2"/>
  <c r="T632" i="2"/>
  <c r="Q633" i="2"/>
  <c r="R633" i="2"/>
  <c r="S633" i="2"/>
  <c r="T633" i="2"/>
  <c r="Q634" i="2"/>
  <c r="R634" i="2"/>
  <c r="S634" i="2"/>
  <c r="T634" i="2"/>
  <c r="Q635" i="2"/>
  <c r="R635" i="2"/>
  <c r="S635" i="2"/>
  <c r="T635" i="2"/>
  <c r="Q636" i="2"/>
  <c r="R636" i="2"/>
  <c r="S636" i="2"/>
  <c r="T636" i="2"/>
  <c r="Q637" i="2"/>
  <c r="R637" i="2"/>
  <c r="S637" i="2"/>
  <c r="T637" i="2"/>
  <c r="Q638" i="2"/>
  <c r="R638" i="2"/>
  <c r="S638" i="2"/>
  <c r="T638" i="2"/>
  <c r="Q639" i="2"/>
  <c r="R639" i="2"/>
  <c r="S639" i="2"/>
  <c r="T639" i="2"/>
  <c r="Q640" i="2"/>
  <c r="R640" i="2"/>
  <c r="S640" i="2"/>
  <c r="T640" i="2"/>
  <c r="Q641" i="2"/>
  <c r="R641" i="2"/>
  <c r="S641" i="2"/>
  <c r="T641" i="2"/>
  <c r="Q642" i="2"/>
  <c r="R642" i="2"/>
  <c r="S642" i="2"/>
  <c r="T642" i="2"/>
  <c r="Q643" i="2"/>
  <c r="R643" i="2"/>
  <c r="S643" i="2"/>
  <c r="T643" i="2"/>
  <c r="Q644" i="2"/>
  <c r="R644" i="2"/>
  <c r="S644" i="2"/>
  <c r="T644" i="2"/>
  <c r="Q645" i="2"/>
  <c r="R645" i="2"/>
  <c r="S645" i="2"/>
  <c r="T645" i="2"/>
  <c r="Q646" i="2"/>
  <c r="R646" i="2"/>
  <c r="S646" i="2"/>
  <c r="T646" i="2"/>
  <c r="Q647" i="2"/>
  <c r="R647" i="2"/>
  <c r="S647" i="2"/>
  <c r="T647" i="2"/>
  <c r="Q648" i="2"/>
  <c r="R648" i="2"/>
  <c r="S648" i="2"/>
  <c r="T648" i="2"/>
  <c r="Q649" i="2"/>
  <c r="R649" i="2"/>
  <c r="S649" i="2"/>
  <c r="T649" i="2"/>
  <c r="Q650" i="2"/>
  <c r="R650" i="2"/>
  <c r="S650" i="2"/>
  <c r="T650" i="2"/>
  <c r="Q651" i="2"/>
  <c r="R651" i="2"/>
  <c r="S651" i="2"/>
  <c r="T651" i="2"/>
  <c r="Q652" i="2"/>
  <c r="R652" i="2"/>
  <c r="S652" i="2"/>
  <c r="T652" i="2"/>
  <c r="Q653" i="2"/>
  <c r="R653" i="2"/>
  <c r="S653" i="2"/>
  <c r="T653" i="2"/>
  <c r="Q654" i="2"/>
  <c r="R654" i="2"/>
  <c r="S654" i="2"/>
  <c r="T654" i="2"/>
  <c r="Q655" i="2"/>
  <c r="R655" i="2"/>
  <c r="S655" i="2"/>
  <c r="T655" i="2"/>
  <c r="Q656" i="2"/>
  <c r="R656" i="2"/>
  <c r="S656" i="2"/>
  <c r="T656" i="2"/>
  <c r="Q657" i="2"/>
  <c r="R657" i="2"/>
  <c r="S657" i="2"/>
  <c r="T657" i="2"/>
  <c r="Q658" i="2"/>
  <c r="R658" i="2"/>
  <c r="S658" i="2"/>
  <c r="T658" i="2"/>
  <c r="Q659" i="2"/>
  <c r="R659" i="2"/>
  <c r="S659" i="2"/>
  <c r="T659" i="2"/>
  <c r="Q660" i="2"/>
  <c r="R660" i="2"/>
  <c r="S660" i="2"/>
  <c r="T660" i="2"/>
  <c r="Q661" i="2"/>
  <c r="R661" i="2"/>
  <c r="S661" i="2"/>
  <c r="T661" i="2"/>
  <c r="Q662" i="2"/>
  <c r="R662" i="2"/>
  <c r="S662" i="2"/>
  <c r="T662" i="2"/>
  <c r="Q663" i="2"/>
  <c r="R663" i="2"/>
  <c r="S663" i="2"/>
  <c r="T663" i="2"/>
  <c r="Q664" i="2"/>
  <c r="R664" i="2"/>
  <c r="S664" i="2"/>
  <c r="T664" i="2"/>
  <c r="Q665" i="2"/>
  <c r="R665" i="2"/>
  <c r="S665" i="2"/>
  <c r="T665" i="2"/>
  <c r="Q666" i="2"/>
  <c r="R666" i="2"/>
  <c r="S666" i="2"/>
  <c r="T666" i="2"/>
  <c r="Q667" i="2"/>
  <c r="R667" i="2"/>
  <c r="S667" i="2"/>
  <c r="T667" i="2"/>
  <c r="Q668" i="2"/>
  <c r="R668" i="2"/>
  <c r="S668" i="2"/>
  <c r="T668" i="2"/>
  <c r="Q669" i="2"/>
  <c r="R669" i="2"/>
  <c r="S669" i="2"/>
  <c r="T669" i="2"/>
  <c r="Q670" i="2"/>
  <c r="R670" i="2"/>
  <c r="S670" i="2"/>
  <c r="T670" i="2"/>
  <c r="Q671" i="2"/>
  <c r="R671" i="2"/>
  <c r="S671" i="2"/>
  <c r="T671" i="2"/>
  <c r="Q672" i="2"/>
  <c r="R672" i="2"/>
  <c r="S672" i="2"/>
  <c r="T672" i="2"/>
  <c r="Q673" i="2"/>
  <c r="R673" i="2"/>
  <c r="S673" i="2"/>
  <c r="T673" i="2"/>
  <c r="Q674" i="2"/>
  <c r="R674" i="2"/>
  <c r="S674" i="2"/>
  <c r="T674" i="2"/>
  <c r="Q675" i="2"/>
  <c r="R675" i="2"/>
  <c r="S675" i="2"/>
  <c r="T675" i="2"/>
  <c r="Q676" i="2"/>
  <c r="R676" i="2"/>
  <c r="S676" i="2"/>
  <c r="T676" i="2"/>
  <c r="Q677" i="2"/>
  <c r="R677" i="2"/>
  <c r="S677" i="2"/>
  <c r="T677" i="2"/>
  <c r="Q678" i="2"/>
  <c r="R678" i="2"/>
  <c r="S678" i="2"/>
  <c r="T678" i="2"/>
  <c r="Q679" i="2"/>
  <c r="R679" i="2"/>
  <c r="S679" i="2"/>
  <c r="T679" i="2"/>
  <c r="Q680" i="2"/>
  <c r="R680" i="2"/>
  <c r="S680" i="2"/>
  <c r="T680" i="2"/>
  <c r="Q681" i="2"/>
  <c r="R681" i="2"/>
  <c r="S681" i="2"/>
  <c r="T681" i="2"/>
  <c r="Q682" i="2"/>
  <c r="R682" i="2"/>
  <c r="S682" i="2"/>
  <c r="T682" i="2"/>
  <c r="Q683" i="2"/>
  <c r="R683" i="2"/>
  <c r="S683" i="2"/>
  <c r="T683" i="2"/>
  <c r="Q684" i="2"/>
  <c r="R684" i="2"/>
  <c r="S684" i="2"/>
  <c r="T684" i="2"/>
  <c r="Q685" i="2"/>
  <c r="R685" i="2"/>
  <c r="S685" i="2"/>
  <c r="T685" i="2"/>
  <c r="Q686" i="2"/>
  <c r="R686" i="2"/>
  <c r="S686" i="2"/>
  <c r="T686" i="2"/>
  <c r="Q687" i="2"/>
  <c r="R687" i="2"/>
  <c r="S687" i="2"/>
  <c r="T687" i="2"/>
  <c r="Q688" i="2"/>
  <c r="R688" i="2"/>
  <c r="S688" i="2"/>
  <c r="T688" i="2"/>
  <c r="Q689" i="2"/>
  <c r="R689" i="2"/>
  <c r="S689" i="2"/>
  <c r="T689" i="2"/>
  <c r="Q690" i="2"/>
  <c r="R690" i="2"/>
  <c r="S690" i="2"/>
  <c r="T690" i="2"/>
  <c r="Q691" i="2"/>
  <c r="R691" i="2"/>
  <c r="S691" i="2"/>
  <c r="T691" i="2"/>
  <c r="Q692" i="2"/>
  <c r="R692" i="2"/>
  <c r="S692" i="2"/>
  <c r="T692" i="2"/>
  <c r="Q693" i="2"/>
  <c r="R693" i="2"/>
  <c r="S693" i="2"/>
  <c r="T693" i="2"/>
  <c r="Q694" i="2"/>
  <c r="R694" i="2"/>
  <c r="S694" i="2"/>
  <c r="T694" i="2"/>
  <c r="Q695" i="2"/>
  <c r="R695" i="2"/>
  <c r="S695" i="2"/>
  <c r="T695" i="2"/>
  <c r="Q696" i="2"/>
  <c r="R696" i="2"/>
  <c r="S696" i="2"/>
  <c r="T696" i="2"/>
  <c r="Q697" i="2"/>
  <c r="R697" i="2"/>
  <c r="S697" i="2"/>
  <c r="T697" i="2"/>
  <c r="Q698" i="2"/>
  <c r="R698" i="2"/>
  <c r="S698" i="2"/>
  <c r="T698" i="2"/>
  <c r="Q699" i="2"/>
  <c r="R699" i="2"/>
  <c r="S699" i="2"/>
  <c r="T699" i="2"/>
  <c r="Q700" i="2"/>
  <c r="R700" i="2"/>
  <c r="S700" i="2"/>
  <c r="T700" i="2"/>
  <c r="Q701" i="2"/>
  <c r="R701" i="2"/>
  <c r="S701" i="2"/>
  <c r="T701" i="2"/>
  <c r="Q702" i="2"/>
  <c r="R702" i="2"/>
  <c r="S702" i="2"/>
  <c r="T702" i="2"/>
  <c r="Q703" i="2"/>
  <c r="R703" i="2"/>
  <c r="S703" i="2"/>
  <c r="T703" i="2"/>
  <c r="Q704" i="2"/>
  <c r="R704" i="2"/>
  <c r="S704" i="2"/>
  <c r="T704" i="2"/>
  <c r="Q705" i="2"/>
  <c r="R705" i="2"/>
  <c r="S705" i="2"/>
  <c r="T705" i="2"/>
  <c r="Q706" i="2"/>
  <c r="R706" i="2"/>
  <c r="S706" i="2"/>
  <c r="T706" i="2"/>
  <c r="Q707" i="2"/>
  <c r="R707" i="2"/>
  <c r="S707" i="2"/>
  <c r="T707" i="2"/>
  <c r="Q708" i="2"/>
  <c r="R708" i="2"/>
  <c r="S708" i="2"/>
  <c r="T708" i="2"/>
  <c r="Q709" i="2"/>
  <c r="R709" i="2"/>
  <c r="S709" i="2"/>
  <c r="T709" i="2"/>
  <c r="Q710" i="2"/>
  <c r="R710" i="2"/>
  <c r="S710" i="2"/>
  <c r="T710" i="2"/>
  <c r="Q711" i="2"/>
  <c r="R711" i="2"/>
  <c r="S711" i="2"/>
  <c r="T711" i="2"/>
  <c r="Q712" i="2"/>
  <c r="R712" i="2"/>
  <c r="S712" i="2"/>
  <c r="T712" i="2"/>
  <c r="Q713" i="2"/>
  <c r="R713" i="2"/>
  <c r="S713" i="2"/>
  <c r="T713" i="2"/>
  <c r="Q714" i="2"/>
  <c r="R714" i="2"/>
  <c r="S714" i="2"/>
  <c r="T714" i="2"/>
  <c r="Q715" i="2"/>
  <c r="R715" i="2"/>
  <c r="S715" i="2"/>
  <c r="T715" i="2"/>
  <c r="Q716" i="2"/>
  <c r="R716" i="2"/>
  <c r="S716" i="2"/>
  <c r="T716" i="2"/>
  <c r="Q717" i="2"/>
  <c r="R717" i="2"/>
  <c r="S717" i="2"/>
  <c r="T717" i="2"/>
  <c r="Q718" i="2"/>
  <c r="R718" i="2"/>
  <c r="S718" i="2"/>
  <c r="T718" i="2"/>
  <c r="Q719" i="2"/>
  <c r="R719" i="2"/>
  <c r="S719" i="2"/>
  <c r="T719" i="2"/>
  <c r="Q720" i="2"/>
  <c r="R720" i="2"/>
  <c r="S720" i="2"/>
  <c r="T720" i="2"/>
  <c r="Q721" i="2"/>
  <c r="R721" i="2"/>
  <c r="S721" i="2"/>
  <c r="T721" i="2"/>
  <c r="Q722" i="2"/>
  <c r="R722" i="2"/>
  <c r="S722" i="2"/>
  <c r="T722" i="2"/>
  <c r="Q723" i="2"/>
  <c r="R723" i="2"/>
  <c r="S723" i="2"/>
  <c r="T723" i="2"/>
  <c r="Q724" i="2"/>
  <c r="R724" i="2"/>
  <c r="S724" i="2"/>
  <c r="T724" i="2"/>
  <c r="Q725" i="2"/>
  <c r="R725" i="2"/>
  <c r="S725" i="2"/>
  <c r="T725" i="2"/>
  <c r="Q726" i="2"/>
  <c r="R726" i="2"/>
  <c r="S726" i="2"/>
  <c r="T726" i="2"/>
  <c r="Q727" i="2"/>
  <c r="R727" i="2"/>
  <c r="S727" i="2"/>
  <c r="T727" i="2"/>
  <c r="Q728" i="2"/>
  <c r="R728" i="2"/>
  <c r="S728" i="2"/>
  <c r="T728" i="2"/>
  <c r="Q729" i="2"/>
  <c r="R729" i="2"/>
  <c r="S729" i="2"/>
  <c r="T729" i="2"/>
  <c r="Q730" i="2"/>
  <c r="R730" i="2"/>
  <c r="S730" i="2"/>
  <c r="T730" i="2"/>
  <c r="Q731" i="2"/>
  <c r="R731" i="2"/>
  <c r="S731" i="2"/>
  <c r="T731" i="2"/>
  <c r="Q732" i="2"/>
  <c r="R732" i="2"/>
  <c r="S732" i="2"/>
  <c r="T732" i="2"/>
  <c r="Q733" i="2"/>
  <c r="R733" i="2"/>
  <c r="S733" i="2"/>
  <c r="T733" i="2"/>
  <c r="Q734" i="2"/>
  <c r="R734" i="2"/>
  <c r="S734" i="2"/>
  <c r="T734" i="2"/>
  <c r="Q735" i="2"/>
  <c r="R735" i="2"/>
  <c r="S735" i="2"/>
  <c r="T735" i="2"/>
  <c r="Q736" i="2"/>
  <c r="R736" i="2"/>
  <c r="S736" i="2"/>
  <c r="T736" i="2"/>
  <c r="Q737" i="2"/>
  <c r="R737" i="2"/>
  <c r="S737" i="2"/>
  <c r="T737" i="2"/>
  <c r="Q738" i="2"/>
  <c r="R738" i="2"/>
  <c r="S738" i="2"/>
  <c r="T738" i="2"/>
  <c r="Q739" i="2"/>
  <c r="R739" i="2"/>
  <c r="S739" i="2"/>
  <c r="T739" i="2"/>
  <c r="Q740" i="2"/>
  <c r="R740" i="2"/>
  <c r="S740" i="2"/>
  <c r="T740" i="2"/>
  <c r="Q741" i="2"/>
  <c r="R741" i="2"/>
  <c r="S741" i="2"/>
  <c r="T741" i="2"/>
  <c r="Q742" i="2"/>
  <c r="R742" i="2"/>
  <c r="S742" i="2"/>
  <c r="T742" i="2"/>
  <c r="Q743" i="2"/>
  <c r="R743" i="2"/>
  <c r="S743" i="2"/>
  <c r="T743" i="2"/>
  <c r="Q744" i="2"/>
  <c r="R744" i="2"/>
  <c r="S744" i="2"/>
  <c r="T744" i="2"/>
  <c r="Q745" i="2"/>
  <c r="R745" i="2"/>
  <c r="S745" i="2"/>
  <c r="T745" i="2"/>
  <c r="Q746" i="2"/>
  <c r="R746" i="2"/>
  <c r="S746" i="2"/>
  <c r="T746" i="2"/>
  <c r="Q747" i="2"/>
  <c r="R747" i="2"/>
  <c r="S747" i="2"/>
  <c r="T747" i="2"/>
  <c r="Q748" i="2"/>
  <c r="R748" i="2"/>
  <c r="S748" i="2"/>
  <c r="T748" i="2"/>
  <c r="Q749" i="2"/>
  <c r="R749" i="2"/>
  <c r="S749" i="2"/>
  <c r="T749" i="2"/>
  <c r="Q750" i="2"/>
  <c r="R750" i="2"/>
  <c r="S750" i="2"/>
  <c r="T750" i="2"/>
  <c r="Q751" i="2"/>
  <c r="R751" i="2"/>
  <c r="S751" i="2"/>
  <c r="T751" i="2"/>
  <c r="Q752" i="2"/>
  <c r="R752" i="2"/>
  <c r="S752" i="2"/>
  <c r="T752" i="2"/>
  <c r="Q753" i="2"/>
  <c r="R753" i="2"/>
  <c r="S753" i="2"/>
  <c r="T753" i="2"/>
  <c r="Q754" i="2"/>
  <c r="R754" i="2"/>
  <c r="S754" i="2"/>
  <c r="T754" i="2"/>
  <c r="Q755" i="2"/>
  <c r="R755" i="2"/>
  <c r="S755" i="2"/>
  <c r="T755" i="2"/>
  <c r="Q756" i="2"/>
  <c r="R756" i="2"/>
  <c r="S756" i="2"/>
  <c r="T756" i="2"/>
  <c r="Q757" i="2"/>
  <c r="R757" i="2"/>
  <c r="S757" i="2"/>
  <c r="T757" i="2"/>
  <c r="Q758" i="2"/>
  <c r="R758" i="2"/>
  <c r="S758" i="2"/>
  <c r="T758" i="2"/>
  <c r="Q759" i="2"/>
  <c r="R759" i="2"/>
  <c r="S759" i="2"/>
  <c r="T759" i="2"/>
  <c r="Q760" i="2"/>
  <c r="R760" i="2"/>
  <c r="S760" i="2"/>
  <c r="T760" i="2"/>
  <c r="Q761" i="2"/>
  <c r="R761" i="2"/>
  <c r="S761" i="2"/>
  <c r="T761" i="2"/>
  <c r="Q762" i="2"/>
  <c r="R762" i="2"/>
  <c r="S762" i="2"/>
  <c r="T762" i="2"/>
  <c r="Q763" i="2"/>
  <c r="R763" i="2"/>
  <c r="S763" i="2"/>
  <c r="T763" i="2"/>
  <c r="Q764" i="2"/>
  <c r="R764" i="2"/>
  <c r="S764" i="2"/>
  <c r="T764" i="2"/>
  <c r="Q765" i="2"/>
  <c r="R765" i="2"/>
  <c r="S765" i="2"/>
  <c r="T765" i="2"/>
  <c r="Q766" i="2"/>
  <c r="R766" i="2"/>
  <c r="S766" i="2"/>
  <c r="T766" i="2"/>
  <c r="Q767" i="2"/>
  <c r="R767" i="2"/>
  <c r="S767" i="2"/>
  <c r="T767" i="2"/>
  <c r="Q768" i="2"/>
  <c r="R768" i="2"/>
  <c r="S768" i="2"/>
  <c r="T768" i="2"/>
  <c r="Q769" i="2"/>
  <c r="R769" i="2"/>
  <c r="S769" i="2"/>
  <c r="T769" i="2"/>
  <c r="Q770" i="2"/>
  <c r="R770" i="2"/>
  <c r="S770" i="2"/>
  <c r="T770" i="2"/>
  <c r="Q771" i="2"/>
  <c r="R771" i="2"/>
  <c r="S771" i="2"/>
  <c r="T771" i="2"/>
  <c r="Q772" i="2"/>
  <c r="R772" i="2"/>
  <c r="S772" i="2"/>
  <c r="T772" i="2"/>
  <c r="Q773" i="2"/>
  <c r="R773" i="2"/>
  <c r="S773" i="2"/>
  <c r="T773" i="2"/>
  <c r="Q774" i="2"/>
  <c r="R774" i="2"/>
  <c r="S774" i="2"/>
  <c r="T774" i="2"/>
  <c r="Q775" i="2"/>
  <c r="R775" i="2"/>
  <c r="S775" i="2"/>
  <c r="T775" i="2"/>
  <c r="Q776" i="2"/>
  <c r="R776" i="2"/>
  <c r="S776" i="2"/>
  <c r="T776" i="2"/>
  <c r="Q777" i="2"/>
  <c r="R777" i="2"/>
  <c r="S777" i="2"/>
  <c r="T777" i="2"/>
  <c r="Q778" i="2"/>
  <c r="R778" i="2"/>
  <c r="S778" i="2"/>
  <c r="T778" i="2"/>
  <c r="Q779" i="2"/>
  <c r="R779" i="2"/>
  <c r="S779" i="2"/>
  <c r="T779" i="2"/>
  <c r="Q780" i="2"/>
  <c r="R780" i="2"/>
  <c r="S780" i="2"/>
  <c r="T780" i="2"/>
  <c r="Q781" i="2"/>
  <c r="R781" i="2"/>
  <c r="S781" i="2"/>
  <c r="T781" i="2"/>
  <c r="Q782" i="2"/>
  <c r="R782" i="2"/>
  <c r="S782" i="2"/>
  <c r="T782" i="2"/>
  <c r="Q783" i="2"/>
  <c r="R783" i="2"/>
  <c r="S783" i="2"/>
  <c r="T783" i="2"/>
  <c r="Q784" i="2"/>
  <c r="R784" i="2"/>
  <c r="S784" i="2"/>
  <c r="T784" i="2"/>
  <c r="Q785" i="2"/>
  <c r="R785" i="2"/>
  <c r="S785" i="2"/>
  <c r="T785" i="2"/>
  <c r="Q786" i="2"/>
  <c r="R786" i="2"/>
  <c r="S786" i="2"/>
  <c r="T786" i="2"/>
  <c r="Q787" i="2"/>
  <c r="R787" i="2"/>
  <c r="S787" i="2"/>
  <c r="T787" i="2"/>
  <c r="Q788" i="2"/>
  <c r="R788" i="2"/>
  <c r="S788" i="2"/>
  <c r="T788" i="2"/>
  <c r="Q789" i="2"/>
  <c r="R789" i="2"/>
  <c r="S789" i="2"/>
  <c r="T789" i="2"/>
  <c r="Q790" i="2"/>
  <c r="R790" i="2"/>
  <c r="S790" i="2"/>
  <c r="T790" i="2"/>
  <c r="Q791" i="2"/>
  <c r="R791" i="2"/>
  <c r="S791" i="2"/>
  <c r="T791" i="2"/>
  <c r="Q792" i="2"/>
  <c r="R792" i="2"/>
  <c r="S792" i="2"/>
  <c r="T792" i="2"/>
  <c r="Q793" i="2"/>
  <c r="R793" i="2"/>
  <c r="S793" i="2"/>
  <c r="T793" i="2"/>
  <c r="Q794" i="2"/>
  <c r="R794" i="2"/>
  <c r="S794" i="2"/>
  <c r="T794" i="2"/>
  <c r="Q795" i="2"/>
  <c r="R795" i="2"/>
  <c r="S795" i="2"/>
  <c r="T795" i="2"/>
  <c r="Q796" i="2"/>
  <c r="R796" i="2"/>
  <c r="S796" i="2"/>
  <c r="T796" i="2"/>
  <c r="Q797" i="2"/>
  <c r="R797" i="2"/>
  <c r="S797" i="2"/>
  <c r="T797" i="2"/>
  <c r="Q798" i="2"/>
  <c r="R798" i="2"/>
  <c r="S798" i="2"/>
  <c r="T798" i="2"/>
  <c r="Q799" i="2"/>
  <c r="R799" i="2"/>
  <c r="S799" i="2"/>
  <c r="T799" i="2"/>
  <c r="Q800" i="2"/>
  <c r="R800" i="2"/>
  <c r="S800" i="2"/>
  <c r="T800" i="2"/>
  <c r="Q801" i="2"/>
  <c r="R801" i="2"/>
  <c r="S801" i="2"/>
  <c r="T801" i="2"/>
  <c r="Q802" i="2"/>
  <c r="R802" i="2"/>
  <c r="S802" i="2"/>
  <c r="T802" i="2"/>
  <c r="Q803" i="2"/>
  <c r="R803" i="2"/>
  <c r="S803" i="2"/>
  <c r="T803" i="2"/>
  <c r="Q804" i="2"/>
  <c r="R804" i="2"/>
  <c r="S804" i="2"/>
  <c r="T804" i="2"/>
  <c r="Q805" i="2"/>
  <c r="R805" i="2"/>
  <c r="S805" i="2"/>
  <c r="T805" i="2"/>
  <c r="Q806" i="2"/>
  <c r="R806" i="2"/>
  <c r="S806" i="2"/>
  <c r="T806" i="2"/>
  <c r="Q807" i="2"/>
  <c r="R807" i="2"/>
  <c r="S807" i="2"/>
  <c r="T807" i="2"/>
  <c r="Q808" i="2"/>
  <c r="R808" i="2"/>
  <c r="S808" i="2"/>
  <c r="T808" i="2"/>
  <c r="Q809" i="2"/>
  <c r="R809" i="2"/>
  <c r="S809" i="2"/>
  <c r="T809" i="2"/>
  <c r="Q810" i="2"/>
  <c r="R810" i="2"/>
  <c r="S810" i="2"/>
  <c r="T810" i="2"/>
  <c r="Q811" i="2"/>
  <c r="R811" i="2"/>
  <c r="S811" i="2"/>
  <c r="T811" i="2"/>
  <c r="Q812" i="2"/>
  <c r="R812" i="2"/>
  <c r="S812" i="2"/>
  <c r="T812" i="2"/>
  <c r="Q813" i="2"/>
  <c r="R813" i="2"/>
  <c r="S813" i="2"/>
  <c r="T813" i="2"/>
  <c r="Q814" i="2"/>
  <c r="R814" i="2"/>
  <c r="S814" i="2"/>
  <c r="T814" i="2"/>
  <c r="Q815" i="2"/>
  <c r="R815" i="2"/>
  <c r="S815" i="2"/>
  <c r="T815" i="2"/>
  <c r="Q816" i="2"/>
  <c r="R816" i="2"/>
  <c r="S816" i="2"/>
  <c r="T816" i="2"/>
  <c r="Q817" i="2"/>
  <c r="R817" i="2"/>
  <c r="S817" i="2"/>
  <c r="T817" i="2"/>
  <c r="Q818" i="2"/>
  <c r="R818" i="2"/>
  <c r="S818" i="2"/>
  <c r="T818" i="2"/>
  <c r="Q819" i="2"/>
  <c r="R819" i="2"/>
  <c r="S819" i="2"/>
  <c r="T819" i="2"/>
  <c r="Q820" i="2"/>
  <c r="R820" i="2"/>
  <c r="S820" i="2"/>
  <c r="T820" i="2"/>
  <c r="Q821" i="2"/>
  <c r="R821" i="2"/>
  <c r="S821" i="2"/>
  <c r="T821" i="2"/>
  <c r="Q822" i="2"/>
  <c r="R822" i="2"/>
  <c r="S822" i="2"/>
  <c r="T822" i="2"/>
  <c r="Q823" i="2"/>
  <c r="R823" i="2"/>
  <c r="S823" i="2"/>
  <c r="T823" i="2"/>
  <c r="Q824" i="2"/>
  <c r="R824" i="2"/>
  <c r="S824" i="2"/>
  <c r="T824" i="2"/>
  <c r="Q825" i="2"/>
  <c r="R825" i="2"/>
  <c r="S825" i="2"/>
  <c r="T825" i="2"/>
  <c r="Q826" i="2"/>
  <c r="R826" i="2"/>
  <c r="S826" i="2"/>
  <c r="T826" i="2"/>
  <c r="Q827" i="2"/>
  <c r="R827" i="2"/>
  <c r="S827" i="2"/>
  <c r="T827" i="2"/>
  <c r="Q828" i="2"/>
  <c r="R828" i="2"/>
  <c r="S828" i="2"/>
  <c r="T828" i="2"/>
  <c r="Q829" i="2"/>
  <c r="R829" i="2"/>
  <c r="S829" i="2"/>
  <c r="T829" i="2"/>
  <c r="Q830" i="2"/>
  <c r="R830" i="2"/>
  <c r="S830" i="2"/>
  <c r="T830" i="2"/>
  <c r="Q831" i="2"/>
  <c r="R831" i="2"/>
  <c r="S831" i="2"/>
  <c r="T831" i="2"/>
  <c r="Q832" i="2"/>
  <c r="R832" i="2"/>
  <c r="S832" i="2"/>
  <c r="T832" i="2"/>
  <c r="Q833" i="2"/>
  <c r="R833" i="2"/>
  <c r="S833" i="2"/>
  <c r="T833" i="2"/>
  <c r="Q834" i="2"/>
  <c r="R834" i="2"/>
  <c r="S834" i="2"/>
  <c r="T834" i="2"/>
  <c r="Q835" i="2"/>
  <c r="R835" i="2"/>
  <c r="S835" i="2"/>
  <c r="T835" i="2"/>
  <c r="Q836" i="2"/>
  <c r="R836" i="2"/>
  <c r="S836" i="2"/>
  <c r="T836" i="2"/>
  <c r="Q837" i="2"/>
  <c r="R837" i="2"/>
  <c r="S837" i="2"/>
  <c r="T837" i="2"/>
  <c r="Q838" i="2"/>
  <c r="R838" i="2"/>
  <c r="S838" i="2"/>
  <c r="T838" i="2"/>
  <c r="Q839" i="2"/>
  <c r="R839" i="2"/>
  <c r="S839" i="2"/>
  <c r="T839" i="2"/>
  <c r="Q840" i="2"/>
  <c r="R840" i="2"/>
  <c r="S840" i="2"/>
  <c r="T840" i="2"/>
  <c r="Q841" i="2"/>
  <c r="R841" i="2"/>
  <c r="S841" i="2"/>
  <c r="T841" i="2"/>
  <c r="Q842" i="2"/>
  <c r="R842" i="2"/>
  <c r="S842" i="2"/>
  <c r="T842" i="2"/>
  <c r="Q843" i="2"/>
  <c r="R843" i="2"/>
  <c r="S843" i="2"/>
  <c r="T843" i="2"/>
  <c r="Q844" i="2"/>
  <c r="R844" i="2"/>
  <c r="S844" i="2"/>
  <c r="T844" i="2"/>
  <c r="Q845" i="2"/>
  <c r="R845" i="2"/>
  <c r="S845" i="2"/>
  <c r="T845" i="2"/>
  <c r="Q846" i="2"/>
  <c r="R846" i="2"/>
  <c r="S846" i="2"/>
  <c r="T846" i="2"/>
  <c r="Q847" i="2"/>
  <c r="R847" i="2"/>
  <c r="S847" i="2"/>
  <c r="T847" i="2"/>
  <c r="Q848" i="2"/>
  <c r="R848" i="2"/>
  <c r="S848" i="2"/>
  <c r="T848" i="2"/>
  <c r="Q849" i="2"/>
  <c r="R849" i="2"/>
  <c r="S849" i="2"/>
  <c r="T849" i="2"/>
  <c r="Q850" i="2"/>
  <c r="R850" i="2"/>
  <c r="S850" i="2"/>
  <c r="T850" i="2"/>
  <c r="Q851" i="2"/>
  <c r="R851" i="2"/>
  <c r="S851" i="2"/>
  <c r="T851" i="2"/>
  <c r="Q852" i="2"/>
  <c r="R852" i="2"/>
  <c r="S852" i="2"/>
  <c r="T852" i="2"/>
  <c r="Q853" i="2"/>
  <c r="R853" i="2"/>
  <c r="S853" i="2"/>
  <c r="T853" i="2"/>
  <c r="Q854" i="2"/>
  <c r="R854" i="2"/>
  <c r="S854" i="2"/>
  <c r="T854" i="2"/>
  <c r="Q855" i="2"/>
  <c r="R855" i="2"/>
  <c r="S855" i="2"/>
  <c r="T855" i="2"/>
  <c r="Q856" i="2"/>
  <c r="R856" i="2"/>
  <c r="S856" i="2"/>
  <c r="T856" i="2"/>
  <c r="Q857" i="2"/>
  <c r="R857" i="2"/>
  <c r="S857" i="2"/>
  <c r="T857" i="2"/>
  <c r="Q858" i="2"/>
  <c r="R858" i="2"/>
  <c r="S858" i="2"/>
  <c r="T858" i="2"/>
  <c r="Q859" i="2"/>
  <c r="R859" i="2"/>
  <c r="S859" i="2"/>
  <c r="T859" i="2"/>
  <c r="Q860" i="2"/>
  <c r="R860" i="2"/>
  <c r="S860" i="2"/>
  <c r="T860" i="2"/>
  <c r="Q861" i="2"/>
  <c r="R861" i="2"/>
  <c r="S861" i="2"/>
  <c r="T861" i="2"/>
  <c r="Q862" i="2"/>
  <c r="R862" i="2"/>
  <c r="S862" i="2"/>
  <c r="T862" i="2"/>
  <c r="Q863" i="2"/>
  <c r="R863" i="2"/>
  <c r="S863" i="2"/>
  <c r="T863" i="2"/>
  <c r="Q864" i="2"/>
  <c r="R864" i="2"/>
  <c r="S864" i="2"/>
  <c r="T864" i="2"/>
  <c r="Q865" i="2"/>
  <c r="R865" i="2"/>
  <c r="S865" i="2"/>
  <c r="T865" i="2"/>
  <c r="Q866" i="2"/>
  <c r="R866" i="2"/>
  <c r="S866" i="2"/>
  <c r="T866" i="2"/>
  <c r="Q867" i="2"/>
  <c r="R867" i="2"/>
  <c r="S867" i="2"/>
  <c r="T867" i="2"/>
  <c r="Q868" i="2"/>
  <c r="R868" i="2"/>
  <c r="S868" i="2"/>
  <c r="T868" i="2"/>
  <c r="Q869" i="2"/>
  <c r="R869" i="2"/>
  <c r="S869" i="2"/>
  <c r="T869" i="2"/>
  <c r="Q870" i="2"/>
  <c r="R870" i="2"/>
  <c r="S870" i="2"/>
  <c r="T870" i="2"/>
  <c r="Q871" i="2"/>
  <c r="R871" i="2"/>
  <c r="S871" i="2"/>
  <c r="T871" i="2"/>
  <c r="Q872" i="2"/>
  <c r="R872" i="2"/>
  <c r="S872" i="2"/>
  <c r="T872" i="2"/>
  <c r="Q873" i="2"/>
  <c r="R873" i="2"/>
  <c r="S873" i="2"/>
  <c r="T873" i="2"/>
  <c r="Q874" i="2"/>
  <c r="R874" i="2"/>
  <c r="S874" i="2"/>
  <c r="T874" i="2"/>
  <c r="Q875" i="2"/>
  <c r="R875" i="2"/>
  <c r="S875" i="2"/>
  <c r="T875" i="2"/>
  <c r="Q876" i="2"/>
  <c r="R876" i="2"/>
  <c r="S876" i="2"/>
  <c r="T876" i="2"/>
  <c r="Q877" i="2"/>
  <c r="R877" i="2"/>
  <c r="S877" i="2"/>
  <c r="T877" i="2"/>
  <c r="Q878" i="2"/>
  <c r="R878" i="2"/>
  <c r="S878" i="2"/>
  <c r="T878" i="2"/>
  <c r="Q879" i="2"/>
  <c r="R879" i="2"/>
  <c r="S879" i="2"/>
  <c r="T879" i="2"/>
  <c r="Q880" i="2"/>
  <c r="R880" i="2"/>
  <c r="S880" i="2"/>
  <c r="T880" i="2"/>
  <c r="Q881" i="2"/>
  <c r="R881" i="2"/>
  <c r="S881" i="2"/>
  <c r="T881" i="2"/>
  <c r="Q882" i="2"/>
  <c r="R882" i="2"/>
  <c r="S882" i="2"/>
  <c r="T882" i="2"/>
  <c r="Q883" i="2"/>
  <c r="R883" i="2"/>
  <c r="S883" i="2"/>
  <c r="T883" i="2"/>
  <c r="Q884" i="2"/>
  <c r="R884" i="2"/>
  <c r="S884" i="2"/>
  <c r="T884" i="2"/>
  <c r="Q885" i="2"/>
  <c r="R885" i="2"/>
  <c r="S885" i="2"/>
  <c r="T885" i="2"/>
  <c r="Q886" i="2"/>
  <c r="R886" i="2"/>
  <c r="S886" i="2"/>
  <c r="T886" i="2"/>
  <c r="Q887" i="2"/>
  <c r="R887" i="2"/>
  <c r="S887" i="2"/>
  <c r="T887" i="2"/>
  <c r="Q888" i="2"/>
  <c r="R888" i="2"/>
  <c r="S888" i="2"/>
  <c r="T888" i="2"/>
  <c r="Q889" i="2"/>
  <c r="R889" i="2"/>
  <c r="S889" i="2"/>
  <c r="T889" i="2"/>
  <c r="Q890" i="2"/>
  <c r="R890" i="2"/>
  <c r="S890" i="2"/>
  <c r="T890" i="2"/>
  <c r="Q891" i="2"/>
  <c r="R891" i="2"/>
  <c r="S891" i="2"/>
  <c r="T891" i="2"/>
  <c r="Q892" i="2"/>
  <c r="R892" i="2"/>
  <c r="S892" i="2"/>
  <c r="T892" i="2"/>
  <c r="Q893" i="2"/>
  <c r="R893" i="2"/>
  <c r="S893" i="2"/>
  <c r="T893" i="2"/>
  <c r="Q894" i="2"/>
  <c r="R894" i="2"/>
  <c r="S894" i="2"/>
  <c r="T894" i="2"/>
  <c r="Q895" i="2"/>
  <c r="R895" i="2"/>
  <c r="S895" i="2"/>
  <c r="T895" i="2"/>
  <c r="Q896" i="2"/>
  <c r="R896" i="2"/>
  <c r="S896" i="2"/>
  <c r="T896" i="2"/>
  <c r="Q897" i="2"/>
  <c r="R897" i="2"/>
  <c r="S897" i="2"/>
  <c r="T897" i="2"/>
  <c r="Q898" i="2"/>
  <c r="R898" i="2"/>
  <c r="S898" i="2"/>
  <c r="T898" i="2"/>
  <c r="Q899" i="2"/>
  <c r="R899" i="2"/>
  <c r="S899" i="2"/>
  <c r="T899" i="2"/>
  <c r="Q900" i="2"/>
  <c r="R900" i="2"/>
  <c r="S900" i="2"/>
  <c r="T900" i="2"/>
  <c r="Q901" i="2"/>
  <c r="R901" i="2"/>
  <c r="S901" i="2"/>
  <c r="T901" i="2"/>
  <c r="Q902" i="2"/>
  <c r="R902" i="2"/>
  <c r="S902" i="2"/>
  <c r="T902" i="2"/>
  <c r="Q903" i="2"/>
  <c r="R903" i="2"/>
  <c r="S903" i="2"/>
  <c r="T903" i="2"/>
  <c r="Q904" i="2"/>
  <c r="R904" i="2"/>
  <c r="S904" i="2"/>
  <c r="T904" i="2"/>
  <c r="Q905" i="2"/>
  <c r="R905" i="2"/>
  <c r="S905" i="2"/>
  <c r="T905" i="2"/>
  <c r="Q906" i="2"/>
  <c r="R906" i="2"/>
  <c r="S906" i="2"/>
  <c r="T906" i="2"/>
  <c r="Q907" i="2"/>
  <c r="R907" i="2"/>
  <c r="S907" i="2"/>
  <c r="T907" i="2"/>
  <c r="Q908" i="2"/>
  <c r="R908" i="2"/>
  <c r="S908" i="2"/>
  <c r="T908" i="2"/>
  <c r="Q909" i="2"/>
  <c r="R909" i="2"/>
  <c r="S909" i="2"/>
  <c r="T909" i="2"/>
  <c r="Q910" i="2"/>
  <c r="R910" i="2"/>
  <c r="S910" i="2"/>
  <c r="T910" i="2"/>
  <c r="Q911" i="2"/>
  <c r="R911" i="2"/>
  <c r="S911" i="2"/>
  <c r="T911" i="2"/>
  <c r="Q912" i="2"/>
  <c r="R912" i="2"/>
  <c r="S912" i="2"/>
  <c r="T912" i="2"/>
  <c r="Q913" i="2"/>
  <c r="R913" i="2"/>
  <c r="S913" i="2"/>
  <c r="T913" i="2"/>
  <c r="Q914" i="2"/>
  <c r="R914" i="2"/>
  <c r="S914" i="2"/>
  <c r="T914" i="2"/>
  <c r="Q915" i="2"/>
  <c r="R915" i="2"/>
  <c r="S915" i="2"/>
  <c r="T915" i="2"/>
  <c r="Q916" i="2"/>
  <c r="R916" i="2"/>
  <c r="S916" i="2"/>
  <c r="T916" i="2"/>
  <c r="Q917" i="2"/>
  <c r="R917" i="2"/>
  <c r="S917" i="2"/>
  <c r="T917" i="2"/>
  <c r="Q918" i="2"/>
  <c r="R918" i="2"/>
  <c r="S918" i="2"/>
  <c r="T918" i="2"/>
  <c r="Q919" i="2"/>
  <c r="R919" i="2"/>
  <c r="S919" i="2"/>
  <c r="T919" i="2"/>
  <c r="Q920" i="2"/>
  <c r="R920" i="2"/>
  <c r="S920" i="2"/>
  <c r="T920" i="2"/>
  <c r="Q921" i="2"/>
  <c r="R921" i="2"/>
  <c r="S921" i="2"/>
  <c r="T921" i="2"/>
  <c r="Q922" i="2"/>
  <c r="R922" i="2"/>
  <c r="S922" i="2"/>
  <c r="T922" i="2"/>
  <c r="Q923" i="2"/>
  <c r="R923" i="2"/>
  <c r="S923" i="2"/>
  <c r="T923" i="2"/>
  <c r="Q924" i="2"/>
  <c r="R924" i="2"/>
  <c r="S924" i="2"/>
  <c r="T924" i="2"/>
  <c r="Q925" i="2"/>
  <c r="R925" i="2"/>
  <c r="S925" i="2"/>
  <c r="T925" i="2"/>
  <c r="Q926" i="2"/>
  <c r="R926" i="2"/>
  <c r="S926" i="2"/>
  <c r="T926" i="2"/>
  <c r="Q927" i="2"/>
  <c r="R927" i="2"/>
  <c r="S927" i="2"/>
  <c r="T927" i="2"/>
  <c r="Q928" i="2"/>
  <c r="R928" i="2"/>
  <c r="S928" i="2"/>
  <c r="T928" i="2"/>
  <c r="Q929" i="2"/>
  <c r="R929" i="2"/>
  <c r="S929" i="2"/>
  <c r="T929" i="2"/>
  <c r="Q930" i="2"/>
  <c r="R930" i="2"/>
  <c r="S930" i="2"/>
  <c r="T930" i="2"/>
  <c r="Q931" i="2"/>
  <c r="R931" i="2"/>
  <c r="S931" i="2"/>
  <c r="T931" i="2"/>
  <c r="Q932" i="2"/>
  <c r="R932" i="2"/>
  <c r="S932" i="2"/>
  <c r="T932" i="2"/>
  <c r="Q933" i="2"/>
  <c r="R933" i="2"/>
  <c r="S933" i="2"/>
  <c r="T933" i="2"/>
  <c r="Q934" i="2"/>
  <c r="R934" i="2"/>
  <c r="S934" i="2"/>
  <c r="T934" i="2"/>
  <c r="Q935" i="2"/>
  <c r="R935" i="2"/>
  <c r="S935" i="2"/>
  <c r="T935" i="2"/>
  <c r="Q936" i="2"/>
  <c r="R936" i="2"/>
  <c r="S936" i="2"/>
  <c r="T936" i="2"/>
  <c r="Q937" i="2"/>
  <c r="R937" i="2"/>
  <c r="S937" i="2"/>
  <c r="T937" i="2"/>
  <c r="Q938" i="2"/>
  <c r="R938" i="2"/>
  <c r="S938" i="2"/>
  <c r="T938" i="2"/>
  <c r="Q939" i="2"/>
  <c r="R939" i="2"/>
  <c r="S939" i="2"/>
  <c r="T939" i="2"/>
  <c r="Q940" i="2"/>
  <c r="R940" i="2"/>
  <c r="S940" i="2"/>
  <c r="T940" i="2"/>
  <c r="Q941" i="2"/>
  <c r="R941" i="2"/>
  <c r="S941" i="2"/>
  <c r="T941" i="2"/>
  <c r="Q942" i="2"/>
  <c r="R942" i="2"/>
  <c r="S942" i="2"/>
  <c r="T942" i="2"/>
  <c r="Q943" i="2"/>
  <c r="R943" i="2"/>
  <c r="S943" i="2"/>
  <c r="T943" i="2"/>
  <c r="Q944" i="2"/>
  <c r="R944" i="2"/>
  <c r="S944" i="2"/>
  <c r="T944" i="2"/>
  <c r="Q945" i="2"/>
  <c r="R945" i="2"/>
  <c r="S945" i="2"/>
  <c r="T945" i="2"/>
  <c r="Q946" i="2"/>
  <c r="R946" i="2"/>
  <c r="S946" i="2"/>
  <c r="T946" i="2"/>
  <c r="Q947" i="2"/>
  <c r="R947" i="2"/>
  <c r="S947" i="2"/>
  <c r="T947" i="2"/>
  <c r="Q948" i="2"/>
  <c r="R948" i="2"/>
  <c r="S948" i="2"/>
  <c r="T948" i="2"/>
  <c r="Q949" i="2"/>
  <c r="R949" i="2"/>
  <c r="S949" i="2"/>
  <c r="T949" i="2"/>
  <c r="Q950" i="2"/>
  <c r="R950" i="2"/>
  <c r="S950" i="2"/>
  <c r="T950" i="2"/>
  <c r="Q951" i="2"/>
  <c r="R951" i="2"/>
  <c r="S951" i="2"/>
  <c r="T951" i="2"/>
  <c r="Q952" i="2"/>
  <c r="R952" i="2"/>
  <c r="S952" i="2"/>
  <c r="T952" i="2"/>
  <c r="Q953" i="2"/>
  <c r="R953" i="2"/>
  <c r="S953" i="2"/>
  <c r="T953" i="2"/>
  <c r="Q954" i="2"/>
  <c r="R954" i="2"/>
  <c r="S954" i="2"/>
  <c r="T954" i="2"/>
  <c r="Q955" i="2"/>
  <c r="R955" i="2"/>
  <c r="S955" i="2"/>
  <c r="T955" i="2"/>
  <c r="Q956" i="2"/>
  <c r="R956" i="2"/>
  <c r="S956" i="2"/>
  <c r="T956" i="2"/>
  <c r="Q957" i="2"/>
  <c r="R957" i="2"/>
  <c r="S957" i="2"/>
  <c r="T957" i="2"/>
  <c r="Q958" i="2"/>
  <c r="R958" i="2"/>
  <c r="S958" i="2"/>
  <c r="T958" i="2"/>
  <c r="Q959" i="2"/>
  <c r="R959" i="2"/>
  <c r="S959" i="2"/>
  <c r="T959" i="2"/>
  <c r="Q960" i="2"/>
  <c r="R960" i="2"/>
  <c r="S960" i="2"/>
  <c r="T960" i="2"/>
  <c r="Q961" i="2"/>
  <c r="R961" i="2"/>
  <c r="S961" i="2"/>
  <c r="T961" i="2"/>
  <c r="Q962" i="2"/>
  <c r="R962" i="2"/>
  <c r="S962" i="2"/>
  <c r="T962" i="2"/>
  <c r="Q963" i="2"/>
  <c r="R963" i="2"/>
  <c r="S963" i="2"/>
  <c r="T963" i="2"/>
  <c r="Q964" i="2"/>
  <c r="R964" i="2"/>
  <c r="S964" i="2"/>
  <c r="T964" i="2"/>
  <c r="Q965" i="2"/>
  <c r="R965" i="2"/>
  <c r="S965" i="2"/>
  <c r="T965" i="2"/>
  <c r="Q966" i="2"/>
  <c r="R966" i="2"/>
  <c r="S966" i="2"/>
  <c r="T966" i="2"/>
  <c r="Q967" i="2"/>
  <c r="R967" i="2"/>
  <c r="S967" i="2"/>
  <c r="T967" i="2"/>
  <c r="Q968" i="2"/>
  <c r="R968" i="2"/>
  <c r="S968" i="2"/>
  <c r="T968" i="2"/>
  <c r="Q969" i="2"/>
  <c r="R969" i="2"/>
  <c r="S969" i="2"/>
  <c r="T969" i="2"/>
  <c r="Q970" i="2"/>
  <c r="R970" i="2"/>
  <c r="S970" i="2"/>
  <c r="T970" i="2"/>
  <c r="Q971" i="2"/>
  <c r="R971" i="2"/>
  <c r="S971" i="2"/>
  <c r="T971" i="2"/>
  <c r="Q972" i="2"/>
  <c r="R972" i="2"/>
  <c r="S972" i="2"/>
  <c r="T972" i="2"/>
  <c r="Q973" i="2"/>
  <c r="R973" i="2"/>
  <c r="S973" i="2"/>
  <c r="T973" i="2"/>
  <c r="Q974" i="2"/>
  <c r="R974" i="2"/>
  <c r="S974" i="2"/>
  <c r="T974" i="2"/>
  <c r="Q975" i="2"/>
  <c r="R975" i="2"/>
  <c r="S975" i="2"/>
  <c r="T975" i="2"/>
  <c r="Q976" i="2"/>
  <c r="R976" i="2"/>
  <c r="S976" i="2"/>
  <c r="T976" i="2"/>
  <c r="Q977" i="2"/>
  <c r="R977" i="2"/>
  <c r="S977" i="2"/>
  <c r="T977" i="2"/>
  <c r="Q978" i="2"/>
  <c r="R978" i="2"/>
  <c r="S978" i="2"/>
  <c r="T978" i="2"/>
  <c r="Q979" i="2"/>
  <c r="R979" i="2"/>
  <c r="S979" i="2"/>
  <c r="T979" i="2"/>
  <c r="Q980" i="2"/>
  <c r="R980" i="2"/>
  <c r="S980" i="2"/>
  <c r="T980" i="2"/>
  <c r="Q981" i="2"/>
  <c r="R981" i="2"/>
  <c r="S981" i="2"/>
  <c r="T981" i="2"/>
  <c r="Q982" i="2"/>
  <c r="R982" i="2"/>
  <c r="S982" i="2"/>
  <c r="T982" i="2"/>
  <c r="Q983" i="2"/>
  <c r="R983" i="2"/>
  <c r="S983" i="2"/>
  <c r="T983" i="2"/>
  <c r="Q984" i="2"/>
  <c r="R984" i="2"/>
  <c r="S984" i="2"/>
  <c r="T984" i="2"/>
  <c r="Q985" i="2"/>
  <c r="R985" i="2"/>
  <c r="S985" i="2"/>
  <c r="T985" i="2"/>
  <c r="Q986" i="2"/>
  <c r="R986" i="2"/>
  <c r="S986" i="2"/>
  <c r="T986" i="2"/>
  <c r="Q987" i="2"/>
  <c r="R987" i="2"/>
  <c r="S987" i="2"/>
  <c r="T987" i="2"/>
  <c r="Q988" i="2"/>
  <c r="R988" i="2"/>
  <c r="S988" i="2"/>
  <c r="T988" i="2"/>
  <c r="Q989" i="2"/>
  <c r="R989" i="2"/>
  <c r="S989" i="2"/>
  <c r="T989" i="2"/>
  <c r="Q990" i="2"/>
  <c r="R990" i="2"/>
  <c r="S990" i="2"/>
  <c r="T990" i="2"/>
  <c r="Q991" i="2"/>
  <c r="R991" i="2"/>
  <c r="S991" i="2"/>
  <c r="T991" i="2"/>
  <c r="Q992" i="2"/>
  <c r="R992" i="2"/>
  <c r="S992" i="2"/>
  <c r="T992" i="2"/>
  <c r="Q993" i="2"/>
  <c r="R993" i="2"/>
  <c r="S993" i="2"/>
  <c r="T993" i="2"/>
  <c r="Q994" i="2"/>
  <c r="R994" i="2"/>
  <c r="S994" i="2"/>
  <c r="T994" i="2"/>
  <c r="Q995" i="2"/>
  <c r="R995" i="2"/>
  <c r="S995" i="2"/>
  <c r="T995" i="2"/>
  <c r="Q996" i="2"/>
  <c r="R996" i="2"/>
  <c r="S996" i="2"/>
  <c r="T996" i="2"/>
  <c r="Q997" i="2"/>
  <c r="R997" i="2"/>
  <c r="S997" i="2"/>
  <c r="T997" i="2"/>
  <c r="Q998" i="2"/>
  <c r="R998" i="2"/>
  <c r="S998" i="2"/>
  <c r="T998" i="2"/>
  <c r="Q999" i="2"/>
  <c r="R999" i="2"/>
  <c r="S999" i="2"/>
  <c r="T999" i="2"/>
  <c r="B41" i="19" l="1"/>
  <c r="U871" i="2"/>
  <c r="U999" i="2"/>
  <c r="U935" i="2"/>
  <c r="U903" i="2"/>
  <c r="U887" i="2"/>
  <c r="U879" i="2"/>
  <c r="U875" i="2"/>
  <c r="U873" i="2"/>
  <c r="U872" i="2"/>
  <c r="U604" i="2"/>
  <c r="U444" i="2"/>
  <c r="V444" i="2" s="1"/>
  <c r="U380" i="2"/>
  <c r="U73" i="2"/>
  <c r="U41" i="2"/>
  <c r="U742" i="2"/>
  <c r="U668" i="2"/>
  <c r="U636" i="2"/>
  <c r="V636" i="2" s="1"/>
  <c r="U620" i="2"/>
  <c r="U612" i="2"/>
  <c r="V612" i="2" s="1"/>
  <c r="U608" i="2"/>
  <c r="U606" i="2"/>
  <c r="U605" i="2"/>
  <c r="U807" i="2"/>
  <c r="V807" i="2" s="1"/>
  <c r="U775" i="2"/>
  <c r="U758" i="2"/>
  <c r="U750" i="2"/>
  <c r="U746" i="2"/>
  <c r="V746" i="2" s="1"/>
  <c r="U744" i="2"/>
  <c r="U743" i="2"/>
  <c r="U540" i="2"/>
  <c r="U508" i="2"/>
  <c r="V508" i="2" s="1"/>
  <c r="U492" i="2"/>
  <c r="U476" i="2"/>
  <c r="V476" i="2" s="1"/>
  <c r="U460" i="2"/>
  <c r="U452" i="2"/>
  <c r="V452" i="2" s="1"/>
  <c r="U448" i="2"/>
  <c r="U446" i="2"/>
  <c r="U445" i="2"/>
  <c r="U57" i="2"/>
  <c r="U49" i="2"/>
  <c r="U45" i="2"/>
  <c r="U43" i="2"/>
  <c r="U42" i="2"/>
  <c r="V42" i="2" s="1"/>
  <c r="U967" i="2"/>
  <c r="U951" i="2"/>
  <c r="U943" i="2"/>
  <c r="U939" i="2"/>
  <c r="U937" i="2"/>
  <c r="U936" i="2"/>
  <c r="U839" i="2"/>
  <c r="U823" i="2"/>
  <c r="U815" i="2"/>
  <c r="U811" i="2"/>
  <c r="U809" i="2"/>
  <c r="U808" i="2"/>
  <c r="V808" i="2" s="1"/>
  <c r="U710" i="2"/>
  <c r="U694" i="2"/>
  <c r="V694" i="2" s="1"/>
  <c r="U686" i="2"/>
  <c r="U682" i="2"/>
  <c r="U680" i="2"/>
  <c r="U679" i="2"/>
  <c r="V679" i="2" s="1"/>
  <c r="U678" i="2"/>
  <c r="U674" i="2"/>
  <c r="V674" i="2" s="1"/>
  <c r="U672" i="2"/>
  <c r="U670" i="2"/>
  <c r="U669" i="2"/>
  <c r="U572" i="2"/>
  <c r="V572" i="2" s="1"/>
  <c r="U556" i="2"/>
  <c r="U548" i="2"/>
  <c r="V548" i="2" s="1"/>
  <c r="U544" i="2"/>
  <c r="U542" i="2"/>
  <c r="U541" i="2"/>
  <c r="U412" i="2"/>
  <c r="V412" i="2" s="1"/>
  <c r="U396" i="2"/>
  <c r="U388" i="2"/>
  <c r="V388" i="2" s="1"/>
  <c r="U384" i="2"/>
  <c r="U382" i="2"/>
  <c r="U381" i="2"/>
  <c r="U9" i="2"/>
  <c r="U983" i="2"/>
  <c r="U975" i="2"/>
  <c r="U971" i="2"/>
  <c r="U969" i="2"/>
  <c r="V969" i="2" s="1"/>
  <c r="U968" i="2"/>
  <c r="U919" i="2"/>
  <c r="U911" i="2"/>
  <c r="U907" i="2"/>
  <c r="U905" i="2"/>
  <c r="U904" i="2"/>
  <c r="V904" i="2" s="1"/>
  <c r="U855" i="2"/>
  <c r="U847" i="2"/>
  <c r="U843" i="2"/>
  <c r="U841" i="2"/>
  <c r="U840" i="2"/>
  <c r="U791" i="2"/>
  <c r="V791" i="2" s="1"/>
  <c r="U783" i="2"/>
  <c r="U779" i="2"/>
  <c r="V779" i="2" s="1"/>
  <c r="U777" i="2"/>
  <c r="U776" i="2"/>
  <c r="U726" i="2"/>
  <c r="U718" i="2"/>
  <c r="U714" i="2"/>
  <c r="U712" i="2"/>
  <c r="U711" i="2"/>
  <c r="U652" i="2"/>
  <c r="U644" i="2"/>
  <c r="U640" i="2"/>
  <c r="U638" i="2"/>
  <c r="U637" i="2"/>
  <c r="U588" i="2"/>
  <c r="U580" i="2"/>
  <c r="V580" i="2" s="1"/>
  <c r="U576" i="2"/>
  <c r="U574" i="2"/>
  <c r="U573" i="2"/>
  <c r="U524" i="2"/>
  <c r="V524" i="2" s="1"/>
  <c r="U516" i="2"/>
  <c r="U512" i="2"/>
  <c r="U510" i="2"/>
  <c r="U509" i="2"/>
  <c r="V509" i="2" s="1"/>
  <c r="U484" i="2"/>
  <c r="U480" i="2"/>
  <c r="U478" i="2"/>
  <c r="U477" i="2"/>
  <c r="V477" i="2" s="1"/>
  <c r="U428" i="2"/>
  <c r="U420" i="2"/>
  <c r="V420" i="2" s="1"/>
  <c r="U416" i="2"/>
  <c r="U414" i="2"/>
  <c r="U413" i="2"/>
  <c r="U364" i="2"/>
  <c r="V364" i="2" s="1"/>
  <c r="U356" i="2"/>
  <c r="U352" i="2"/>
  <c r="V352" i="2" s="1"/>
  <c r="U350" i="2"/>
  <c r="U349" i="2"/>
  <c r="V349" i="2" s="1"/>
  <c r="U348" i="2"/>
  <c r="U340" i="2"/>
  <c r="V340" i="2" s="1"/>
  <c r="U336" i="2"/>
  <c r="U334" i="2"/>
  <c r="V334" i="2" s="1"/>
  <c r="U333" i="2"/>
  <c r="U332" i="2"/>
  <c r="V332" i="2" s="1"/>
  <c r="U331" i="2"/>
  <c r="U330" i="2"/>
  <c r="V330" i="2" s="1"/>
  <c r="U329" i="2"/>
  <c r="U328" i="2"/>
  <c r="V328" i="2" s="1"/>
  <c r="U327" i="2"/>
  <c r="U326" i="2"/>
  <c r="V326" i="2" s="1"/>
  <c r="U325" i="2"/>
  <c r="U324" i="2"/>
  <c r="V324" i="2" s="1"/>
  <c r="U323" i="2"/>
  <c r="U322" i="2"/>
  <c r="V322" i="2" s="1"/>
  <c r="U321" i="2"/>
  <c r="U320" i="2"/>
  <c r="V320" i="2" s="1"/>
  <c r="U319" i="2"/>
  <c r="U318" i="2"/>
  <c r="V318" i="2" s="1"/>
  <c r="U317" i="2"/>
  <c r="U316" i="2"/>
  <c r="V316" i="2" s="1"/>
  <c r="U315" i="2"/>
  <c r="U314" i="2"/>
  <c r="V314" i="2" s="1"/>
  <c r="U313" i="2"/>
  <c r="U312" i="2"/>
  <c r="V312" i="2" s="1"/>
  <c r="U311" i="2"/>
  <c r="U310" i="2"/>
  <c r="V310" i="2" s="1"/>
  <c r="U309" i="2"/>
  <c r="U308" i="2"/>
  <c r="V308" i="2" s="1"/>
  <c r="U307" i="2"/>
  <c r="U306" i="2"/>
  <c r="V306" i="2" s="1"/>
  <c r="U305" i="2"/>
  <c r="U304" i="2"/>
  <c r="V304" i="2" s="1"/>
  <c r="U303" i="2"/>
  <c r="U302" i="2"/>
  <c r="V302" i="2" s="1"/>
  <c r="U301" i="2"/>
  <c r="U300" i="2"/>
  <c r="V300" i="2" s="1"/>
  <c r="U299" i="2"/>
  <c r="U298" i="2"/>
  <c r="V298" i="2" s="1"/>
  <c r="U297" i="2"/>
  <c r="U296" i="2"/>
  <c r="V296" i="2" s="1"/>
  <c r="U295" i="2"/>
  <c r="U294" i="2"/>
  <c r="V294" i="2" s="1"/>
  <c r="U293" i="2"/>
  <c r="U292" i="2"/>
  <c r="V292" i="2" s="1"/>
  <c r="U291" i="2"/>
  <c r="U290" i="2"/>
  <c r="V290" i="2" s="1"/>
  <c r="U289" i="2"/>
  <c r="U288" i="2"/>
  <c r="V288" i="2" s="1"/>
  <c r="U287" i="2"/>
  <c r="U286" i="2"/>
  <c r="V286" i="2" s="1"/>
  <c r="U285" i="2"/>
  <c r="U284" i="2"/>
  <c r="V284" i="2" s="1"/>
  <c r="U283" i="2"/>
  <c r="U282" i="2"/>
  <c r="V282" i="2" s="1"/>
  <c r="U281" i="2"/>
  <c r="U280" i="2"/>
  <c r="V280" i="2" s="1"/>
  <c r="U279" i="2"/>
  <c r="U278" i="2"/>
  <c r="V278" i="2" s="1"/>
  <c r="U277" i="2"/>
  <c r="U276" i="2"/>
  <c r="V276" i="2" s="1"/>
  <c r="U275" i="2"/>
  <c r="U274" i="2"/>
  <c r="V274" i="2" s="1"/>
  <c r="U273" i="2"/>
  <c r="U272" i="2"/>
  <c r="V272" i="2" s="1"/>
  <c r="U271" i="2"/>
  <c r="U270" i="2"/>
  <c r="V270" i="2" s="1"/>
  <c r="U269" i="2"/>
  <c r="U268" i="2"/>
  <c r="V268" i="2" s="1"/>
  <c r="U267" i="2"/>
  <c r="U266" i="2"/>
  <c r="V266" i="2" s="1"/>
  <c r="U265" i="2"/>
  <c r="U264" i="2"/>
  <c r="V264" i="2" s="1"/>
  <c r="U263" i="2"/>
  <c r="U262" i="2"/>
  <c r="V262" i="2" s="1"/>
  <c r="U261" i="2"/>
  <c r="U260" i="2"/>
  <c r="V260" i="2" s="1"/>
  <c r="U259" i="2"/>
  <c r="U258" i="2"/>
  <c r="V258" i="2" s="1"/>
  <c r="U257" i="2"/>
  <c r="U256" i="2"/>
  <c r="V256" i="2" s="1"/>
  <c r="U255" i="2"/>
  <c r="U254" i="2"/>
  <c r="V254" i="2" s="1"/>
  <c r="U253" i="2"/>
  <c r="U252" i="2"/>
  <c r="V252" i="2" s="1"/>
  <c r="U251" i="2"/>
  <c r="U250" i="2"/>
  <c r="V250" i="2" s="1"/>
  <c r="U249" i="2"/>
  <c r="U248" i="2"/>
  <c r="V248" i="2" s="1"/>
  <c r="U247" i="2"/>
  <c r="U246" i="2"/>
  <c r="V246" i="2" s="1"/>
  <c r="U245" i="2"/>
  <c r="U244" i="2"/>
  <c r="V244" i="2" s="1"/>
  <c r="U243" i="2"/>
  <c r="U242" i="2"/>
  <c r="V242" i="2" s="1"/>
  <c r="U241" i="2"/>
  <c r="U240" i="2"/>
  <c r="V240" i="2" s="1"/>
  <c r="U239" i="2"/>
  <c r="U238" i="2"/>
  <c r="V238" i="2" s="1"/>
  <c r="U237" i="2"/>
  <c r="U236" i="2"/>
  <c r="V236" i="2" s="1"/>
  <c r="U235" i="2"/>
  <c r="U234" i="2"/>
  <c r="V234" i="2" s="1"/>
  <c r="U233" i="2"/>
  <c r="U232" i="2"/>
  <c r="V232" i="2" s="1"/>
  <c r="U231" i="2"/>
  <c r="U230" i="2"/>
  <c r="V230" i="2" s="1"/>
  <c r="U229" i="2"/>
  <c r="U228" i="2"/>
  <c r="V228" i="2" s="1"/>
  <c r="U227" i="2"/>
  <c r="U226" i="2"/>
  <c r="V226" i="2" s="1"/>
  <c r="U225" i="2"/>
  <c r="U224" i="2"/>
  <c r="V224" i="2" s="1"/>
  <c r="U223" i="2"/>
  <c r="U222" i="2"/>
  <c r="V222" i="2" s="1"/>
  <c r="U221" i="2"/>
  <c r="U220" i="2"/>
  <c r="V220" i="2" s="1"/>
  <c r="U219" i="2"/>
  <c r="U218" i="2"/>
  <c r="V218" i="2" s="1"/>
  <c r="U217" i="2"/>
  <c r="U216" i="2"/>
  <c r="V216" i="2" s="1"/>
  <c r="U215" i="2"/>
  <c r="U214" i="2"/>
  <c r="V214" i="2" s="1"/>
  <c r="U213" i="2"/>
  <c r="U212" i="2"/>
  <c r="V212" i="2" s="1"/>
  <c r="U211" i="2"/>
  <c r="U210" i="2"/>
  <c r="V210" i="2" s="1"/>
  <c r="U209" i="2"/>
  <c r="U208" i="2"/>
  <c r="V208" i="2" s="1"/>
  <c r="U207" i="2"/>
  <c r="U206" i="2"/>
  <c r="V206" i="2" s="1"/>
  <c r="U205" i="2"/>
  <c r="U204" i="2"/>
  <c r="V204" i="2" s="1"/>
  <c r="U203" i="2"/>
  <c r="U81" i="2"/>
  <c r="V81" i="2" s="1"/>
  <c r="U77" i="2"/>
  <c r="U75" i="2"/>
  <c r="U74" i="2"/>
  <c r="U25" i="2"/>
  <c r="V25" i="2" s="1"/>
  <c r="U17" i="2"/>
  <c r="U13" i="2"/>
  <c r="U11" i="2"/>
  <c r="U10" i="2"/>
  <c r="U991" i="2"/>
  <c r="U987" i="2"/>
  <c r="U985" i="2"/>
  <c r="V985" i="2" s="1"/>
  <c r="U984" i="2"/>
  <c r="U959" i="2"/>
  <c r="U955" i="2"/>
  <c r="U953" i="2"/>
  <c r="V953" i="2" s="1"/>
  <c r="U952" i="2"/>
  <c r="U927" i="2"/>
  <c r="U923" i="2"/>
  <c r="U921" i="2"/>
  <c r="V921" i="2" s="1"/>
  <c r="U920" i="2"/>
  <c r="U895" i="2"/>
  <c r="U891" i="2"/>
  <c r="U889" i="2"/>
  <c r="V889" i="2" s="1"/>
  <c r="U888" i="2"/>
  <c r="U863" i="2"/>
  <c r="U859" i="2"/>
  <c r="U857" i="2"/>
  <c r="V857" i="2" s="1"/>
  <c r="U856" i="2"/>
  <c r="U831" i="2"/>
  <c r="V831" i="2" s="1"/>
  <c r="U827" i="2"/>
  <c r="U825" i="2"/>
  <c r="U824" i="2"/>
  <c r="U799" i="2"/>
  <c r="V799" i="2" s="1"/>
  <c r="U795" i="2"/>
  <c r="U793" i="2"/>
  <c r="U792" i="2"/>
  <c r="U766" i="2"/>
  <c r="U762" i="2"/>
  <c r="U760" i="2"/>
  <c r="U759" i="2"/>
  <c r="U734" i="2"/>
  <c r="U730" i="2"/>
  <c r="U728" i="2"/>
  <c r="U727" i="2"/>
  <c r="U702" i="2"/>
  <c r="U698" i="2"/>
  <c r="U696" i="2"/>
  <c r="U695" i="2"/>
  <c r="U660" i="2"/>
  <c r="V660" i="2" s="1"/>
  <c r="U656" i="2"/>
  <c r="U654" i="2"/>
  <c r="U653" i="2"/>
  <c r="U628" i="2"/>
  <c r="V628" i="2" s="1"/>
  <c r="U624" i="2"/>
  <c r="U622" i="2"/>
  <c r="U621" i="2"/>
  <c r="U596" i="2"/>
  <c r="V596" i="2" s="1"/>
  <c r="U592" i="2"/>
  <c r="U590" i="2"/>
  <c r="U589" i="2"/>
  <c r="U564" i="2"/>
  <c r="V564" i="2" s="1"/>
  <c r="U560" i="2"/>
  <c r="U558" i="2"/>
  <c r="U557" i="2"/>
  <c r="U532" i="2"/>
  <c r="V532" i="2" s="1"/>
  <c r="U528" i="2"/>
  <c r="U526" i="2"/>
  <c r="U525" i="2"/>
  <c r="U500" i="2"/>
  <c r="V500" i="2" s="1"/>
  <c r="U496" i="2"/>
  <c r="U494" i="2"/>
  <c r="U493" i="2"/>
  <c r="U468" i="2"/>
  <c r="V468" i="2" s="1"/>
  <c r="U464" i="2"/>
  <c r="U462" i="2"/>
  <c r="U461" i="2"/>
  <c r="U436" i="2"/>
  <c r="V436" i="2" s="1"/>
  <c r="U432" i="2"/>
  <c r="U430" i="2"/>
  <c r="U429" i="2"/>
  <c r="U404" i="2"/>
  <c r="V404" i="2" s="1"/>
  <c r="U400" i="2"/>
  <c r="U398" i="2"/>
  <c r="U397" i="2"/>
  <c r="U372" i="2"/>
  <c r="V372" i="2" s="1"/>
  <c r="U368" i="2"/>
  <c r="U366" i="2"/>
  <c r="U365" i="2"/>
  <c r="U65" i="2"/>
  <c r="U61" i="2"/>
  <c r="U59" i="2"/>
  <c r="V59" i="2" s="1"/>
  <c r="U58" i="2"/>
  <c r="U33" i="2"/>
  <c r="V33" i="2" s="1"/>
  <c r="U29" i="2"/>
  <c r="U27" i="2"/>
  <c r="U26" i="2"/>
  <c r="U995" i="2"/>
  <c r="U993" i="2"/>
  <c r="V993" i="2" s="1"/>
  <c r="U992" i="2"/>
  <c r="U979" i="2"/>
  <c r="V979" i="2" s="1"/>
  <c r="U977" i="2"/>
  <c r="U976" i="2"/>
  <c r="V976" i="2" s="1"/>
  <c r="U963" i="2"/>
  <c r="U961" i="2"/>
  <c r="V961" i="2" s="1"/>
  <c r="U960" i="2"/>
  <c r="U947" i="2"/>
  <c r="U945" i="2"/>
  <c r="U944" i="2"/>
  <c r="V944" i="2" s="1"/>
  <c r="U931" i="2"/>
  <c r="U929" i="2"/>
  <c r="V929" i="2" s="1"/>
  <c r="U928" i="2"/>
  <c r="U915" i="2"/>
  <c r="U913" i="2"/>
  <c r="U912" i="2"/>
  <c r="V912" i="2" s="1"/>
  <c r="U899" i="2"/>
  <c r="U897" i="2"/>
  <c r="V897" i="2" s="1"/>
  <c r="U896" i="2"/>
  <c r="U883" i="2"/>
  <c r="U881" i="2"/>
  <c r="U880" i="2"/>
  <c r="V880" i="2" s="1"/>
  <c r="U867" i="2"/>
  <c r="U865" i="2"/>
  <c r="V865" i="2" s="1"/>
  <c r="U864" i="2"/>
  <c r="U851" i="2"/>
  <c r="U849" i="2"/>
  <c r="U848" i="2"/>
  <c r="V848" i="2" s="1"/>
  <c r="U835" i="2"/>
  <c r="U833" i="2"/>
  <c r="V833" i="2" s="1"/>
  <c r="U832" i="2"/>
  <c r="U819" i="2"/>
  <c r="V819" i="2" s="1"/>
  <c r="U817" i="2"/>
  <c r="U816" i="2"/>
  <c r="U803" i="2"/>
  <c r="U801" i="2"/>
  <c r="U800" i="2"/>
  <c r="U787" i="2"/>
  <c r="V787" i="2" s="1"/>
  <c r="U785" i="2"/>
  <c r="U784" i="2"/>
  <c r="V784" i="2" s="1"/>
  <c r="U770" i="2"/>
  <c r="U768" i="2"/>
  <c r="U767" i="2"/>
  <c r="U754" i="2"/>
  <c r="V754" i="2" s="1"/>
  <c r="U752" i="2"/>
  <c r="U751" i="2"/>
  <c r="V751" i="2" s="1"/>
  <c r="U738" i="2"/>
  <c r="U736" i="2"/>
  <c r="U735" i="2"/>
  <c r="U722" i="2"/>
  <c r="V722" i="2" s="1"/>
  <c r="U720" i="2"/>
  <c r="U719" i="2"/>
  <c r="V719" i="2" s="1"/>
  <c r="U706" i="2"/>
  <c r="U704" i="2"/>
  <c r="U703" i="2"/>
  <c r="U690" i="2"/>
  <c r="V690" i="2" s="1"/>
  <c r="U688" i="2"/>
  <c r="U687" i="2"/>
  <c r="U202" i="2"/>
  <c r="U201" i="2"/>
  <c r="V201" i="2" s="1"/>
  <c r="U200" i="2"/>
  <c r="U199" i="2"/>
  <c r="V199" i="2" s="1"/>
  <c r="U198" i="2"/>
  <c r="U197" i="2"/>
  <c r="V197" i="2" s="1"/>
  <c r="U196" i="2"/>
  <c r="U195" i="2"/>
  <c r="V195" i="2" s="1"/>
  <c r="U194" i="2"/>
  <c r="U193" i="2"/>
  <c r="V193" i="2" s="1"/>
  <c r="U192" i="2"/>
  <c r="U191" i="2"/>
  <c r="V191" i="2" s="1"/>
  <c r="U190" i="2"/>
  <c r="U189" i="2"/>
  <c r="V189" i="2" s="1"/>
  <c r="U188" i="2"/>
  <c r="U187" i="2"/>
  <c r="V187" i="2" s="1"/>
  <c r="U186" i="2"/>
  <c r="U185" i="2"/>
  <c r="V185" i="2" s="1"/>
  <c r="U184" i="2"/>
  <c r="U183" i="2"/>
  <c r="V183" i="2" s="1"/>
  <c r="U182" i="2"/>
  <c r="U181" i="2"/>
  <c r="V181" i="2" s="1"/>
  <c r="U180" i="2"/>
  <c r="U179" i="2"/>
  <c r="V179" i="2" s="1"/>
  <c r="U178" i="2"/>
  <c r="U177" i="2"/>
  <c r="V177" i="2" s="1"/>
  <c r="U176" i="2"/>
  <c r="U175" i="2"/>
  <c r="V175" i="2" s="1"/>
  <c r="U174" i="2"/>
  <c r="U173" i="2"/>
  <c r="V173" i="2" s="1"/>
  <c r="U172" i="2"/>
  <c r="U83" i="2"/>
  <c r="V83" i="2" s="1"/>
  <c r="U82" i="2"/>
  <c r="U69" i="2"/>
  <c r="U67" i="2"/>
  <c r="U66" i="2"/>
  <c r="V66" i="2" s="1"/>
  <c r="U53" i="2"/>
  <c r="U51" i="2"/>
  <c r="V51" i="2" s="1"/>
  <c r="U50" i="2"/>
  <c r="U37" i="2"/>
  <c r="V37" i="2" s="1"/>
  <c r="U35" i="2"/>
  <c r="U34" i="2"/>
  <c r="V34" i="2" s="1"/>
  <c r="U21" i="2"/>
  <c r="U19" i="2"/>
  <c r="V19" i="2" s="1"/>
  <c r="U18" i="2"/>
  <c r="U5" i="2"/>
  <c r="V5" i="2" s="1"/>
  <c r="U4" i="2"/>
  <c r="U664" i="2"/>
  <c r="U662" i="2"/>
  <c r="U661" i="2"/>
  <c r="U648" i="2"/>
  <c r="U646" i="2"/>
  <c r="V646" i="2" s="1"/>
  <c r="U645" i="2"/>
  <c r="U632" i="2"/>
  <c r="V632" i="2" s="1"/>
  <c r="U630" i="2"/>
  <c r="U629" i="2"/>
  <c r="V629" i="2" s="1"/>
  <c r="U616" i="2"/>
  <c r="U614" i="2"/>
  <c r="V614" i="2" s="1"/>
  <c r="U613" i="2"/>
  <c r="U600" i="2"/>
  <c r="V600" i="2" s="1"/>
  <c r="U598" i="2"/>
  <c r="U597" i="2"/>
  <c r="V597" i="2" s="1"/>
  <c r="U584" i="2"/>
  <c r="U582" i="2"/>
  <c r="V582" i="2" s="1"/>
  <c r="U581" i="2"/>
  <c r="U568" i="2"/>
  <c r="U566" i="2"/>
  <c r="U565" i="2"/>
  <c r="V565" i="2" s="1"/>
  <c r="U552" i="2"/>
  <c r="U550" i="2"/>
  <c r="V550" i="2" s="1"/>
  <c r="U549" i="2"/>
  <c r="U536" i="2"/>
  <c r="U534" i="2"/>
  <c r="U533" i="2"/>
  <c r="V533" i="2" s="1"/>
  <c r="U520" i="2"/>
  <c r="U518" i="2"/>
  <c r="V518" i="2" s="1"/>
  <c r="U517" i="2"/>
  <c r="U504" i="2"/>
  <c r="V504" i="2" s="1"/>
  <c r="U502" i="2"/>
  <c r="U501" i="2"/>
  <c r="V501" i="2" s="1"/>
  <c r="U488" i="2"/>
  <c r="U486" i="2"/>
  <c r="V486" i="2" s="1"/>
  <c r="U485" i="2"/>
  <c r="U472" i="2"/>
  <c r="V472" i="2" s="1"/>
  <c r="U470" i="2"/>
  <c r="U469" i="2"/>
  <c r="V469" i="2" s="1"/>
  <c r="U456" i="2"/>
  <c r="U454" i="2"/>
  <c r="V454" i="2" s="1"/>
  <c r="U453" i="2"/>
  <c r="U440" i="2"/>
  <c r="U438" i="2"/>
  <c r="U437" i="2"/>
  <c r="V437" i="2" s="1"/>
  <c r="U424" i="2"/>
  <c r="U422" i="2"/>
  <c r="V422" i="2" s="1"/>
  <c r="U421" i="2"/>
  <c r="U408" i="2"/>
  <c r="V408" i="2" s="1"/>
  <c r="U406" i="2"/>
  <c r="U405" i="2"/>
  <c r="V405" i="2" s="1"/>
  <c r="U392" i="2"/>
  <c r="U390" i="2"/>
  <c r="V390" i="2" s="1"/>
  <c r="U389" i="2"/>
  <c r="U376" i="2"/>
  <c r="V376" i="2" s="1"/>
  <c r="U374" i="2"/>
  <c r="U373" i="2"/>
  <c r="V373" i="2" s="1"/>
  <c r="U360" i="2"/>
  <c r="U358" i="2"/>
  <c r="V358" i="2" s="1"/>
  <c r="U357" i="2"/>
  <c r="U344" i="2"/>
  <c r="V344" i="2" s="1"/>
  <c r="U342" i="2"/>
  <c r="U341" i="2"/>
  <c r="V341" i="2" s="1"/>
  <c r="U997" i="2"/>
  <c r="V997" i="2" s="1"/>
  <c r="U996" i="2"/>
  <c r="U989" i="2"/>
  <c r="V989" i="2" s="1"/>
  <c r="U988" i="2"/>
  <c r="U981" i="2"/>
  <c r="V981" i="2" s="1"/>
  <c r="U980" i="2"/>
  <c r="U973" i="2"/>
  <c r="V973" i="2" s="1"/>
  <c r="U972" i="2"/>
  <c r="U965" i="2"/>
  <c r="V965" i="2" s="1"/>
  <c r="U964" i="2"/>
  <c r="U957" i="2"/>
  <c r="V957" i="2" s="1"/>
  <c r="U956" i="2"/>
  <c r="U949" i="2"/>
  <c r="V949" i="2" s="1"/>
  <c r="U948" i="2"/>
  <c r="U941" i="2"/>
  <c r="V941" i="2" s="1"/>
  <c r="U940" i="2"/>
  <c r="U933" i="2"/>
  <c r="V933" i="2" s="1"/>
  <c r="U932" i="2"/>
  <c r="U925" i="2"/>
  <c r="V925" i="2" s="1"/>
  <c r="U924" i="2"/>
  <c r="U917" i="2"/>
  <c r="V917" i="2" s="1"/>
  <c r="U916" i="2"/>
  <c r="U909" i="2"/>
  <c r="V909" i="2" s="1"/>
  <c r="U908" i="2"/>
  <c r="U901" i="2"/>
  <c r="V901" i="2" s="1"/>
  <c r="U900" i="2"/>
  <c r="U893" i="2"/>
  <c r="V893" i="2" s="1"/>
  <c r="U892" i="2"/>
  <c r="U885" i="2"/>
  <c r="V885" i="2" s="1"/>
  <c r="U884" i="2"/>
  <c r="U877" i="2"/>
  <c r="V877" i="2" s="1"/>
  <c r="U876" i="2"/>
  <c r="U869" i="2"/>
  <c r="V869" i="2" s="1"/>
  <c r="U868" i="2"/>
  <c r="U861" i="2"/>
  <c r="V861" i="2" s="1"/>
  <c r="U860" i="2"/>
  <c r="U853" i="2"/>
  <c r="V853" i="2" s="1"/>
  <c r="U852" i="2"/>
  <c r="U845" i="2"/>
  <c r="V845" i="2" s="1"/>
  <c r="U844" i="2"/>
  <c r="U837" i="2"/>
  <c r="V837" i="2" s="1"/>
  <c r="U836" i="2"/>
  <c r="U829" i="2"/>
  <c r="U828" i="2"/>
  <c r="U821" i="2"/>
  <c r="V821" i="2" s="1"/>
  <c r="U820" i="2"/>
  <c r="U813" i="2"/>
  <c r="U812" i="2"/>
  <c r="U805" i="2"/>
  <c r="U804" i="2"/>
  <c r="U797" i="2"/>
  <c r="V797" i="2" s="1"/>
  <c r="U796" i="2"/>
  <c r="U789" i="2"/>
  <c r="V789" i="2" s="1"/>
  <c r="U788" i="2"/>
  <c r="U781" i="2"/>
  <c r="V781" i="2" s="1"/>
  <c r="U780" i="2"/>
  <c r="U773" i="2"/>
  <c r="U772" i="2"/>
  <c r="U771" i="2"/>
  <c r="V771" i="2" s="1"/>
  <c r="U764" i="2"/>
  <c r="U763" i="2"/>
  <c r="U756" i="2"/>
  <c r="U755" i="2"/>
  <c r="V755" i="2" s="1"/>
  <c r="U748" i="2"/>
  <c r="U747" i="2"/>
  <c r="U740" i="2"/>
  <c r="U739" i="2"/>
  <c r="V739" i="2" s="1"/>
  <c r="U732" i="2"/>
  <c r="U731" i="2"/>
  <c r="V731" i="2" s="1"/>
  <c r="U724" i="2"/>
  <c r="U723" i="2"/>
  <c r="V723" i="2" s="1"/>
  <c r="U716" i="2"/>
  <c r="U715" i="2"/>
  <c r="V715" i="2" s="1"/>
  <c r="U708" i="2"/>
  <c r="U707" i="2"/>
  <c r="V707" i="2" s="1"/>
  <c r="U700" i="2"/>
  <c r="U699" i="2"/>
  <c r="U692" i="2"/>
  <c r="U691" i="2"/>
  <c r="U684" i="2"/>
  <c r="U683" i="2"/>
  <c r="V683" i="2" s="1"/>
  <c r="U676" i="2"/>
  <c r="U675" i="2"/>
  <c r="V675" i="2" s="1"/>
  <c r="U666" i="2"/>
  <c r="U665" i="2"/>
  <c r="V665" i="2" s="1"/>
  <c r="U658" i="2"/>
  <c r="U657" i="2"/>
  <c r="U650" i="2"/>
  <c r="U649" i="2"/>
  <c r="V649" i="2" s="1"/>
  <c r="U642" i="2"/>
  <c r="U641" i="2"/>
  <c r="V641" i="2" s="1"/>
  <c r="U634" i="2"/>
  <c r="U633" i="2"/>
  <c r="V633" i="2" s="1"/>
  <c r="U626" i="2"/>
  <c r="U625" i="2"/>
  <c r="V625" i="2" s="1"/>
  <c r="U618" i="2"/>
  <c r="U617" i="2"/>
  <c r="V617" i="2" s="1"/>
  <c r="U610" i="2"/>
  <c r="U609" i="2"/>
  <c r="V609" i="2" s="1"/>
  <c r="U602" i="2"/>
  <c r="U601" i="2"/>
  <c r="U594" i="2"/>
  <c r="U593" i="2"/>
  <c r="V593" i="2" s="1"/>
  <c r="U586" i="2"/>
  <c r="U585" i="2"/>
  <c r="U578" i="2"/>
  <c r="U577" i="2"/>
  <c r="V577" i="2" s="1"/>
  <c r="U570" i="2"/>
  <c r="U569" i="2"/>
  <c r="V569" i="2" s="1"/>
  <c r="U562" i="2"/>
  <c r="U561" i="2"/>
  <c r="V561" i="2" s="1"/>
  <c r="U554" i="2"/>
  <c r="U553" i="2"/>
  <c r="V553" i="2" s="1"/>
  <c r="U546" i="2"/>
  <c r="U545" i="2"/>
  <c r="V545" i="2" s="1"/>
  <c r="U538" i="2"/>
  <c r="U537" i="2"/>
  <c r="U530" i="2"/>
  <c r="U529" i="2"/>
  <c r="V529" i="2" s="1"/>
  <c r="U522" i="2"/>
  <c r="U521" i="2"/>
  <c r="V521" i="2" s="1"/>
  <c r="U514" i="2"/>
  <c r="U513" i="2"/>
  <c r="V513" i="2" s="1"/>
  <c r="U506" i="2"/>
  <c r="U505" i="2"/>
  <c r="V505" i="2" s="1"/>
  <c r="U498" i="2"/>
  <c r="U497" i="2"/>
  <c r="V497" i="2" s="1"/>
  <c r="U490" i="2"/>
  <c r="U489" i="2"/>
  <c r="V489" i="2" s="1"/>
  <c r="U482" i="2"/>
  <c r="U481" i="2"/>
  <c r="V481" i="2" s="1"/>
  <c r="U474" i="2"/>
  <c r="U473" i="2"/>
  <c r="V473" i="2" s="1"/>
  <c r="U466" i="2"/>
  <c r="U465" i="2"/>
  <c r="V465" i="2" s="1"/>
  <c r="U458" i="2"/>
  <c r="U457" i="2"/>
  <c r="V457" i="2" s="1"/>
  <c r="U450" i="2"/>
  <c r="U449" i="2"/>
  <c r="V449" i="2" s="1"/>
  <c r="U442" i="2"/>
  <c r="U441" i="2"/>
  <c r="V441" i="2" s="1"/>
  <c r="U434" i="2"/>
  <c r="U433" i="2"/>
  <c r="V433" i="2" s="1"/>
  <c r="U426" i="2"/>
  <c r="U425" i="2"/>
  <c r="V425" i="2" s="1"/>
  <c r="U418" i="2"/>
  <c r="U417" i="2"/>
  <c r="V417" i="2" s="1"/>
  <c r="U410" i="2"/>
  <c r="U409" i="2"/>
  <c r="V409" i="2" s="1"/>
  <c r="U402" i="2"/>
  <c r="U401" i="2"/>
  <c r="V401" i="2" s="1"/>
  <c r="U394" i="2"/>
  <c r="U393" i="2"/>
  <c r="V393" i="2" s="1"/>
  <c r="U386" i="2"/>
  <c r="U385" i="2"/>
  <c r="V385" i="2" s="1"/>
  <c r="U378" i="2"/>
  <c r="U377" i="2"/>
  <c r="V377" i="2" s="1"/>
  <c r="U370" i="2"/>
  <c r="U369" i="2"/>
  <c r="V369" i="2" s="1"/>
  <c r="U362" i="2"/>
  <c r="U361" i="2"/>
  <c r="V361" i="2" s="1"/>
  <c r="U354" i="2"/>
  <c r="U353" i="2"/>
  <c r="V353" i="2" s="1"/>
  <c r="U346" i="2"/>
  <c r="U345" i="2"/>
  <c r="V345" i="2" s="1"/>
  <c r="U338" i="2"/>
  <c r="U337" i="2"/>
  <c r="V337" i="2" s="1"/>
  <c r="U79" i="2"/>
  <c r="U78" i="2"/>
  <c r="V78" i="2" s="1"/>
  <c r="U71" i="2"/>
  <c r="U70" i="2"/>
  <c r="V70" i="2" s="1"/>
  <c r="U63" i="2"/>
  <c r="U62" i="2"/>
  <c r="V62" i="2" s="1"/>
  <c r="U55" i="2"/>
  <c r="U54" i="2"/>
  <c r="V54" i="2" s="1"/>
  <c r="U47" i="2"/>
  <c r="U46" i="2"/>
  <c r="V46" i="2" s="1"/>
  <c r="U39" i="2"/>
  <c r="U38" i="2"/>
  <c r="V38" i="2" s="1"/>
  <c r="U31" i="2"/>
  <c r="U30" i="2"/>
  <c r="V30" i="2" s="1"/>
  <c r="U23" i="2"/>
  <c r="U22" i="2"/>
  <c r="V22" i="2" s="1"/>
  <c r="U15" i="2"/>
  <c r="U14" i="2"/>
  <c r="U7" i="2"/>
  <c r="U6" i="2"/>
  <c r="V6" i="2" s="1"/>
  <c r="V4" i="2"/>
  <c r="V841" i="2"/>
  <c r="V331" i="2"/>
  <c r="V329" i="2"/>
  <c r="V327" i="2"/>
  <c r="V325" i="2"/>
  <c r="V323" i="2"/>
  <c r="V321" i="2"/>
  <c r="V319" i="2"/>
  <c r="V317" i="2"/>
  <c r="V315" i="2"/>
  <c r="V313" i="2"/>
  <c r="V311" i="2"/>
  <c r="V309" i="2"/>
  <c r="V307" i="2"/>
  <c r="V305" i="2"/>
  <c r="V303" i="2"/>
  <c r="V301" i="2"/>
  <c r="V299" i="2"/>
  <c r="V297" i="2"/>
  <c r="V295" i="2"/>
  <c r="V293" i="2"/>
  <c r="V291" i="2"/>
  <c r="V289" i="2"/>
  <c r="V287" i="2"/>
  <c r="V285" i="2"/>
  <c r="V283" i="2"/>
  <c r="V281" i="2"/>
  <c r="V279" i="2"/>
  <c r="V277" i="2"/>
  <c r="V275" i="2"/>
  <c r="V273" i="2"/>
  <c r="V271" i="2"/>
  <c r="V269" i="2"/>
  <c r="V267" i="2"/>
  <c r="V265" i="2"/>
  <c r="V263" i="2"/>
  <c r="V261" i="2"/>
  <c r="V259" i="2"/>
  <c r="V257" i="2"/>
  <c r="V255" i="2"/>
  <c r="V253" i="2"/>
  <c r="V251" i="2"/>
  <c r="V249" i="2"/>
  <c r="V247" i="2"/>
  <c r="V245" i="2"/>
  <c r="V243" i="2"/>
  <c r="V241" i="2"/>
  <c r="V239" i="2"/>
  <c r="V237" i="2"/>
  <c r="V235" i="2"/>
  <c r="V233" i="2"/>
  <c r="V231" i="2"/>
  <c r="V229" i="2"/>
  <c r="V227" i="2"/>
  <c r="V225" i="2"/>
  <c r="V223" i="2"/>
  <c r="V221" i="2"/>
  <c r="V219" i="2"/>
  <c r="V217" i="2"/>
  <c r="V215" i="2"/>
  <c r="V213" i="2"/>
  <c r="V211" i="2"/>
  <c r="V209" i="2"/>
  <c r="V207" i="2"/>
  <c r="V205" i="2"/>
  <c r="V203" i="2"/>
  <c r="V202" i="2"/>
  <c r="V200" i="2"/>
  <c r="V198" i="2"/>
  <c r="V196" i="2"/>
  <c r="V194" i="2"/>
  <c r="V192" i="2"/>
  <c r="V190" i="2"/>
  <c r="V188" i="2"/>
  <c r="V186" i="2"/>
  <c r="V184" i="2"/>
  <c r="V182" i="2"/>
  <c r="V180" i="2"/>
  <c r="V178" i="2"/>
  <c r="V176" i="2"/>
  <c r="V174" i="2"/>
  <c r="V172" i="2"/>
  <c r="U998" i="2"/>
  <c r="V998" i="2" s="1"/>
  <c r="U994" i="2"/>
  <c r="U990" i="2"/>
  <c r="V990" i="2" s="1"/>
  <c r="U986" i="2"/>
  <c r="U982" i="2"/>
  <c r="V982" i="2" s="1"/>
  <c r="U978" i="2"/>
  <c r="U974" i="2"/>
  <c r="V974" i="2" s="1"/>
  <c r="U970" i="2"/>
  <c r="U966" i="2"/>
  <c r="V966" i="2" s="1"/>
  <c r="U962" i="2"/>
  <c r="U958" i="2"/>
  <c r="V958" i="2" s="1"/>
  <c r="U954" i="2"/>
  <c r="U950" i="2"/>
  <c r="V950" i="2" s="1"/>
  <c r="U946" i="2"/>
  <c r="U942" i="2"/>
  <c r="V942" i="2" s="1"/>
  <c r="U938" i="2"/>
  <c r="U934" i="2"/>
  <c r="V934" i="2" s="1"/>
  <c r="U930" i="2"/>
  <c r="U926" i="2"/>
  <c r="V926" i="2" s="1"/>
  <c r="U922" i="2"/>
  <c r="U918" i="2"/>
  <c r="V918" i="2" s="1"/>
  <c r="U914" i="2"/>
  <c r="U910" i="2"/>
  <c r="V910" i="2" s="1"/>
  <c r="U906" i="2"/>
  <c r="U902" i="2"/>
  <c r="V902" i="2" s="1"/>
  <c r="U898" i="2"/>
  <c r="U894" i="2"/>
  <c r="V894" i="2" s="1"/>
  <c r="U890" i="2"/>
  <c r="U886" i="2"/>
  <c r="V886" i="2" s="1"/>
  <c r="U882" i="2"/>
  <c r="U878" i="2"/>
  <c r="V878" i="2" s="1"/>
  <c r="U874" i="2"/>
  <c r="U870" i="2"/>
  <c r="V870" i="2" s="1"/>
  <c r="U866" i="2"/>
  <c r="U862" i="2"/>
  <c r="V862" i="2" s="1"/>
  <c r="U858" i="2"/>
  <c r="U854" i="2"/>
  <c r="V854" i="2" s="1"/>
  <c r="U850" i="2"/>
  <c r="U846" i="2"/>
  <c r="V846" i="2" s="1"/>
  <c r="U842" i="2"/>
  <c r="U838" i="2"/>
  <c r="V838" i="2" s="1"/>
  <c r="U834" i="2"/>
  <c r="U830" i="2"/>
  <c r="V830" i="2" s="1"/>
  <c r="U826" i="2"/>
  <c r="U822" i="2"/>
  <c r="V822" i="2" s="1"/>
  <c r="U818" i="2"/>
  <c r="U814" i="2"/>
  <c r="V814" i="2" s="1"/>
  <c r="U810" i="2"/>
  <c r="U806" i="2"/>
  <c r="V806" i="2" s="1"/>
  <c r="U802" i="2"/>
  <c r="U798" i="2"/>
  <c r="V798" i="2" s="1"/>
  <c r="U794" i="2"/>
  <c r="U790" i="2"/>
  <c r="V790" i="2" s="1"/>
  <c r="U786" i="2"/>
  <c r="U782" i="2"/>
  <c r="V782" i="2" s="1"/>
  <c r="U778" i="2"/>
  <c r="U774" i="2"/>
  <c r="V774" i="2" s="1"/>
  <c r="U769" i="2"/>
  <c r="U765" i="2"/>
  <c r="V765" i="2" s="1"/>
  <c r="U761" i="2"/>
  <c r="U757" i="2"/>
  <c r="V757" i="2" s="1"/>
  <c r="U753" i="2"/>
  <c r="U749" i="2"/>
  <c r="V749" i="2" s="1"/>
  <c r="U745" i="2"/>
  <c r="U741" i="2"/>
  <c r="V741" i="2" s="1"/>
  <c r="U737" i="2"/>
  <c r="U733" i="2"/>
  <c r="V733" i="2" s="1"/>
  <c r="U729" i="2"/>
  <c r="U725" i="2"/>
  <c r="V725" i="2" s="1"/>
  <c r="U721" i="2"/>
  <c r="U717" i="2"/>
  <c r="V717" i="2" s="1"/>
  <c r="U713" i="2"/>
  <c r="U709" i="2"/>
  <c r="V709" i="2" s="1"/>
  <c r="U705" i="2"/>
  <c r="U701" i="2"/>
  <c r="V701" i="2" s="1"/>
  <c r="U697" i="2"/>
  <c r="U693" i="2"/>
  <c r="V693" i="2" s="1"/>
  <c r="U689" i="2"/>
  <c r="U685" i="2"/>
  <c r="V685" i="2" s="1"/>
  <c r="U681" i="2"/>
  <c r="U677" i="2"/>
  <c r="V677" i="2" s="1"/>
  <c r="U673" i="2"/>
  <c r="U671" i="2"/>
  <c r="V671" i="2" s="1"/>
  <c r="U667" i="2"/>
  <c r="U663" i="2"/>
  <c r="V663" i="2" s="1"/>
  <c r="U659" i="2"/>
  <c r="U655" i="2"/>
  <c r="V655" i="2" s="1"/>
  <c r="U651" i="2"/>
  <c r="U647" i="2"/>
  <c r="V647" i="2" s="1"/>
  <c r="U643" i="2"/>
  <c r="U639" i="2"/>
  <c r="V639" i="2" s="1"/>
  <c r="U635" i="2"/>
  <c r="U631" i="2"/>
  <c r="V631" i="2" s="1"/>
  <c r="U627" i="2"/>
  <c r="U623" i="2"/>
  <c r="V623" i="2" s="1"/>
  <c r="U619" i="2"/>
  <c r="U615" i="2"/>
  <c r="V615" i="2" s="1"/>
  <c r="U611" i="2"/>
  <c r="U607" i="2"/>
  <c r="V607" i="2" s="1"/>
  <c r="U603" i="2"/>
  <c r="U599" i="2"/>
  <c r="V599" i="2" s="1"/>
  <c r="U595" i="2"/>
  <c r="U591" i="2"/>
  <c r="V591" i="2" s="1"/>
  <c r="U587" i="2"/>
  <c r="U583" i="2"/>
  <c r="V583" i="2" s="1"/>
  <c r="U579" i="2"/>
  <c r="U575" i="2"/>
  <c r="V575" i="2" s="1"/>
  <c r="U571" i="2"/>
  <c r="U567" i="2"/>
  <c r="V567" i="2" s="1"/>
  <c r="U563" i="2"/>
  <c r="U559" i="2"/>
  <c r="V559" i="2" s="1"/>
  <c r="U555" i="2"/>
  <c r="U551" i="2"/>
  <c r="V551" i="2" s="1"/>
  <c r="U547" i="2"/>
  <c r="U543" i="2"/>
  <c r="V543" i="2" s="1"/>
  <c r="U539" i="2"/>
  <c r="U535" i="2"/>
  <c r="V535" i="2" s="1"/>
  <c r="U531" i="2"/>
  <c r="U527" i="2"/>
  <c r="U523" i="2"/>
  <c r="U519" i="2"/>
  <c r="V519" i="2" s="1"/>
  <c r="U515" i="2"/>
  <c r="U511" i="2"/>
  <c r="V511" i="2" s="1"/>
  <c r="U507" i="2"/>
  <c r="U503" i="2"/>
  <c r="V503" i="2" s="1"/>
  <c r="U499" i="2"/>
  <c r="U495" i="2"/>
  <c r="V495" i="2" s="1"/>
  <c r="U491" i="2"/>
  <c r="U487" i="2"/>
  <c r="V487" i="2" s="1"/>
  <c r="U483" i="2"/>
  <c r="U479" i="2"/>
  <c r="V479" i="2" s="1"/>
  <c r="U475" i="2"/>
  <c r="U471" i="2"/>
  <c r="V471" i="2" s="1"/>
  <c r="U467" i="2"/>
  <c r="U463" i="2"/>
  <c r="V463" i="2" s="1"/>
  <c r="U459" i="2"/>
  <c r="U455" i="2"/>
  <c r="V455" i="2" s="1"/>
  <c r="U451" i="2"/>
  <c r="U447" i="2"/>
  <c r="V447" i="2" s="1"/>
  <c r="U443" i="2"/>
  <c r="U439" i="2"/>
  <c r="V439" i="2" s="1"/>
  <c r="U435" i="2"/>
  <c r="U431" i="2"/>
  <c r="V431" i="2" s="1"/>
  <c r="U427" i="2"/>
  <c r="U423" i="2"/>
  <c r="V423" i="2" s="1"/>
  <c r="U419" i="2"/>
  <c r="U415" i="2"/>
  <c r="V415" i="2" s="1"/>
  <c r="U411" i="2"/>
  <c r="U407" i="2"/>
  <c r="V407" i="2" s="1"/>
  <c r="U403" i="2"/>
  <c r="U399" i="2"/>
  <c r="V399" i="2" s="1"/>
  <c r="U395" i="2"/>
  <c r="U391" i="2"/>
  <c r="V391" i="2" s="1"/>
  <c r="U387" i="2"/>
  <c r="U383" i="2"/>
  <c r="V383" i="2" s="1"/>
  <c r="U379" i="2"/>
  <c r="U375" i="2"/>
  <c r="V375" i="2" s="1"/>
  <c r="U371" i="2"/>
  <c r="U367" i="2"/>
  <c r="V367" i="2" s="1"/>
  <c r="U363" i="2"/>
  <c r="U359" i="2"/>
  <c r="V359" i="2" s="1"/>
  <c r="U355" i="2"/>
  <c r="U351" i="2"/>
  <c r="V351" i="2" s="1"/>
  <c r="U347" i="2"/>
  <c r="U343" i="2"/>
  <c r="V343" i="2" s="1"/>
  <c r="U339" i="2"/>
  <c r="U335" i="2"/>
  <c r="V335" i="2" s="1"/>
  <c r="U171" i="2"/>
  <c r="V171" i="2" s="1"/>
  <c r="U170" i="2"/>
  <c r="V170" i="2" s="1"/>
  <c r="U169" i="2"/>
  <c r="V169" i="2" s="1"/>
  <c r="U168" i="2"/>
  <c r="V168" i="2" s="1"/>
  <c r="U167" i="2"/>
  <c r="V167" i="2" s="1"/>
  <c r="U166" i="2"/>
  <c r="V166" i="2" s="1"/>
  <c r="U165" i="2"/>
  <c r="V165" i="2" s="1"/>
  <c r="U164" i="2"/>
  <c r="V164" i="2" s="1"/>
  <c r="U163" i="2"/>
  <c r="V163" i="2" s="1"/>
  <c r="U162" i="2"/>
  <c r="V162" i="2" s="1"/>
  <c r="U161" i="2"/>
  <c r="V161" i="2" s="1"/>
  <c r="U160" i="2"/>
  <c r="V160" i="2" s="1"/>
  <c r="U159" i="2"/>
  <c r="V159" i="2" s="1"/>
  <c r="U158" i="2"/>
  <c r="V158" i="2" s="1"/>
  <c r="U157" i="2"/>
  <c r="V157" i="2" s="1"/>
  <c r="U156" i="2"/>
  <c r="V156" i="2" s="1"/>
  <c r="U155" i="2"/>
  <c r="V155" i="2" s="1"/>
  <c r="U154" i="2"/>
  <c r="V154" i="2" s="1"/>
  <c r="U153" i="2"/>
  <c r="V153" i="2" s="1"/>
  <c r="U152" i="2"/>
  <c r="V152" i="2" s="1"/>
  <c r="U151" i="2"/>
  <c r="V151" i="2" s="1"/>
  <c r="U150" i="2"/>
  <c r="V150" i="2" s="1"/>
  <c r="U149" i="2"/>
  <c r="V149" i="2" s="1"/>
  <c r="U148" i="2"/>
  <c r="V148" i="2" s="1"/>
  <c r="U147" i="2"/>
  <c r="V147" i="2" s="1"/>
  <c r="U146" i="2"/>
  <c r="V146" i="2" s="1"/>
  <c r="U145" i="2"/>
  <c r="V145" i="2" s="1"/>
  <c r="U144" i="2"/>
  <c r="V144" i="2" s="1"/>
  <c r="U143" i="2"/>
  <c r="V143" i="2" s="1"/>
  <c r="U142" i="2"/>
  <c r="V142" i="2" s="1"/>
  <c r="U141" i="2"/>
  <c r="V141" i="2" s="1"/>
  <c r="U140" i="2"/>
  <c r="V140" i="2" s="1"/>
  <c r="U139" i="2"/>
  <c r="V139" i="2" s="1"/>
  <c r="U138" i="2"/>
  <c r="V138" i="2" s="1"/>
  <c r="U137" i="2"/>
  <c r="V137" i="2" s="1"/>
  <c r="U136" i="2"/>
  <c r="V136" i="2" s="1"/>
  <c r="U135" i="2"/>
  <c r="V135" i="2" s="1"/>
  <c r="U134" i="2"/>
  <c r="V134" i="2" s="1"/>
  <c r="U133" i="2"/>
  <c r="V133" i="2" s="1"/>
  <c r="U132" i="2"/>
  <c r="V132" i="2" s="1"/>
  <c r="U131" i="2"/>
  <c r="V131" i="2" s="1"/>
  <c r="U130" i="2"/>
  <c r="V130" i="2" s="1"/>
  <c r="U129" i="2"/>
  <c r="V129" i="2" s="1"/>
  <c r="U128" i="2"/>
  <c r="V128" i="2" s="1"/>
  <c r="U127" i="2"/>
  <c r="V127" i="2" s="1"/>
  <c r="U126" i="2"/>
  <c r="V126" i="2" s="1"/>
  <c r="U125" i="2"/>
  <c r="V125" i="2" s="1"/>
  <c r="U124" i="2"/>
  <c r="V124" i="2" s="1"/>
  <c r="U123" i="2"/>
  <c r="V123" i="2" s="1"/>
  <c r="U122" i="2"/>
  <c r="V122" i="2" s="1"/>
  <c r="U121" i="2"/>
  <c r="V121" i="2" s="1"/>
  <c r="U120" i="2"/>
  <c r="V120" i="2" s="1"/>
  <c r="U119" i="2"/>
  <c r="V119" i="2" s="1"/>
  <c r="U118" i="2"/>
  <c r="V118" i="2" s="1"/>
  <c r="U117" i="2"/>
  <c r="V117" i="2" s="1"/>
  <c r="U116" i="2"/>
  <c r="V116" i="2" s="1"/>
  <c r="U115" i="2"/>
  <c r="V115" i="2" s="1"/>
  <c r="U114" i="2"/>
  <c r="V114" i="2" s="1"/>
  <c r="U113" i="2"/>
  <c r="V113" i="2" s="1"/>
  <c r="U112" i="2"/>
  <c r="V112" i="2" s="1"/>
  <c r="U111" i="2"/>
  <c r="V111" i="2" s="1"/>
  <c r="U110" i="2"/>
  <c r="V110" i="2" s="1"/>
  <c r="U109" i="2"/>
  <c r="V109" i="2" s="1"/>
  <c r="U108" i="2"/>
  <c r="V108" i="2" s="1"/>
  <c r="U107" i="2"/>
  <c r="V107" i="2" s="1"/>
  <c r="U106" i="2"/>
  <c r="V106" i="2" s="1"/>
  <c r="U105" i="2"/>
  <c r="V105" i="2" s="1"/>
  <c r="U104" i="2"/>
  <c r="V104" i="2" s="1"/>
  <c r="U103" i="2"/>
  <c r="V103" i="2" s="1"/>
  <c r="U102" i="2"/>
  <c r="V102" i="2" s="1"/>
  <c r="U101" i="2"/>
  <c r="V101" i="2" s="1"/>
  <c r="U100" i="2"/>
  <c r="V100" i="2" s="1"/>
  <c r="U99" i="2"/>
  <c r="V99" i="2" s="1"/>
  <c r="U98" i="2"/>
  <c r="V98" i="2" s="1"/>
  <c r="U97" i="2"/>
  <c r="V97" i="2" s="1"/>
  <c r="U96" i="2"/>
  <c r="V96" i="2" s="1"/>
  <c r="U95" i="2"/>
  <c r="V95" i="2" s="1"/>
  <c r="U94" i="2"/>
  <c r="V94" i="2" s="1"/>
  <c r="U93" i="2"/>
  <c r="V93" i="2" s="1"/>
  <c r="U92" i="2"/>
  <c r="V92" i="2" s="1"/>
  <c r="U91" i="2"/>
  <c r="V91" i="2" s="1"/>
  <c r="U90" i="2"/>
  <c r="V90" i="2" s="1"/>
  <c r="U89" i="2"/>
  <c r="V89" i="2" s="1"/>
  <c r="U88" i="2"/>
  <c r="V88" i="2" s="1"/>
  <c r="U87" i="2"/>
  <c r="V87" i="2" s="1"/>
  <c r="U86" i="2"/>
  <c r="V86" i="2" s="1"/>
  <c r="U85" i="2"/>
  <c r="V85" i="2" s="1"/>
  <c r="U84" i="2"/>
  <c r="V84" i="2" s="1"/>
  <c r="U80" i="2"/>
  <c r="U76" i="2"/>
  <c r="V76" i="2" s="1"/>
  <c r="U72" i="2"/>
  <c r="V72" i="2" s="1"/>
  <c r="U68" i="2"/>
  <c r="V68" i="2" s="1"/>
  <c r="U64" i="2"/>
  <c r="U60" i="2"/>
  <c r="V60" i="2" s="1"/>
  <c r="U56" i="2"/>
  <c r="U52" i="2"/>
  <c r="V52" i="2" s="1"/>
  <c r="U48" i="2"/>
  <c r="U44" i="2"/>
  <c r="V44" i="2" s="1"/>
  <c r="U40" i="2"/>
  <c r="V40" i="2" s="1"/>
  <c r="U36" i="2"/>
  <c r="V36" i="2" s="1"/>
  <c r="U32" i="2"/>
  <c r="V32" i="2" s="1"/>
  <c r="U28" i="2"/>
  <c r="V28" i="2" s="1"/>
  <c r="U24" i="2"/>
  <c r="V24" i="2" s="1"/>
  <c r="U20" i="2"/>
  <c r="V20" i="2" s="1"/>
  <c r="U16" i="2"/>
  <c r="U12" i="2"/>
  <c r="U8" i="2"/>
  <c r="V996" i="2"/>
  <c r="V994" i="2"/>
  <c r="V992" i="2"/>
  <c r="V988" i="2"/>
  <c r="V986" i="2"/>
  <c r="V984" i="2"/>
  <c r="V980" i="2"/>
  <c r="V978" i="2"/>
  <c r="V972" i="2"/>
  <c r="V970" i="2"/>
  <c r="V968" i="2"/>
  <c r="V964" i="2"/>
  <c r="V962" i="2"/>
  <c r="V960" i="2"/>
  <c r="V956" i="2"/>
  <c r="V954" i="2"/>
  <c r="V952" i="2"/>
  <c r="V948" i="2"/>
  <c r="V946" i="2"/>
  <c r="V940" i="2"/>
  <c r="V938" i="2"/>
  <c r="V936" i="2"/>
  <c r="V932" i="2"/>
  <c r="V930" i="2"/>
  <c r="V928" i="2"/>
  <c r="V924" i="2"/>
  <c r="V922" i="2"/>
  <c r="V920" i="2"/>
  <c r="V916" i="2"/>
  <c r="V914" i="2"/>
  <c r="V908" i="2"/>
  <c r="V906" i="2"/>
  <c r="V900" i="2"/>
  <c r="V898" i="2"/>
  <c r="V896" i="2"/>
  <c r="V892" i="2"/>
  <c r="V890" i="2"/>
  <c r="V888" i="2"/>
  <c r="V884" i="2"/>
  <c r="V882" i="2"/>
  <c r="V876" i="2"/>
  <c r="V874" i="2"/>
  <c r="V872" i="2"/>
  <c r="V868" i="2"/>
  <c r="V866" i="2"/>
  <c r="V864" i="2"/>
  <c r="V860" i="2"/>
  <c r="V858" i="2"/>
  <c r="V856" i="2"/>
  <c r="V852" i="2"/>
  <c r="V850" i="2"/>
  <c r="V844" i="2"/>
  <c r="V842" i="2"/>
  <c r="V804" i="2"/>
  <c r="V802" i="2"/>
  <c r="V800" i="2"/>
  <c r="V796" i="2"/>
  <c r="V794" i="2"/>
  <c r="V792" i="2"/>
  <c r="V788" i="2"/>
  <c r="V786" i="2"/>
  <c r="V780" i="2"/>
  <c r="V778" i="2"/>
  <c r="V776" i="2"/>
  <c r="V772" i="2"/>
  <c r="V768" i="2"/>
  <c r="V764" i="2"/>
  <c r="V760" i="2"/>
  <c r="V756" i="2"/>
  <c r="V752" i="2"/>
  <c r="V748" i="2"/>
  <c r="V744" i="2"/>
  <c r="V740" i="2"/>
  <c r="V736" i="2"/>
  <c r="V732" i="2"/>
  <c r="V728" i="2"/>
  <c r="V724" i="2"/>
  <c r="V720" i="2"/>
  <c r="V716" i="2"/>
  <c r="V712" i="2"/>
  <c r="V708" i="2"/>
  <c r="V704" i="2"/>
  <c r="V700" i="2"/>
  <c r="V696" i="2"/>
  <c r="V644" i="2"/>
  <c r="V640" i="2"/>
  <c r="V624" i="2"/>
  <c r="V620" i="2"/>
  <c r="V616" i="2"/>
  <c r="V608" i="2"/>
  <c r="V604" i="2"/>
  <c r="V592" i="2"/>
  <c r="V588" i="2"/>
  <c r="V584" i="2"/>
  <c r="V576" i="2"/>
  <c r="V568" i="2"/>
  <c r="V560" i="2"/>
  <c r="V556" i="2"/>
  <c r="V552" i="2"/>
  <c r="V544" i="2"/>
  <c r="V540" i="2"/>
  <c r="V536" i="2"/>
  <c r="V528" i="2"/>
  <c r="V520" i="2"/>
  <c r="V516" i="2"/>
  <c r="V512" i="2"/>
  <c r="V496" i="2"/>
  <c r="V492" i="2"/>
  <c r="V488" i="2"/>
  <c r="V484" i="2"/>
  <c r="V480" i="2"/>
  <c r="V464" i="2"/>
  <c r="V460" i="2"/>
  <c r="V456" i="2"/>
  <c r="V448" i="2"/>
  <c r="V440" i="2"/>
  <c r="V432" i="2"/>
  <c r="V428" i="2"/>
  <c r="V424" i="2"/>
  <c r="V416" i="2"/>
  <c r="V400" i="2"/>
  <c r="V396" i="2"/>
  <c r="V392" i="2"/>
  <c r="V384" i="2"/>
  <c r="V380" i="2"/>
  <c r="V368" i="2"/>
  <c r="V360" i="2"/>
  <c r="V356" i="2"/>
  <c r="V348" i="2"/>
  <c r="V999" i="2"/>
  <c r="V995" i="2"/>
  <c r="V991" i="2"/>
  <c r="V987" i="2"/>
  <c r="V983" i="2"/>
  <c r="V977" i="2"/>
  <c r="V975" i="2"/>
  <c r="V971" i="2"/>
  <c r="V967" i="2"/>
  <c r="V963" i="2"/>
  <c r="V959" i="2"/>
  <c r="V955" i="2"/>
  <c r="V951" i="2"/>
  <c r="V947" i="2"/>
  <c r="V945" i="2"/>
  <c r="V943" i="2"/>
  <c r="V939" i="2"/>
  <c r="V937" i="2"/>
  <c r="V935" i="2"/>
  <c r="V931" i="2"/>
  <c r="V927" i="2"/>
  <c r="V923" i="2"/>
  <c r="V919" i="2"/>
  <c r="V915" i="2"/>
  <c r="V913" i="2"/>
  <c r="V911" i="2"/>
  <c r="V907" i="2"/>
  <c r="V905" i="2"/>
  <c r="V903" i="2"/>
  <c r="V899" i="2"/>
  <c r="V895" i="2"/>
  <c r="V891" i="2"/>
  <c r="V887" i="2"/>
  <c r="V883" i="2"/>
  <c r="V881" i="2"/>
  <c r="V879" i="2"/>
  <c r="V875" i="2"/>
  <c r="V873" i="2"/>
  <c r="V871" i="2"/>
  <c r="V867" i="2"/>
  <c r="V863" i="2"/>
  <c r="V859" i="2"/>
  <c r="V855" i="2"/>
  <c r="V851" i="2"/>
  <c r="V849" i="2"/>
  <c r="V847" i="2"/>
  <c r="V843" i="2"/>
  <c r="V805" i="2"/>
  <c r="V803" i="2"/>
  <c r="V801" i="2"/>
  <c r="V795" i="2"/>
  <c r="V793" i="2"/>
  <c r="V785" i="2"/>
  <c r="V783" i="2"/>
  <c r="V777" i="2"/>
  <c r="V775" i="2"/>
  <c r="V773" i="2"/>
  <c r="V770" i="2"/>
  <c r="V766" i="2"/>
  <c r="V762" i="2"/>
  <c r="V758" i="2"/>
  <c r="V750" i="2"/>
  <c r="V742" i="2"/>
  <c r="V738" i="2"/>
  <c r="V734" i="2"/>
  <c r="V730" i="2"/>
  <c r="V726" i="2"/>
  <c r="V718" i="2"/>
  <c r="V714" i="2"/>
  <c r="V710" i="2"/>
  <c r="V706" i="2"/>
  <c r="V702" i="2"/>
  <c r="V698" i="2"/>
  <c r="V642" i="2"/>
  <c r="V638" i="2"/>
  <c r="V634" i="2"/>
  <c r="V630" i="2"/>
  <c r="V626" i="2"/>
  <c r="V622" i="2"/>
  <c r="V618" i="2"/>
  <c r="V610" i="2"/>
  <c r="V606" i="2"/>
  <c r="V602" i="2"/>
  <c r="V598" i="2"/>
  <c r="V594" i="2"/>
  <c r="V590" i="2"/>
  <c r="V586" i="2"/>
  <c r="V578" i="2"/>
  <c r="V574" i="2"/>
  <c r="V570" i="2"/>
  <c r="V566" i="2"/>
  <c r="V562" i="2"/>
  <c r="V558" i="2"/>
  <c r="V554" i="2"/>
  <c r="V546" i="2"/>
  <c r="V542" i="2"/>
  <c r="V538" i="2"/>
  <c r="V534" i="2"/>
  <c r="V530" i="2"/>
  <c r="V526" i="2"/>
  <c r="V522" i="2"/>
  <c r="V514" i="2"/>
  <c r="V510" i="2"/>
  <c r="V506" i="2"/>
  <c r="V502" i="2"/>
  <c r="V498" i="2"/>
  <c r="V494" i="2"/>
  <c r="V490" i="2"/>
  <c r="V482" i="2"/>
  <c r="V478" i="2"/>
  <c r="V474" i="2"/>
  <c r="V470" i="2"/>
  <c r="V466" i="2"/>
  <c r="V462" i="2"/>
  <c r="V458" i="2"/>
  <c r="V450" i="2"/>
  <c r="V446" i="2"/>
  <c r="V442" i="2"/>
  <c r="V438" i="2"/>
  <c r="V434" i="2"/>
  <c r="V430" i="2"/>
  <c r="V426" i="2"/>
  <c r="V418" i="2"/>
  <c r="V414" i="2"/>
  <c r="V410" i="2"/>
  <c r="V406" i="2"/>
  <c r="V402" i="2"/>
  <c r="V398" i="2"/>
  <c r="V394" i="2"/>
  <c r="V386" i="2"/>
  <c r="V382" i="2"/>
  <c r="V378" i="2"/>
  <c r="V374" i="2"/>
  <c r="V370" i="2"/>
  <c r="V366" i="2"/>
  <c r="V362" i="2"/>
  <c r="V354" i="2"/>
  <c r="V350" i="2"/>
  <c r="V346" i="2"/>
  <c r="V342" i="2"/>
  <c r="V769" i="2"/>
  <c r="V767" i="2"/>
  <c r="V763" i="2"/>
  <c r="V761" i="2"/>
  <c r="V759" i="2"/>
  <c r="V753" i="2"/>
  <c r="V747" i="2"/>
  <c r="V745" i="2"/>
  <c r="V743" i="2"/>
  <c r="V737" i="2"/>
  <c r="V735" i="2"/>
  <c r="V729" i="2"/>
  <c r="V727" i="2"/>
  <c r="V721" i="2"/>
  <c r="V713" i="2"/>
  <c r="V711" i="2"/>
  <c r="V705" i="2"/>
  <c r="V703" i="2"/>
  <c r="V699" i="2"/>
  <c r="V697" i="2"/>
  <c r="V695" i="2"/>
  <c r="V645" i="2"/>
  <c r="V643" i="2"/>
  <c r="V637" i="2"/>
  <c r="V635" i="2"/>
  <c r="V627" i="2"/>
  <c r="V621" i="2"/>
  <c r="V619" i="2"/>
  <c r="V613" i="2"/>
  <c r="V611" i="2"/>
  <c r="V605" i="2"/>
  <c r="V603" i="2"/>
  <c r="V601" i="2"/>
  <c r="V595" i="2"/>
  <c r="V589" i="2"/>
  <c r="V587" i="2"/>
  <c r="V585" i="2"/>
  <c r="V581" i="2"/>
  <c r="V579" i="2"/>
  <c r="V573" i="2"/>
  <c r="V571" i="2"/>
  <c r="V563" i="2"/>
  <c r="V557" i="2"/>
  <c r="V555" i="2"/>
  <c r="V549" i="2"/>
  <c r="V547" i="2"/>
  <c r="V541" i="2"/>
  <c r="V539" i="2"/>
  <c r="V537" i="2"/>
  <c r="V531" i="2"/>
  <c r="V527" i="2"/>
  <c r="V525" i="2"/>
  <c r="V523" i="2"/>
  <c r="V517" i="2"/>
  <c r="V515" i="2"/>
  <c r="V507" i="2"/>
  <c r="V499" i="2"/>
  <c r="V493" i="2"/>
  <c r="V491" i="2"/>
  <c r="V485" i="2"/>
  <c r="V483" i="2"/>
  <c r="V475" i="2"/>
  <c r="V467" i="2"/>
  <c r="V461" i="2"/>
  <c r="V459" i="2"/>
  <c r="V453" i="2"/>
  <c r="V451" i="2"/>
  <c r="V445" i="2"/>
  <c r="V443" i="2"/>
  <c r="V435" i="2"/>
  <c r="V429" i="2"/>
  <c r="V427" i="2"/>
  <c r="V421" i="2"/>
  <c r="V419" i="2"/>
  <c r="V413" i="2"/>
  <c r="V411" i="2"/>
  <c r="V403" i="2"/>
  <c r="V397" i="2"/>
  <c r="V395" i="2"/>
  <c r="V389" i="2"/>
  <c r="V387" i="2"/>
  <c r="V381" i="2"/>
  <c r="V379" i="2"/>
  <c r="V371" i="2"/>
  <c r="V365" i="2"/>
  <c r="V363" i="2"/>
  <c r="V357" i="2"/>
  <c r="V355" i="2"/>
  <c r="V347" i="2"/>
  <c r="V339" i="2"/>
  <c r="V333" i="2"/>
  <c r="V64" i="2"/>
  <c r="V58" i="2"/>
  <c r="V56" i="2"/>
  <c r="V50" i="2"/>
  <c r="V48" i="2"/>
  <c r="V26" i="2"/>
  <c r="V18" i="2"/>
  <c r="V16" i="2"/>
  <c r="V338" i="2"/>
  <c r="V336" i="2"/>
  <c r="V73" i="2"/>
  <c r="V71" i="2"/>
  <c r="V69" i="2"/>
  <c r="V67" i="2"/>
  <c r="V65" i="2"/>
  <c r="V63" i="2"/>
  <c r="V61" i="2"/>
  <c r="V57" i="2"/>
  <c r="V55" i="2"/>
  <c r="V53" i="2"/>
  <c r="V49" i="2"/>
  <c r="V47" i="2"/>
  <c r="V45" i="2"/>
  <c r="V35" i="2"/>
  <c r="V31" i="2"/>
  <c r="V29" i="2"/>
  <c r="V27" i="2"/>
  <c r="V17" i="2"/>
  <c r="V15" i="2"/>
  <c r="V840" i="2"/>
  <c r="V839" i="2"/>
  <c r="V836" i="2"/>
  <c r="V835" i="2"/>
  <c r="V834" i="2"/>
  <c r="V832" i="2"/>
  <c r="V829" i="2"/>
  <c r="V828" i="2"/>
  <c r="V827" i="2"/>
  <c r="V826" i="2"/>
  <c r="V825" i="2"/>
  <c r="V824" i="2"/>
  <c r="V823" i="2"/>
  <c r="V820" i="2"/>
  <c r="V818" i="2"/>
  <c r="V817" i="2"/>
  <c r="V816" i="2"/>
  <c r="V815" i="2"/>
  <c r="V813" i="2"/>
  <c r="V812" i="2"/>
  <c r="V811" i="2"/>
  <c r="V810" i="2"/>
  <c r="V809" i="2"/>
  <c r="V692" i="2"/>
  <c r="V691" i="2"/>
  <c r="V689" i="2"/>
  <c r="V688" i="2"/>
  <c r="V687" i="2"/>
  <c r="V686" i="2"/>
  <c r="V684" i="2"/>
  <c r="V682" i="2"/>
  <c r="V681" i="2"/>
  <c r="V680" i="2"/>
  <c r="V678" i="2"/>
  <c r="V676" i="2"/>
  <c r="V673" i="2"/>
  <c r="V672" i="2"/>
  <c r="V670" i="2"/>
  <c r="V669" i="2"/>
  <c r="V668" i="2"/>
  <c r="V667" i="2"/>
  <c r="V666" i="2"/>
  <c r="V664" i="2"/>
  <c r="V662" i="2"/>
  <c r="V661" i="2"/>
  <c r="V659" i="2"/>
  <c r="V658" i="2"/>
  <c r="V657" i="2"/>
  <c r="V656" i="2"/>
  <c r="V654" i="2"/>
  <c r="V653" i="2"/>
  <c r="V652" i="2"/>
  <c r="V651" i="2"/>
  <c r="V650" i="2"/>
  <c r="V648" i="2"/>
  <c r="V82" i="2"/>
  <c r="V80" i="2"/>
  <c r="V79" i="2"/>
  <c r="V77" i="2"/>
  <c r="V75" i="2"/>
  <c r="V74" i="2"/>
  <c r="V43" i="2"/>
  <c r="V41" i="2"/>
  <c r="V39" i="2"/>
  <c r="V23" i="2"/>
  <c r="V21" i="2"/>
  <c r="AA3" i="2" l="1"/>
  <c r="AK3" i="2" s="1"/>
  <c r="AJ2" i="2" l="1"/>
  <c r="L1" i="48" l="1"/>
  <c r="K1" i="48"/>
  <c r="J1" i="48"/>
  <c r="I1" i="48"/>
  <c r="H1" i="48"/>
  <c r="C1" i="48"/>
  <c r="F1" i="48"/>
  <c r="AF337" i="2"/>
  <c r="AF345" i="2"/>
  <c r="AF353" i="2"/>
  <c r="AF361" i="2"/>
  <c r="AF369" i="2"/>
  <c r="AF377" i="2"/>
  <c r="AF385" i="2"/>
  <c r="AF393" i="2"/>
  <c r="AF401" i="2"/>
  <c r="AF409" i="2"/>
  <c r="AF417" i="2"/>
  <c r="AF425" i="2"/>
  <c r="AF433" i="2"/>
  <c r="AF441" i="2"/>
  <c r="AF449" i="2"/>
  <c r="AF457" i="2"/>
  <c r="AF465" i="2"/>
  <c r="AF473" i="2"/>
  <c r="AF481" i="2"/>
  <c r="AH489" i="2"/>
  <c r="AF338" i="2"/>
  <c r="AF346" i="2"/>
  <c r="AF354" i="2"/>
  <c r="AF362" i="2"/>
  <c r="AF370" i="2"/>
  <c r="AF378" i="2"/>
  <c r="AF386" i="2"/>
  <c r="AF394" i="2"/>
  <c r="AF402" i="2"/>
  <c r="AF410" i="2"/>
  <c r="AF418" i="2"/>
  <c r="AF426" i="2"/>
  <c r="AF434" i="2"/>
  <c r="AF442" i="2"/>
  <c r="AF450" i="2"/>
  <c r="AF458" i="2"/>
  <c r="AF466" i="2"/>
  <c r="AF474" i="2"/>
  <c r="AH482" i="2"/>
  <c r="AH490" i="2"/>
  <c r="AH498" i="2"/>
  <c r="AH506" i="2"/>
  <c r="AH514" i="2"/>
  <c r="AH522" i="2"/>
  <c r="AH530" i="2"/>
  <c r="AH538" i="2"/>
  <c r="AH546" i="2"/>
  <c r="AH554" i="2"/>
  <c r="AH562" i="2"/>
  <c r="AH570" i="2"/>
  <c r="AH578" i="2"/>
  <c r="AH586" i="2"/>
  <c r="AH594" i="2"/>
  <c r="AH602" i="2"/>
  <c r="AH610" i="2"/>
  <c r="AH618" i="2"/>
  <c r="AH626" i="2"/>
  <c r="AH634" i="2"/>
  <c r="AH642" i="2"/>
  <c r="AH650" i="2"/>
  <c r="AH658" i="2"/>
  <c r="AH666" i="2"/>
  <c r="AH674" i="2"/>
  <c r="AH682" i="2"/>
  <c r="AH690" i="2"/>
  <c r="AH698" i="2"/>
  <c r="AH706" i="2"/>
  <c r="AF496" i="2"/>
  <c r="AF504" i="2"/>
  <c r="AF512" i="2"/>
  <c r="AF520" i="2"/>
  <c r="AF528" i="2"/>
  <c r="AF536" i="2"/>
  <c r="AF544" i="2"/>
  <c r="AF552" i="2"/>
  <c r="AF560" i="2"/>
  <c r="AF568" i="2"/>
  <c r="AF576" i="2"/>
  <c r="AF584" i="2"/>
  <c r="AF592" i="2"/>
  <c r="AF600" i="2"/>
  <c r="AF608" i="2"/>
  <c r="AF616" i="2"/>
  <c r="AF624" i="2"/>
  <c r="AF632" i="2"/>
  <c r="AF640" i="2"/>
  <c r="AF648" i="2"/>
  <c r="AF656" i="2"/>
  <c r="AF664" i="2"/>
  <c r="AF672" i="2"/>
  <c r="AF680" i="2"/>
  <c r="AF688" i="2"/>
  <c r="AF696" i="2"/>
  <c r="AF704" i="2"/>
  <c r="AH712" i="2"/>
  <c r="AH720" i="2"/>
  <c r="AH728" i="2"/>
  <c r="AH736" i="2"/>
  <c r="AH744" i="2"/>
  <c r="AH752" i="2"/>
  <c r="AH760" i="2"/>
  <c r="AH768" i="2"/>
  <c r="AH776" i="2"/>
  <c r="AH784" i="2"/>
  <c r="AH792" i="2"/>
  <c r="AH800" i="2"/>
  <c r="AH808" i="2"/>
  <c r="AH816" i="2"/>
  <c r="AH824" i="2"/>
  <c r="AH832" i="2"/>
  <c r="AH840" i="2"/>
  <c r="AH848" i="2"/>
  <c r="AH856" i="2"/>
  <c r="AH864" i="2"/>
  <c r="AH872" i="2"/>
  <c r="AH880" i="2"/>
  <c r="AH888" i="2"/>
  <c r="AH896" i="2"/>
  <c r="AH904" i="2"/>
  <c r="AH912" i="2"/>
  <c r="AH920" i="2"/>
  <c r="AH928" i="2"/>
  <c r="AH936" i="2"/>
  <c r="AH944" i="2"/>
  <c r="AH952" i="2"/>
  <c r="AH960" i="2"/>
  <c r="AH968" i="2"/>
  <c r="AH976" i="2"/>
  <c r="AH984" i="2"/>
  <c r="AH992" i="2"/>
  <c r="AF715" i="2"/>
  <c r="AF723" i="2"/>
  <c r="AF731" i="2"/>
  <c r="AH739" i="2"/>
  <c r="AH747" i="2"/>
  <c r="AH755" i="2"/>
  <c r="AH763" i="2"/>
  <c r="AH771" i="2"/>
  <c r="AH779" i="2"/>
  <c r="AH787" i="2"/>
  <c r="AH795" i="2"/>
  <c r="AH803" i="2"/>
  <c r="AH811" i="2"/>
  <c r="AH819" i="2"/>
  <c r="AH827" i="2"/>
  <c r="AH835" i="2"/>
  <c r="AH843" i="2"/>
  <c r="AH851" i="2"/>
  <c r="AH859" i="2"/>
  <c r="AH867" i="2"/>
  <c r="AH875" i="2"/>
  <c r="AH883" i="2"/>
  <c r="AH891" i="2"/>
  <c r="AH899" i="2"/>
  <c r="AH907" i="2"/>
  <c r="AH915" i="2"/>
  <c r="AH923" i="2"/>
  <c r="AH931" i="2"/>
  <c r="AH939" i="2"/>
  <c r="AH947" i="2"/>
  <c r="AH955" i="2"/>
  <c r="AH963" i="2"/>
  <c r="AH971" i="2"/>
  <c r="AH338" i="2"/>
  <c r="AH346" i="2"/>
  <c r="AH354" i="2"/>
  <c r="AH362" i="2"/>
  <c r="AH370" i="2"/>
  <c r="AH378" i="2"/>
  <c r="AH386" i="2"/>
  <c r="AH394" i="2"/>
  <c r="AH402" i="2"/>
  <c r="AH410" i="2"/>
  <c r="AH418" i="2"/>
  <c r="AH426" i="2"/>
  <c r="AH434" i="2"/>
  <c r="AH442" i="2"/>
  <c r="AH450" i="2"/>
  <c r="AH458" i="2"/>
  <c r="AH466" i="2"/>
  <c r="AH474" i="2"/>
  <c r="AF482" i="2"/>
  <c r="AF490" i="2"/>
  <c r="AH339" i="2"/>
  <c r="AH347" i="2"/>
  <c r="AH355" i="2"/>
  <c r="AH363" i="2"/>
  <c r="AH371" i="2"/>
  <c r="AH379" i="2"/>
  <c r="AH387" i="2"/>
  <c r="AH395" i="2"/>
  <c r="AH403" i="2"/>
  <c r="AH411" i="2"/>
  <c r="AH419" i="2"/>
  <c r="AH427" i="2"/>
  <c r="AH435" i="2"/>
  <c r="AH443" i="2"/>
  <c r="AH451" i="2"/>
  <c r="AH459" i="2"/>
  <c r="AH467" i="2"/>
  <c r="AH475" i="2"/>
  <c r="AH483" i="2"/>
  <c r="AF491" i="2"/>
  <c r="AF499" i="2"/>
  <c r="AF507" i="2"/>
  <c r="AF515" i="2"/>
  <c r="AF523" i="2"/>
  <c r="AF531" i="2"/>
  <c r="AF539" i="2"/>
  <c r="AF547" i="2"/>
  <c r="AF555" i="2"/>
  <c r="AF563" i="2"/>
  <c r="AF571" i="2"/>
  <c r="AF579" i="2"/>
  <c r="AF587" i="2"/>
  <c r="AF595" i="2"/>
  <c r="AF603" i="2"/>
  <c r="AF611" i="2"/>
  <c r="AF619" i="2"/>
  <c r="AF627" i="2"/>
  <c r="AF635" i="2"/>
  <c r="AF643" i="2"/>
  <c r="AF651" i="2"/>
  <c r="AF659" i="2"/>
  <c r="AF667" i="2"/>
  <c r="AF675" i="2"/>
  <c r="AF683" i="2"/>
  <c r="AF691" i="2"/>
  <c r="AF699" i="2"/>
  <c r="AF707" i="2"/>
  <c r="AH497" i="2"/>
  <c r="AH505" i="2"/>
  <c r="AH513" i="2"/>
  <c r="AH521" i="2"/>
  <c r="AH529" i="2"/>
  <c r="AH537" i="2"/>
  <c r="AH545" i="2"/>
  <c r="AH553" i="2"/>
  <c r="AH561" i="2"/>
  <c r="AH569" i="2"/>
  <c r="AH577" i="2"/>
  <c r="AH585" i="2"/>
  <c r="AH593" i="2"/>
  <c r="AH601" i="2"/>
  <c r="AH609" i="2"/>
  <c r="AH617" i="2"/>
  <c r="AH625" i="2"/>
  <c r="AH633" i="2"/>
  <c r="AH641" i="2"/>
  <c r="AH649" i="2"/>
  <c r="AH657" i="2"/>
  <c r="AH665" i="2"/>
  <c r="AH673" i="2"/>
  <c r="AH681" i="2"/>
  <c r="AH689" i="2"/>
  <c r="AH697" i="2"/>
  <c r="AH705" i="2"/>
  <c r="AH713" i="2"/>
  <c r="AH721" i="2"/>
  <c r="AH729" i="2"/>
  <c r="AF737" i="2"/>
  <c r="AF745" i="2"/>
  <c r="AF753" i="2"/>
  <c r="AF761" i="2"/>
  <c r="AF769" i="2"/>
  <c r="AF777" i="2"/>
  <c r="AF785" i="2"/>
  <c r="AF793" i="2"/>
  <c r="AF801" i="2"/>
  <c r="AF809" i="2"/>
  <c r="AF817" i="2"/>
  <c r="AF825" i="2"/>
  <c r="AF833" i="2"/>
  <c r="AF841" i="2"/>
  <c r="AF849" i="2"/>
  <c r="AF857" i="2"/>
  <c r="AF865" i="2"/>
  <c r="AF873" i="2"/>
  <c r="AF881" i="2"/>
  <c r="AF889" i="2"/>
  <c r="AF897" i="2"/>
  <c r="AF905" i="2"/>
  <c r="AF913" i="2"/>
  <c r="AF921" i="2"/>
  <c r="AF929" i="2"/>
  <c r="AF937" i="2"/>
  <c r="AF945" i="2"/>
  <c r="AF953" i="2"/>
  <c r="AF961" i="2"/>
  <c r="AF969" i="2"/>
  <c r="AF977" i="2"/>
  <c r="AF985" i="2"/>
  <c r="AF993" i="2"/>
  <c r="AF716" i="2"/>
  <c r="AF724" i="2"/>
  <c r="AF732" i="2"/>
  <c r="AF740" i="2"/>
  <c r="AF748" i="2"/>
  <c r="AF756" i="2"/>
  <c r="AF764" i="2"/>
  <c r="AF772" i="2"/>
  <c r="AF780" i="2"/>
  <c r="AF788" i="2"/>
  <c r="AF796" i="2"/>
  <c r="AF804" i="2"/>
  <c r="AF812" i="2"/>
  <c r="AF820" i="2"/>
  <c r="AF828" i="2"/>
  <c r="AF836" i="2"/>
  <c r="AF844" i="2"/>
  <c r="AF852" i="2"/>
  <c r="AF860" i="2"/>
  <c r="AF868" i="2"/>
  <c r="AF876" i="2"/>
  <c r="AF884" i="2"/>
  <c r="AF892" i="2"/>
  <c r="AF900" i="2"/>
  <c r="AF908" i="2"/>
  <c r="AF916" i="2"/>
  <c r="AF924" i="2"/>
  <c r="AF932" i="2"/>
  <c r="AF940" i="2"/>
  <c r="AF948" i="2"/>
  <c r="AF956" i="2"/>
  <c r="AF964" i="2"/>
  <c r="AF972" i="2"/>
  <c r="AF339" i="2"/>
  <c r="AF347" i="2"/>
  <c r="AF355" i="2"/>
  <c r="AF363" i="2"/>
  <c r="AF371" i="2"/>
  <c r="AF379" i="2"/>
  <c r="AF387" i="2"/>
  <c r="AF395" i="2"/>
  <c r="AF403" i="2"/>
  <c r="AF411" i="2"/>
  <c r="AF419" i="2"/>
  <c r="AF427" i="2"/>
  <c r="AF435" i="2"/>
  <c r="AF443" i="2"/>
  <c r="AF451" i="2"/>
  <c r="AF459" i="2"/>
  <c r="AF467" i="2"/>
  <c r="AF475" i="2"/>
  <c r="AF483" i="2"/>
  <c r="AF340" i="2"/>
  <c r="AF348" i="2"/>
  <c r="AF356" i="2"/>
  <c r="AF364" i="2"/>
  <c r="AF372" i="2"/>
  <c r="AF380" i="2"/>
  <c r="AF388" i="2"/>
  <c r="AF396" i="2"/>
  <c r="AF404" i="2"/>
  <c r="AF412" i="2"/>
  <c r="AF420" i="2"/>
  <c r="AF428" i="2"/>
  <c r="AF436" i="2"/>
  <c r="AF444" i="2"/>
  <c r="AF452" i="2"/>
  <c r="AF460" i="2"/>
  <c r="AF468" i="2"/>
  <c r="AF476" i="2"/>
  <c r="AH484" i="2"/>
  <c r="AH492" i="2"/>
  <c r="AH500" i="2"/>
  <c r="AH508" i="2"/>
  <c r="AH516" i="2"/>
  <c r="AH524" i="2"/>
  <c r="AH532" i="2"/>
  <c r="AH540" i="2"/>
  <c r="AH548" i="2"/>
  <c r="AH556" i="2"/>
  <c r="AH564" i="2"/>
  <c r="AH572" i="2"/>
  <c r="AH580" i="2"/>
  <c r="AH588" i="2"/>
  <c r="AH596" i="2"/>
  <c r="AH604" i="2"/>
  <c r="AH612" i="2"/>
  <c r="AH620" i="2"/>
  <c r="AH628" i="2"/>
  <c r="AH636" i="2"/>
  <c r="AH644" i="2"/>
  <c r="AH652" i="2"/>
  <c r="AH660" i="2"/>
  <c r="AH668" i="2"/>
  <c r="AH676" i="2"/>
  <c r="AH684" i="2"/>
  <c r="AH692" i="2"/>
  <c r="AH700" i="2"/>
  <c r="AH708" i="2"/>
  <c r="AF498" i="2"/>
  <c r="AF506" i="2"/>
  <c r="AF514" i="2"/>
  <c r="AF522" i="2"/>
  <c r="AF530" i="2"/>
  <c r="AF538" i="2"/>
  <c r="AF546" i="2"/>
  <c r="AF554" i="2"/>
  <c r="AF562" i="2"/>
  <c r="AF570" i="2"/>
  <c r="AF578" i="2"/>
  <c r="AF586" i="2"/>
  <c r="AF594" i="2"/>
  <c r="AF602" i="2"/>
  <c r="AF610" i="2"/>
  <c r="AF618" i="2"/>
  <c r="AF626" i="2"/>
  <c r="AF634" i="2"/>
  <c r="AF642" i="2"/>
  <c r="AF650" i="2"/>
  <c r="AF658" i="2"/>
  <c r="AF666" i="2"/>
  <c r="AF674" i="2"/>
  <c r="AF682" i="2"/>
  <c r="AF690" i="2"/>
  <c r="AF698" i="2"/>
  <c r="AF706" i="2"/>
  <c r="AH714" i="2"/>
  <c r="AH722" i="2"/>
  <c r="AH730" i="2"/>
  <c r="AH738" i="2"/>
  <c r="AH746" i="2"/>
  <c r="AH754" i="2"/>
  <c r="AH762" i="2"/>
  <c r="AH770" i="2"/>
  <c r="AH778" i="2"/>
  <c r="AH786" i="2"/>
  <c r="AH794" i="2"/>
  <c r="AH802" i="2"/>
  <c r="AH810" i="2"/>
  <c r="AH818" i="2"/>
  <c r="AH826" i="2"/>
  <c r="AH834" i="2"/>
  <c r="AH842" i="2"/>
  <c r="AH850" i="2"/>
  <c r="AH858" i="2"/>
  <c r="AH866" i="2"/>
  <c r="AH874" i="2"/>
  <c r="AH882" i="2"/>
  <c r="AH890" i="2"/>
  <c r="AH898" i="2"/>
  <c r="AH906" i="2"/>
  <c r="AH914" i="2"/>
  <c r="AH922" i="2"/>
  <c r="AH930" i="2"/>
  <c r="AH938" i="2"/>
  <c r="AH946" i="2"/>
  <c r="AH954" i="2"/>
  <c r="AH962" i="2"/>
  <c r="AH970" i="2"/>
  <c r="AH978" i="2"/>
  <c r="AH986" i="2"/>
  <c r="AH994" i="2"/>
  <c r="AF709" i="2"/>
  <c r="AF717" i="2"/>
  <c r="AF725" i="2"/>
  <c r="AF733" i="2"/>
  <c r="AH741" i="2"/>
  <c r="AH749" i="2"/>
  <c r="AH757" i="2"/>
  <c r="AH765" i="2"/>
  <c r="AH773" i="2"/>
  <c r="AH781" i="2"/>
  <c r="AH789" i="2"/>
  <c r="AH797" i="2"/>
  <c r="AH805" i="2"/>
  <c r="AH813" i="2"/>
  <c r="AH821" i="2"/>
  <c r="AH829" i="2"/>
  <c r="AH837" i="2"/>
  <c r="AH845" i="2"/>
  <c r="AH853" i="2"/>
  <c r="AH861" i="2"/>
  <c r="AH869" i="2"/>
  <c r="AH877" i="2"/>
  <c r="AH885" i="2"/>
  <c r="AH893" i="2"/>
  <c r="AH901" i="2"/>
  <c r="AH909" i="2"/>
  <c r="AH917" i="2"/>
  <c r="AH925" i="2"/>
  <c r="AH933" i="2"/>
  <c r="AH941" i="2"/>
  <c r="AH949" i="2"/>
  <c r="AH957" i="2"/>
  <c r="AH965" i="2"/>
  <c r="AH973" i="2"/>
  <c r="AF341" i="2"/>
  <c r="AF349" i="2"/>
  <c r="AF357" i="2"/>
  <c r="AF365" i="2"/>
  <c r="AF373" i="2"/>
  <c r="AF381" i="2"/>
  <c r="AF389" i="2"/>
  <c r="AF397" i="2"/>
  <c r="AF405" i="2"/>
  <c r="AF413" i="2"/>
  <c r="AF421" i="2"/>
  <c r="AF429" i="2"/>
  <c r="AF437" i="2"/>
  <c r="AF445" i="2"/>
  <c r="AF453" i="2"/>
  <c r="AF461" i="2"/>
  <c r="AF469" i="2"/>
  <c r="AF477" i="2"/>
  <c r="AF485" i="2"/>
  <c r="AF342" i="2"/>
  <c r="AF350" i="2"/>
  <c r="AF358" i="2"/>
  <c r="AF366" i="2"/>
  <c r="AF374" i="2"/>
  <c r="AF382" i="2"/>
  <c r="AF390" i="2"/>
  <c r="AF398" i="2"/>
  <c r="AF406" i="2"/>
  <c r="AF414" i="2"/>
  <c r="AF422" i="2"/>
  <c r="AF430" i="2"/>
  <c r="AF438" i="2"/>
  <c r="AF446" i="2"/>
  <c r="AF454" i="2"/>
  <c r="AF462" i="2"/>
  <c r="AF470" i="2"/>
  <c r="AH478" i="2"/>
  <c r="AH486" i="2"/>
  <c r="AH494" i="2"/>
  <c r="AH502" i="2"/>
  <c r="AH510" i="2"/>
  <c r="AH518" i="2"/>
  <c r="AH526" i="2"/>
  <c r="AH534" i="2"/>
  <c r="AH542" i="2"/>
  <c r="AH550" i="2"/>
  <c r="AH558" i="2"/>
  <c r="AH566" i="2"/>
  <c r="AH574" i="2"/>
  <c r="AH582" i="2"/>
  <c r="AH590" i="2"/>
  <c r="AH598" i="2"/>
  <c r="AH606" i="2"/>
  <c r="AH614" i="2"/>
  <c r="AH622" i="2"/>
  <c r="AH630" i="2"/>
  <c r="AH638" i="2"/>
  <c r="AH646" i="2"/>
  <c r="AH654" i="2"/>
  <c r="AH662" i="2"/>
  <c r="AH670" i="2"/>
  <c r="AH678" i="2"/>
  <c r="AH686" i="2"/>
  <c r="AH694" i="2"/>
  <c r="AH702" i="2"/>
  <c r="AF492" i="2"/>
  <c r="AF500" i="2"/>
  <c r="AF508" i="2"/>
  <c r="AF516" i="2"/>
  <c r="AF524" i="2"/>
  <c r="AF532" i="2"/>
  <c r="AF540" i="2"/>
  <c r="AF548" i="2"/>
  <c r="AF556" i="2"/>
  <c r="AF564" i="2"/>
  <c r="AF572" i="2"/>
  <c r="AF580" i="2"/>
  <c r="AF588" i="2"/>
  <c r="AF596" i="2"/>
  <c r="AF604" i="2"/>
  <c r="AF612" i="2"/>
  <c r="AF620" i="2"/>
  <c r="AF628" i="2"/>
  <c r="AF636" i="2"/>
  <c r="AF644" i="2"/>
  <c r="AF652" i="2"/>
  <c r="AF660" i="2"/>
  <c r="AF668" i="2"/>
  <c r="AF676" i="2"/>
  <c r="AF684" i="2"/>
  <c r="AF692" i="2"/>
  <c r="AF700" i="2"/>
  <c r="AF708" i="2"/>
  <c r="AH716" i="2"/>
  <c r="AH724" i="2"/>
  <c r="AH732" i="2"/>
  <c r="AH740" i="2"/>
  <c r="AH748" i="2"/>
  <c r="AH756" i="2"/>
  <c r="AH764" i="2"/>
  <c r="AH772" i="2"/>
  <c r="AH780" i="2"/>
  <c r="AH788" i="2"/>
  <c r="AH796" i="2"/>
  <c r="AH804" i="2"/>
  <c r="AH812" i="2"/>
  <c r="AH820" i="2"/>
  <c r="AH828" i="2"/>
  <c r="AH836" i="2"/>
  <c r="AH844" i="2"/>
  <c r="AH852" i="2"/>
  <c r="AH860" i="2"/>
  <c r="AH868" i="2"/>
  <c r="AH876" i="2"/>
  <c r="AH884" i="2"/>
  <c r="AH892" i="2"/>
  <c r="AH900" i="2"/>
  <c r="AH908" i="2"/>
  <c r="AH916" i="2"/>
  <c r="AH924" i="2"/>
  <c r="AH932" i="2"/>
  <c r="AH940" i="2"/>
  <c r="AH948" i="2"/>
  <c r="AH956" i="2"/>
  <c r="AH964" i="2"/>
  <c r="AH972" i="2"/>
  <c r="AH980" i="2"/>
  <c r="AH988" i="2"/>
  <c r="AH996" i="2"/>
  <c r="AF711" i="2"/>
  <c r="AF719" i="2"/>
  <c r="AF727" i="2"/>
  <c r="AF735" i="2"/>
  <c r="AH743" i="2"/>
  <c r="AH751" i="2"/>
  <c r="AH759" i="2"/>
  <c r="AH767" i="2"/>
  <c r="AH775" i="2"/>
  <c r="AH783" i="2"/>
  <c r="AH791" i="2"/>
  <c r="AH799" i="2"/>
  <c r="AH807" i="2"/>
  <c r="AH815" i="2"/>
  <c r="AH823" i="2"/>
  <c r="AH831" i="2"/>
  <c r="AH839" i="2"/>
  <c r="AH847" i="2"/>
  <c r="AH855" i="2"/>
  <c r="AH863" i="2"/>
  <c r="AH871" i="2"/>
  <c r="AH879" i="2"/>
  <c r="AH887" i="2"/>
  <c r="AH895" i="2"/>
  <c r="AH903" i="2"/>
  <c r="AH911" i="2"/>
  <c r="AH919" i="2"/>
  <c r="AH927" i="2"/>
  <c r="AH935" i="2"/>
  <c r="AH943" i="2"/>
  <c r="AH951" i="2"/>
  <c r="AH959" i="2"/>
  <c r="AH967" i="2"/>
  <c r="AH975" i="2"/>
  <c r="AH342" i="2"/>
  <c r="AH350" i="2"/>
  <c r="AH358" i="2"/>
  <c r="AH366" i="2"/>
  <c r="AH374" i="2"/>
  <c r="AH382" i="2"/>
  <c r="AH390" i="2"/>
  <c r="AH398" i="2"/>
  <c r="AH406" i="2"/>
  <c r="AH414" i="2"/>
  <c r="AH422" i="2"/>
  <c r="AH430" i="2"/>
  <c r="AH438" i="2"/>
  <c r="AH446" i="2"/>
  <c r="AH454" i="2"/>
  <c r="AH462" i="2"/>
  <c r="AH470" i="2"/>
  <c r="AF478" i="2"/>
  <c r="AF486" i="2"/>
  <c r="AH343" i="2"/>
  <c r="AH351" i="2"/>
  <c r="AH359" i="2"/>
  <c r="AH367" i="2"/>
  <c r="AH375" i="2"/>
  <c r="AH383" i="2"/>
  <c r="AH391" i="2"/>
  <c r="AH399" i="2"/>
  <c r="AH407" i="2"/>
  <c r="AH415" i="2"/>
  <c r="AH423" i="2"/>
  <c r="AH431" i="2"/>
  <c r="AH439" i="2"/>
  <c r="AH447" i="2"/>
  <c r="AH455" i="2"/>
  <c r="AH463" i="2"/>
  <c r="AH471" i="2"/>
  <c r="AH479" i="2"/>
  <c r="AF487" i="2"/>
  <c r="AF495" i="2"/>
  <c r="AF503" i="2"/>
  <c r="AF511" i="2"/>
  <c r="AF519" i="2"/>
  <c r="AF527" i="2"/>
  <c r="AF535" i="2"/>
  <c r="AF543" i="2"/>
  <c r="AF551" i="2"/>
  <c r="AF559" i="2"/>
  <c r="AF567" i="2"/>
  <c r="AF575" i="2"/>
  <c r="AF583" i="2"/>
  <c r="AF591" i="2"/>
  <c r="AF599" i="2"/>
  <c r="AF607" i="2"/>
  <c r="AF615" i="2"/>
  <c r="AF623" i="2"/>
  <c r="AF631" i="2"/>
  <c r="AF639" i="2"/>
  <c r="AF647" i="2"/>
  <c r="AF655" i="2"/>
  <c r="AF663" i="2"/>
  <c r="AF671" i="2"/>
  <c r="AF679" i="2"/>
  <c r="AF687" i="2"/>
  <c r="AF695" i="2"/>
  <c r="AF703" i="2"/>
  <c r="AH493" i="2"/>
  <c r="AH501" i="2"/>
  <c r="AH509" i="2"/>
  <c r="AH517" i="2"/>
  <c r="AH525" i="2"/>
  <c r="AH533" i="2"/>
  <c r="AH541" i="2"/>
  <c r="AH549" i="2"/>
  <c r="AH557" i="2"/>
  <c r="AH565" i="2"/>
  <c r="AH573" i="2"/>
  <c r="AH581" i="2"/>
  <c r="AH589" i="2"/>
  <c r="AH597" i="2"/>
  <c r="AH605" i="2"/>
  <c r="AH613" i="2"/>
  <c r="AH621" i="2"/>
  <c r="AH629" i="2"/>
  <c r="AH637" i="2"/>
  <c r="AH645" i="2"/>
  <c r="AH653" i="2"/>
  <c r="AH661" i="2"/>
  <c r="AH669" i="2"/>
  <c r="AH677" i="2"/>
  <c r="AH685" i="2"/>
  <c r="AH693" i="2"/>
  <c r="AH701" i="2"/>
  <c r="AH709" i="2"/>
  <c r="AH717" i="2"/>
  <c r="AH725" i="2"/>
  <c r="AH733" i="2"/>
  <c r="AF741" i="2"/>
  <c r="AF749" i="2"/>
  <c r="AF757" i="2"/>
  <c r="AF765" i="2"/>
  <c r="AF773" i="2"/>
  <c r="AF781" i="2"/>
  <c r="AF789" i="2"/>
  <c r="AF797" i="2"/>
  <c r="AF805" i="2"/>
  <c r="AF813" i="2"/>
  <c r="AF821" i="2"/>
  <c r="AF829" i="2"/>
  <c r="AF837" i="2"/>
  <c r="AF845" i="2"/>
  <c r="AF853" i="2"/>
  <c r="AF861" i="2"/>
  <c r="AF869" i="2"/>
  <c r="AF877" i="2"/>
  <c r="AF885" i="2"/>
  <c r="AF893" i="2"/>
  <c r="AF901" i="2"/>
  <c r="AF909" i="2"/>
  <c r="AF917" i="2"/>
  <c r="AF925" i="2"/>
  <c r="AF933" i="2"/>
  <c r="AF941" i="2"/>
  <c r="AF949" i="2"/>
  <c r="AF957" i="2"/>
  <c r="AF965" i="2"/>
  <c r="AF973" i="2"/>
  <c r="AF981" i="2"/>
  <c r="AF989" i="2"/>
  <c r="AF997" i="2"/>
  <c r="AF712" i="2"/>
  <c r="AF720" i="2"/>
  <c r="AF728" i="2"/>
  <c r="AF736" i="2"/>
  <c r="AF744" i="2"/>
  <c r="AF752" i="2"/>
  <c r="AF760" i="2"/>
  <c r="AF768" i="2"/>
  <c r="AF776" i="2"/>
  <c r="AF784" i="2"/>
  <c r="AF792" i="2"/>
  <c r="AF800" i="2"/>
  <c r="AF808" i="2"/>
  <c r="AF816" i="2"/>
  <c r="AF824" i="2"/>
  <c r="AF832" i="2"/>
  <c r="AF840" i="2"/>
  <c r="AF848" i="2"/>
  <c r="AF856" i="2"/>
  <c r="AF864" i="2"/>
  <c r="AF872" i="2"/>
  <c r="AF880" i="2"/>
  <c r="AF888" i="2"/>
  <c r="AF896" i="2"/>
  <c r="AF904" i="2"/>
  <c r="AF912" i="2"/>
  <c r="AF920" i="2"/>
  <c r="AF928" i="2"/>
  <c r="AF936" i="2"/>
  <c r="AF944" i="2"/>
  <c r="AF952" i="2"/>
  <c r="AF960" i="2"/>
  <c r="AF968" i="2"/>
  <c r="AF976" i="2"/>
  <c r="AF343" i="2"/>
  <c r="AF351" i="2"/>
  <c r="AF359" i="2"/>
  <c r="AF367" i="2"/>
  <c r="AF375" i="2"/>
  <c r="AF383" i="2"/>
  <c r="AF391" i="2"/>
  <c r="AF399" i="2"/>
  <c r="AF407" i="2"/>
  <c r="AF415" i="2"/>
  <c r="AF423" i="2"/>
  <c r="AF431" i="2"/>
  <c r="AF439" i="2"/>
  <c r="AF447" i="2"/>
  <c r="AF455" i="2"/>
  <c r="AF463" i="2"/>
  <c r="AF471" i="2"/>
  <c r="AF479" i="2"/>
  <c r="AH487" i="2"/>
  <c r="AF344" i="2"/>
  <c r="AF352" i="2"/>
  <c r="AF360" i="2"/>
  <c r="AF368" i="2"/>
  <c r="AF376" i="2"/>
  <c r="AF384" i="2"/>
  <c r="AF392" i="2"/>
  <c r="AF400" i="2"/>
  <c r="AF408" i="2"/>
  <c r="AF416" i="2"/>
  <c r="AF424" i="2"/>
  <c r="AF432" i="2"/>
  <c r="AF440" i="2"/>
  <c r="AF448" i="2"/>
  <c r="AF456" i="2"/>
  <c r="AF464" i="2"/>
  <c r="AF472" i="2"/>
  <c r="AH480" i="2"/>
  <c r="AH488" i="2"/>
  <c r="AH496" i="2"/>
  <c r="AH504" i="2"/>
  <c r="AH512" i="2"/>
  <c r="AH520" i="2"/>
  <c r="AH528" i="2"/>
  <c r="AH536" i="2"/>
  <c r="AH544" i="2"/>
  <c r="AH552" i="2"/>
  <c r="AH560" i="2"/>
  <c r="AH568" i="2"/>
  <c r="AH576" i="2"/>
  <c r="AH584" i="2"/>
  <c r="AH592" i="2"/>
  <c r="AH600" i="2"/>
  <c r="AH608" i="2"/>
  <c r="AH616" i="2"/>
  <c r="AH624" i="2"/>
  <c r="AH632" i="2"/>
  <c r="AH640" i="2"/>
  <c r="AH648" i="2"/>
  <c r="AH656" i="2"/>
  <c r="AH664" i="2"/>
  <c r="AH672" i="2"/>
  <c r="AH680" i="2"/>
  <c r="AH688" i="2"/>
  <c r="AH696" i="2"/>
  <c r="AH704" i="2"/>
  <c r="AF494" i="2"/>
  <c r="AF502" i="2"/>
  <c r="AF510" i="2"/>
  <c r="AF518" i="2"/>
  <c r="AF526" i="2"/>
  <c r="AF534" i="2"/>
  <c r="AF542" i="2"/>
  <c r="AF550" i="2"/>
  <c r="AF558" i="2"/>
  <c r="AF566" i="2"/>
  <c r="AF574" i="2"/>
  <c r="AF582" i="2"/>
  <c r="AF590" i="2"/>
  <c r="AF598" i="2"/>
  <c r="AF606" i="2"/>
  <c r="AF614" i="2"/>
  <c r="AF622" i="2"/>
  <c r="AF630" i="2"/>
  <c r="AF638" i="2"/>
  <c r="AF646" i="2"/>
  <c r="AF654" i="2"/>
  <c r="AF662" i="2"/>
  <c r="AF670" i="2"/>
  <c r="AF678" i="2"/>
  <c r="AF686" i="2"/>
  <c r="AF694" i="2"/>
  <c r="AF702" i="2"/>
  <c r="AH710" i="2"/>
  <c r="AH718" i="2"/>
  <c r="AH726" i="2"/>
  <c r="AH734" i="2"/>
  <c r="AH742" i="2"/>
  <c r="AH750" i="2"/>
  <c r="AH758" i="2"/>
  <c r="AH766" i="2"/>
  <c r="AH774" i="2"/>
  <c r="AH782" i="2"/>
  <c r="AH790" i="2"/>
  <c r="AH798" i="2"/>
  <c r="AH806" i="2"/>
  <c r="AH814" i="2"/>
  <c r="AH822" i="2"/>
  <c r="AH830" i="2"/>
  <c r="AH838" i="2"/>
  <c r="AH846" i="2"/>
  <c r="AH854" i="2"/>
  <c r="AH862" i="2"/>
  <c r="AH870" i="2"/>
  <c r="AH878" i="2"/>
  <c r="AH886" i="2"/>
  <c r="AH894" i="2"/>
  <c r="AH902" i="2"/>
  <c r="AH910" i="2"/>
  <c r="AH918" i="2"/>
  <c r="AH926" i="2"/>
  <c r="AH934" i="2"/>
  <c r="AH942" i="2"/>
  <c r="AH950" i="2"/>
  <c r="AH958" i="2"/>
  <c r="AH966" i="2"/>
  <c r="AH974" i="2"/>
  <c r="AH982" i="2"/>
  <c r="AH990" i="2"/>
  <c r="AH998" i="2"/>
  <c r="AF713" i="2"/>
  <c r="AF721" i="2"/>
  <c r="AF729" i="2"/>
  <c r="AH737" i="2"/>
  <c r="AH745" i="2"/>
  <c r="AH753" i="2"/>
  <c r="AH761" i="2"/>
  <c r="AH769" i="2"/>
  <c r="AH777" i="2"/>
  <c r="AH785" i="2"/>
  <c r="AH793" i="2"/>
  <c r="AH801" i="2"/>
  <c r="AH809" i="2"/>
  <c r="AH817" i="2"/>
  <c r="AH825" i="2"/>
  <c r="AH833" i="2"/>
  <c r="AH841" i="2"/>
  <c r="AH849" i="2"/>
  <c r="AH857" i="2"/>
  <c r="AH865" i="2"/>
  <c r="AH873" i="2"/>
  <c r="AH881" i="2"/>
  <c r="AH889" i="2"/>
  <c r="AH897" i="2"/>
  <c r="AH905" i="2"/>
  <c r="AH913" i="2"/>
  <c r="AH921" i="2"/>
  <c r="AH929" i="2"/>
  <c r="AH937" i="2"/>
  <c r="AH945" i="2"/>
  <c r="AH953" i="2"/>
  <c r="AH961" i="2"/>
  <c r="AH969" i="2"/>
  <c r="AH977" i="2"/>
  <c r="AH344" i="2"/>
  <c r="AH352" i="2"/>
  <c r="AH360" i="2"/>
  <c r="AH368" i="2"/>
  <c r="AH376" i="2"/>
  <c r="AH384" i="2"/>
  <c r="AH392" i="2"/>
  <c r="AH400" i="2"/>
  <c r="AH408" i="2"/>
  <c r="AH416" i="2"/>
  <c r="AH424" i="2"/>
  <c r="AH432" i="2"/>
  <c r="AH440" i="2"/>
  <c r="AH448" i="2"/>
  <c r="AH456" i="2"/>
  <c r="AH464" i="2"/>
  <c r="AH472" i="2"/>
  <c r="AF480" i="2"/>
  <c r="AF488" i="2"/>
  <c r="AH337" i="2"/>
  <c r="AH345" i="2"/>
  <c r="AH353" i="2"/>
  <c r="AH361" i="2"/>
  <c r="AH369" i="2"/>
  <c r="AH377" i="2"/>
  <c r="AH385" i="2"/>
  <c r="AH393" i="2"/>
  <c r="AH401" i="2"/>
  <c r="AH409" i="2"/>
  <c r="AH417" i="2"/>
  <c r="AH425" i="2"/>
  <c r="AH433" i="2"/>
  <c r="AH441" i="2"/>
  <c r="AH449" i="2"/>
  <c r="AH457" i="2"/>
  <c r="AH465" i="2"/>
  <c r="AH473" i="2"/>
  <c r="AH481" i="2"/>
  <c r="AF489" i="2"/>
  <c r="AF497" i="2"/>
  <c r="AF505" i="2"/>
  <c r="AF513" i="2"/>
  <c r="AF521" i="2"/>
  <c r="AF529" i="2"/>
  <c r="AF537" i="2"/>
  <c r="AF545" i="2"/>
  <c r="AF553" i="2"/>
  <c r="AF561" i="2"/>
  <c r="AF569" i="2"/>
  <c r="AF577" i="2"/>
  <c r="AF585" i="2"/>
  <c r="AF593" i="2"/>
  <c r="AF601" i="2"/>
  <c r="AF609" i="2"/>
  <c r="AF617" i="2"/>
  <c r="AF625" i="2"/>
  <c r="AF633" i="2"/>
  <c r="AF641" i="2"/>
  <c r="AF649" i="2"/>
  <c r="AF657" i="2"/>
  <c r="AF665" i="2"/>
  <c r="AF673" i="2"/>
  <c r="AF681" i="2"/>
  <c r="AF689" i="2"/>
  <c r="AF697" i="2"/>
  <c r="AF705" i="2"/>
  <c r="AH495" i="2"/>
  <c r="AH503" i="2"/>
  <c r="AH511" i="2"/>
  <c r="AH519" i="2"/>
  <c r="AH527" i="2"/>
  <c r="AH535" i="2"/>
  <c r="AH543" i="2"/>
  <c r="AH551" i="2"/>
  <c r="AH559" i="2"/>
  <c r="AH567" i="2"/>
  <c r="AH575" i="2"/>
  <c r="AH583" i="2"/>
  <c r="AH591" i="2"/>
  <c r="AH599" i="2"/>
  <c r="AH607" i="2"/>
  <c r="AH615" i="2"/>
  <c r="AH623" i="2"/>
  <c r="AH631" i="2"/>
  <c r="AH639" i="2"/>
  <c r="AH647" i="2"/>
  <c r="AH655" i="2"/>
  <c r="AH663" i="2"/>
  <c r="AH671" i="2"/>
  <c r="AH679" i="2"/>
  <c r="AH687" i="2"/>
  <c r="AH695" i="2"/>
  <c r="AH703" i="2"/>
  <c r="AH711" i="2"/>
  <c r="AH719" i="2"/>
  <c r="AH727" i="2"/>
  <c r="AH735" i="2"/>
  <c r="AF743" i="2"/>
  <c r="AF751" i="2"/>
  <c r="AF759" i="2"/>
  <c r="AF767" i="2"/>
  <c r="AF775" i="2"/>
  <c r="AF783" i="2"/>
  <c r="AF791" i="2"/>
  <c r="AF799" i="2"/>
  <c r="AF807" i="2"/>
  <c r="AF815" i="2"/>
  <c r="AF823" i="2"/>
  <c r="AF831" i="2"/>
  <c r="AF839" i="2"/>
  <c r="AF847" i="2"/>
  <c r="AF855" i="2"/>
  <c r="AF863" i="2"/>
  <c r="AF871" i="2"/>
  <c r="AF879" i="2"/>
  <c r="AF887" i="2"/>
  <c r="AF895" i="2"/>
  <c r="AF903" i="2"/>
  <c r="AF911" i="2"/>
  <c r="AF919" i="2"/>
  <c r="AF927" i="2"/>
  <c r="AF935" i="2"/>
  <c r="AF943" i="2"/>
  <c r="AF951" i="2"/>
  <c r="AF959" i="2"/>
  <c r="AF967" i="2"/>
  <c r="AF975" i="2"/>
  <c r="AF983" i="2"/>
  <c r="AF991" i="2"/>
  <c r="AF999" i="2"/>
  <c r="AF714" i="2"/>
  <c r="AF722" i="2"/>
  <c r="AF730" i="2"/>
  <c r="AF738" i="2"/>
  <c r="AF746" i="2"/>
  <c r="AF754" i="2"/>
  <c r="AF762" i="2"/>
  <c r="AF770" i="2"/>
  <c r="AF778" i="2"/>
  <c r="AF786" i="2"/>
  <c r="AF794" i="2"/>
  <c r="AF802" i="2"/>
  <c r="AF810" i="2"/>
  <c r="AF818" i="2"/>
  <c r="AF826" i="2"/>
  <c r="AF834" i="2"/>
  <c r="AF842" i="2"/>
  <c r="AF850" i="2"/>
  <c r="AF858" i="2"/>
  <c r="AF866" i="2"/>
  <c r="AF874" i="2"/>
  <c r="AF882" i="2"/>
  <c r="AF890" i="2"/>
  <c r="AF898" i="2"/>
  <c r="AF906" i="2"/>
  <c r="AF914" i="2"/>
  <c r="AF930" i="2"/>
  <c r="AF946" i="2"/>
  <c r="AF962" i="2"/>
  <c r="AF978" i="2"/>
  <c r="AF986" i="2"/>
  <c r="AF994" i="2"/>
  <c r="AH348" i="2"/>
  <c r="AH364" i="2"/>
  <c r="AH380" i="2"/>
  <c r="AH396" i="2"/>
  <c r="AH412" i="2"/>
  <c r="AH428" i="2"/>
  <c r="AH444" i="2"/>
  <c r="AH460" i="2"/>
  <c r="AH476" i="2"/>
  <c r="AH341" i="2"/>
  <c r="AH357" i="2"/>
  <c r="AH373" i="2"/>
  <c r="AH389" i="2"/>
  <c r="AH405" i="2"/>
  <c r="AH421" i="2"/>
  <c r="AH437" i="2"/>
  <c r="AH453" i="2"/>
  <c r="AH469" i="2"/>
  <c r="AH485" i="2"/>
  <c r="AF501" i="2"/>
  <c r="AF517" i="2"/>
  <c r="AF533" i="2"/>
  <c r="AF549" i="2"/>
  <c r="AF565" i="2"/>
  <c r="AF581" i="2"/>
  <c r="AF597" i="2"/>
  <c r="AF613" i="2"/>
  <c r="AF629" i="2"/>
  <c r="AF645" i="2"/>
  <c r="AF661" i="2"/>
  <c r="AF677" i="2"/>
  <c r="AF693" i="2"/>
  <c r="AH491" i="2"/>
  <c r="AH507" i="2"/>
  <c r="AH523" i="2"/>
  <c r="AH539" i="2"/>
  <c r="AH555" i="2"/>
  <c r="AH571" i="2"/>
  <c r="AH587" i="2"/>
  <c r="AH603" i="2"/>
  <c r="AH619" i="2"/>
  <c r="AH635" i="2"/>
  <c r="AH651" i="2"/>
  <c r="AH667" i="2"/>
  <c r="AH683" i="2"/>
  <c r="AH699" i="2"/>
  <c r="AH715" i="2"/>
  <c r="AH731" i="2"/>
  <c r="AF747" i="2"/>
  <c r="AF763" i="2"/>
  <c r="AF779" i="2"/>
  <c r="AF795" i="2"/>
  <c r="AF811" i="2"/>
  <c r="AF827" i="2"/>
  <c r="AF843" i="2"/>
  <c r="AF859" i="2"/>
  <c r="AF875" i="2"/>
  <c r="AF891" i="2"/>
  <c r="AF907" i="2"/>
  <c r="AF923" i="2"/>
  <c r="AF939" i="2"/>
  <c r="AF955" i="2"/>
  <c r="AF971" i="2"/>
  <c r="AF987" i="2"/>
  <c r="AF718" i="2"/>
  <c r="AF734" i="2"/>
  <c r="AF750" i="2"/>
  <c r="AF766" i="2"/>
  <c r="AF782" i="2"/>
  <c r="AF798" i="2"/>
  <c r="AF814" i="2"/>
  <c r="AF830" i="2"/>
  <c r="AF846" i="2"/>
  <c r="AF862" i="2"/>
  <c r="AF878" i="2"/>
  <c r="AF894" i="2"/>
  <c r="AF910" i="2"/>
  <c r="AF938" i="2"/>
  <c r="AF970" i="2"/>
  <c r="AF990" i="2"/>
  <c r="AH983" i="2"/>
  <c r="AH991" i="2"/>
  <c r="AH999" i="2"/>
  <c r="AF926" i="2"/>
  <c r="AF942" i="2"/>
  <c r="AF958" i="2"/>
  <c r="AF974" i="2"/>
  <c r="AF984" i="2"/>
  <c r="AF992" i="2"/>
  <c r="AH985" i="2"/>
  <c r="AH993" i="2"/>
  <c r="AH995" i="2"/>
  <c r="AF934" i="2"/>
  <c r="AF966" i="2"/>
  <c r="AF988" i="2"/>
  <c r="AH989" i="2"/>
  <c r="AH340" i="2"/>
  <c r="AH356" i="2"/>
  <c r="AH372" i="2"/>
  <c r="AH388" i="2"/>
  <c r="AH404" i="2"/>
  <c r="AH420" i="2"/>
  <c r="AH436" i="2"/>
  <c r="AH452" i="2"/>
  <c r="AH468" i="2"/>
  <c r="AF484" i="2"/>
  <c r="AH349" i="2"/>
  <c r="AH365" i="2"/>
  <c r="AH381" i="2"/>
  <c r="AH397" i="2"/>
  <c r="AH413" i="2"/>
  <c r="AH429" i="2"/>
  <c r="AH445" i="2"/>
  <c r="AH461" i="2"/>
  <c r="AH477" i="2"/>
  <c r="AF493" i="2"/>
  <c r="AF509" i="2"/>
  <c r="AF525" i="2"/>
  <c r="AF541" i="2"/>
  <c r="AF557" i="2"/>
  <c r="AF573" i="2"/>
  <c r="AF589" i="2"/>
  <c r="AF605" i="2"/>
  <c r="AF621" i="2"/>
  <c r="AF637" i="2"/>
  <c r="AF653" i="2"/>
  <c r="AF669" i="2"/>
  <c r="AF685" i="2"/>
  <c r="AF701" i="2"/>
  <c r="AH499" i="2"/>
  <c r="AH515" i="2"/>
  <c r="AH531" i="2"/>
  <c r="AH547" i="2"/>
  <c r="AH563" i="2"/>
  <c r="AH579" i="2"/>
  <c r="AH595" i="2"/>
  <c r="AH611" i="2"/>
  <c r="AH627" i="2"/>
  <c r="AH643" i="2"/>
  <c r="AH659" i="2"/>
  <c r="AH675" i="2"/>
  <c r="AH691" i="2"/>
  <c r="AH707" i="2"/>
  <c r="AH723" i="2"/>
  <c r="AF739" i="2"/>
  <c r="AF755" i="2"/>
  <c r="AF771" i="2"/>
  <c r="AF787" i="2"/>
  <c r="AF803" i="2"/>
  <c r="AF819" i="2"/>
  <c r="AF835" i="2"/>
  <c r="AF851" i="2"/>
  <c r="AF867" i="2"/>
  <c r="AF883" i="2"/>
  <c r="AF899" i="2"/>
  <c r="AF915" i="2"/>
  <c r="AF931" i="2"/>
  <c r="AF947" i="2"/>
  <c r="AF963" i="2"/>
  <c r="AF979" i="2"/>
  <c r="AF995" i="2"/>
  <c r="AF710" i="2"/>
  <c r="AF726" i="2"/>
  <c r="AF742" i="2"/>
  <c r="AF758" i="2"/>
  <c r="AF774" i="2"/>
  <c r="AF790" i="2"/>
  <c r="AF806" i="2"/>
  <c r="AF822" i="2"/>
  <c r="AF838" i="2"/>
  <c r="AF854" i="2"/>
  <c r="AF870" i="2"/>
  <c r="AF886" i="2"/>
  <c r="AF902" i="2"/>
  <c r="AF922" i="2"/>
  <c r="AF954" i="2"/>
  <c r="AF982" i="2"/>
  <c r="AF998" i="2"/>
  <c r="AH979" i="2"/>
  <c r="AH987" i="2"/>
  <c r="AF918" i="2"/>
  <c r="AF950" i="2"/>
  <c r="AF980" i="2"/>
  <c r="AF996" i="2"/>
  <c r="AH981" i="2"/>
  <c r="AH997" i="2"/>
  <c r="AH207" i="2"/>
  <c r="AH223" i="2"/>
  <c r="AH239" i="2"/>
  <c r="AH255" i="2"/>
  <c r="AH271" i="2"/>
  <c r="AH287" i="2"/>
  <c r="AH303" i="2"/>
  <c r="AF209" i="2"/>
  <c r="AF225" i="2"/>
  <c r="AF241" i="2"/>
  <c r="AF257" i="2"/>
  <c r="AF273" i="2"/>
  <c r="AF289" i="2"/>
  <c r="AF305" i="2"/>
  <c r="AF321" i="2"/>
  <c r="AF314" i="2"/>
  <c r="AF330" i="2"/>
  <c r="AF208" i="2"/>
  <c r="AF224" i="2"/>
  <c r="AF240" i="2"/>
  <c r="AF256" i="2"/>
  <c r="AF272" i="2"/>
  <c r="AF288" i="2"/>
  <c r="AF304" i="2"/>
  <c r="AH210" i="2"/>
  <c r="AH226" i="2"/>
  <c r="AH242" i="2"/>
  <c r="AH258" i="2"/>
  <c r="AH274" i="2"/>
  <c r="AH290" i="2"/>
  <c r="AH306" i="2"/>
  <c r="AH322" i="2"/>
  <c r="AH315" i="2"/>
  <c r="AH331" i="2"/>
  <c r="AH209" i="2"/>
  <c r="AH225" i="2"/>
  <c r="AH241" i="2"/>
  <c r="AH257" i="2"/>
  <c r="AH273" i="2"/>
  <c r="AH289" i="2"/>
  <c r="AH305" i="2"/>
  <c r="AF211" i="2"/>
  <c r="AF227" i="2"/>
  <c r="AF243" i="2"/>
  <c r="AF259" i="2"/>
  <c r="AF275" i="2"/>
  <c r="AF291" i="2"/>
  <c r="AF307" i="2"/>
  <c r="AF323" i="2"/>
  <c r="AF316" i="2"/>
  <c r="AF332" i="2"/>
  <c r="AF202" i="2"/>
  <c r="AF218" i="2"/>
  <c r="AF234" i="2"/>
  <c r="AF250" i="2"/>
  <c r="AF266" i="2"/>
  <c r="AF282" i="2"/>
  <c r="AF298" i="2"/>
  <c r="AH204" i="2"/>
  <c r="AH220" i="2"/>
  <c r="AH236" i="2"/>
  <c r="AH211" i="2"/>
  <c r="AH227" i="2"/>
  <c r="AH243" i="2"/>
  <c r="AH259" i="2"/>
  <c r="AH275" i="2"/>
  <c r="AH291" i="2"/>
  <c r="AH307" i="2"/>
  <c r="AF213" i="2"/>
  <c r="AF229" i="2"/>
  <c r="AF245" i="2"/>
  <c r="AF261" i="2"/>
  <c r="AF277" i="2"/>
  <c r="AF293" i="2"/>
  <c r="AF309" i="2"/>
  <c r="AF325" i="2"/>
  <c r="AF318" i="2"/>
  <c r="AF334" i="2"/>
  <c r="AF204" i="2"/>
  <c r="AF220" i="2"/>
  <c r="AF236" i="2"/>
  <c r="AF252" i="2"/>
  <c r="AF268" i="2"/>
  <c r="AF284" i="2"/>
  <c r="AF300" i="2"/>
  <c r="AH206" i="2"/>
  <c r="AH222" i="2"/>
  <c r="AH238" i="2"/>
  <c r="AH254" i="2"/>
  <c r="AH270" i="2"/>
  <c r="AH286" i="2"/>
  <c r="AH302" i="2"/>
  <c r="AH318" i="2"/>
  <c r="AH334" i="2"/>
  <c r="AH311" i="2"/>
  <c r="AH327" i="2"/>
  <c r="AH215" i="2"/>
  <c r="AH231" i="2"/>
  <c r="AH247" i="2"/>
  <c r="AH263" i="2"/>
  <c r="AH279" i="2"/>
  <c r="AH295" i="2"/>
  <c r="AF217" i="2"/>
  <c r="AF233" i="2"/>
  <c r="AF249" i="2"/>
  <c r="AF265" i="2"/>
  <c r="AF281" i="2"/>
  <c r="AF297" i="2"/>
  <c r="AF313" i="2"/>
  <c r="AF329" i="2"/>
  <c r="AF322" i="2"/>
  <c r="AF216" i="2"/>
  <c r="AF232" i="2"/>
  <c r="AF248" i="2"/>
  <c r="AF264" i="2"/>
  <c r="AF280" i="2"/>
  <c r="AF296" i="2"/>
  <c r="AH202" i="2"/>
  <c r="AH218" i="2"/>
  <c r="AH234" i="2"/>
  <c r="AH250" i="2"/>
  <c r="AH266" i="2"/>
  <c r="AH282" i="2"/>
  <c r="AH298" i="2"/>
  <c r="AH314" i="2"/>
  <c r="AH330" i="2"/>
  <c r="AH323" i="2"/>
  <c r="AH217" i="2"/>
  <c r="AH233" i="2"/>
  <c r="AH249" i="2"/>
  <c r="AH265" i="2"/>
  <c r="AH281" i="2"/>
  <c r="AH297" i="2"/>
  <c r="AF203" i="2"/>
  <c r="AF219" i="2"/>
  <c r="AF235" i="2"/>
  <c r="AF251" i="2"/>
  <c r="AF267" i="2"/>
  <c r="AF283" i="2"/>
  <c r="AF299" i="2"/>
  <c r="AF315" i="2"/>
  <c r="AF331" i="2"/>
  <c r="AF308" i="2"/>
  <c r="AF324" i="2"/>
  <c r="AF210" i="2"/>
  <c r="AF226" i="2"/>
  <c r="AF242" i="2"/>
  <c r="AF258" i="2"/>
  <c r="AF274" i="2"/>
  <c r="AF290" i="2"/>
  <c r="AF306" i="2"/>
  <c r="AH212" i="2"/>
  <c r="AH228" i="2"/>
  <c r="AH244" i="2"/>
  <c r="AH203" i="2"/>
  <c r="AH219" i="2"/>
  <c r="AH235" i="2"/>
  <c r="AH251" i="2"/>
  <c r="AH267" i="2"/>
  <c r="AH283" i="2"/>
  <c r="AH299" i="2"/>
  <c r="AF205" i="2"/>
  <c r="AF221" i="2"/>
  <c r="AF237" i="2"/>
  <c r="AF253" i="2"/>
  <c r="AF269" i="2"/>
  <c r="AF285" i="2"/>
  <c r="AF301" i="2"/>
  <c r="AF317" i="2"/>
  <c r="AF333" i="2"/>
  <c r="AF310" i="2"/>
  <c r="AF326" i="2"/>
  <c r="AF212" i="2"/>
  <c r="AF228" i="2"/>
  <c r="AF244" i="2"/>
  <c r="AF260" i="2"/>
  <c r="AF276" i="2"/>
  <c r="AF292" i="2"/>
  <c r="AH214" i="2"/>
  <c r="AH230" i="2"/>
  <c r="AH246" i="2"/>
  <c r="AH262" i="2"/>
  <c r="AH278" i="2"/>
  <c r="AH294" i="2"/>
  <c r="AH310" i="2"/>
  <c r="AH326" i="2"/>
  <c r="AH319" i="2"/>
  <c r="AH335" i="2"/>
  <c r="AH213" i="2"/>
  <c r="AH229" i="2"/>
  <c r="AH245" i="2"/>
  <c r="AH261" i="2"/>
  <c r="AH277" i="2"/>
  <c r="AH293" i="2"/>
  <c r="AF215" i="2"/>
  <c r="AF231" i="2"/>
  <c r="AF247" i="2"/>
  <c r="AF263" i="2"/>
  <c r="AF279" i="2"/>
  <c r="AF295" i="2"/>
  <c r="AF311" i="2"/>
  <c r="AF327" i="2"/>
  <c r="AF320" i="2"/>
  <c r="AF336" i="2"/>
  <c r="AF206" i="2"/>
  <c r="AF222" i="2"/>
  <c r="AF238" i="2"/>
  <c r="AF254" i="2"/>
  <c r="AF270" i="2"/>
  <c r="AF286" i="2"/>
  <c r="AF302" i="2"/>
  <c r="AH208" i="2"/>
  <c r="AH224" i="2"/>
  <c r="AH240" i="2"/>
  <c r="AH256" i="2"/>
  <c r="AH272" i="2"/>
  <c r="AH288" i="2"/>
  <c r="AH304" i="2"/>
  <c r="AH320" i="2"/>
  <c r="AH336" i="2"/>
  <c r="AH313" i="2"/>
  <c r="AH329" i="2"/>
  <c r="AH252" i="2"/>
  <c r="AH284" i="2"/>
  <c r="AH316" i="2"/>
  <c r="AH325" i="2"/>
  <c r="AH276" i="2"/>
  <c r="AH308" i="2"/>
  <c r="AH317" i="2"/>
  <c r="AH205" i="2"/>
  <c r="AH221" i="2"/>
  <c r="AH237" i="2"/>
  <c r="AH253" i="2"/>
  <c r="AH269" i="2"/>
  <c r="AH285" i="2"/>
  <c r="AH301" i="2"/>
  <c r="AF207" i="2"/>
  <c r="AF223" i="2"/>
  <c r="AF239" i="2"/>
  <c r="AF255" i="2"/>
  <c r="AF271" i="2"/>
  <c r="AF287" i="2"/>
  <c r="AF303" i="2"/>
  <c r="AF319" i="2"/>
  <c r="AF335" i="2"/>
  <c r="AF312" i="2"/>
  <c r="AF328" i="2"/>
  <c r="AF214" i="2"/>
  <c r="AF230" i="2"/>
  <c r="AF246" i="2"/>
  <c r="AF262" i="2"/>
  <c r="AF278" i="2"/>
  <c r="AF294" i="2"/>
  <c r="AH216" i="2"/>
  <c r="AH232" i="2"/>
  <c r="AH248" i="2"/>
  <c r="AH264" i="2"/>
  <c r="AH280" i="2"/>
  <c r="AH296" i="2"/>
  <c r="AH312" i="2"/>
  <c r="AH328" i="2"/>
  <c r="AH321" i="2"/>
  <c r="AH268" i="2"/>
  <c r="AH300" i="2"/>
  <c r="AH332" i="2"/>
  <c r="AH309" i="2"/>
  <c r="AH260" i="2"/>
  <c r="AH292" i="2"/>
  <c r="AH324" i="2"/>
  <c r="AH333" i="2"/>
  <c r="AF193" i="2"/>
  <c r="AH194" i="2"/>
  <c r="AH193" i="2"/>
  <c r="AF195" i="2"/>
  <c r="AH195" i="2"/>
  <c r="AF197" i="2"/>
  <c r="AH199" i="2"/>
  <c r="AF201" i="2"/>
  <c r="AF200" i="2"/>
  <c r="AH201" i="2"/>
  <c r="AF194" i="2"/>
  <c r="AH196" i="2"/>
  <c r="AF196" i="2"/>
  <c r="AH198" i="2"/>
  <c r="AH197" i="2"/>
  <c r="AF199" i="2"/>
  <c r="AF198" i="2"/>
  <c r="AH200" i="2"/>
  <c r="AH191" i="2"/>
  <c r="AF192" i="2"/>
  <c r="AH190" i="2"/>
  <c r="AF190" i="2"/>
  <c r="AH192" i="2"/>
  <c r="AF191" i="2"/>
  <c r="AF103" i="2"/>
  <c r="AH103" i="2"/>
  <c r="AF101" i="2"/>
  <c r="AH102" i="2"/>
  <c r="AH101" i="2"/>
  <c r="AF102" i="2"/>
  <c r="AF96" i="2"/>
  <c r="AH97" i="2"/>
  <c r="AF98" i="2"/>
  <c r="AH96" i="2"/>
  <c r="AF100" i="2"/>
  <c r="AH98" i="2"/>
  <c r="AH100" i="2"/>
  <c r="AF95" i="2"/>
  <c r="AH99" i="2"/>
  <c r="AF97" i="2"/>
  <c r="AH95" i="2"/>
  <c r="AF99" i="2"/>
  <c r="AH94" i="2"/>
  <c r="AF94" i="2"/>
  <c r="AF93" i="2"/>
  <c r="AH93" i="2"/>
  <c r="AH92" i="2"/>
  <c r="AH91" i="2"/>
  <c r="AF92" i="2"/>
  <c r="AF91" i="2"/>
  <c r="AF90" i="2"/>
  <c r="AH90" i="2"/>
  <c r="AF87" i="2"/>
  <c r="AF89" i="2"/>
  <c r="AF88" i="2"/>
  <c r="AH89" i="2"/>
  <c r="AH86" i="2"/>
  <c r="AH88" i="2"/>
  <c r="AF86" i="2"/>
  <c r="AH87" i="2"/>
  <c r="AF84" i="2"/>
  <c r="AH84" i="2"/>
  <c r="AF85" i="2"/>
  <c r="AH85" i="2"/>
  <c r="AH76" i="2"/>
  <c r="AF80" i="2"/>
  <c r="AF77" i="2"/>
  <c r="AH81" i="2"/>
  <c r="AH78" i="2"/>
  <c r="AF82" i="2"/>
  <c r="AF71" i="2"/>
  <c r="AH71" i="2"/>
  <c r="AH75" i="2"/>
  <c r="AH80" i="2"/>
  <c r="AF73" i="2"/>
  <c r="AH77" i="2"/>
  <c r="AH82" i="2"/>
  <c r="AF69" i="2"/>
  <c r="AH69" i="2"/>
  <c r="AH73" i="2"/>
  <c r="AH70" i="2"/>
  <c r="AF70" i="2"/>
  <c r="AF74" i="2"/>
  <c r="AF79" i="2"/>
  <c r="AH83" i="2"/>
  <c r="AH72" i="2"/>
  <c r="AF72" i="2"/>
  <c r="AF76" i="2"/>
  <c r="AF81" i="2"/>
  <c r="AH74" i="2"/>
  <c r="AF75" i="2"/>
  <c r="AH79" i="2"/>
  <c r="AF78" i="2"/>
  <c r="AF83" i="2"/>
  <c r="AH68" i="2"/>
  <c r="AF68" i="2"/>
  <c r="AH64" i="2"/>
  <c r="AF64" i="2"/>
  <c r="AH66" i="2"/>
  <c r="AF66" i="2"/>
  <c r="AF63" i="2"/>
  <c r="AH63" i="2"/>
  <c r="AF65" i="2"/>
  <c r="AH65" i="2"/>
  <c r="AF67" i="2"/>
  <c r="AH67" i="2"/>
  <c r="AF18" i="2"/>
  <c r="AH19" i="2"/>
  <c r="AH18" i="2"/>
  <c r="AF19" i="2"/>
  <c r="AF15" i="2"/>
  <c r="AH16" i="2"/>
  <c r="AH15" i="2"/>
  <c r="AF17" i="2"/>
  <c r="AF16" i="2"/>
  <c r="AH17" i="2"/>
  <c r="AH12" i="2"/>
  <c r="AH10" i="2"/>
  <c r="AF13" i="2"/>
  <c r="AH14" i="2"/>
  <c r="AH13" i="2"/>
  <c r="AF10" i="2"/>
  <c r="AH11" i="2"/>
  <c r="AF12" i="2"/>
  <c r="AF14" i="2"/>
  <c r="AF11" i="2"/>
  <c r="AF9" i="2"/>
  <c r="AH9" i="2"/>
  <c r="AF8" i="2"/>
  <c r="AH8" i="2"/>
  <c r="AF7" i="2"/>
  <c r="AH7" i="2"/>
  <c r="AF6" i="2"/>
  <c r="AH6" i="2"/>
  <c r="AF5" i="2"/>
  <c r="AH5" i="2"/>
  <c r="AH3" i="2"/>
  <c r="AF4" i="2"/>
  <c r="AF3" i="2"/>
  <c r="AH4" i="2"/>
  <c r="AH2" i="2"/>
  <c r="AH62" i="2"/>
  <c r="AF62" i="2"/>
  <c r="AF61" i="2"/>
  <c r="AH61" i="2"/>
  <c r="AH60" i="2"/>
  <c r="AF60" i="2"/>
  <c r="AF59" i="2"/>
  <c r="AH59" i="2"/>
  <c r="AH58" i="2"/>
  <c r="AF58" i="2"/>
  <c r="AF57" i="2"/>
  <c r="AH57" i="2"/>
  <c r="AF55" i="2"/>
  <c r="AH55" i="2"/>
  <c r="AH50" i="2"/>
  <c r="AF50" i="2"/>
  <c r="AH52" i="2"/>
  <c r="AF52" i="2"/>
  <c r="AF53" i="2"/>
  <c r="AH53" i="2"/>
  <c r="AH54" i="2"/>
  <c r="AF54" i="2"/>
  <c r="AH56" i="2"/>
  <c r="AF56" i="2"/>
  <c r="AF49" i="2"/>
  <c r="AH49" i="2"/>
  <c r="AF51" i="2"/>
  <c r="AH51" i="2"/>
  <c r="AH44" i="2"/>
  <c r="AH42" i="2"/>
  <c r="AF45" i="2"/>
  <c r="AH45" i="2"/>
  <c r="AH46" i="2"/>
  <c r="AF46" i="2"/>
  <c r="AH48" i="2"/>
  <c r="AF48" i="2"/>
  <c r="AF39" i="2"/>
  <c r="AF40" i="2"/>
  <c r="AF42" i="2"/>
  <c r="AH43" i="2"/>
  <c r="AF44" i="2"/>
  <c r="AF47" i="2"/>
  <c r="AH47" i="2"/>
  <c r="AH39" i="2"/>
  <c r="AH40" i="2"/>
  <c r="AF43" i="2"/>
  <c r="AF41" i="2"/>
  <c r="AH41" i="2"/>
  <c r="AF36" i="2"/>
  <c r="AF38" i="2"/>
  <c r="AF37" i="2"/>
  <c r="AH37" i="2"/>
  <c r="AH36" i="2"/>
  <c r="AH38" i="2"/>
  <c r="AF34" i="2"/>
  <c r="AH35" i="2"/>
  <c r="AF35" i="2"/>
  <c r="AF33" i="2"/>
  <c r="AH34" i="2"/>
  <c r="AH33" i="2"/>
  <c r="AH31" i="2"/>
  <c r="AF31" i="2"/>
  <c r="AH32" i="2"/>
  <c r="AH30" i="2"/>
  <c r="AF30" i="2"/>
  <c r="AF32" i="2"/>
  <c r="AH29" i="2"/>
  <c r="AF24" i="2"/>
  <c r="AH24" i="2"/>
  <c r="AF26" i="2"/>
  <c r="AH28" i="2"/>
  <c r="AH26" i="2"/>
  <c r="AH27" i="2"/>
  <c r="AF29" i="2"/>
  <c r="AF28" i="2"/>
  <c r="AH25" i="2"/>
  <c r="AF27" i="2"/>
  <c r="AF25" i="2"/>
  <c r="AF22" i="2"/>
  <c r="AH22" i="2"/>
  <c r="AH21" i="2"/>
  <c r="AH23" i="2"/>
  <c r="AF23" i="2"/>
  <c r="AF21" i="2"/>
  <c r="AF20" i="2"/>
  <c r="AH20" i="2"/>
  <c r="AF186" i="2"/>
  <c r="AH188" i="2"/>
  <c r="AF188" i="2"/>
  <c r="AF185" i="2"/>
  <c r="AF184" i="2"/>
  <c r="AH186" i="2"/>
  <c r="AH185" i="2"/>
  <c r="AF187" i="2"/>
  <c r="AH187" i="2"/>
  <c r="AH183" i="2"/>
  <c r="AF183" i="2"/>
  <c r="AH184" i="2"/>
  <c r="AF189" i="2"/>
  <c r="AH189" i="2"/>
  <c r="AF182" i="2"/>
  <c r="AH182" i="2"/>
  <c r="AH181" i="2"/>
  <c r="AF181" i="2"/>
  <c r="AH180" i="2"/>
  <c r="AF180" i="2"/>
  <c r="AF179" i="2"/>
  <c r="AH179" i="2"/>
  <c r="AH178" i="2"/>
  <c r="AF178" i="2"/>
  <c r="AH177" i="2"/>
  <c r="AF177" i="2"/>
  <c r="AF176" i="2"/>
  <c r="AF173" i="2"/>
  <c r="AH174" i="2"/>
  <c r="AH176" i="2"/>
  <c r="AH173" i="2"/>
  <c r="AF175" i="2"/>
  <c r="AH175" i="2"/>
  <c r="AF174" i="2"/>
  <c r="AH172" i="2"/>
  <c r="AF172" i="2"/>
  <c r="AH171" i="2"/>
  <c r="AF171" i="2"/>
  <c r="AF167" i="2"/>
  <c r="AF169" i="2"/>
  <c r="AF168" i="2"/>
  <c r="AF165" i="2"/>
  <c r="AH169" i="2"/>
  <c r="AH166" i="2"/>
  <c r="AF170" i="2"/>
  <c r="AH168" i="2"/>
  <c r="AH165" i="2"/>
  <c r="AF166" i="2"/>
  <c r="AH170" i="2"/>
  <c r="AH167" i="2"/>
  <c r="AF164" i="2"/>
  <c r="AH164" i="2"/>
  <c r="AH163" i="2"/>
  <c r="AF163" i="2"/>
  <c r="AF160" i="2"/>
  <c r="AH161" i="2"/>
  <c r="AF162" i="2"/>
  <c r="AH160" i="2"/>
  <c r="AF161" i="2"/>
  <c r="AH162" i="2"/>
  <c r="AF159" i="2"/>
  <c r="AH159" i="2"/>
  <c r="AH158" i="2"/>
  <c r="AF158" i="2"/>
  <c r="AH156" i="2"/>
  <c r="AF157" i="2"/>
  <c r="AH155" i="2"/>
  <c r="AF153" i="2"/>
  <c r="AH157" i="2"/>
  <c r="AH153" i="2"/>
  <c r="AF154" i="2"/>
  <c r="AF156" i="2"/>
  <c r="AF155" i="2"/>
  <c r="AH154" i="2"/>
  <c r="AF152" i="2"/>
  <c r="AH152" i="2"/>
  <c r="AF151" i="2"/>
  <c r="AH151" i="2"/>
  <c r="AF149" i="2"/>
  <c r="AH150" i="2"/>
  <c r="AH149" i="2"/>
  <c r="AF150" i="2"/>
  <c r="AF144" i="2"/>
  <c r="AH145" i="2"/>
  <c r="AF146" i="2"/>
  <c r="AH144" i="2"/>
  <c r="AF148" i="2"/>
  <c r="AH148" i="2"/>
  <c r="AH147" i="2"/>
  <c r="AF145" i="2"/>
  <c r="AH146" i="2"/>
  <c r="AF147" i="2"/>
  <c r="AF143" i="2"/>
  <c r="AH143" i="2"/>
  <c r="AH142" i="2"/>
  <c r="AF142" i="2"/>
  <c r="AH140" i="2"/>
  <c r="AF141" i="2"/>
  <c r="AH139" i="2"/>
  <c r="AF137" i="2"/>
  <c r="AH141" i="2"/>
  <c r="AH137" i="2"/>
  <c r="AF138" i="2"/>
  <c r="AF140" i="2"/>
  <c r="AF139" i="2"/>
  <c r="AH138" i="2"/>
  <c r="AF135" i="2"/>
  <c r="AF136" i="2"/>
  <c r="AH134" i="2"/>
  <c r="AH136" i="2"/>
  <c r="AF134" i="2"/>
  <c r="AH135" i="2"/>
  <c r="AF132" i="2"/>
  <c r="AH132" i="2"/>
  <c r="AF133" i="2"/>
  <c r="AH131" i="2"/>
  <c r="AH133" i="2"/>
  <c r="AF131" i="2"/>
  <c r="AF130" i="2"/>
  <c r="AH130" i="2"/>
  <c r="AH129" i="2"/>
  <c r="AF129" i="2"/>
  <c r="AF128" i="2"/>
  <c r="AH128" i="2"/>
  <c r="AF127" i="2"/>
  <c r="AH127" i="2"/>
  <c r="AF125" i="2"/>
  <c r="AH126" i="2"/>
  <c r="AH125" i="2"/>
  <c r="AF126" i="2"/>
  <c r="AH124" i="2"/>
  <c r="AH123" i="2"/>
  <c r="AF124" i="2"/>
  <c r="AF123" i="2"/>
  <c r="AF119" i="2"/>
  <c r="AF121" i="2"/>
  <c r="AF120" i="2"/>
  <c r="AH121" i="2"/>
  <c r="AF122" i="2"/>
  <c r="AH120" i="2"/>
  <c r="AH122" i="2"/>
  <c r="AH119" i="2"/>
  <c r="AH118" i="2"/>
  <c r="AF118" i="2"/>
  <c r="AF117" i="2"/>
  <c r="AH117" i="2"/>
  <c r="AF116" i="2"/>
  <c r="AH116" i="2"/>
  <c r="AH115" i="2"/>
  <c r="AF115" i="2"/>
  <c r="AF112" i="2"/>
  <c r="AH113" i="2"/>
  <c r="AF114" i="2"/>
  <c r="AH112" i="2"/>
  <c r="AH114" i="2"/>
  <c r="AF113" i="2"/>
  <c r="AF111" i="2"/>
  <c r="AH111" i="2"/>
  <c r="AH108" i="2"/>
  <c r="AF109" i="2"/>
  <c r="AH110" i="2"/>
  <c r="AH107" i="2"/>
  <c r="AH109" i="2"/>
  <c r="AF108" i="2"/>
  <c r="AF107" i="2"/>
  <c r="AF110" i="2"/>
  <c r="AF106" i="2"/>
  <c r="AH106" i="2"/>
  <c r="AF105" i="2"/>
  <c r="AH105" i="2"/>
  <c r="AF104" i="2"/>
  <c r="AH104" i="2"/>
  <c r="B44" i="19"/>
  <c r="B45" i="19"/>
  <c r="B21" i="19" l="1"/>
  <c r="B20" i="19"/>
  <c r="B15" i="19"/>
  <c r="B14" i="19"/>
  <c r="B9" i="19"/>
  <c r="B17" i="19" s="1"/>
  <c r="B8" i="19"/>
  <c r="B16" i="19" s="1"/>
  <c r="B7" i="19"/>
  <c r="B19" i="19" l="1"/>
  <c r="B27" i="19"/>
  <c r="B11" i="19"/>
  <c r="B10" i="19"/>
  <c r="B5" i="19"/>
  <c r="B2" i="19"/>
  <c r="B13" i="19"/>
  <c r="B22" i="19"/>
  <c r="B23" i="19"/>
  <c r="B12" i="19"/>
  <c r="B26" i="19" l="1"/>
  <c r="B40" i="19"/>
  <c r="B48" i="19"/>
  <c r="B18" i="19"/>
  <c r="B47" i="19"/>
  <c r="B25" i="19"/>
  <c r="B46" i="19"/>
  <c r="B24" i="19"/>
  <c r="B4" i="19"/>
  <c r="AA4" i="2" l="1"/>
  <c r="AK4" i="2" s="1"/>
  <c r="AA5" i="2"/>
  <c r="AK5" i="2" s="1"/>
  <c r="AA6" i="2"/>
  <c r="AK6" i="2" s="1"/>
  <c r="AA7" i="2"/>
  <c r="AK7" i="2" s="1"/>
  <c r="AA8" i="2"/>
  <c r="AK8" i="2" s="1"/>
  <c r="AA9" i="2"/>
  <c r="AK9" i="2" s="1"/>
  <c r="AA10" i="2"/>
  <c r="AK10" i="2" s="1"/>
  <c r="AA11" i="2"/>
  <c r="AK11" i="2" s="1"/>
  <c r="AA12" i="2"/>
  <c r="AK12" i="2" s="1"/>
  <c r="AA13" i="2"/>
  <c r="AK13" i="2" s="1"/>
  <c r="AA14" i="2"/>
  <c r="AK14" i="2" s="1"/>
  <c r="AA15" i="2"/>
  <c r="AK15" i="2" s="1"/>
  <c r="AA16" i="2"/>
  <c r="AK16" i="2" s="1"/>
  <c r="AA17" i="2"/>
  <c r="AK17" i="2" s="1"/>
  <c r="AA18" i="2"/>
  <c r="AK18" i="2" s="1"/>
  <c r="AA19" i="2"/>
  <c r="AK19" i="2" s="1"/>
  <c r="AA20" i="2"/>
  <c r="AK20" i="2" s="1"/>
  <c r="AA21" i="2"/>
  <c r="AK21" i="2" s="1"/>
  <c r="AA22" i="2"/>
  <c r="AK22" i="2" s="1"/>
  <c r="AA23" i="2"/>
  <c r="AK23" i="2" s="1"/>
  <c r="AA24" i="2"/>
  <c r="AK24" i="2" s="1"/>
  <c r="AA25" i="2"/>
  <c r="AK25" i="2" s="1"/>
  <c r="AA26" i="2"/>
  <c r="AK26" i="2" s="1"/>
  <c r="AA27" i="2"/>
  <c r="AK27" i="2" s="1"/>
  <c r="AA28" i="2"/>
  <c r="AK28" i="2" s="1"/>
  <c r="AA29" i="2"/>
  <c r="AK29" i="2" s="1"/>
  <c r="AA30" i="2"/>
  <c r="AK30" i="2" s="1"/>
  <c r="AA31" i="2"/>
  <c r="AK31" i="2" s="1"/>
  <c r="AA32" i="2"/>
  <c r="AK32" i="2" s="1"/>
  <c r="AA33" i="2"/>
  <c r="AK33" i="2" s="1"/>
  <c r="AA34" i="2"/>
  <c r="AK34" i="2" s="1"/>
  <c r="AA35" i="2"/>
  <c r="AK35" i="2" s="1"/>
  <c r="AA36" i="2"/>
  <c r="AK36" i="2" s="1"/>
  <c r="AA37" i="2"/>
  <c r="AK37" i="2" s="1"/>
  <c r="AA38" i="2"/>
  <c r="AK38" i="2" s="1"/>
  <c r="AA39" i="2"/>
  <c r="AK39" i="2" s="1"/>
  <c r="AA40" i="2"/>
  <c r="AK40" i="2" s="1"/>
  <c r="AA41" i="2"/>
  <c r="AK41" i="2" s="1"/>
  <c r="AA42" i="2"/>
  <c r="AK42" i="2" s="1"/>
  <c r="AA43" i="2"/>
  <c r="AK43" i="2" s="1"/>
  <c r="AA44" i="2"/>
  <c r="AK44" i="2" s="1"/>
  <c r="AA45" i="2"/>
  <c r="AK45" i="2" s="1"/>
  <c r="AA46" i="2"/>
  <c r="AK46" i="2" s="1"/>
  <c r="AA47" i="2"/>
  <c r="AK47" i="2" s="1"/>
  <c r="AA48" i="2"/>
  <c r="AK48" i="2" s="1"/>
  <c r="AA49" i="2"/>
  <c r="AK49" i="2" s="1"/>
  <c r="AA50" i="2"/>
  <c r="AK50" i="2" s="1"/>
  <c r="AA51" i="2"/>
  <c r="AK51" i="2" s="1"/>
  <c r="AA52" i="2"/>
  <c r="AK52" i="2" s="1"/>
  <c r="AA53" i="2"/>
  <c r="AK53" i="2" s="1"/>
  <c r="AA54" i="2"/>
  <c r="AK54" i="2" s="1"/>
  <c r="AA55" i="2"/>
  <c r="AK55" i="2" s="1"/>
  <c r="AA56" i="2"/>
  <c r="AK56" i="2" s="1"/>
  <c r="AA57" i="2"/>
  <c r="AK57" i="2" s="1"/>
  <c r="AA58" i="2"/>
  <c r="AK58" i="2" s="1"/>
  <c r="AA59" i="2"/>
  <c r="AK59" i="2" s="1"/>
  <c r="AA60" i="2"/>
  <c r="AK60" i="2" s="1"/>
  <c r="AA61" i="2"/>
  <c r="AK61" i="2" s="1"/>
  <c r="AA62" i="2"/>
  <c r="AK62" i="2" s="1"/>
  <c r="AA63" i="2"/>
  <c r="AK63" i="2" s="1"/>
  <c r="AA64" i="2"/>
  <c r="AK64" i="2" s="1"/>
  <c r="AA65" i="2"/>
  <c r="AK65" i="2" s="1"/>
  <c r="AA66" i="2"/>
  <c r="AK66" i="2" s="1"/>
  <c r="AA67" i="2"/>
  <c r="AK67" i="2" s="1"/>
  <c r="AA68" i="2"/>
  <c r="AK68" i="2" s="1"/>
  <c r="AA69" i="2"/>
  <c r="AK69" i="2" s="1"/>
  <c r="AA70" i="2"/>
  <c r="AK70" i="2" s="1"/>
  <c r="AA71" i="2"/>
  <c r="AK71" i="2" s="1"/>
  <c r="AA72" i="2"/>
  <c r="AK72" i="2" s="1"/>
  <c r="AA73" i="2"/>
  <c r="AK73" i="2" s="1"/>
  <c r="AA74" i="2"/>
  <c r="AK74" i="2" s="1"/>
  <c r="AA75" i="2"/>
  <c r="AK75" i="2" s="1"/>
  <c r="AA76" i="2"/>
  <c r="AK76" i="2" s="1"/>
  <c r="AA77" i="2"/>
  <c r="AK77" i="2" s="1"/>
  <c r="AA78" i="2"/>
  <c r="AK78" i="2" s="1"/>
  <c r="AA79" i="2"/>
  <c r="AK79" i="2" s="1"/>
  <c r="AA80" i="2"/>
  <c r="AK80" i="2" s="1"/>
  <c r="AA81" i="2"/>
  <c r="AK81" i="2" s="1"/>
  <c r="AA82" i="2"/>
  <c r="AK82" i="2" s="1"/>
  <c r="AA83" i="2"/>
  <c r="AK83" i="2" s="1"/>
  <c r="AA84" i="2"/>
  <c r="AK84" i="2" s="1"/>
  <c r="AA85" i="2"/>
  <c r="AK85" i="2" s="1"/>
  <c r="AA86" i="2"/>
  <c r="AK86" i="2" s="1"/>
  <c r="AA87" i="2"/>
  <c r="AK87" i="2" s="1"/>
  <c r="AA88" i="2"/>
  <c r="AK88" i="2" s="1"/>
  <c r="AA89" i="2"/>
  <c r="AK89" i="2" s="1"/>
  <c r="AA90" i="2"/>
  <c r="AK90" i="2" s="1"/>
  <c r="AA91" i="2"/>
  <c r="AK91" i="2" s="1"/>
  <c r="AA92" i="2"/>
  <c r="AK92" i="2" s="1"/>
  <c r="AA93" i="2"/>
  <c r="AK93" i="2" s="1"/>
  <c r="AA94" i="2"/>
  <c r="AK94" i="2" s="1"/>
  <c r="AA95" i="2"/>
  <c r="AK95" i="2" s="1"/>
  <c r="AA96" i="2"/>
  <c r="AK96" i="2" s="1"/>
  <c r="AA97" i="2"/>
  <c r="AK97" i="2" s="1"/>
  <c r="AA98" i="2"/>
  <c r="AK98" i="2" s="1"/>
  <c r="AA99" i="2"/>
  <c r="AK99" i="2" s="1"/>
  <c r="AA100" i="2"/>
  <c r="AK100" i="2" s="1"/>
  <c r="AA101" i="2"/>
  <c r="AK101" i="2" s="1"/>
  <c r="AA102" i="2"/>
  <c r="AK102" i="2" s="1"/>
  <c r="AA103" i="2"/>
  <c r="AK103" i="2" s="1"/>
  <c r="AA104" i="2"/>
  <c r="AK104" i="2" s="1"/>
  <c r="AA105" i="2"/>
  <c r="AK105" i="2" s="1"/>
  <c r="AA106" i="2"/>
  <c r="AK106" i="2" s="1"/>
  <c r="AA107" i="2"/>
  <c r="AK107" i="2" s="1"/>
  <c r="AA108" i="2"/>
  <c r="AK108" i="2" s="1"/>
  <c r="AA109" i="2"/>
  <c r="AK109" i="2" s="1"/>
  <c r="AA110" i="2"/>
  <c r="AK110" i="2" s="1"/>
  <c r="AA111" i="2"/>
  <c r="AK111" i="2" s="1"/>
  <c r="AA112" i="2"/>
  <c r="AK112" i="2" s="1"/>
  <c r="AA113" i="2"/>
  <c r="AK113" i="2" s="1"/>
  <c r="AA114" i="2"/>
  <c r="AK114" i="2" s="1"/>
  <c r="AA115" i="2"/>
  <c r="AK115" i="2" s="1"/>
  <c r="AA116" i="2"/>
  <c r="AK116" i="2" s="1"/>
  <c r="AA117" i="2"/>
  <c r="AK117" i="2" s="1"/>
  <c r="AA118" i="2"/>
  <c r="AK118" i="2" s="1"/>
  <c r="AA119" i="2"/>
  <c r="AK119" i="2" s="1"/>
  <c r="AA120" i="2"/>
  <c r="AK120" i="2" s="1"/>
  <c r="AA121" i="2"/>
  <c r="AK121" i="2" s="1"/>
  <c r="AA122" i="2"/>
  <c r="AK122" i="2" s="1"/>
  <c r="AA123" i="2"/>
  <c r="AK123" i="2" s="1"/>
  <c r="AA124" i="2"/>
  <c r="AK124" i="2" s="1"/>
  <c r="AA125" i="2"/>
  <c r="AK125" i="2" s="1"/>
  <c r="AA126" i="2"/>
  <c r="AK126" i="2" s="1"/>
  <c r="AA127" i="2"/>
  <c r="AK127" i="2" s="1"/>
  <c r="AA128" i="2"/>
  <c r="AK128" i="2" s="1"/>
  <c r="AA129" i="2"/>
  <c r="AK129" i="2" s="1"/>
  <c r="AA130" i="2"/>
  <c r="AK130" i="2" s="1"/>
  <c r="AA131" i="2"/>
  <c r="AK131" i="2" s="1"/>
  <c r="AA132" i="2"/>
  <c r="AK132" i="2" s="1"/>
  <c r="AA133" i="2"/>
  <c r="AK133" i="2" s="1"/>
  <c r="AA134" i="2"/>
  <c r="AK134" i="2" s="1"/>
  <c r="AA135" i="2"/>
  <c r="AK135" i="2" s="1"/>
  <c r="AA136" i="2"/>
  <c r="AK136" i="2" s="1"/>
  <c r="AA137" i="2"/>
  <c r="AK137" i="2" s="1"/>
  <c r="AA138" i="2"/>
  <c r="AK138" i="2" s="1"/>
  <c r="AA139" i="2"/>
  <c r="AK139" i="2" s="1"/>
  <c r="AA140" i="2"/>
  <c r="AK140" i="2" s="1"/>
  <c r="AA141" i="2"/>
  <c r="AK141" i="2" s="1"/>
  <c r="AA142" i="2"/>
  <c r="AK142" i="2" s="1"/>
  <c r="AA143" i="2"/>
  <c r="AK143" i="2" s="1"/>
  <c r="AA144" i="2"/>
  <c r="AK144" i="2" s="1"/>
  <c r="AA145" i="2"/>
  <c r="AK145" i="2" s="1"/>
  <c r="AA146" i="2"/>
  <c r="AK146" i="2" s="1"/>
  <c r="AA147" i="2"/>
  <c r="AK147" i="2" s="1"/>
  <c r="AA148" i="2"/>
  <c r="AK148" i="2" s="1"/>
  <c r="AA149" i="2"/>
  <c r="AK149" i="2" s="1"/>
  <c r="AA150" i="2"/>
  <c r="AK150" i="2" s="1"/>
  <c r="AA151" i="2"/>
  <c r="AK151" i="2" s="1"/>
  <c r="AA152" i="2"/>
  <c r="AK152" i="2" s="1"/>
  <c r="AA153" i="2"/>
  <c r="AK153" i="2" s="1"/>
  <c r="AA154" i="2"/>
  <c r="AK154" i="2" s="1"/>
  <c r="AA155" i="2"/>
  <c r="AK155" i="2" s="1"/>
  <c r="AA156" i="2"/>
  <c r="AK156" i="2" s="1"/>
  <c r="AA157" i="2"/>
  <c r="AK157" i="2" s="1"/>
  <c r="AA158" i="2"/>
  <c r="AK158" i="2" s="1"/>
  <c r="AA159" i="2"/>
  <c r="AK159" i="2" s="1"/>
  <c r="AA160" i="2"/>
  <c r="AK160" i="2" s="1"/>
  <c r="AA161" i="2"/>
  <c r="AK161" i="2" s="1"/>
  <c r="AA162" i="2"/>
  <c r="AK162" i="2" s="1"/>
  <c r="AA163" i="2"/>
  <c r="AK163" i="2" s="1"/>
  <c r="AA164" i="2"/>
  <c r="AK164" i="2" s="1"/>
  <c r="AA165" i="2"/>
  <c r="AK165" i="2" s="1"/>
  <c r="AA166" i="2"/>
  <c r="AK166" i="2" s="1"/>
  <c r="AA167" i="2"/>
  <c r="AK167" i="2" s="1"/>
  <c r="AA168" i="2"/>
  <c r="AK168" i="2" s="1"/>
  <c r="AA169" i="2"/>
  <c r="AK169" i="2" s="1"/>
  <c r="AA170" i="2"/>
  <c r="AK170" i="2" s="1"/>
  <c r="AA171" i="2"/>
  <c r="AK171" i="2" s="1"/>
  <c r="AA172" i="2"/>
  <c r="AK172" i="2" s="1"/>
  <c r="AA173" i="2"/>
  <c r="AK173" i="2" s="1"/>
  <c r="AA174" i="2"/>
  <c r="AK174" i="2" s="1"/>
  <c r="AA175" i="2"/>
  <c r="AK175" i="2" s="1"/>
  <c r="AA176" i="2"/>
  <c r="AK176" i="2" s="1"/>
  <c r="AA177" i="2"/>
  <c r="AK177" i="2" s="1"/>
  <c r="AA178" i="2"/>
  <c r="AK178" i="2" s="1"/>
  <c r="AA179" i="2"/>
  <c r="AK179" i="2" s="1"/>
  <c r="AA180" i="2"/>
  <c r="AK180" i="2" s="1"/>
  <c r="AA181" i="2"/>
  <c r="AK181" i="2" s="1"/>
  <c r="AA182" i="2"/>
  <c r="AK182" i="2" s="1"/>
  <c r="AA183" i="2"/>
  <c r="AK183" i="2" s="1"/>
  <c r="AA184" i="2"/>
  <c r="AK184" i="2" s="1"/>
  <c r="AA185" i="2"/>
  <c r="AK185" i="2" s="1"/>
  <c r="AA186" i="2"/>
  <c r="AK186" i="2" s="1"/>
  <c r="AA187" i="2"/>
  <c r="AK187" i="2" s="1"/>
  <c r="AA188" i="2"/>
  <c r="AK188" i="2" s="1"/>
  <c r="AA189" i="2"/>
  <c r="AK189" i="2" s="1"/>
  <c r="AA190" i="2"/>
  <c r="AK190" i="2" s="1"/>
  <c r="AA191" i="2"/>
  <c r="AK191" i="2" s="1"/>
  <c r="AA192" i="2"/>
  <c r="AK192" i="2" s="1"/>
  <c r="AA193" i="2"/>
  <c r="AK193" i="2" s="1"/>
  <c r="AA194" i="2"/>
  <c r="AK194" i="2" s="1"/>
  <c r="AA195" i="2"/>
  <c r="AK195" i="2" s="1"/>
  <c r="AA196" i="2"/>
  <c r="AK196" i="2" s="1"/>
  <c r="AA197" i="2"/>
  <c r="AK197" i="2" s="1"/>
  <c r="AA198" i="2"/>
  <c r="AK198" i="2" s="1"/>
  <c r="AA199" i="2"/>
  <c r="AK199" i="2" s="1"/>
  <c r="AA200" i="2"/>
  <c r="AK200" i="2" s="1"/>
  <c r="AA201" i="2"/>
  <c r="AK201" i="2" s="1"/>
  <c r="AA202" i="2"/>
  <c r="AK202" i="2" s="1"/>
  <c r="AA203" i="2"/>
  <c r="AK203" i="2" s="1"/>
  <c r="AA204" i="2"/>
  <c r="AK204" i="2" s="1"/>
  <c r="AA205" i="2"/>
  <c r="AK205" i="2" s="1"/>
  <c r="AA206" i="2"/>
  <c r="AK206" i="2" s="1"/>
  <c r="AA207" i="2"/>
  <c r="AK207" i="2" s="1"/>
  <c r="AA208" i="2"/>
  <c r="AK208" i="2" s="1"/>
  <c r="AA209" i="2"/>
  <c r="AK209" i="2" s="1"/>
  <c r="AA210" i="2"/>
  <c r="AK210" i="2" s="1"/>
  <c r="AA211" i="2"/>
  <c r="AK211" i="2" s="1"/>
  <c r="AA212" i="2"/>
  <c r="AK212" i="2" s="1"/>
  <c r="AA213" i="2"/>
  <c r="AK213" i="2" s="1"/>
  <c r="AA214" i="2"/>
  <c r="AK214" i="2" s="1"/>
  <c r="AA215" i="2"/>
  <c r="AK215" i="2" s="1"/>
  <c r="AA216" i="2"/>
  <c r="AK216" i="2" s="1"/>
  <c r="AA217" i="2"/>
  <c r="AK217" i="2" s="1"/>
  <c r="AA218" i="2"/>
  <c r="AK218" i="2" s="1"/>
  <c r="AA219" i="2"/>
  <c r="AK219" i="2" s="1"/>
  <c r="AA220" i="2"/>
  <c r="AK220" i="2" s="1"/>
  <c r="AA221" i="2"/>
  <c r="AK221" i="2" s="1"/>
  <c r="AA222" i="2"/>
  <c r="AK222" i="2" s="1"/>
  <c r="AA223" i="2"/>
  <c r="AK223" i="2" s="1"/>
  <c r="AA224" i="2"/>
  <c r="AK224" i="2" s="1"/>
  <c r="AA225" i="2"/>
  <c r="AK225" i="2" s="1"/>
  <c r="AA226" i="2"/>
  <c r="AK226" i="2" s="1"/>
  <c r="AA227" i="2"/>
  <c r="AK227" i="2" s="1"/>
  <c r="AA228" i="2"/>
  <c r="AK228" i="2" s="1"/>
  <c r="AA229" i="2"/>
  <c r="AK229" i="2" s="1"/>
  <c r="AA230" i="2"/>
  <c r="AK230" i="2" s="1"/>
  <c r="AA231" i="2"/>
  <c r="AK231" i="2" s="1"/>
  <c r="AA232" i="2"/>
  <c r="AK232" i="2" s="1"/>
  <c r="AA233" i="2"/>
  <c r="AK233" i="2" s="1"/>
  <c r="AA234" i="2"/>
  <c r="AK234" i="2" s="1"/>
  <c r="AA235" i="2"/>
  <c r="AK235" i="2" s="1"/>
  <c r="AA236" i="2"/>
  <c r="AK236" i="2" s="1"/>
  <c r="AA237" i="2"/>
  <c r="AK237" i="2" s="1"/>
  <c r="AA238" i="2"/>
  <c r="AK238" i="2" s="1"/>
  <c r="AA239" i="2"/>
  <c r="AK239" i="2" s="1"/>
  <c r="AA240" i="2"/>
  <c r="AK240" i="2" s="1"/>
  <c r="AA241" i="2"/>
  <c r="AK241" i="2" s="1"/>
  <c r="AA242" i="2"/>
  <c r="AK242" i="2" s="1"/>
  <c r="AA243" i="2"/>
  <c r="AK243" i="2" s="1"/>
  <c r="AA244" i="2"/>
  <c r="AK244" i="2" s="1"/>
  <c r="AA245" i="2"/>
  <c r="AK245" i="2" s="1"/>
  <c r="AA246" i="2"/>
  <c r="AK246" i="2" s="1"/>
  <c r="AA247" i="2"/>
  <c r="AK247" i="2" s="1"/>
  <c r="AA248" i="2"/>
  <c r="AK248" i="2" s="1"/>
  <c r="AA249" i="2"/>
  <c r="AK249" i="2" s="1"/>
  <c r="AA250" i="2"/>
  <c r="AK250" i="2" s="1"/>
  <c r="AA251" i="2"/>
  <c r="AK251" i="2" s="1"/>
  <c r="AA252" i="2"/>
  <c r="AK252" i="2" s="1"/>
  <c r="AA253" i="2"/>
  <c r="AK253" i="2" s="1"/>
  <c r="AA254" i="2"/>
  <c r="AK254" i="2" s="1"/>
  <c r="AA255" i="2"/>
  <c r="AK255" i="2" s="1"/>
  <c r="AA256" i="2"/>
  <c r="AK256" i="2" s="1"/>
  <c r="AA257" i="2"/>
  <c r="AK257" i="2" s="1"/>
  <c r="AA258" i="2"/>
  <c r="AK258" i="2" s="1"/>
  <c r="AA259" i="2"/>
  <c r="AK259" i="2" s="1"/>
  <c r="AA260" i="2"/>
  <c r="AK260" i="2" s="1"/>
  <c r="AA261" i="2"/>
  <c r="AK261" i="2" s="1"/>
  <c r="AA262" i="2"/>
  <c r="AK262" i="2" s="1"/>
  <c r="AA263" i="2"/>
  <c r="AK263" i="2" s="1"/>
  <c r="AA264" i="2"/>
  <c r="AK264" i="2" s="1"/>
  <c r="AA265" i="2"/>
  <c r="AK265" i="2" s="1"/>
  <c r="AA266" i="2"/>
  <c r="AK266" i="2" s="1"/>
  <c r="AA267" i="2"/>
  <c r="AK267" i="2" s="1"/>
  <c r="AA268" i="2"/>
  <c r="AK268" i="2" s="1"/>
  <c r="AA269" i="2"/>
  <c r="AK269" i="2" s="1"/>
  <c r="AA270" i="2"/>
  <c r="AK270" i="2" s="1"/>
  <c r="AA271" i="2"/>
  <c r="AK271" i="2" s="1"/>
  <c r="AA272" i="2"/>
  <c r="AK272" i="2" s="1"/>
  <c r="AA273" i="2"/>
  <c r="AK273" i="2" s="1"/>
  <c r="AA274" i="2"/>
  <c r="AK274" i="2" s="1"/>
  <c r="AA275" i="2"/>
  <c r="AK275" i="2" s="1"/>
  <c r="AA276" i="2"/>
  <c r="AK276" i="2" s="1"/>
  <c r="AA277" i="2"/>
  <c r="AK277" i="2" s="1"/>
  <c r="AA278" i="2"/>
  <c r="AK278" i="2" s="1"/>
  <c r="AA279" i="2"/>
  <c r="AK279" i="2" s="1"/>
  <c r="AA280" i="2"/>
  <c r="AK280" i="2" s="1"/>
  <c r="AA281" i="2"/>
  <c r="AK281" i="2" s="1"/>
  <c r="AA282" i="2"/>
  <c r="AK282" i="2" s="1"/>
  <c r="AA283" i="2"/>
  <c r="AK283" i="2" s="1"/>
  <c r="AA284" i="2"/>
  <c r="AK284" i="2" s="1"/>
  <c r="AA285" i="2"/>
  <c r="AK285" i="2" s="1"/>
  <c r="AA286" i="2"/>
  <c r="AK286" i="2" s="1"/>
  <c r="AA287" i="2"/>
  <c r="AK287" i="2" s="1"/>
  <c r="AA288" i="2"/>
  <c r="AK288" i="2" s="1"/>
  <c r="AA289" i="2"/>
  <c r="AK289" i="2" s="1"/>
  <c r="AA290" i="2"/>
  <c r="AK290" i="2" s="1"/>
  <c r="AA291" i="2"/>
  <c r="AK291" i="2" s="1"/>
  <c r="AA292" i="2"/>
  <c r="AK292" i="2" s="1"/>
  <c r="AA293" i="2"/>
  <c r="AK293" i="2" s="1"/>
  <c r="AA294" i="2"/>
  <c r="AK294" i="2" s="1"/>
  <c r="AA295" i="2"/>
  <c r="AK295" i="2" s="1"/>
  <c r="AA296" i="2"/>
  <c r="AK296" i="2" s="1"/>
  <c r="AA297" i="2"/>
  <c r="AK297" i="2" s="1"/>
  <c r="AA298" i="2"/>
  <c r="AK298" i="2" s="1"/>
  <c r="AA299" i="2"/>
  <c r="AK299" i="2" s="1"/>
  <c r="AA300" i="2"/>
  <c r="AK300" i="2" s="1"/>
  <c r="AA301" i="2"/>
  <c r="AK301" i="2" s="1"/>
  <c r="AA302" i="2"/>
  <c r="AK302" i="2" s="1"/>
  <c r="AA303" i="2"/>
  <c r="AK303" i="2" s="1"/>
  <c r="AA304" i="2"/>
  <c r="AK304" i="2" s="1"/>
  <c r="AA305" i="2"/>
  <c r="AK305" i="2" s="1"/>
  <c r="AA306" i="2"/>
  <c r="AK306" i="2" s="1"/>
  <c r="AA307" i="2"/>
  <c r="AK307" i="2" s="1"/>
  <c r="AA308" i="2"/>
  <c r="AK308" i="2" s="1"/>
  <c r="AA309" i="2"/>
  <c r="AK309" i="2" s="1"/>
  <c r="AA310" i="2"/>
  <c r="AK310" i="2" s="1"/>
  <c r="AA311" i="2"/>
  <c r="AK311" i="2" s="1"/>
  <c r="AA312" i="2"/>
  <c r="AK312" i="2" s="1"/>
  <c r="AA313" i="2"/>
  <c r="AK313" i="2" s="1"/>
  <c r="AA314" i="2"/>
  <c r="AK314" i="2" s="1"/>
  <c r="AA315" i="2"/>
  <c r="AK315" i="2" s="1"/>
  <c r="AA316" i="2"/>
  <c r="AK316" i="2" s="1"/>
  <c r="AA317" i="2"/>
  <c r="AK317" i="2" s="1"/>
  <c r="AA318" i="2"/>
  <c r="AK318" i="2" s="1"/>
  <c r="AA319" i="2"/>
  <c r="AK319" i="2" s="1"/>
  <c r="AA320" i="2"/>
  <c r="AK320" i="2" s="1"/>
  <c r="AA321" i="2"/>
  <c r="AK321" i="2" s="1"/>
  <c r="AA322" i="2"/>
  <c r="AK322" i="2" s="1"/>
  <c r="AA323" i="2"/>
  <c r="AK323" i="2" s="1"/>
  <c r="AA324" i="2"/>
  <c r="AK324" i="2" s="1"/>
  <c r="AA325" i="2"/>
  <c r="AK325" i="2" s="1"/>
  <c r="AA326" i="2"/>
  <c r="AK326" i="2" s="1"/>
  <c r="AA327" i="2"/>
  <c r="AK327" i="2" s="1"/>
  <c r="AA328" i="2"/>
  <c r="AK328" i="2" s="1"/>
  <c r="AA329" i="2"/>
  <c r="AK329" i="2" s="1"/>
  <c r="AA330" i="2"/>
  <c r="AK330" i="2" s="1"/>
  <c r="AA331" i="2"/>
  <c r="AK331" i="2" s="1"/>
  <c r="AA332" i="2"/>
  <c r="AK332" i="2" s="1"/>
  <c r="AA333" i="2"/>
  <c r="AK333" i="2" s="1"/>
  <c r="AA334" i="2"/>
  <c r="AK334" i="2" s="1"/>
  <c r="AA335" i="2"/>
  <c r="AK335" i="2" s="1"/>
  <c r="AA336" i="2"/>
  <c r="AK336" i="2" s="1"/>
  <c r="AA337" i="2"/>
  <c r="AK337" i="2" s="1"/>
  <c r="AA338" i="2"/>
  <c r="AK338" i="2" s="1"/>
  <c r="AA339" i="2"/>
  <c r="AK339" i="2" s="1"/>
  <c r="AA340" i="2"/>
  <c r="AK340" i="2" s="1"/>
  <c r="AA341" i="2"/>
  <c r="AK341" i="2" s="1"/>
  <c r="AA342" i="2"/>
  <c r="AK342" i="2" s="1"/>
  <c r="AA343" i="2"/>
  <c r="AK343" i="2" s="1"/>
  <c r="AA344" i="2"/>
  <c r="AK344" i="2" s="1"/>
  <c r="AA345" i="2"/>
  <c r="AK345" i="2" s="1"/>
  <c r="AA346" i="2"/>
  <c r="AK346" i="2" s="1"/>
  <c r="AA347" i="2"/>
  <c r="AK347" i="2" s="1"/>
  <c r="AA348" i="2"/>
  <c r="AK348" i="2" s="1"/>
  <c r="AA349" i="2"/>
  <c r="AK349" i="2" s="1"/>
  <c r="AA350" i="2"/>
  <c r="AK350" i="2" s="1"/>
  <c r="AA351" i="2"/>
  <c r="AK351" i="2" s="1"/>
  <c r="AA352" i="2"/>
  <c r="AK352" i="2" s="1"/>
  <c r="AA353" i="2"/>
  <c r="AK353" i="2" s="1"/>
  <c r="AA354" i="2"/>
  <c r="AK354" i="2" s="1"/>
  <c r="AA355" i="2"/>
  <c r="AK355" i="2" s="1"/>
  <c r="AA356" i="2"/>
  <c r="AK356" i="2" s="1"/>
  <c r="AA357" i="2"/>
  <c r="AK357" i="2" s="1"/>
  <c r="AA358" i="2"/>
  <c r="AK358" i="2" s="1"/>
  <c r="AA359" i="2"/>
  <c r="AK359" i="2" s="1"/>
  <c r="AA360" i="2"/>
  <c r="AK360" i="2" s="1"/>
  <c r="AA361" i="2"/>
  <c r="AK361" i="2" s="1"/>
  <c r="AA362" i="2"/>
  <c r="AK362" i="2" s="1"/>
  <c r="AA363" i="2"/>
  <c r="AK363" i="2" s="1"/>
  <c r="AA364" i="2"/>
  <c r="AK364" i="2" s="1"/>
  <c r="AA365" i="2"/>
  <c r="AK365" i="2" s="1"/>
  <c r="AA366" i="2"/>
  <c r="AK366" i="2" s="1"/>
  <c r="AA367" i="2"/>
  <c r="AK367" i="2" s="1"/>
  <c r="AA368" i="2"/>
  <c r="AK368" i="2" s="1"/>
  <c r="AA369" i="2"/>
  <c r="AK369" i="2" s="1"/>
  <c r="AA370" i="2"/>
  <c r="AK370" i="2" s="1"/>
  <c r="AA371" i="2"/>
  <c r="AK371" i="2" s="1"/>
  <c r="AA372" i="2"/>
  <c r="AK372" i="2" s="1"/>
  <c r="AA373" i="2"/>
  <c r="AK373" i="2" s="1"/>
  <c r="AA374" i="2"/>
  <c r="AK374" i="2" s="1"/>
  <c r="AA375" i="2"/>
  <c r="AK375" i="2" s="1"/>
  <c r="AA376" i="2"/>
  <c r="AK376" i="2" s="1"/>
  <c r="AA377" i="2"/>
  <c r="AK377" i="2" s="1"/>
  <c r="AA378" i="2"/>
  <c r="AK378" i="2" s="1"/>
  <c r="AA379" i="2"/>
  <c r="AK379" i="2" s="1"/>
  <c r="AA380" i="2"/>
  <c r="AK380" i="2" s="1"/>
  <c r="AA381" i="2"/>
  <c r="AK381" i="2" s="1"/>
  <c r="AA382" i="2"/>
  <c r="AK382" i="2" s="1"/>
  <c r="AA383" i="2"/>
  <c r="AK383" i="2" s="1"/>
  <c r="AA384" i="2"/>
  <c r="AK384" i="2" s="1"/>
  <c r="AA385" i="2"/>
  <c r="AK385" i="2" s="1"/>
  <c r="AA386" i="2"/>
  <c r="AK386" i="2" s="1"/>
  <c r="AA387" i="2"/>
  <c r="AK387" i="2" s="1"/>
  <c r="AA388" i="2"/>
  <c r="AK388" i="2" s="1"/>
  <c r="AA389" i="2"/>
  <c r="AK389" i="2" s="1"/>
  <c r="AA390" i="2"/>
  <c r="AK390" i="2" s="1"/>
  <c r="AA391" i="2"/>
  <c r="AK391" i="2" s="1"/>
  <c r="AA392" i="2"/>
  <c r="AK392" i="2" s="1"/>
  <c r="AA393" i="2"/>
  <c r="AK393" i="2" s="1"/>
  <c r="AA394" i="2"/>
  <c r="AK394" i="2" s="1"/>
  <c r="AA395" i="2"/>
  <c r="AK395" i="2" s="1"/>
  <c r="AA396" i="2"/>
  <c r="AK396" i="2" s="1"/>
  <c r="AA397" i="2"/>
  <c r="AK397" i="2" s="1"/>
  <c r="AA398" i="2"/>
  <c r="AK398" i="2" s="1"/>
  <c r="AA399" i="2"/>
  <c r="AK399" i="2" s="1"/>
  <c r="AA400" i="2"/>
  <c r="AK400" i="2" s="1"/>
  <c r="AA401" i="2"/>
  <c r="AK401" i="2" s="1"/>
  <c r="AA402" i="2"/>
  <c r="AK402" i="2" s="1"/>
  <c r="AA403" i="2"/>
  <c r="AK403" i="2" s="1"/>
  <c r="AA404" i="2"/>
  <c r="AK404" i="2" s="1"/>
  <c r="AA405" i="2"/>
  <c r="AK405" i="2" s="1"/>
  <c r="AA406" i="2"/>
  <c r="AK406" i="2" s="1"/>
  <c r="AA407" i="2"/>
  <c r="AK407" i="2" s="1"/>
  <c r="AA408" i="2"/>
  <c r="AK408" i="2" s="1"/>
  <c r="AA409" i="2"/>
  <c r="AK409" i="2" s="1"/>
  <c r="AA410" i="2"/>
  <c r="AK410" i="2" s="1"/>
  <c r="AA411" i="2"/>
  <c r="AK411" i="2" s="1"/>
  <c r="AA412" i="2"/>
  <c r="AK412" i="2" s="1"/>
  <c r="AA413" i="2"/>
  <c r="AK413" i="2" s="1"/>
  <c r="AA414" i="2"/>
  <c r="AK414" i="2" s="1"/>
  <c r="AA415" i="2"/>
  <c r="AK415" i="2" s="1"/>
  <c r="AA416" i="2"/>
  <c r="AK416" i="2" s="1"/>
  <c r="AA417" i="2"/>
  <c r="AK417" i="2" s="1"/>
  <c r="AA418" i="2"/>
  <c r="AK418" i="2" s="1"/>
  <c r="AA419" i="2"/>
  <c r="AK419" i="2" s="1"/>
  <c r="AA420" i="2"/>
  <c r="AK420" i="2" s="1"/>
  <c r="AA421" i="2"/>
  <c r="AK421" i="2" s="1"/>
  <c r="AA422" i="2"/>
  <c r="AK422" i="2" s="1"/>
  <c r="AA423" i="2"/>
  <c r="AK423" i="2" s="1"/>
  <c r="AA424" i="2"/>
  <c r="AK424" i="2" s="1"/>
  <c r="AA425" i="2"/>
  <c r="AK425" i="2" s="1"/>
  <c r="AA426" i="2"/>
  <c r="AK426" i="2" s="1"/>
  <c r="AA427" i="2"/>
  <c r="AK427" i="2" s="1"/>
  <c r="AA428" i="2"/>
  <c r="AK428" i="2" s="1"/>
  <c r="AA429" i="2"/>
  <c r="AK429" i="2" s="1"/>
  <c r="AA430" i="2"/>
  <c r="AK430" i="2" s="1"/>
  <c r="AA431" i="2"/>
  <c r="AK431" i="2" s="1"/>
  <c r="AA432" i="2"/>
  <c r="AK432" i="2" s="1"/>
  <c r="AA433" i="2"/>
  <c r="AK433" i="2" s="1"/>
  <c r="AA434" i="2"/>
  <c r="AK434" i="2" s="1"/>
  <c r="AA435" i="2"/>
  <c r="AK435" i="2" s="1"/>
  <c r="AA436" i="2"/>
  <c r="AK436" i="2" s="1"/>
  <c r="AA437" i="2"/>
  <c r="AK437" i="2" s="1"/>
  <c r="AA438" i="2"/>
  <c r="AK438" i="2" s="1"/>
  <c r="AA439" i="2"/>
  <c r="AK439" i="2" s="1"/>
  <c r="AA440" i="2"/>
  <c r="AK440" i="2" s="1"/>
  <c r="AA441" i="2"/>
  <c r="AK441" i="2" s="1"/>
  <c r="AA442" i="2"/>
  <c r="AK442" i="2" s="1"/>
  <c r="AA443" i="2"/>
  <c r="AK443" i="2" s="1"/>
  <c r="AA444" i="2"/>
  <c r="AK444" i="2" s="1"/>
  <c r="AA445" i="2"/>
  <c r="AK445" i="2" s="1"/>
  <c r="AA446" i="2"/>
  <c r="AK446" i="2" s="1"/>
  <c r="AA447" i="2"/>
  <c r="AK447" i="2" s="1"/>
  <c r="AA448" i="2"/>
  <c r="AK448" i="2" s="1"/>
  <c r="AA449" i="2"/>
  <c r="AK449" i="2" s="1"/>
  <c r="AA450" i="2"/>
  <c r="AK450" i="2" s="1"/>
  <c r="AA451" i="2"/>
  <c r="AK451" i="2" s="1"/>
  <c r="AA452" i="2"/>
  <c r="AK452" i="2" s="1"/>
  <c r="AA453" i="2"/>
  <c r="AK453" i="2" s="1"/>
  <c r="AA454" i="2"/>
  <c r="AK454" i="2" s="1"/>
  <c r="AA455" i="2"/>
  <c r="AK455" i="2" s="1"/>
  <c r="AA456" i="2"/>
  <c r="AK456" i="2" s="1"/>
  <c r="AA457" i="2"/>
  <c r="AK457" i="2" s="1"/>
  <c r="AA458" i="2"/>
  <c r="AK458" i="2" s="1"/>
  <c r="AA459" i="2"/>
  <c r="AK459" i="2" s="1"/>
  <c r="AA460" i="2"/>
  <c r="AK460" i="2" s="1"/>
  <c r="AA461" i="2"/>
  <c r="AK461" i="2" s="1"/>
  <c r="AA462" i="2"/>
  <c r="AK462" i="2" s="1"/>
  <c r="AA463" i="2"/>
  <c r="AK463" i="2" s="1"/>
  <c r="AA464" i="2"/>
  <c r="AK464" i="2" s="1"/>
  <c r="AA465" i="2"/>
  <c r="AK465" i="2" s="1"/>
  <c r="AA466" i="2"/>
  <c r="AK466" i="2" s="1"/>
  <c r="AA467" i="2"/>
  <c r="AK467" i="2" s="1"/>
  <c r="AA468" i="2"/>
  <c r="AK468" i="2" s="1"/>
  <c r="AA469" i="2"/>
  <c r="AK469" i="2" s="1"/>
  <c r="AA470" i="2"/>
  <c r="AK470" i="2" s="1"/>
  <c r="AA471" i="2"/>
  <c r="AK471" i="2" s="1"/>
  <c r="AA472" i="2"/>
  <c r="AK472" i="2" s="1"/>
  <c r="AA473" i="2"/>
  <c r="AK473" i="2" s="1"/>
  <c r="AA474" i="2"/>
  <c r="AK474" i="2" s="1"/>
  <c r="AA475" i="2"/>
  <c r="AK475" i="2" s="1"/>
  <c r="AA476" i="2"/>
  <c r="AK476" i="2" s="1"/>
  <c r="AA477" i="2"/>
  <c r="AK477" i="2" s="1"/>
  <c r="AA478" i="2"/>
  <c r="AK478" i="2" s="1"/>
  <c r="AA479" i="2"/>
  <c r="AK479" i="2" s="1"/>
  <c r="AA480" i="2"/>
  <c r="AK480" i="2" s="1"/>
  <c r="AA481" i="2"/>
  <c r="AK481" i="2" s="1"/>
  <c r="AA482" i="2"/>
  <c r="AK482" i="2" s="1"/>
  <c r="AA483" i="2"/>
  <c r="AK483" i="2" s="1"/>
  <c r="AA484" i="2"/>
  <c r="AK484" i="2" s="1"/>
  <c r="AA485" i="2"/>
  <c r="AK485" i="2" s="1"/>
  <c r="AA486" i="2"/>
  <c r="AK486" i="2" s="1"/>
  <c r="AA487" i="2"/>
  <c r="AK487" i="2" s="1"/>
  <c r="AA488" i="2"/>
  <c r="AK488" i="2" s="1"/>
  <c r="AA489" i="2"/>
  <c r="AK489" i="2" s="1"/>
  <c r="AA490" i="2"/>
  <c r="AK490" i="2" s="1"/>
  <c r="AA491" i="2"/>
  <c r="AK491" i="2" s="1"/>
  <c r="AA492" i="2"/>
  <c r="AK492" i="2" s="1"/>
  <c r="AA493" i="2"/>
  <c r="AK493" i="2" s="1"/>
  <c r="AA494" i="2"/>
  <c r="AK494" i="2" s="1"/>
  <c r="AA495" i="2"/>
  <c r="AK495" i="2" s="1"/>
  <c r="AA496" i="2"/>
  <c r="AK496" i="2" s="1"/>
  <c r="AA497" i="2"/>
  <c r="AK497" i="2" s="1"/>
  <c r="AA498" i="2"/>
  <c r="AK498" i="2" s="1"/>
  <c r="AA499" i="2"/>
  <c r="AK499" i="2" s="1"/>
  <c r="AA500" i="2"/>
  <c r="AK500" i="2" s="1"/>
  <c r="AA501" i="2"/>
  <c r="AK501" i="2" s="1"/>
  <c r="AA502" i="2"/>
  <c r="AK502" i="2" s="1"/>
  <c r="AA503" i="2"/>
  <c r="AK503" i="2" s="1"/>
  <c r="AA504" i="2"/>
  <c r="AK504" i="2" s="1"/>
  <c r="AA505" i="2"/>
  <c r="AK505" i="2" s="1"/>
  <c r="AA506" i="2"/>
  <c r="AK506" i="2" s="1"/>
  <c r="AA507" i="2"/>
  <c r="AK507" i="2" s="1"/>
  <c r="AA508" i="2"/>
  <c r="AK508" i="2" s="1"/>
  <c r="AA509" i="2"/>
  <c r="AK509" i="2" s="1"/>
  <c r="AA510" i="2"/>
  <c r="AK510" i="2" s="1"/>
  <c r="AA511" i="2"/>
  <c r="AK511" i="2" s="1"/>
  <c r="AA512" i="2"/>
  <c r="AK512" i="2" s="1"/>
  <c r="AA513" i="2"/>
  <c r="AK513" i="2" s="1"/>
  <c r="AA514" i="2"/>
  <c r="AK514" i="2" s="1"/>
  <c r="AA515" i="2"/>
  <c r="AK515" i="2" s="1"/>
  <c r="AA516" i="2"/>
  <c r="AK516" i="2" s="1"/>
  <c r="AA517" i="2"/>
  <c r="AK517" i="2" s="1"/>
  <c r="AA518" i="2"/>
  <c r="AK518" i="2" s="1"/>
  <c r="AA519" i="2"/>
  <c r="AK519" i="2" s="1"/>
  <c r="AA520" i="2"/>
  <c r="AK520" i="2" s="1"/>
  <c r="AA521" i="2"/>
  <c r="AK521" i="2" s="1"/>
  <c r="AA522" i="2"/>
  <c r="AK522" i="2" s="1"/>
  <c r="AA523" i="2"/>
  <c r="AK523" i="2" s="1"/>
  <c r="AA524" i="2"/>
  <c r="AK524" i="2" s="1"/>
  <c r="AA525" i="2"/>
  <c r="AK525" i="2" s="1"/>
  <c r="AA526" i="2"/>
  <c r="AK526" i="2" s="1"/>
  <c r="AA527" i="2"/>
  <c r="AK527" i="2" s="1"/>
  <c r="AA528" i="2"/>
  <c r="AK528" i="2" s="1"/>
  <c r="AA529" i="2"/>
  <c r="AK529" i="2" s="1"/>
  <c r="AA530" i="2"/>
  <c r="AK530" i="2" s="1"/>
  <c r="AA531" i="2"/>
  <c r="AK531" i="2" s="1"/>
  <c r="AA532" i="2"/>
  <c r="AK532" i="2" s="1"/>
  <c r="AA533" i="2"/>
  <c r="AK533" i="2" s="1"/>
  <c r="AA534" i="2"/>
  <c r="AK534" i="2" s="1"/>
  <c r="AA535" i="2"/>
  <c r="AK535" i="2" s="1"/>
  <c r="AA536" i="2"/>
  <c r="AK536" i="2" s="1"/>
  <c r="AA537" i="2"/>
  <c r="AK537" i="2" s="1"/>
  <c r="AA538" i="2"/>
  <c r="AK538" i="2" s="1"/>
  <c r="AA539" i="2"/>
  <c r="AK539" i="2" s="1"/>
  <c r="AA540" i="2"/>
  <c r="AK540" i="2" s="1"/>
  <c r="AA541" i="2"/>
  <c r="AK541" i="2" s="1"/>
  <c r="AA542" i="2"/>
  <c r="AK542" i="2" s="1"/>
  <c r="AA543" i="2"/>
  <c r="AK543" i="2" s="1"/>
  <c r="AA544" i="2"/>
  <c r="AK544" i="2" s="1"/>
  <c r="AA545" i="2"/>
  <c r="AK545" i="2" s="1"/>
  <c r="AA546" i="2"/>
  <c r="AK546" i="2" s="1"/>
  <c r="AA547" i="2"/>
  <c r="AK547" i="2" s="1"/>
  <c r="AA548" i="2"/>
  <c r="AK548" i="2" s="1"/>
  <c r="AA549" i="2"/>
  <c r="AK549" i="2" s="1"/>
  <c r="AA550" i="2"/>
  <c r="AK550" i="2" s="1"/>
  <c r="AA551" i="2"/>
  <c r="AK551" i="2" s="1"/>
  <c r="AA552" i="2"/>
  <c r="AK552" i="2" s="1"/>
  <c r="AA553" i="2"/>
  <c r="AK553" i="2" s="1"/>
  <c r="AA554" i="2"/>
  <c r="AK554" i="2" s="1"/>
  <c r="AA555" i="2"/>
  <c r="AK555" i="2" s="1"/>
  <c r="AA556" i="2"/>
  <c r="AK556" i="2" s="1"/>
  <c r="AA557" i="2"/>
  <c r="AK557" i="2" s="1"/>
  <c r="AA558" i="2"/>
  <c r="AK558" i="2" s="1"/>
  <c r="AA559" i="2"/>
  <c r="AK559" i="2" s="1"/>
  <c r="AA560" i="2"/>
  <c r="AK560" i="2" s="1"/>
  <c r="AA561" i="2"/>
  <c r="AK561" i="2" s="1"/>
  <c r="AA562" i="2"/>
  <c r="AK562" i="2" s="1"/>
  <c r="AA563" i="2"/>
  <c r="AK563" i="2" s="1"/>
  <c r="AA564" i="2"/>
  <c r="AK564" i="2" s="1"/>
  <c r="AA565" i="2"/>
  <c r="AK565" i="2" s="1"/>
  <c r="AA566" i="2"/>
  <c r="AK566" i="2" s="1"/>
  <c r="AA567" i="2"/>
  <c r="AK567" i="2" s="1"/>
  <c r="AA568" i="2"/>
  <c r="AK568" i="2" s="1"/>
  <c r="AA569" i="2"/>
  <c r="AK569" i="2" s="1"/>
  <c r="AA570" i="2"/>
  <c r="AK570" i="2" s="1"/>
  <c r="AA571" i="2"/>
  <c r="AK571" i="2" s="1"/>
  <c r="AA572" i="2"/>
  <c r="AK572" i="2" s="1"/>
  <c r="AA573" i="2"/>
  <c r="AK573" i="2" s="1"/>
  <c r="AA574" i="2"/>
  <c r="AK574" i="2" s="1"/>
  <c r="AA575" i="2"/>
  <c r="AK575" i="2" s="1"/>
  <c r="AA576" i="2"/>
  <c r="AK576" i="2" s="1"/>
  <c r="AA577" i="2"/>
  <c r="AK577" i="2" s="1"/>
  <c r="AA578" i="2"/>
  <c r="AK578" i="2" s="1"/>
  <c r="AA579" i="2"/>
  <c r="AK579" i="2" s="1"/>
  <c r="AA580" i="2"/>
  <c r="AK580" i="2" s="1"/>
  <c r="AA581" i="2"/>
  <c r="AK581" i="2" s="1"/>
  <c r="AA582" i="2"/>
  <c r="AK582" i="2" s="1"/>
  <c r="AA583" i="2"/>
  <c r="AK583" i="2" s="1"/>
  <c r="AA584" i="2"/>
  <c r="AK584" i="2" s="1"/>
  <c r="AA585" i="2"/>
  <c r="AK585" i="2" s="1"/>
  <c r="AA586" i="2"/>
  <c r="AK586" i="2" s="1"/>
  <c r="AA587" i="2"/>
  <c r="AK587" i="2" s="1"/>
  <c r="AA588" i="2"/>
  <c r="AK588" i="2" s="1"/>
  <c r="AA589" i="2"/>
  <c r="AK589" i="2" s="1"/>
  <c r="AA590" i="2"/>
  <c r="AK590" i="2" s="1"/>
  <c r="AA591" i="2"/>
  <c r="AK591" i="2" s="1"/>
  <c r="AA592" i="2"/>
  <c r="AK592" i="2" s="1"/>
  <c r="AA593" i="2"/>
  <c r="AK593" i="2" s="1"/>
  <c r="AA594" i="2"/>
  <c r="AK594" i="2" s="1"/>
  <c r="AA595" i="2"/>
  <c r="AK595" i="2" s="1"/>
  <c r="AA596" i="2"/>
  <c r="AK596" i="2" s="1"/>
  <c r="AA597" i="2"/>
  <c r="AK597" i="2" s="1"/>
  <c r="AA598" i="2"/>
  <c r="AK598" i="2" s="1"/>
  <c r="AA599" i="2"/>
  <c r="AK599" i="2" s="1"/>
  <c r="AA600" i="2"/>
  <c r="AK600" i="2" s="1"/>
  <c r="AA601" i="2"/>
  <c r="AK601" i="2" s="1"/>
  <c r="AA602" i="2"/>
  <c r="AK602" i="2" s="1"/>
  <c r="AA603" i="2"/>
  <c r="AK603" i="2" s="1"/>
  <c r="AA604" i="2"/>
  <c r="AK604" i="2" s="1"/>
  <c r="AA605" i="2"/>
  <c r="AK605" i="2" s="1"/>
  <c r="AA606" i="2"/>
  <c r="AK606" i="2" s="1"/>
  <c r="AA607" i="2"/>
  <c r="AK607" i="2" s="1"/>
  <c r="AA608" i="2"/>
  <c r="AK608" i="2" s="1"/>
  <c r="AA609" i="2"/>
  <c r="AK609" i="2" s="1"/>
  <c r="AA610" i="2"/>
  <c r="AK610" i="2" s="1"/>
  <c r="AA611" i="2"/>
  <c r="AK611" i="2" s="1"/>
  <c r="AA612" i="2"/>
  <c r="AK612" i="2" s="1"/>
  <c r="AA613" i="2"/>
  <c r="AK613" i="2" s="1"/>
  <c r="AA614" i="2"/>
  <c r="AK614" i="2" s="1"/>
  <c r="AA615" i="2"/>
  <c r="AK615" i="2" s="1"/>
  <c r="AA616" i="2"/>
  <c r="AK616" i="2" s="1"/>
  <c r="AA617" i="2"/>
  <c r="AK617" i="2" s="1"/>
  <c r="AA618" i="2"/>
  <c r="AK618" i="2" s="1"/>
  <c r="AA619" i="2"/>
  <c r="AK619" i="2" s="1"/>
  <c r="AA620" i="2"/>
  <c r="AK620" i="2" s="1"/>
  <c r="AA621" i="2"/>
  <c r="AK621" i="2" s="1"/>
  <c r="AA622" i="2"/>
  <c r="AK622" i="2" s="1"/>
  <c r="AA623" i="2"/>
  <c r="AK623" i="2" s="1"/>
  <c r="AA624" i="2"/>
  <c r="AK624" i="2" s="1"/>
  <c r="AA625" i="2"/>
  <c r="AK625" i="2" s="1"/>
  <c r="AA626" i="2"/>
  <c r="AK626" i="2" s="1"/>
  <c r="AA627" i="2"/>
  <c r="AK627" i="2" s="1"/>
  <c r="AA628" i="2"/>
  <c r="AK628" i="2" s="1"/>
  <c r="AA629" i="2"/>
  <c r="AK629" i="2" s="1"/>
  <c r="AA630" i="2"/>
  <c r="AK630" i="2" s="1"/>
  <c r="AA631" i="2"/>
  <c r="AK631" i="2" s="1"/>
  <c r="AA632" i="2"/>
  <c r="AK632" i="2" s="1"/>
  <c r="AA633" i="2"/>
  <c r="AK633" i="2" s="1"/>
  <c r="AA634" i="2"/>
  <c r="AK634" i="2" s="1"/>
  <c r="AA635" i="2"/>
  <c r="AK635" i="2" s="1"/>
  <c r="AA636" i="2"/>
  <c r="AK636" i="2" s="1"/>
  <c r="AA637" i="2"/>
  <c r="AK637" i="2" s="1"/>
  <c r="AA638" i="2"/>
  <c r="AK638" i="2" s="1"/>
  <c r="AA639" i="2"/>
  <c r="AK639" i="2" s="1"/>
  <c r="AA640" i="2"/>
  <c r="AK640" i="2" s="1"/>
  <c r="AA641" i="2"/>
  <c r="AK641" i="2" s="1"/>
  <c r="AA642" i="2"/>
  <c r="AK642" i="2" s="1"/>
  <c r="AA643" i="2"/>
  <c r="AK643" i="2" s="1"/>
  <c r="AA644" i="2"/>
  <c r="AK644" i="2" s="1"/>
  <c r="AA645" i="2"/>
  <c r="AK645" i="2" s="1"/>
  <c r="AA646" i="2"/>
  <c r="AK646" i="2" s="1"/>
  <c r="AA647" i="2"/>
  <c r="AK647" i="2" s="1"/>
  <c r="AA648" i="2"/>
  <c r="AK648" i="2" s="1"/>
  <c r="AA649" i="2"/>
  <c r="AK649" i="2" s="1"/>
  <c r="AA650" i="2"/>
  <c r="AK650" i="2" s="1"/>
  <c r="AA651" i="2"/>
  <c r="AK651" i="2" s="1"/>
  <c r="AA652" i="2"/>
  <c r="AK652" i="2" s="1"/>
  <c r="AA653" i="2"/>
  <c r="AK653" i="2" s="1"/>
  <c r="AA654" i="2"/>
  <c r="AK654" i="2" s="1"/>
  <c r="AA655" i="2"/>
  <c r="AK655" i="2" s="1"/>
  <c r="AA656" i="2"/>
  <c r="AK656" i="2" s="1"/>
  <c r="AA657" i="2"/>
  <c r="AK657" i="2" s="1"/>
  <c r="AA658" i="2"/>
  <c r="AK658" i="2" s="1"/>
  <c r="AA659" i="2"/>
  <c r="AK659" i="2" s="1"/>
  <c r="AA660" i="2"/>
  <c r="AK660" i="2" s="1"/>
  <c r="AA661" i="2"/>
  <c r="AK661" i="2" s="1"/>
  <c r="AA662" i="2"/>
  <c r="AK662" i="2" s="1"/>
  <c r="AA663" i="2"/>
  <c r="AK663" i="2" s="1"/>
  <c r="AA664" i="2"/>
  <c r="AK664" i="2" s="1"/>
  <c r="AA665" i="2"/>
  <c r="AK665" i="2" s="1"/>
  <c r="AA666" i="2"/>
  <c r="AK666" i="2" s="1"/>
  <c r="AA667" i="2"/>
  <c r="AK667" i="2" s="1"/>
  <c r="AA668" i="2"/>
  <c r="AK668" i="2" s="1"/>
  <c r="AA669" i="2"/>
  <c r="AK669" i="2" s="1"/>
  <c r="AA670" i="2"/>
  <c r="AK670" i="2" s="1"/>
  <c r="AA671" i="2"/>
  <c r="AK671" i="2" s="1"/>
  <c r="AA672" i="2"/>
  <c r="AK672" i="2" s="1"/>
  <c r="AA673" i="2"/>
  <c r="AK673" i="2" s="1"/>
  <c r="AA674" i="2"/>
  <c r="AK674" i="2" s="1"/>
  <c r="AA675" i="2"/>
  <c r="AK675" i="2" s="1"/>
  <c r="AA676" i="2"/>
  <c r="AK676" i="2" s="1"/>
  <c r="AA677" i="2"/>
  <c r="AK677" i="2" s="1"/>
  <c r="AA678" i="2"/>
  <c r="AK678" i="2" s="1"/>
  <c r="AA679" i="2"/>
  <c r="AK679" i="2" s="1"/>
  <c r="AA680" i="2"/>
  <c r="AK680" i="2" s="1"/>
  <c r="AA681" i="2"/>
  <c r="AK681" i="2" s="1"/>
  <c r="AA682" i="2"/>
  <c r="AK682" i="2" s="1"/>
  <c r="AA683" i="2"/>
  <c r="AK683" i="2" s="1"/>
  <c r="AA684" i="2"/>
  <c r="AK684" i="2" s="1"/>
  <c r="AA685" i="2"/>
  <c r="AK685" i="2" s="1"/>
  <c r="AA686" i="2"/>
  <c r="AK686" i="2" s="1"/>
  <c r="AA687" i="2"/>
  <c r="AK687" i="2" s="1"/>
  <c r="AA688" i="2"/>
  <c r="AK688" i="2" s="1"/>
  <c r="AA689" i="2"/>
  <c r="AK689" i="2" s="1"/>
  <c r="AA690" i="2"/>
  <c r="AK690" i="2" s="1"/>
  <c r="AA691" i="2"/>
  <c r="AK691" i="2" s="1"/>
  <c r="AA692" i="2"/>
  <c r="AK692" i="2" s="1"/>
  <c r="AA693" i="2"/>
  <c r="AK693" i="2" s="1"/>
  <c r="AA694" i="2"/>
  <c r="AK694" i="2" s="1"/>
  <c r="AA695" i="2"/>
  <c r="AK695" i="2" s="1"/>
  <c r="AA696" i="2"/>
  <c r="AK696" i="2" s="1"/>
  <c r="AA697" i="2"/>
  <c r="AK697" i="2" s="1"/>
  <c r="AA698" i="2"/>
  <c r="AK698" i="2" s="1"/>
  <c r="AA699" i="2"/>
  <c r="AK699" i="2" s="1"/>
  <c r="AA700" i="2"/>
  <c r="AK700" i="2" s="1"/>
  <c r="AA701" i="2"/>
  <c r="AK701" i="2" s="1"/>
  <c r="AA702" i="2"/>
  <c r="AK702" i="2" s="1"/>
  <c r="AA703" i="2"/>
  <c r="AK703" i="2" s="1"/>
  <c r="AA704" i="2"/>
  <c r="AK704" i="2" s="1"/>
  <c r="AA705" i="2"/>
  <c r="AK705" i="2" s="1"/>
  <c r="AA706" i="2"/>
  <c r="AK706" i="2" s="1"/>
  <c r="AA707" i="2"/>
  <c r="AK707" i="2" s="1"/>
  <c r="AA708" i="2"/>
  <c r="AK708" i="2" s="1"/>
  <c r="AA709" i="2"/>
  <c r="AK709" i="2" s="1"/>
  <c r="AA710" i="2"/>
  <c r="AK710" i="2" s="1"/>
  <c r="AA711" i="2"/>
  <c r="AK711" i="2" s="1"/>
  <c r="AA712" i="2"/>
  <c r="AK712" i="2" s="1"/>
  <c r="AA713" i="2"/>
  <c r="AK713" i="2" s="1"/>
  <c r="AA714" i="2"/>
  <c r="AK714" i="2" s="1"/>
  <c r="AA715" i="2"/>
  <c r="AK715" i="2" s="1"/>
  <c r="AA716" i="2"/>
  <c r="AK716" i="2" s="1"/>
  <c r="AA717" i="2"/>
  <c r="AK717" i="2" s="1"/>
  <c r="AA718" i="2"/>
  <c r="AK718" i="2" s="1"/>
  <c r="AA719" i="2"/>
  <c r="AK719" i="2" s="1"/>
  <c r="AA720" i="2"/>
  <c r="AK720" i="2" s="1"/>
  <c r="AA721" i="2"/>
  <c r="AK721" i="2" s="1"/>
  <c r="AA722" i="2"/>
  <c r="AK722" i="2" s="1"/>
  <c r="AA723" i="2"/>
  <c r="AK723" i="2" s="1"/>
  <c r="AA724" i="2"/>
  <c r="AK724" i="2" s="1"/>
  <c r="AA725" i="2"/>
  <c r="AK725" i="2" s="1"/>
  <c r="AA726" i="2"/>
  <c r="AK726" i="2" s="1"/>
  <c r="AA727" i="2"/>
  <c r="AK727" i="2" s="1"/>
  <c r="AA728" i="2"/>
  <c r="AK728" i="2" s="1"/>
  <c r="AA729" i="2"/>
  <c r="AK729" i="2" s="1"/>
  <c r="AA730" i="2"/>
  <c r="AK730" i="2" s="1"/>
  <c r="AA731" i="2"/>
  <c r="AK731" i="2" s="1"/>
  <c r="AA732" i="2"/>
  <c r="AK732" i="2" s="1"/>
  <c r="AA733" i="2"/>
  <c r="AK733" i="2" s="1"/>
  <c r="AA734" i="2"/>
  <c r="AK734" i="2" s="1"/>
  <c r="AA735" i="2"/>
  <c r="AK735" i="2" s="1"/>
  <c r="AA736" i="2"/>
  <c r="AK736" i="2" s="1"/>
  <c r="AA737" i="2"/>
  <c r="AK737" i="2" s="1"/>
  <c r="AA738" i="2"/>
  <c r="AK738" i="2" s="1"/>
  <c r="AA739" i="2"/>
  <c r="AK739" i="2" s="1"/>
  <c r="AA740" i="2"/>
  <c r="AK740" i="2" s="1"/>
  <c r="AA741" i="2"/>
  <c r="AK741" i="2" s="1"/>
  <c r="AA742" i="2"/>
  <c r="AK742" i="2" s="1"/>
  <c r="AA743" i="2"/>
  <c r="AK743" i="2" s="1"/>
  <c r="AA744" i="2"/>
  <c r="AK744" i="2" s="1"/>
  <c r="AA745" i="2"/>
  <c r="AK745" i="2" s="1"/>
  <c r="AA746" i="2"/>
  <c r="AK746" i="2" s="1"/>
  <c r="AA747" i="2"/>
  <c r="AK747" i="2" s="1"/>
  <c r="AA748" i="2"/>
  <c r="AK748" i="2" s="1"/>
  <c r="AA749" i="2"/>
  <c r="AK749" i="2" s="1"/>
  <c r="AA750" i="2"/>
  <c r="AK750" i="2" s="1"/>
  <c r="AA751" i="2"/>
  <c r="AK751" i="2" s="1"/>
  <c r="AA752" i="2"/>
  <c r="AK752" i="2" s="1"/>
  <c r="AA753" i="2"/>
  <c r="AK753" i="2" s="1"/>
  <c r="AA754" i="2"/>
  <c r="AK754" i="2" s="1"/>
  <c r="AA755" i="2"/>
  <c r="AK755" i="2" s="1"/>
  <c r="AA756" i="2"/>
  <c r="AK756" i="2" s="1"/>
  <c r="AA757" i="2"/>
  <c r="AK757" i="2" s="1"/>
  <c r="AA758" i="2"/>
  <c r="AK758" i="2" s="1"/>
  <c r="AA759" i="2"/>
  <c r="AK759" i="2" s="1"/>
  <c r="AA760" i="2"/>
  <c r="AK760" i="2" s="1"/>
  <c r="AA761" i="2"/>
  <c r="AK761" i="2" s="1"/>
  <c r="AA762" i="2"/>
  <c r="AK762" i="2" s="1"/>
  <c r="AA763" i="2"/>
  <c r="AK763" i="2" s="1"/>
  <c r="AA764" i="2"/>
  <c r="AK764" i="2" s="1"/>
  <c r="AA765" i="2"/>
  <c r="AK765" i="2" s="1"/>
  <c r="AA766" i="2"/>
  <c r="AK766" i="2" s="1"/>
  <c r="AA767" i="2"/>
  <c r="AK767" i="2" s="1"/>
  <c r="AA768" i="2"/>
  <c r="AK768" i="2" s="1"/>
  <c r="AA769" i="2"/>
  <c r="AK769" i="2" s="1"/>
  <c r="AA770" i="2"/>
  <c r="AK770" i="2" s="1"/>
  <c r="AA771" i="2"/>
  <c r="AK771" i="2" s="1"/>
  <c r="AA772" i="2"/>
  <c r="AK772" i="2" s="1"/>
  <c r="AA773" i="2"/>
  <c r="AK773" i="2" s="1"/>
  <c r="AA774" i="2"/>
  <c r="AK774" i="2" s="1"/>
  <c r="AA775" i="2"/>
  <c r="AK775" i="2" s="1"/>
  <c r="AA776" i="2"/>
  <c r="AK776" i="2" s="1"/>
  <c r="AA777" i="2"/>
  <c r="AK777" i="2" s="1"/>
  <c r="AA778" i="2"/>
  <c r="AK778" i="2" s="1"/>
  <c r="AA779" i="2"/>
  <c r="AK779" i="2" s="1"/>
  <c r="AA780" i="2"/>
  <c r="AK780" i="2" s="1"/>
  <c r="AA781" i="2"/>
  <c r="AK781" i="2" s="1"/>
  <c r="AA782" i="2"/>
  <c r="AK782" i="2" s="1"/>
  <c r="AA783" i="2"/>
  <c r="AK783" i="2" s="1"/>
  <c r="AA784" i="2"/>
  <c r="AK784" i="2" s="1"/>
  <c r="AA785" i="2"/>
  <c r="AK785" i="2" s="1"/>
  <c r="AA786" i="2"/>
  <c r="AK786" i="2" s="1"/>
  <c r="AA787" i="2"/>
  <c r="AK787" i="2" s="1"/>
  <c r="AA788" i="2"/>
  <c r="AK788" i="2" s="1"/>
  <c r="AA789" i="2"/>
  <c r="AK789" i="2" s="1"/>
  <c r="AA790" i="2"/>
  <c r="AK790" i="2" s="1"/>
  <c r="AA791" i="2"/>
  <c r="AK791" i="2" s="1"/>
  <c r="AA792" i="2"/>
  <c r="AK792" i="2" s="1"/>
  <c r="AA793" i="2"/>
  <c r="AK793" i="2" s="1"/>
  <c r="AA794" i="2"/>
  <c r="AK794" i="2" s="1"/>
  <c r="AA795" i="2"/>
  <c r="AK795" i="2" s="1"/>
  <c r="AA796" i="2"/>
  <c r="AK796" i="2" s="1"/>
  <c r="AA797" i="2"/>
  <c r="AK797" i="2" s="1"/>
  <c r="AA798" i="2"/>
  <c r="AK798" i="2" s="1"/>
  <c r="AA799" i="2"/>
  <c r="AK799" i="2" s="1"/>
  <c r="AA800" i="2"/>
  <c r="AK800" i="2" s="1"/>
  <c r="AA801" i="2"/>
  <c r="AK801" i="2" s="1"/>
  <c r="AA802" i="2"/>
  <c r="AK802" i="2" s="1"/>
  <c r="AA803" i="2"/>
  <c r="AK803" i="2" s="1"/>
  <c r="AA804" i="2"/>
  <c r="AK804" i="2" s="1"/>
  <c r="AA805" i="2"/>
  <c r="AK805" i="2" s="1"/>
  <c r="AA806" i="2"/>
  <c r="AK806" i="2" s="1"/>
  <c r="AA807" i="2"/>
  <c r="AK807" i="2" s="1"/>
  <c r="AA808" i="2"/>
  <c r="AK808" i="2" s="1"/>
  <c r="AA809" i="2"/>
  <c r="AK809" i="2" s="1"/>
  <c r="AA810" i="2"/>
  <c r="AK810" i="2" s="1"/>
  <c r="AA811" i="2"/>
  <c r="AK811" i="2" s="1"/>
  <c r="AA812" i="2"/>
  <c r="AK812" i="2" s="1"/>
  <c r="AA813" i="2"/>
  <c r="AK813" i="2" s="1"/>
  <c r="AA814" i="2"/>
  <c r="AK814" i="2" s="1"/>
  <c r="AA815" i="2"/>
  <c r="AK815" i="2" s="1"/>
  <c r="AA816" i="2"/>
  <c r="AK816" i="2" s="1"/>
  <c r="AA817" i="2"/>
  <c r="AK817" i="2" s="1"/>
  <c r="AA818" i="2"/>
  <c r="AK818" i="2" s="1"/>
  <c r="AA819" i="2"/>
  <c r="AK819" i="2" s="1"/>
  <c r="AA820" i="2"/>
  <c r="AK820" i="2" s="1"/>
  <c r="AA821" i="2"/>
  <c r="AK821" i="2" s="1"/>
  <c r="AA822" i="2"/>
  <c r="AK822" i="2" s="1"/>
  <c r="AA823" i="2"/>
  <c r="AK823" i="2" s="1"/>
  <c r="AA824" i="2"/>
  <c r="AK824" i="2" s="1"/>
  <c r="AA825" i="2"/>
  <c r="AK825" i="2" s="1"/>
  <c r="AA826" i="2"/>
  <c r="AK826" i="2" s="1"/>
  <c r="AA827" i="2"/>
  <c r="AK827" i="2" s="1"/>
  <c r="AA828" i="2"/>
  <c r="AK828" i="2" s="1"/>
  <c r="AA829" i="2"/>
  <c r="AK829" i="2" s="1"/>
  <c r="AA830" i="2"/>
  <c r="AK830" i="2" s="1"/>
  <c r="AA831" i="2"/>
  <c r="AK831" i="2" s="1"/>
  <c r="AA832" i="2"/>
  <c r="AK832" i="2" s="1"/>
  <c r="AA833" i="2"/>
  <c r="AK833" i="2" s="1"/>
  <c r="AA834" i="2"/>
  <c r="AK834" i="2" s="1"/>
  <c r="AA835" i="2"/>
  <c r="AK835" i="2" s="1"/>
  <c r="AA836" i="2"/>
  <c r="AK836" i="2" s="1"/>
  <c r="AA837" i="2"/>
  <c r="AK837" i="2" s="1"/>
  <c r="AA838" i="2"/>
  <c r="AK838" i="2" s="1"/>
  <c r="AA839" i="2"/>
  <c r="AK839" i="2" s="1"/>
  <c r="AA840" i="2"/>
  <c r="AK840" i="2" s="1"/>
  <c r="AA841" i="2"/>
  <c r="AK841" i="2" s="1"/>
  <c r="AA842" i="2"/>
  <c r="AK842" i="2" s="1"/>
  <c r="AA843" i="2"/>
  <c r="AK843" i="2" s="1"/>
  <c r="AA844" i="2"/>
  <c r="AK844" i="2" s="1"/>
  <c r="AA845" i="2"/>
  <c r="AK845" i="2" s="1"/>
  <c r="AA846" i="2"/>
  <c r="AK846" i="2" s="1"/>
  <c r="AA847" i="2"/>
  <c r="AK847" i="2" s="1"/>
  <c r="AA848" i="2"/>
  <c r="AK848" i="2" s="1"/>
  <c r="AA849" i="2"/>
  <c r="AK849" i="2" s="1"/>
  <c r="AA850" i="2"/>
  <c r="AK850" i="2" s="1"/>
  <c r="AA851" i="2"/>
  <c r="AK851" i="2" s="1"/>
  <c r="AA852" i="2"/>
  <c r="AK852" i="2" s="1"/>
  <c r="AA853" i="2"/>
  <c r="AK853" i="2" s="1"/>
  <c r="AA854" i="2"/>
  <c r="AK854" i="2" s="1"/>
  <c r="AA855" i="2"/>
  <c r="AK855" i="2" s="1"/>
  <c r="AA856" i="2"/>
  <c r="AK856" i="2" s="1"/>
  <c r="AA857" i="2"/>
  <c r="AK857" i="2" s="1"/>
  <c r="AA858" i="2"/>
  <c r="AK858" i="2" s="1"/>
  <c r="AA859" i="2"/>
  <c r="AK859" i="2" s="1"/>
  <c r="AA860" i="2"/>
  <c r="AK860" i="2" s="1"/>
  <c r="AA861" i="2"/>
  <c r="AK861" i="2" s="1"/>
  <c r="AA862" i="2"/>
  <c r="AK862" i="2" s="1"/>
  <c r="AA863" i="2"/>
  <c r="AK863" i="2" s="1"/>
  <c r="AA864" i="2"/>
  <c r="AK864" i="2" s="1"/>
  <c r="AA865" i="2"/>
  <c r="AK865" i="2" s="1"/>
  <c r="AA866" i="2"/>
  <c r="AK866" i="2" s="1"/>
  <c r="AA867" i="2"/>
  <c r="AK867" i="2" s="1"/>
  <c r="AA868" i="2"/>
  <c r="AK868" i="2" s="1"/>
  <c r="AA869" i="2"/>
  <c r="AK869" i="2" s="1"/>
  <c r="AA870" i="2"/>
  <c r="AK870" i="2" s="1"/>
  <c r="AA871" i="2"/>
  <c r="AK871" i="2" s="1"/>
  <c r="AA872" i="2"/>
  <c r="AK872" i="2" s="1"/>
  <c r="AA873" i="2"/>
  <c r="AK873" i="2" s="1"/>
  <c r="AA874" i="2"/>
  <c r="AK874" i="2" s="1"/>
  <c r="AA875" i="2"/>
  <c r="AK875" i="2" s="1"/>
  <c r="AA876" i="2"/>
  <c r="AK876" i="2" s="1"/>
  <c r="AA877" i="2"/>
  <c r="AK877" i="2" s="1"/>
  <c r="AA878" i="2"/>
  <c r="AK878" i="2" s="1"/>
  <c r="AA879" i="2"/>
  <c r="AK879" i="2" s="1"/>
  <c r="AA880" i="2"/>
  <c r="AK880" i="2" s="1"/>
  <c r="AA881" i="2"/>
  <c r="AK881" i="2" s="1"/>
  <c r="AA882" i="2"/>
  <c r="AK882" i="2" s="1"/>
  <c r="AA883" i="2"/>
  <c r="AK883" i="2" s="1"/>
  <c r="AA884" i="2"/>
  <c r="AK884" i="2" s="1"/>
  <c r="AA885" i="2"/>
  <c r="AK885" i="2" s="1"/>
  <c r="AA886" i="2"/>
  <c r="AK886" i="2" s="1"/>
  <c r="AA887" i="2"/>
  <c r="AK887" i="2" s="1"/>
  <c r="AA888" i="2"/>
  <c r="AK888" i="2" s="1"/>
  <c r="AA889" i="2"/>
  <c r="AK889" i="2" s="1"/>
  <c r="AA890" i="2"/>
  <c r="AK890" i="2" s="1"/>
  <c r="AA891" i="2"/>
  <c r="AK891" i="2" s="1"/>
  <c r="AA892" i="2"/>
  <c r="AK892" i="2" s="1"/>
  <c r="AA893" i="2"/>
  <c r="AK893" i="2" s="1"/>
  <c r="AA894" i="2"/>
  <c r="AK894" i="2" s="1"/>
  <c r="AA895" i="2"/>
  <c r="AK895" i="2" s="1"/>
  <c r="AA896" i="2"/>
  <c r="AK896" i="2" s="1"/>
  <c r="AA897" i="2"/>
  <c r="AK897" i="2" s="1"/>
  <c r="AA898" i="2"/>
  <c r="AK898" i="2" s="1"/>
  <c r="AA899" i="2"/>
  <c r="AK899" i="2" s="1"/>
  <c r="AA900" i="2"/>
  <c r="AK900" i="2" s="1"/>
  <c r="AA901" i="2"/>
  <c r="AK901" i="2" s="1"/>
  <c r="AA902" i="2"/>
  <c r="AK902" i="2" s="1"/>
  <c r="AA903" i="2"/>
  <c r="AK903" i="2" s="1"/>
  <c r="AA904" i="2"/>
  <c r="AK904" i="2" s="1"/>
  <c r="AA905" i="2"/>
  <c r="AK905" i="2" s="1"/>
  <c r="AA906" i="2"/>
  <c r="AK906" i="2" s="1"/>
  <c r="AA907" i="2"/>
  <c r="AK907" i="2" s="1"/>
  <c r="AA908" i="2"/>
  <c r="AK908" i="2" s="1"/>
  <c r="AA909" i="2"/>
  <c r="AK909" i="2" s="1"/>
  <c r="AA910" i="2"/>
  <c r="AK910" i="2" s="1"/>
  <c r="AA911" i="2"/>
  <c r="AK911" i="2" s="1"/>
  <c r="AA912" i="2"/>
  <c r="AK912" i="2" s="1"/>
  <c r="AA913" i="2"/>
  <c r="AK913" i="2" s="1"/>
  <c r="AA914" i="2"/>
  <c r="AK914" i="2" s="1"/>
  <c r="AA915" i="2"/>
  <c r="AK915" i="2" s="1"/>
  <c r="AA916" i="2"/>
  <c r="AK916" i="2" s="1"/>
  <c r="AA917" i="2"/>
  <c r="AK917" i="2" s="1"/>
  <c r="AA918" i="2"/>
  <c r="AK918" i="2" s="1"/>
  <c r="AA919" i="2"/>
  <c r="AK919" i="2" s="1"/>
  <c r="AA920" i="2"/>
  <c r="AK920" i="2" s="1"/>
  <c r="AA921" i="2"/>
  <c r="AK921" i="2" s="1"/>
  <c r="AA922" i="2"/>
  <c r="AK922" i="2" s="1"/>
  <c r="AA923" i="2"/>
  <c r="AK923" i="2" s="1"/>
  <c r="AA924" i="2"/>
  <c r="AK924" i="2" s="1"/>
  <c r="AA925" i="2"/>
  <c r="AK925" i="2" s="1"/>
  <c r="AA926" i="2"/>
  <c r="AK926" i="2" s="1"/>
  <c r="AA927" i="2"/>
  <c r="AK927" i="2" s="1"/>
  <c r="AA928" i="2"/>
  <c r="AK928" i="2" s="1"/>
  <c r="AA929" i="2"/>
  <c r="AK929" i="2" s="1"/>
  <c r="AA930" i="2"/>
  <c r="AK930" i="2" s="1"/>
  <c r="AA931" i="2"/>
  <c r="AK931" i="2" s="1"/>
  <c r="AA932" i="2"/>
  <c r="AK932" i="2" s="1"/>
  <c r="AA933" i="2"/>
  <c r="AK933" i="2" s="1"/>
  <c r="AA934" i="2"/>
  <c r="AK934" i="2" s="1"/>
  <c r="AA935" i="2"/>
  <c r="AK935" i="2" s="1"/>
  <c r="AA936" i="2"/>
  <c r="AK936" i="2" s="1"/>
  <c r="AA937" i="2"/>
  <c r="AK937" i="2" s="1"/>
  <c r="AA938" i="2"/>
  <c r="AK938" i="2" s="1"/>
  <c r="AA939" i="2"/>
  <c r="AK939" i="2" s="1"/>
  <c r="AA940" i="2"/>
  <c r="AK940" i="2" s="1"/>
  <c r="AA941" i="2"/>
  <c r="AK941" i="2" s="1"/>
  <c r="AA942" i="2"/>
  <c r="AK942" i="2" s="1"/>
  <c r="AA943" i="2"/>
  <c r="AK943" i="2" s="1"/>
  <c r="AA944" i="2"/>
  <c r="AK944" i="2" s="1"/>
  <c r="AA945" i="2"/>
  <c r="AK945" i="2" s="1"/>
  <c r="AA946" i="2"/>
  <c r="AK946" i="2" s="1"/>
  <c r="AA947" i="2"/>
  <c r="AK947" i="2" s="1"/>
  <c r="AA948" i="2"/>
  <c r="AK948" i="2" s="1"/>
  <c r="AA949" i="2"/>
  <c r="AK949" i="2" s="1"/>
  <c r="AA950" i="2"/>
  <c r="AK950" i="2" s="1"/>
  <c r="AA951" i="2"/>
  <c r="AK951" i="2" s="1"/>
  <c r="AA952" i="2"/>
  <c r="AK952" i="2" s="1"/>
  <c r="AA953" i="2"/>
  <c r="AK953" i="2" s="1"/>
  <c r="AA954" i="2"/>
  <c r="AK954" i="2" s="1"/>
  <c r="AA955" i="2"/>
  <c r="AK955" i="2" s="1"/>
  <c r="AA956" i="2"/>
  <c r="AK956" i="2" s="1"/>
  <c r="AA957" i="2"/>
  <c r="AK957" i="2" s="1"/>
  <c r="AA958" i="2"/>
  <c r="AK958" i="2" s="1"/>
  <c r="AA959" i="2"/>
  <c r="AK959" i="2" s="1"/>
  <c r="AA960" i="2"/>
  <c r="AK960" i="2" s="1"/>
  <c r="AA961" i="2"/>
  <c r="AK961" i="2" s="1"/>
  <c r="AA962" i="2"/>
  <c r="AK962" i="2" s="1"/>
  <c r="AA963" i="2"/>
  <c r="AK963" i="2" s="1"/>
  <c r="AA964" i="2"/>
  <c r="AK964" i="2" s="1"/>
  <c r="AA965" i="2"/>
  <c r="AK965" i="2" s="1"/>
  <c r="AA966" i="2"/>
  <c r="AK966" i="2" s="1"/>
  <c r="AA967" i="2"/>
  <c r="AK967" i="2" s="1"/>
  <c r="AA968" i="2"/>
  <c r="AK968" i="2" s="1"/>
  <c r="AA969" i="2"/>
  <c r="AK969" i="2" s="1"/>
  <c r="AA970" i="2"/>
  <c r="AK970" i="2" s="1"/>
  <c r="AA971" i="2"/>
  <c r="AK971" i="2" s="1"/>
  <c r="AA972" i="2"/>
  <c r="AK972" i="2" s="1"/>
  <c r="AA973" i="2"/>
  <c r="AK973" i="2" s="1"/>
  <c r="AA974" i="2"/>
  <c r="AK974" i="2" s="1"/>
  <c r="AA975" i="2"/>
  <c r="AK975" i="2" s="1"/>
  <c r="AA976" i="2"/>
  <c r="AK976" i="2" s="1"/>
  <c r="AA977" i="2"/>
  <c r="AK977" i="2" s="1"/>
  <c r="AA978" i="2"/>
  <c r="AK978" i="2" s="1"/>
  <c r="AA979" i="2"/>
  <c r="AK979" i="2" s="1"/>
  <c r="AA980" i="2"/>
  <c r="AK980" i="2" s="1"/>
  <c r="AA981" i="2"/>
  <c r="AK981" i="2" s="1"/>
  <c r="AA982" i="2"/>
  <c r="AK982" i="2" s="1"/>
  <c r="AA983" i="2"/>
  <c r="AK983" i="2" s="1"/>
  <c r="AA984" i="2"/>
  <c r="AK984" i="2" s="1"/>
  <c r="AA985" i="2"/>
  <c r="AK985" i="2" s="1"/>
  <c r="AA986" i="2"/>
  <c r="AK986" i="2" s="1"/>
  <c r="AA987" i="2"/>
  <c r="AK987" i="2" s="1"/>
  <c r="AA988" i="2"/>
  <c r="AK988" i="2" s="1"/>
  <c r="AA989" i="2"/>
  <c r="AK989" i="2" s="1"/>
  <c r="AA990" i="2"/>
  <c r="AK990" i="2" s="1"/>
  <c r="AA991" i="2"/>
  <c r="AK991" i="2" s="1"/>
  <c r="AA992" i="2"/>
  <c r="AK992" i="2" s="1"/>
  <c r="AA993" i="2"/>
  <c r="AK993" i="2" s="1"/>
  <c r="AA994" i="2"/>
  <c r="AK994" i="2" s="1"/>
  <c r="AA995" i="2"/>
  <c r="AK995" i="2" s="1"/>
  <c r="AA996" i="2"/>
  <c r="AK996" i="2" s="1"/>
  <c r="AA997" i="2"/>
  <c r="AK997" i="2" s="1"/>
  <c r="AA998" i="2"/>
  <c r="AK998" i="2" s="1"/>
  <c r="AA999" i="2"/>
  <c r="AK999" i="2" s="1"/>
  <c r="AB2" i="2" l="1"/>
  <c r="AL2" i="2"/>
  <c r="R3" i="2"/>
  <c r="S3" i="2"/>
  <c r="T3" i="2"/>
  <c r="T2" i="2"/>
  <c r="S2" i="2"/>
  <c r="R2" i="2"/>
  <c r="AF2" i="2"/>
  <c r="U2" i="2" l="1"/>
  <c r="U3" i="2"/>
  <c r="V3" i="2" s="1"/>
  <c r="AI2" i="2"/>
  <c r="AG2" i="2"/>
  <c r="W2" i="2" l="1"/>
  <c r="Y2" i="2"/>
  <c r="V2" i="2"/>
  <c r="W3" i="2" l="1"/>
  <c r="Y3" i="2"/>
  <c r="X2" i="2"/>
  <c r="Z2" i="2"/>
  <c r="AA2" i="2"/>
  <c r="AK2" i="2" s="1"/>
  <c r="AN2" i="2" l="1"/>
  <c r="AM2" i="2" s="1"/>
  <c r="X3" i="2"/>
  <c r="Z3" i="2"/>
  <c r="W4" i="2"/>
  <c r="Y4" i="2"/>
  <c r="W5" i="2" l="1"/>
  <c r="Y5" i="2"/>
  <c r="AM3" i="2"/>
  <c r="AN3" i="2"/>
  <c r="X4" i="2"/>
  <c r="Z4" i="2"/>
  <c r="AM4" i="2" l="1"/>
  <c r="AN4" i="2"/>
  <c r="X5" i="2"/>
  <c r="Z5" i="2"/>
  <c r="W6" i="2"/>
  <c r="Y6" i="2"/>
  <c r="W7" i="2" l="1"/>
  <c r="Y7" i="2"/>
  <c r="AM5" i="2"/>
  <c r="AN5" i="2"/>
  <c r="X6" i="2"/>
  <c r="Z6" i="2"/>
  <c r="Z7" i="2" l="1"/>
  <c r="Z8" i="2" s="1"/>
  <c r="Z9" i="2" s="1"/>
  <c r="Z10" i="2" s="1"/>
  <c r="Z11" i="2" s="1"/>
  <c r="Z12" i="2" s="1"/>
  <c r="Z13" i="2" s="1"/>
  <c r="Z14" i="2" s="1"/>
  <c r="Z15" i="2" s="1"/>
  <c r="Z16" i="2" s="1"/>
  <c r="Z17" i="2" s="1"/>
  <c r="Z18" i="2" s="1"/>
  <c r="Z19" i="2" s="1"/>
  <c r="Z20" i="2" s="1"/>
  <c r="Z21" i="2" s="1"/>
  <c r="Z22" i="2" s="1"/>
  <c r="AM6" i="2"/>
  <c r="AN6" i="2"/>
  <c r="X7" i="2"/>
  <c r="W8" i="2"/>
  <c r="Y8" i="2"/>
  <c r="W9" i="2" l="1"/>
  <c r="Y9" i="2"/>
  <c r="AM7" i="2"/>
  <c r="AN7" i="2"/>
  <c r="X8" i="2"/>
  <c r="AM8" i="2" l="1"/>
  <c r="AN8" i="2"/>
  <c r="X9" i="2"/>
  <c r="W10" i="2"/>
  <c r="Y10" i="2"/>
  <c r="W11" i="2" l="1"/>
  <c r="Y11" i="2"/>
  <c r="AM9" i="2"/>
  <c r="AN9" i="2"/>
  <c r="X10" i="2"/>
  <c r="AM10" i="2" l="1"/>
  <c r="AN10" i="2"/>
  <c r="X11" i="2"/>
  <c r="W12" i="2"/>
  <c r="Y12" i="2"/>
  <c r="W13" i="2" l="1"/>
  <c r="Y13" i="2"/>
  <c r="AM11" i="2"/>
  <c r="AN11" i="2"/>
  <c r="X12" i="2"/>
  <c r="AM12" i="2" l="1"/>
  <c r="AN12" i="2"/>
  <c r="X13" i="2"/>
  <c r="W14" i="2"/>
  <c r="Y14" i="2"/>
  <c r="W15" i="2" l="1"/>
  <c r="Y15" i="2"/>
  <c r="AM13" i="2"/>
  <c r="AN13" i="2"/>
  <c r="X14" i="2"/>
  <c r="AM14" i="2" l="1"/>
  <c r="AN14" i="2"/>
  <c r="X15" i="2"/>
  <c r="W16" i="2"/>
  <c r="Y16" i="2"/>
  <c r="W17" i="2" l="1"/>
  <c r="Y17" i="2"/>
  <c r="AM15" i="2"/>
  <c r="AN15" i="2"/>
  <c r="X16" i="2"/>
  <c r="AM16" i="2" l="1"/>
  <c r="AN16" i="2"/>
  <c r="X17" i="2"/>
  <c r="W18" i="2"/>
  <c r="Y18" i="2"/>
  <c r="W19" i="2" l="1"/>
  <c r="Y19" i="2"/>
  <c r="AM17" i="2"/>
  <c r="AN17" i="2"/>
  <c r="X18" i="2"/>
  <c r="AM18" i="2" l="1"/>
  <c r="AN18" i="2"/>
  <c r="X19" i="2"/>
  <c r="W20" i="2"/>
  <c r="Y20" i="2"/>
  <c r="Y21" i="2" l="1"/>
  <c r="W21" i="2"/>
  <c r="AM19" i="2"/>
  <c r="AN19" i="2"/>
  <c r="X20" i="2"/>
  <c r="AM20" i="2" l="1"/>
  <c r="AN20" i="2"/>
  <c r="X21" i="2"/>
  <c r="W22" i="2"/>
  <c r="Y22" i="2"/>
  <c r="Y23" i="2" l="1"/>
  <c r="W23" i="2"/>
  <c r="AM21" i="2"/>
  <c r="AN21" i="2"/>
  <c r="X22" i="2"/>
  <c r="AM22" i="2" l="1"/>
  <c r="AN22" i="2"/>
  <c r="X23" i="2"/>
  <c r="Z23" i="2"/>
  <c r="W24" i="2"/>
  <c r="Y24" i="2"/>
  <c r="W25" i="2" l="1"/>
  <c r="Y25" i="2"/>
  <c r="AM23" i="2"/>
  <c r="AN23" i="2"/>
  <c r="X24" i="2"/>
  <c r="Z24" i="2"/>
  <c r="AM24" i="2" l="1"/>
  <c r="AN24" i="2"/>
  <c r="X25" i="2"/>
  <c r="Z25" i="2"/>
  <c r="W26" i="2"/>
  <c r="Y26" i="2"/>
  <c r="W27" i="2" l="1"/>
  <c r="Y27" i="2"/>
  <c r="AM25" i="2"/>
  <c r="X26" i="2"/>
  <c r="AN25" i="2"/>
  <c r="Z26" i="2"/>
  <c r="AM26" i="2" l="1"/>
  <c r="AN26" i="2"/>
  <c r="X27" i="2"/>
  <c r="Z27" i="2"/>
  <c r="W28" i="2"/>
  <c r="Y28" i="2"/>
  <c r="W29" i="2" l="1"/>
  <c r="Y29" i="2"/>
  <c r="AM27" i="2"/>
  <c r="X28" i="2"/>
  <c r="AN27" i="2"/>
  <c r="Z28" i="2"/>
  <c r="AM28" i="2" l="1"/>
  <c r="AN28" i="2"/>
  <c r="X29" i="2"/>
  <c r="Z29" i="2"/>
  <c r="W30" i="2"/>
  <c r="Y30" i="2"/>
  <c r="W31" i="2" l="1"/>
  <c r="Y31" i="2"/>
  <c r="AM29" i="2"/>
  <c r="X30" i="2"/>
  <c r="AN29" i="2"/>
  <c r="Z30" i="2"/>
  <c r="AM30" i="2" l="1"/>
  <c r="AN30" i="2"/>
  <c r="X31" i="2"/>
  <c r="Z31" i="2"/>
  <c r="W32" i="2"/>
  <c r="Y32" i="2"/>
  <c r="W33" i="2" l="1"/>
  <c r="Y33" i="2"/>
  <c r="AM31" i="2"/>
  <c r="X32" i="2"/>
  <c r="AN31" i="2"/>
  <c r="Z32" i="2"/>
  <c r="AM32" i="2" l="1"/>
  <c r="AN32" i="2"/>
  <c r="X33" i="2"/>
  <c r="Z33" i="2"/>
  <c r="W34" i="2"/>
  <c r="Y34" i="2"/>
  <c r="W35" i="2" l="1"/>
  <c r="Y35" i="2"/>
  <c r="AM33" i="2"/>
  <c r="X34" i="2"/>
  <c r="AN33" i="2"/>
  <c r="Z34" i="2"/>
  <c r="AM34" i="2" l="1"/>
  <c r="AN34" i="2"/>
  <c r="X35" i="2"/>
  <c r="Z35" i="2"/>
  <c r="W36" i="2"/>
  <c r="Y36" i="2"/>
  <c r="W37" i="2" l="1"/>
  <c r="Y37" i="2"/>
  <c r="AM35" i="2"/>
  <c r="X36" i="2"/>
  <c r="AN35" i="2"/>
  <c r="Z36" i="2"/>
  <c r="AM36" i="2" l="1"/>
  <c r="AN36" i="2"/>
  <c r="X37" i="2"/>
  <c r="Z37" i="2"/>
  <c r="W38" i="2"/>
  <c r="Y38" i="2"/>
  <c r="W39" i="2" l="1"/>
  <c r="Y39" i="2"/>
  <c r="AM37" i="2"/>
  <c r="X38" i="2"/>
  <c r="AN37" i="2"/>
  <c r="Z38" i="2"/>
  <c r="AM38" i="2" l="1"/>
  <c r="AN38" i="2"/>
  <c r="X39" i="2"/>
  <c r="Z39" i="2"/>
  <c r="W40" i="2"/>
  <c r="Y40" i="2"/>
  <c r="W41" i="2" l="1"/>
  <c r="Y41" i="2"/>
  <c r="AM39" i="2"/>
  <c r="AN39" i="2"/>
  <c r="X40" i="2"/>
  <c r="Z40" i="2"/>
  <c r="AM40" i="2" l="1"/>
  <c r="AN40" i="2"/>
  <c r="X41" i="2"/>
  <c r="Z41" i="2"/>
  <c r="W42" i="2"/>
  <c r="Y42" i="2"/>
  <c r="W43" i="2" l="1"/>
  <c r="Y43" i="2"/>
  <c r="AM41" i="2"/>
  <c r="AN41" i="2"/>
  <c r="X42" i="2"/>
  <c r="Z42" i="2"/>
  <c r="AM42" i="2" l="1"/>
  <c r="AN42" i="2"/>
  <c r="X43" i="2"/>
  <c r="Z43" i="2"/>
  <c r="W44" i="2"/>
  <c r="Y44" i="2"/>
  <c r="W45" i="2" l="1"/>
  <c r="Y45" i="2"/>
  <c r="AM43" i="2"/>
  <c r="AN43" i="2"/>
  <c r="X44" i="2"/>
  <c r="Z44" i="2"/>
  <c r="AM44" i="2" l="1"/>
  <c r="AN44" i="2"/>
  <c r="X45" i="2"/>
  <c r="Z45" i="2"/>
  <c r="W46" i="2"/>
  <c r="Y46" i="2"/>
  <c r="W47" i="2" l="1"/>
  <c r="Y47" i="2"/>
  <c r="AM45" i="2"/>
  <c r="AN45" i="2"/>
  <c r="X46" i="2"/>
  <c r="Z46" i="2"/>
  <c r="AM46" i="2" l="1"/>
  <c r="AN46" i="2"/>
  <c r="X47" i="2"/>
  <c r="Z47" i="2"/>
  <c r="W48" i="2"/>
  <c r="Y48" i="2"/>
  <c r="W49" i="2" l="1"/>
  <c r="Y49" i="2"/>
  <c r="AM47" i="2"/>
  <c r="AN47" i="2"/>
  <c r="X48" i="2"/>
  <c r="Z48" i="2"/>
  <c r="AM48" i="2" l="1"/>
  <c r="AN48" i="2"/>
  <c r="X49" i="2"/>
  <c r="Z49" i="2"/>
  <c r="W50" i="2"/>
  <c r="Y50" i="2"/>
  <c r="W51" i="2" l="1"/>
  <c r="Y51" i="2"/>
  <c r="AM49" i="2"/>
  <c r="AN49" i="2"/>
  <c r="X50" i="2"/>
  <c r="Z50" i="2"/>
  <c r="AM50" i="2" l="1"/>
  <c r="AN50" i="2"/>
  <c r="X51" i="2"/>
  <c r="Z51" i="2"/>
  <c r="W52" i="2"/>
  <c r="Y52" i="2"/>
  <c r="W53" i="2" l="1"/>
  <c r="Y53" i="2"/>
  <c r="AM51" i="2"/>
  <c r="AN51" i="2"/>
  <c r="X52" i="2"/>
  <c r="Z52" i="2"/>
  <c r="AM52" i="2" l="1"/>
  <c r="AN52" i="2"/>
  <c r="X53" i="2"/>
  <c r="Z53" i="2"/>
  <c r="W54" i="2"/>
  <c r="Y54" i="2"/>
  <c r="W55" i="2" l="1"/>
  <c r="Y55" i="2"/>
  <c r="AM53" i="2"/>
  <c r="AN53" i="2"/>
  <c r="X54" i="2"/>
  <c r="Z54" i="2"/>
  <c r="AM54" i="2" l="1"/>
  <c r="AN54" i="2"/>
  <c r="X55" i="2"/>
  <c r="Z55" i="2"/>
  <c r="W56" i="2"/>
  <c r="Y56" i="2"/>
  <c r="W57" i="2" l="1"/>
  <c r="Y57" i="2"/>
  <c r="AM55" i="2"/>
  <c r="AN55" i="2"/>
  <c r="X56" i="2"/>
  <c r="Z56" i="2"/>
  <c r="AM56" i="2" l="1"/>
  <c r="AN56" i="2"/>
  <c r="X57" i="2"/>
  <c r="Z57" i="2"/>
  <c r="W58" i="2"/>
  <c r="Y58" i="2"/>
  <c r="W59" i="2" l="1"/>
  <c r="Y59" i="2"/>
  <c r="AM57" i="2"/>
  <c r="AN57" i="2"/>
  <c r="X58" i="2"/>
  <c r="Z58" i="2"/>
  <c r="AM58" i="2" l="1"/>
  <c r="AN58" i="2"/>
  <c r="X59" i="2"/>
  <c r="Z59" i="2"/>
  <c r="W60" i="2"/>
  <c r="Y60" i="2"/>
  <c r="W61" i="2" l="1"/>
  <c r="Y61" i="2"/>
  <c r="AM59" i="2"/>
  <c r="AN59" i="2"/>
  <c r="X60" i="2"/>
  <c r="Z60" i="2"/>
  <c r="AM60" i="2" l="1"/>
  <c r="AN60" i="2"/>
  <c r="X61" i="2"/>
  <c r="Z61" i="2"/>
  <c r="W62" i="2"/>
  <c r="Y62" i="2"/>
  <c r="W63" i="2" l="1"/>
  <c r="Y63" i="2"/>
  <c r="AM61" i="2"/>
  <c r="AN61" i="2"/>
  <c r="X62" i="2"/>
  <c r="Z62" i="2"/>
  <c r="AM62" i="2" l="1"/>
  <c r="AN62" i="2"/>
  <c r="X63" i="2"/>
  <c r="Z63" i="2"/>
  <c r="W64" i="2"/>
  <c r="Y64" i="2"/>
  <c r="W65" i="2" l="1"/>
  <c r="Y65" i="2"/>
  <c r="AM63" i="2"/>
  <c r="AN63" i="2"/>
  <c r="X64" i="2"/>
  <c r="Z64" i="2"/>
  <c r="AM64" i="2" l="1"/>
  <c r="AN64" i="2"/>
  <c r="X65" i="2"/>
  <c r="Z65" i="2"/>
  <c r="W66" i="2"/>
  <c r="Y66" i="2"/>
  <c r="W67" i="2" l="1"/>
  <c r="Y67" i="2"/>
  <c r="AM65" i="2"/>
  <c r="AN65" i="2"/>
  <c r="X66" i="2"/>
  <c r="Z66" i="2"/>
  <c r="AM66" i="2" l="1"/>
  <c r="AN66" i="2"/>
  <c r="X67" i="2"/>
  <c r="Z67" i="2"/>
  <c r="W68" i="2"/>
  <c r="Y68" i="2"/>
  <c r="W69" i="2" l="1"/>
  <c r="Y69" i="2"/>
  <c r="AM67" i="2"/>
  <c r="AN67" i="2"/>
  <c r="X68" i="2"/>
  <c r="Z68" i="2"/>
  <c r="AM68" i="2" l="1"/>
  <c r="AN68" i="2"/>
  <c r="X69" i="2"/>
  <c r="Z69" i="2"/>
  <c r="W70" i="2"/>
  <c r="Y70" i="2"/>
  <c r="W71" i="2" l="1"/>
  <c r="Y71" i="2"/>
  <c r="AM69" i="2"/>
  <c r="AN69" i="2"/>
  <c r="X70" i="2"/>
  <c r="Z70" i="2"/>
  <c r="AM70" i="2" l="1"/>
  <c r="AN70" i="2"/>
  <c r="X71" i="2"/>
  <c r="Z71" i="2"/>
  <c r="W72" i="2"/>
  <c r="Y72" i="2"/>
  <c r="W73" i="2" l="1"/>
  <c r="Y73" i="2"/>
  <c r="AM71" i="2"/>
  <c r="AN71" i="2"/>
  <c r="X72" i="2"/>
  <c r="Z72" i="2"/>
  <c r="AM72" i="2" l="1"/>
  <c r="AN72" i="2"/>
  <c r="X73" i="2"/>
  <c r="Z73" i="2"/>
  <c r="W74" i="2"/>
  <c r="Y74" i="2"/>
  <c r="W75" i="2" l="1"/>
  <c r="Y75" i="2"/>
  <c r="AM73" i="2"/>
  <c r="AN73" i="2"/>
  <c r="X74" i="2"/>
  <c r="Z74" i="2"/>
  <c r="AM74" i="2" l="1"/>
  <c r="AN74" i="2"/>
  <c r="X75" i="2"/>
  <c r="Z75" i="2"/>
  <c r="W76" i="2"/>
  <c r="Y76" i="2"/>
  <c r="W77" i="2" l="1"/>
  <c r="Y77" i="2"/>
  <c r="AM75" i="2"/>
  <c r="AN75" i="2"/>
  <c r="X76" i="2"/>
  <c r="Z76" i="2"/>
  <c r="AM76" i="2" l="1"/>
  <c r="AN76" i="2"/>
  <c r="X77" i="2"/>
  <c r="Z77" i="2"/>
  <c r="W78" i="2"/>
  <c r="Y78" i="2"/>
  <c r="W79" i="2" l="1"/>
  <c r="Y79" i="2"/>
  <c r="AM77" i="2"/>
  <c r="AN77" i="2"/>
  <c r="X78" i="2"/>
  <c r="Z78" i="2"/>
  <c r="AM78" i="2" l="1"/>
  <c r="AN78" i="2"/>
  <c r="X79" i="2"/>
  <c r="Z79" i="2"/>
  <c r="W80" i="2"/>
  <c r="Y80" i="2"/>
  <c r="W81" i="2" l="1"/>
  <c r="Y81" i="2"/>
  <c r="AM79" i="2"/>
  <c r="AN79" i="2"/>
  <c r="X80" i="2"/>
  <c r="Z80" i="2"/>
  <c r="AM80" i="2" l="1"/>
  <c r="AN80" i="2"/>
  <c r="X81" i="2"/>
  <c r="Z81" i="2"/>
  <c r="W82" i="2"/>
  <c r="Y82" i="2"/>
  <c r="W83" i="2" l="1"/>
  <c r="Y83" i="2"/>
  <c r="AM81" i="2"/>
  <c r="AN81" i="2"/>
  <c r="X82" i="2"/>
  <c r="Z82" i="2"/>
  <c r="AM82" i="2" l="1"/>
  <c r="AN82" i="2"/>
  <c r="X83" i="2"/>
  <c r="Z83" i="2"/>
  <c r="W84" i="2"/>
  <c r="Y84" i="2"/>
  <c r="W85" i="2" l="1"/>
  <c r="Y85" i="2"/>
  <c r="AM83" i="2"/>
  <c r="AN83" i="2"/>
  <c r="X84" i="2"/>
  <c r="Z84" i="2"/>
  <c r="AM84" i="2" l="1"/>
  <c r="AN84" i="2"/>
  <c r="X85" i="2"/>
  <c r="Z85" i="2"/>
  <c r="W86" i="2"/>
  <c r="Y86" i="2"/>
  <c r="W87" i="2" l="1"/>
  <c r="Y87" i="2"/>
  <c r="AM85" i="2"/>
  <c r="AN85" i="2"/>
  <c r="X86" i="2"/>
  <c r="Z86" i="2"/>
  <c r="AM86" i="2" l="1"/>
  <c r="AN86" i="2"/>
  <c r="X87" i="2"/>
  <c r="Z87" i="2"/>
  <c r="W88" i="2"/>
  <c r="Y88" i="2"/>
  <c r="W89" i="2" l="1"/>
  <c r="Y89" i="2"/>
  <c r="AM87" i="2"/>
  <c r="AN87" i="2"/>
  <c r="X88" i="2"/>
  <c r="Z88" i="2"/>
  <c r="AM88" i="2" l="1"/>
  <c r="AN88" i="2"/>
  <c r="X89" i="2"/>
  <c r="Z89" i="2"/>
  <c r="W90" i="2"/>
  <c r="Y90" i="2"/>
  <c r="W91" i="2" l="1"/>
  <c r="Y91" i="2"/>
  <c r="AM89" i="2"/>
  <c r="AN89" i="2"/>
  <c r="X90" i="2"/>
  <c r="Z90" i="2"/>
  <c r="AM90" i="2" l="1"/>
  <c r="AN90" i="2"/>
  <c r="X91" i="2"/>
  <c r="Z91" i="2"/>
  <c r="W92" i="2"/>
  <c r="Y92" i="2"/>
  <c r="W93" i="2" l="1"/>
  <c r="Y93" i="2"/>
  <c r="AM91" i="2"/>
  <c r="AN91" i="2"/>
  <c r="X92" i="2"/>
  <c r="Z92" i="2"/>
  <c r="AM92" i="2" l="1"/>
  <c r="AN92" i="2"/>
  <c r="X93" i="2"/>
  <c r="Z93" i="2"/>
  <c r="W94" i="2"/>
  <c r="Y94" i="2"/>
  <c r="W95" i="2" l="1"/>
  <c r="Y95" i="2"/>
  <c r="AM93" i="2"/>
  <c r="AN93" i="2"/>
  <c r="X94" i="2"/>
  <c r="Z94" i="2"/>
  <c r="AM94" i="2" l="1"/>
  <c r="AN94" i="2"/>
  <c r="X95" i="2"/>
  <c r="Z95" i="2"/>
  <c r="W96" i="2"/>
  <c r="Y96" i="2"/>
  <c r="W97" i="2" l="1"/>
  <c r="Y97" i="2"/>
  <c r="AM95" i="2"/>
  <c r="AN95" i="2"/>
  <c r="X96" i="2"/>
  <c r="Z96" i="2"/>
  <c r="AM96" i="2" l="1"/>
  <c r="AN96" i="2"/>
  <c r="X97" i="2"/>
  <c r="Z97" i="2"/>
  <c r="W98" i="2"/>
  <c r="Y98" i="2"/>
  <c r="W99" i="2" l="1"/>
  <c r="Y99" i="2"/>
  <c r="AM97" i="2"/>
  <c r="AN97" i="2"/>
  <c r="X98" i="2"/>
  <c r="Z98" i="2"/>
  <c r="AM98" i="2" l="1"/>
  <c r="AN98" i="2"/>
  <c r="X99" i="2"/>
  <c r="Z99" i="2"/>
  <c r="W100" i="2"/>
  <c r="Y100" i="2"/>
  <c r="W101" i="2" l="1"/>
  <c r="Y101" i="2"/>
  <c r="AM99" i="2"/>
  <c r="AN99" i="2"/>
  <c r="X100" i="2"/>
  <c r="Z100" i="2"/>
  <c r="AM100" i="2" l="1"/>
  <c r="AN100" i="2"/>
  <c r="X101" i="2"/>
  <c r="Z101" i="2"/>
  <c r="W102" i="2"/>
  <c r="Y102" i="2"/>
  <c r="W103" i="2" l="1"/>
  <c r="Y103" i="2"/>
  <c r="AM101" i="2"/>
  <c r="AN101" i="2"/>
  <c r="X102" i="2"/>
  <c r="Z102" i="2"/>
  <c r="AM102" i="2" l="1"/>
  <c r="AN102" i="2"/>
  <c r="X103" i="2"/>
  <c r="Z103" i="2"/>
  <c r="W104" i="2"/>
  <c r="Y104" i="2"/>
  <c r="W105" i="2" l="1"/>
  <c r="Y105" i="2"/>
  <c r="AM103" i="2"/>
  <c r="AN103" i="2"/>
  <c r="X104" i="2"/>
  <c r="Z104" i="2"/>
  <c r="AM104" i="2" l="1"/>
  <c r="AN104" i="2"/>
  <c r="X105" i="2"/>
  <c r="Z105" i="2"/>
  <c r="W106" i="2"/>
  <c r="Y106" i="2"/>
  <c r="W107" i="2" l="1"/>
  <c r="Y107" i="2"/>
  <c r="AM105" i="2"/>
  <c r="AN105" i="2"/>
  <c r="X106" i="2"/>
  <c r="Z106" i="2"/>
  <c r="AM106" i="2" l="1"/>
  <c r="AN106" i="2"/>
  <c r="X107" i="2"/>
  <c r="Z107" i="2"/>
  <c r="W108" i="2"/>
  <c r="Y108" i="2"/>
  <c r="W109" i="2" l="1"/>
  <c r="Y109" i="2"/>
  <c r="AM107" i="2"/>
  <c r="AN107" i="2"/>
  <c r="X108" i="2"/>
  <c r="Z108" i="2"/>
  <c r="AM108" i="2" l="1"/>
  <c r="AN108" i="2"/>
  <c r="X109" i="2"/>
  <c r="Z109" i="2"/>
  <c r="W110" i="2"/>
  <c r="Y110" i="2"/>
  <c r="W111" i="2" l="1"/>
  <c r="Y111" i="2"/>
  <c r="AM109" i="2"/>
  <c r="AN109" i="2"/>
  <c r="X110" i="2"/>
  <c r="Z110" i="2"/>
  <c r="AM110" i="2" l="1"/>
  <c r="AN110" i="2"/>
  <c r="X111" i="2"/>
  <c r="Z111" i="2"/>
  <c r="W112" i="2"/>
  <c r="Y112" i="2"/>
  <c r="W113" i="2" l="1"/>
  <c r="Y113" i="2"/>
  <c r="AM111" i="2"/>
  <c r="AN111" i="2"/>
  <c r="X112" i="2"/>
  <c r="Z112" i="2"/>
  <c r="AM112" i="2" l="1"/>
  <c r="AN112" i="2"/>
  <c r="X113" i="2"/>
  <c r="Z113" i="2"/>
  <c r="W114" i="2"/>
  <c r="Y114" i="2"/>
  <c r="W115" i="2" l="1"/>
  <c r="Y115" i="2"/>
  <c r="AM113" i="2"/>
  <c r="AN113" i="2"/>
  <c r="X114" i="2"/>
  <c r="Z114" i="2"/>
  <c r="AM114" i="2" l="1"/>
  <c r="AN114" i="2"/>
  <c r="X115" i="2"/>
  <c r="Z115" i="2"/>
  <c r="W116" i="2"/>
  <c r="Y116" i="2"/>
  <c r="W117" i="2" l="1"/>
  <c r="Y117" i="2"/>
  <c r="AM115" i="2"/>
  <c r="AN115" i="2"/>
  <c r="X116" i="2"/>
  <c r="Z116" i="2"/>
  <c r="AM116" i="2" l="1"/>
  <c r="AN116" i="2"/>
  <c r="X117" i="2"/>
  <c r="Z117" i="2"/>
  <c r="W118" i="2"/>
  <c r="Y118" i="2"/>
  <c r="W119" i="2" l="1"/>
  <c r="Y119" i="2"/>
  <c r="AM117" i="2"/>
  <c r="AN117" i="2"/>
  <c r="X118" i="2"/>
  <c r="Z118" i="2"/>
  <c r="AM118" i="2" l="1"/>
  <c r="AN118" i="2"/>
  <c r="X119" i="2"/>
  <c r="Z119" i="2"/>
  <c r="W120" i="2"/>
  <c r="Y120" i="2"/>
  <c r="W121" i="2" l="1"/>
  <c r="Y121" i="2"/>
  <c r="AM119" i="2"/>
  <c r="AN119" i="2"/>
  <c r="X120" i="2"/>
  <c r="Z120" i="2"/>
  <c r="AM120" i="2" l="1"/>
  <c r="AN120" i="2"/>
  <c r="X121" i="2"/>
  <c r="Z121" i="2"/>
  <c r="W122" i="2"/>
  <c r="Y122" i="2"/>
  <c r="W123" i="2" l="1"/>
  <c r="Y123" i="2"/>
  <c r="AM121" i="2"/>
  <c r="AN121" i="2"/>
  <c r="X122" i="2"/>
  <c r="Z122" i="2"/>
  <c r="AM122" i="2" l="1"/>
  <c r="AN122" i="2"/>
  <c r="X123" i="2"/>
  <c r="Z123" i="2"/>
  <c r="W124" i="2"/>
  <c r="Y124" i="2"/>
  <c r="W125" i="2" l="1"/>
  <c r="Y125" i="2"/>
  <c r="AM123" i="2"/>
  <c r="AN123" i="2"/>
  <c r="X124" i="2"/>
  <c r="Z124" i="2"/>
  <c r="AM124" i="2" l="1"/>
  <c r="AN124" i="2"/>
  <c r="X125" i="2"/>
  <c r="Z125" i="2"/>
  <c r="W126" i="2"/>
  <c r="Y126" i="2"/>
  <c r="W127" i="2" l="1"/>
  <c r="Y127" i="2"/>
  <c r="AM125" i="2"/>
  <c r="AN125" i="2"/>
  <c r="X126" i="2"/>
  <c r="Z126" i="2"/>
  <c r="AM126" i="2" l="1"/>
  <c r="AN126" i="2"/>
  <c r="X127" i="2"/>
  <c r="Z127" i="2"/>
  <c r="W128" i="2"/>
  <c r="Y128" i="2"/>
  <c r="W129" i="2" l="1"/>
  <c r="Y129" i="2"/>
  <c r="AM127" i="2"/>
  <c r="AN127" i="2"/>
  <c r="X128" i="2"/>
  <c r="Z128" i="2"/>
  <c r="AM128" i="2" l="1"/>
  <c r="AN128" i="2"/>
  <c r="X129" i="2"/>
  <c r="Z129" i="2"/>
  <c r="W130" i="2"/>
  <c r="Y130" i="2"/>
  <c r="W131" i="2" l="1"/>
  <c r="Y131" i="2"/>
  <c r="AM129" i="2"/>
  <c r="AN129" i="2"/>
  <c r="X130" i="2"/>
  <c r="Z130" i="2"/>
  <c r="AM130" i="2" l="1"/>
  <c r="AN130" i="2"/>
  <c r="X131" i="2"/>
  <c r="Z131" i="2"/>
  <c r="W132" i="2"/>
  <c r="Y132" i="2"/>
  <c r="W133" i="2" l="1"/>
  <c r="Y133" i="2"/>
  <c r="AM131" i="2"/>
  <c r="AN131" i="2"/>
  <c r="X132" i="2"/>
  <c r="Z132" i="2"/>
  <c r="AM132" i="2" l="1"/>
  <c r="AN132" i="2"/>
  <c r="X133" i="2"/>
  <c r="Z133" i="2"/>
  <c r="W134" i="2"/>
  <c r="Y134" i="2"/>
  <c r="W135" i="2" l="1"/>
  <c r="Y135" i="2"/>
  <c r="AM133" i="2"/>
  <c r="AN133" i="2"/>
  <c r="X134" i="2"/>
  <c r="Z134" i="2"/>
  <c r="AM134" i="2" l="1"/>
  <c r="AN134" i="2"/>
  <c r="X135" i="2"/>
  <c r="Z135" i="2"/>
  <c r="W136" i="2"/>
  <c r="Y136" i="2"/>
  <c r="W137" i="2" l="1"/>
  <c r="Y137" i="2"/>
  <c r="AM135" i="2"/>
  <c r="AN135" i="2"/>
  <c r="X136" i="2"/>
  <c r="Z136" i="2"/>
  <c r="AM136" i="2" l="1"/>
  <c r="AN136" i="2"/>
  <c r="X137" i="2"/>
  <c r="Z137" i="2"/>
  <c r="W138" i="2"/>
  <c r="Y138" i="2"/>
  <c r="W139" i="2" l="1"/>
  <c r="Y139" i="2"/>
  <c r="AM137" i="2"/>
  <c r="AN137" i="2"/>
  <c r="X138" i="2"/>
  <c r="Z138" i="2"/>
  <c r="AM138" i="2" l="1"/>
  <c r="AN138" i="2"/>
  <c r="X139" i="2"/>
  <c r="Z139" i="2"/>
  <c r="W140" i="2"/>
  <c r="Y140" i="2"/>
  <c r="W141" i="2" l="1"/>
  <c r="Y141" i="2"/>
  <c r="AM139" i="2"/>
  <c r="AN139" i="2"/>
  <c r="X140" i="2"/>
  <c r="Z140" i="2"/>
  <c r="AM140" i="2" l="1"/>
  <c r="AN140" i="2"/>
  <c r="X141" i="2"/>
  <c r="Z141" i="2"/>
  <c r="W142" i="2"/>
  <c r="Y142" i="2"/>
  <c r="W143" i="2" l="1"/>
  <c r="Y143" i="2"/>
  <c r="AM141" i="2"/>
  <c r="AN141" i="2"/>
  <c r="X142" i="2"/>
  <c r="Z142" i="2"/>
  <c r="AM142" i="2" l="1"/>
  <c r="AN142" i="2"/>
  <c r="X143" i="2"/>
  <c r="Z143" i="2"/>
  <c r="W144" i="2"/>
  <c r="Y144" i="2"/>
  <c r="W145" i="2" l="1"/>
  <c r="Y145" i="2"/>
  <c r="AM143" i="2"/>
  <c r="AN143" i="2"/>
  <c r="X144" i="2"/>
  <c r="Z144" i="2"/>
  <c r="AM144" i="2" l="1"/>
  <c r="AN144" i="2"/>
  <c r="X145" i="2"/>
  <c r="Z145" i="2"/>
  <c r="W146" i="2"/>
  <c r="Y146" i="2"/>
  <c r="W147" i="2" l="1"/>
  <c r="Y147" i="2"/>
  <c r="AM145" i="2"/>
  <c r="AN145" i="2"/>
  <c r="X146" i="2"/>
  <c r="Z146" i="2"/>
  <c r="AM146" i="2" l="1"/>
  <c r="AN146" i="2"/>
  <c r="X147" i="2"/>
  <c r="Z147" i="2"/>
  <c r="W148" i="2"/>
  <c r="Y148" i="2"/>
  <c r="W149" i="2" l="1"/>
  <c r="Y149" i="2"/>
  <c r="AM147" i="2"/>
  <c r="AN147" i="2"/>
  <c r="X148" i="2"/>
  <c r="Z148" i="2"/>
  <c r="AM148" i="2" l="1"/>
  <c r="AN148" i="2"/>
  <c r="X149" i="2"/>
  <c r="Z149" i="2"/>
  <c r="W150" i="2"/>
  <c r="Y150" i="2"/>
  <c r="W151" i="2" l="1"/>
  <c r="Y151" i="2"/>
  <c r="AM149" i="2"/>
  <c r="AN149" i="2"/>
  <c r="X150" i="2"/>
  <c r="Z150" i="2"/>
  <c r="AM150" i="2" l="1"/>
  <c r="AN150" i="2"/>
  <c r="X151" i="2"/>
  <c r="Z151" i="2"/>
  <c r="W152" i="2"/>
  <c r="Y152" i="2"/>
  <c r="W153" i="2" l="1"/>
  <c r="Y153" i="2"/>
  <c r="AM151" i="2"/>
  <c r="AN151" i="2"/>
  <c r="X152" i="2"/>
  <c r="Z152" i="2"/>
  <c r="AM152" i="2" l="1"/>
  <c r="AN152" i="2"/>
  <c r="X153" i="2"/>
  <c r="Z153" i="2"/>
  <c r="W154" i="2"/>
  <c r="Y154" i="2"/>
  <c r="W155" i="2" l="1"/>
  <c r="Y155" i="2"/>
  <c r="AM153" i="2"/>
  <c r="AN153" i="2"/>
  <c r="X154" i="2"/>
  <c r="Z154" i="2"/>
  <c r="AM154" i="2" l="1"/>
  <c r="AN154" i="2"/>
  <c r="X155" i="2"/>
  <c r="Z155" i="2"/>
  <c r="W156" i="2"/>
  <c r="Y156" i="2"/>
  <c r="W157" i="2" l="1"/>
  <c r="Y157" i="2"/>
  <c r="AM155" i="2"/>
  <c r="AN155" i="2"/>
  <c r="X156" i="2"/>
  <c r="Z156" i="2"/>
  <c r="AM156" i="2" l="1"/>
  <c r="AN156" i="2"/>
  <c r="X157" i="2"/>
  <c r="Z157" i="2"/>
  <c r="W158" i="2"/>
  <c r="Y158" i="2"/>
  <c r="W159" i="2" l="1"/>
  <c r="Y159" i="2"/>
  <c r="AM157" i="2"/>
  <c r="AN157" i="2"/>
  <c r="X158" i="2"/>
  <c r="Z158" i="2"/>
  <c r="AM158" i="2" l="1"/>
  <c r="AN158" i="2"/>
  <c r="X159" i="2"/>
  <c r="Z159" i="2"/>
  <c r="W160" i="2"/>
  <c r="Y160" i="2"/>
  <c r="W161" i="2" l="1"/>
  <c r="Y161" i="2"/>
  <c r="AM159" i="2"/>
  <c r="AN159" i="2"/>
  <c r="X160" i="2"/>
  <c r="Z160" i="2"/>
  <c r="AM160" i="2" l="1"/>
  <c r="AN160" i="2"/>
  <c r="X161" i="2"/>
  <c r="Z161" i="2"/>
  <c r="W162" i="2"/>
  <c r="Y162" i="2"/>
  <c r="W163" i="2" l="1"/>
  <c r="Y163" i="2"/>
  <c r="AM161" i="2"/>
  <c r="AN161" i="2"/>
  <c r="X162" i="2"/>
  <c r="Z162" i="2"/>
  <c r="AM162" i="2" l="1"/>
  <c r="AN162" i="2"/>
  <c r="X163" i="2"/>
  <c r="Z163" i="2"/>
  <c r="W164" i="2"/>
  <c r="Y164" i="2"/>
  <c r="W165" i="2" l="1"/>
  <c r="Y165" i="2"/>
  <c r="AM163" i="2"/>
  <c r="AN163" i="2"/>
  <c r="X164" i="2"/>
  <c r="Z164" i="2"/>
  <c r="AM164" i="2" l="1"/>
  <c r="AN164" i="2"/>
  <c r="X165" i="2"/>
  <c r="Z165" i="2"/>
  <c r="W166" i="2"/>
  <c r="Y166" i="2"/>
  <c r="W167" i="2" l="1"/>
  <c r="Y167" i="2"/>
  <c r="AM165" i="2"/>
  <c r="AN165" i="2"/>
  <c r="X166" i="2"/>
  <c r="Z166" i="2"/>
  <c r="AM166" i="2" l="1"/>
  <c r="AN166" i="2"/>
  <c r="X167" i="2"/>
  <c r="Z167" i="2"/>
  <c r="W168" i="2"/>
  <c r="Y168" i="2"/>
  <c r="W169" i="2" l="1"/>
  <c r="Y169" i="2"/>
  <c r="AM167" i="2"/>
  <c r="AN167" i="2"/>
  <c r="X168" i="2"/>
  <c r="Z168" i="2"/>
  <c r="AM168" i="2" l="1"/>
  <c r="AN168" i="2"/>
  <c r="X169" i="2"/>
  <c r="Z169" i="2"/>
  <c r="W170" i="2"/>
  <c r="Y170" i="2"/>
  <c r="W171" i="2" l="1"/>
  <c r="Y171" i="2"/>
  <c r="AM169" i="2"/>
  <c r="AN169" i="2"/>
  <c r="X170" i="2"/>
  <c r="Z170" i="2"/>
  <c r="AM170" i="2" l="1"/>
  <c r="AN170" i="2"/>
  <c r="X171" i="2"/>
  <c r="Z171" i="2"/>
  <c r="W172" i="2"/>
  <c r="Y172" i="2"/>
  <c r="W173" i="2" l="1"/>
  <c r="Y173" i="2"/>
  <c r="AM171" i="2"/>
  <c r="AN171" i="2"/>
  <c r="X172" i="2"/>
  <c r="Z172" i="2"/>
  <c r="AM172" i="2" l="1"/>
  <c r="AN172" i="2"/>
  <c r="X173" i="2"/>
  <c r="Z173" i="2"/>
  <c r="W174" i="2"/>
  <c r="Y174" i="2"/>
  <c r="W175" i="2" l="1"/>
  <c r="Y175" i="2"/>
  <c r="AM173" i="2"/>
  <c r="AN173" i="2"/>
  <c r="X174" i="2"/>
  <c r="Z174" i="2"/>
  <c r="AM174" i="2" l="1"/>
  <c r="AN174" i="2"/>
  <c r="X175" i="2"/>
  <c r="Z175" i="2"/>
  <c r="W176" i="2"/>
  <c r="Y176" i="2"/>
  <c r="W177" i="2" l="1"/>
  <c r="Y177" i="2"/>
  <c r="AM175" i="2"/>
  <c r="AN175" i="2"/>
  <c r="X176" i="2"/>
  <c r="Z176" i="2"/>
  <c r="AM176" i="2" l="1"/>
  <c r="AN176" i="2"/>
  <c r="X177" i="2"/>
  <c r="Z177" i="2"/>
  <c r="W178" i="2"/>
  <c r="Y178" i="2"/>
  <c r="W179" i="2" l="1"/>
  <c r="Y179" i="2"/>
  <c r="AM177" i="2"/>
  <c r="AN177" i="2"/>
  <c r="X178" i="2"/>
  <c r="Z178" i="2"/>
  <c r="AM178" i="2" l="1"/>
  <c r="AN178" i="2"/>
  <c r="X179" i="2"/>
  <c r="Z179" i="2"/>
  <c r="W180" i="2"/>
  <c r="Y180" i="2"/>
  <c r="W181" i="2" l="1"/>
  <c r="Y181" i="2"/>
  <c r="AM179" i="2"/>
  <c r="AN179" i="2"/>
  <c r="X180" i="2"/>
  <c r="Z180" i="2"/>
  <c r="AM180" i="2" l="1"/>
  <c r="AN180" i="2"/>
  <c r="X181" i="2"/>
  <c r="Z181" i="2"/>
  <c r="W182" i="2"/>
  <c r="Y182" i="2"/>
  <c r="W183" i="2" l="1"/>
  <c r="Y183" i="2"/>
  <c r="AM181" i="2"/>
  <c r="AN181" i="2"/>
  <c r="X182" i="2"/>
  <c r="Z182" i="2"/>
  <c r="AM182" i="2" l="1"/>
  <c r="AN182" i="2"/>
  <c r="X183" i="2"/>
  <c r="Z183" i="2"/>
  <c r="W184" i="2"/>
  <c r="Y184" i="2"/>
  <c r="W185" i="2" l="1"/>
  <c r="Y185" i="2"/>
  <c r="AM183" i="2"/>
  <c r="AN183" i="2"/>
  <c r="X184" i="2"/>
  <c r="Z184" i="2"/>
  <c r="AM184" i="2" l="1"/>
  <c r="AN184" i="2"/>
  <c r="X185" i="2"/>
  <c r="Z185" i="2"/>
  <c r="W186" i="2"/>
  <c r="Y186" i="2"/>
  <c r="W187" i="2" l="1"/>
  <c r="Y187" i="2"/>
  <c r="AM185" i="2"/>
  <c r="AN185" i="2"/>
  <c r="X186" i="2"/>
  <c r="Z186" i="2"/>
  <c r="AM186" i="2" l="1"/>
  <c r="AN186" i="2"/>
  <c r="X187" i="2"/>
  <c r="Z187" i="2"/>
  <c r="W188" i="2"/>
  <c r="Y188" i="2"/>
  <c r="W189" i="2" l="1"/>
  <c r="Y189" i="2"/>
  <c r="AM187" i="2"/>
  <c r="AN187" i="2"/>
  <c r="X188" i="2"/>
  <c r="Z188" i="2"/>
  <c r="AM188" i="2" l="1"/>
  <c r="AN188" i="2"/>
  <c r="X189" i="2"/>
  <c r="Z189" i="2"/>
  <c r="W190" i="2"/>
  <c r="Y190" i="2"/>
  <c r="W191" i="2" l="1"/>
  <c r="Y191" i="2"/>
  <c r="AM189" i="2"/>
  <c r="AN189" i="2"/>
  <c r="X190" i="2"/>
  <c r="Z190" i="2"/>
  <c r="AM190" i="2" l="1"/>
  <c r="AN190" i="2"/>
  <c r="X191" i="2"/>
  <c r="Z191" i="2"/>
  <c r="W192" i="2"/>
  <c r="Y192" i="2"/>
  <c r="W193" i="2" l="1"/>
  <c r="Y193" i="2"/>
  <c r="AM191" i="2"/>
  <c r="AN191" i="2"/>
  <c r="X192" i="2"/>
  <c r="Z192" i="2"/>
  <c r="AM192" i="2" l="1"/>
  <c r="AN192" i="2"/>
  <c r="X193" i="2"/>
  <c r="Z193" i="2"/>
  <c r="W194" i="2"/>
  <c r="Y194" i="2"/>
  <c r="W195" i="2" l="1"/>
  <c r="Y195" i="2"/>
  <c r="AM193" i="2"/>
  <c r="AN193" i="2"/>
  <c r="X194" i="2"/>
  <c r="Z194" i="2"/>
  <c r="AM194" i="2" l="1"/>
  <c r="AN194" i="2"/>
  <c r="X195" i="2"/>
  <c r="Z195" i="2"/>
  <c r="W196" i="2"/>
  <c r="Y196" i="2"/>
  <c r="W197" i="2" l="1"/>
  <c r="Y197" i="2"/>
  <c r="AM195" i="2"/>
  <c r="AN195" i="2"/>
  <c r="X196" i="2"/>
  <c r="Z196" i="2"/>
  <c r="AM196" i="2" l="1"/>
  <c r="AN196" i="2"/>
  <c r="X197" i="2"/>
  <c r="Z197" i="2"/>
  <c r="W198" i="2"/>
  <c r="Y198" i="2"/>
  <c r="W199" i="2" l="1"/>
  <c r="Y199" i="2"/>
  <c r="AM197" i="2"/>
  <c r="AN197" i="2"/>
  <c r="X198" i="2"/>
  <c r="Z198" i="2"/>
  <c r="AM198" i="2" l="1"/>
  <c r="AN198" i="2"/>
  <c r="X199" i="2"/>
  <c r="Z199" i="2"/>
  <c r="W200" i="2"/>
  <c r="Y200" i="2"/>
  <c r="W201" i="2" l="1"/>
  <c r="Y201" i="2"/>
  <c r="AM199" i="2"/>
  <c r="AN199" i="2"/>
  <c r="X200" i="2"/>
  <c r="Z200" i="2"/>
  <c r="AM200" i="2" l="1"/>
  <c r="AN200" i="2"/>
  <c r="X201" i="2"/>
  <c r="Z201" i="2"/>
  <c r="W202" i="2"/>
  <c r="Y202" i="2"/>
  <c r="W203" i="2" l="1"/>
  <c r="Y203" i="2"/>
  <c r="AM201" i="2"/>
  <c r="AN201" i="2"/>
  <c r="X202" i="2"/>
  <c r="Z202" i="2"/>
  <c r="AM202" i="2" l="1"/>
  <c r="AN202" i="2"/>
  <c r="X203" i="2"/>
  <c r="Z203" i="2"/>
  <c r="W204" i="2"/>
  <c r="Y204" i="2"/>
  <c r="W205" i="2" l="1"/>
  <c r="Y205" i="2"/>
  <c r="AM203" i="2"/>
  <c r="AN203" i="2"/>
  <c r="X204" i="2"/>
  <c r="Z204" i="2"/>
  <c r="AM204" i="2" l="1"/>
  <c r="AN204" i="2"/>
  <c r="X205" i="2"/>
  <c r="Z205" i="2"/>
  <c r="W206" i="2"/>
  <c r="Y206" i="2"/>
  <c r="W207" i="2" l="1"/>
  <c r="Y207" i="2"/>
  <c r="AM205" i="2"/>
  <c r="AN205" i="2"/>
  <c r="X206" i="2"/>
  <c r="Z206" i="2"/>
  <c r="AM206" i="2" l="1"/>
  <c r="AN206" i="2"/>
  <c r="X207" i="2"/>
  <c r="Z207" i="2"/>
  <c r="W208" i="2"/>
  <c r="Y208" i="2"/>
  <c r="W209" i="2" l="1"/>
  <c r="Y209" i="2"/>
  <c r="AM207" i="2"/>
  <c r="AN207" i="2"/>
  <c r="X208" i="2"/>
  <c r="Z208" i="2"/>
  <c r="AM208" i="2" l="1"/>
  <c r="AN208" i="2"/>
  <c r="X209" i="2"/>
  <c r="Z209" i="2"/>
  <c r="W210" i="2"/>
  <c r="Y210" i="2"/>
  <c r="W211" i="2" l="1"/>
  <c r="Y211" i="2"/>
  <c r="AM209" i="2"/>
  <c r="AN209" i="2"/>
  <c r="X210" i="2"/>
  <c r="Z210" i="2"/>
  <c r="AM210" i="2" l="1"/>
  <c r="AN210" i="2"/>
  <c r="X211" i="2"/>
  <c r="Z211" i="2"/>
  <c r="W212" i="2"/>
  <c r="Y212" i="2"/>
  <c r="W213" i="2" l="1"/>
  <c r="Y213" i="2"/>
  <c r="AM211" i="2"/>
  <c r="AN211" i="2"/>
  <c r="X212" i="2"/>
  <c r="Z212" i="2"/>
  <c r="AM212" i="2" l="1"/>
  <c r="AN212" i="2"/>
  <c r="X213" i="2"/>
  <c r="Z213" i="2"/>
  <c r="W214" i="2"/>
  <c r="Y214" i="2"/>
  <c r="W215" i="2" l="1"/>
  <c r="Y215" i="2"/>
  <c r="AM213" i="2"/>
  <c r="AN213" i="2"/>
  <c r="X214" i="2"/>
  <c r="Z214" i="2"/>
  <c r="AM214" i="2" l="1"/>
  <c r="AN214" i="2"/>
  <c r="X215" i="2"/>
  <c r="Z215" i="2"/>
  <c r="W216" i="2"/>
  <c r="Y216" i="2"/>
  <c r="W217" i="2" l="1"/>
  <c r="Y217" i="2"/>
  <c r="AM215" i="2"/>
  <c r="AN215" i="2"/>
  <c r="X216" i="2"/>
  <c r="Z216" i="2"/>
  <c r="AM216" i="2" l="1"/>
  <c r="AN216" i="2"/>
  <c r="X217" i="2"/>
  <c r="Z217" i="2"/>
  <c r="W218" i="2"/>
  <c r="Y218" i="2"/>
  <c r="W219" i="2" l="1"/>
  <c r="Y219" i="2"/>
  <c r="AM217" i="2"/>
  <c r="AN217" i="2"/>
  <c r="X218" i="2"/>
  <c r="Z218" i="2"/>
  <c r="AM218" i="2" l="1"/>
  <c r="AN218" i="2"/>
  <c r="X219" i="2"/>
  <c r="Z219" i="2"/>
  <c r="W220" i="2"/>
  <c r="Y220" i="2"/>
  <c r="W221" i="2" l="1"/>
  <c r="Y221" i="2"/>
  <c r="AM219" i="2"/>
  <c r="AN219" i="2"/>
  <c r="X220" i="2"/>
  <c r="Z220" i="2"/>
  <c r="AM220" i="2" l="1"/>
  <c r="AN220" i="2"/>
  <c r="X221" i="2"/>
  <c r="Z221" i="2"/>
  <c r="W222" i="2"/>
  <c r="Y222" i="2"/>
  <c r="W223" i="2" l="1"/>
  <c r="Y223" i="2"/>
  <c r="AM221" i="2"/>
  <c r="AN221" i="2"/>
  <c r="X222" i="2"/>
  <c r="Z222" i="2"/>
  <c r="AM222" i="2" l="1"/>
  <c r="AN222" i="2"/>
  <c r="X223" i="2"/>
  <c r="Z223" i="2"/>
  <c r="W224" i="2"/>
  <c r="Y224" i="2"/>
  <c r="W225" i="2" l="1"/>
  <c r="Y225" i="2"/>
  <c r="AM223" i="2"/>
  <c r="AN223" i="2"/>
  <c r="X224" i="2"/>
  <c r="Z224" i="2"/>
  <c r="AM224" i="2" l="1"/>
  <c r="AN224" i="2"/>
  <c r="X225" i="2"/>
  <c r="Z225" i="2"/>
  <c r="W226" i="2"/>
  <c r="Y226" i="2"/>
  <c r="W227" i="2" l="1"/>
  <c r="Y227" i="2"/>
  <c r="AM225" i="2"/>
  <c r="AN225" i="2"/>
  <c r="X226" i="2"/>
  <c r="Z226" i="2"/>
  <c r="AM226" i="2" l="1"/>
  <c r="AN226" i="2"/>
  <c r="X227" i="2"/>
  <c r="Z227" i="2"/>
  <c r="W228" i="2"/>
  <c r="Y228" i="2"/>
  <c r="W229" i="2" l="1"/>
  <c r="Y229" i="2"/>
  <c r="AM227" i="2"/>
  <c r="AN227" i="2"/>
  <c r="X228" i="2"/>
  <c r="Z228" i="2"/>
  <c r="AM228" i="2" l="1"/>
  <c r="AN228" i="2"/>
  <c r="X229" i="2"/>
  <c r="Z229" i="2"/>
  <c r="W230" i="2"/>
  <c r="Y230" i="2"/>
  <c r="W231" i="2" l="1"/>
  <c r="Y231" i="2"/>
  <c r="AM229" i="2"/>
  <c r="AN229" i="2"/>
  <c r="X230" i="2"/>
  <c r="Z230" i="2"/>
  <c r="AM230" i="2" l="1"/>
  <c r="AN230" i="2"/>
  <c r="X231" i="2"/>
  <c r="Z231" i="2"/>
  <c r="W232" i="2"/>
  <c r="Y232" i="2"/>
  <c r="W233" i="2" l="1"/>
  <c r="Y233" i="2"/>
  <c r="AM231" i="2"/>
  <c r="AN231" i="2"/>
  <c r="X232" i="2"/>
  <c r="Z232" i="2"/>
  <c r="AM232" i="2" l="1"/>
  <c r="AN232" i="2"/>
  <c r="X233" i="2"/>
  <c r="Z233" i="2"/>
  <c r="W234" i="2"/>
  <c r="Y234" i="2"/>
  <c r="W235" i="2" l="1"/>
  <c r="Y235" i="2"/>
  <c r="AM233" i="2"/>
  <c r="AN233" i="2"/>
  <c r="X234" i="2"/>
  <c r="Z234" i="2"/>
  <c r="AM234" i="2" l="1"/>
  <c r="AN234" i="2"/>
  <c r="X235" i="2"/>
  <c r="Z235" i="2"/>
  <c r="W236" i="2"/>
  <c r="Y236" i="2"/>
  <c r="W237" i="2" l="1"/>
  <c r="Y237" i="2"/>
  <c r="AM235" i="2"/>
  <c r="AN235" i="2"/>
  <c r="X236" i="2"/>
  <c r="Z236" i="2"/>
  <c r="AM236" i="2" l="1"/>
  <c r="AN236" i="2"/>
  <c r="X237" i="2"/>
  <c r="Z237" i="2"/>
  <c r="W238" i="2"/>
  <c r="Y238" i="2"/>
  <c r="W239" i="2" l="1"/>
  <c r="Y239" i="2"/>
  <c r="AM237" i="2"/>
  <c r="AN237" i="2"/>
  <c r="X238" i="2"/>
  <c r="Z238" i="2"/>
  <c r="AM238" i="2" l="1"/>
  <c r="AN238" i="2"/>
  <c r="X239" i="2"/>
  <c r="Z239" i="2"/>
  <c r="W240" i="2"/>
  <c r="Y240" i="2"/>
  <c r="W241" i="2" l="1"/>
  <c r="Y241" i="2"/>
  <c r="AM239" i="2"/>
  <c r="AN239" i="2"/>
  <c r="X240" i="2"/>
  <c r="Z240" i="2"/>
  <c r="AM240" i="2" l="1"/>
  <c r="AN240" i="2"/>
  <c r="X241" i="2"/>
  <c r="Z241" i="2"/>
  <c r="W242" i="2"/>
  <c r="Y242" i="2"/>
  <c r="W243" i="2" l="1"/>
  <c r="Y243" i="2"/>
  <c r="AM241" i="2"/>
  <c r="AN241" i="2"/>
  <c r="X242" i="2"/>
  <c r="Z242" i="2"/>
  <c r="AM242" i="2" l="1"/>
  <c r="AN242" i="2"/>
  <c r="X243" i="2"/>
  <c r="Z243" i="2"/>
  <c r="W244" i="2"/>
  <c r="Y244" i="2"/>
  <c r="W245" i="2" l="1"/>
  <c r="Y245" i="2"/>
  <c r="AM243" i="2"/>
  <c r="AN243" i="2"/>
  <c r="X244" i="2"/>
  <c r="Z244" i="2"/>
  <c r="AM244" i="2" l="1"/>
  <c r="AN244" i="2"/>
  <c r="X245" i="2"/>
  <c r="Z245" i="2"/>
  <c r="W246" i="2"/>
  <c r="Y246" i="2"/>
  <c r="W247" i="2" l="1"/>
  <c r="Y247" i="2"/>
  <c r="AM245" i="2"/>
  <c r="AN245" i="2"/>
  <c r="X246" i="2"/>
  <c r="Z246" i="2"/>
  <c r="AM246" i="2" l="1"/>
  <c r="AN246" i="2"/>
  <c r="X247" i="2"/>
  <c r="Z247" i="2"/>
  <c r="W248" i="2"/>
  <c r="Y248" i="2"/>
  <c r="W249" i="2" l="1"/>
  <c r="Y249" i="2"/>
  <c r="AM247" i="2"/>
  <c r="AN247" i="2"/>
  <c r="X248" i="2"/>
  <c r="Z248" i="2"/>
  <c r="AM248" i="2" l="1"/>
  <c r="AN248" i="2"/>
  <c r="X249" i="2"/>
  <c r="Z249" i="2"/>
  <c r="W250" i="2"/>
  <c r="Y250" i="2"/>
  <c r="W251" i="2" l="1"/>
  <c r="Y251" i="2"/>
  <c r="AM249" i="2"/>
  <c r="AN249" i="2"/>
  <c r="X250" i="2"/>
  <c r="Z250" i="2"/>
  <c r="AM250" i="2" l="1"/>
  <c r="AN250" i="2"/>
  <c r="X251" i="2"/>
  <c r="Z251" i="2"/>
  <c r="W252" i="2"/>
  <c r="Y252" i="2"/>
  <c r="W253" i="2" l="1"/>
  <c r="Y253" i="2"/>
  <c r="AM251" i="2"/>
  <c r="AN251" i="2"/>
  <c r="X252" i="2"/>
  <c r="Z252" i="2"/>
  <c r="AM252" i="2" l="1"/>
  <c r="AN252" i="2"/>
  <c r="X253" i="2"/>
  <c r="Z253" i="2"/>
  <c r="W254" i="2"/>
  <c r="Y254" i="2"/>
  <c r="W255" i="2" l="1"/>
  <c r="Y255" i="2"/>
  <c r="AM253" i="2"/>
  <c r="AN253" i="2"/>
  <c r="X254" i="2"/>
  <c r="Z254" i="2"/>
  <c r="AM254" i="2" l="1"/>
  <c r="AN254" i="2"/>
  <c r="X255" i="2"/>
  <c r="Z255" i="2"/>
  <c r="W256" i="2"/>
  <c r="Y256" i="2"/>
  <c r="W257" i="2" l="1"/>
  <c r="Y257" i="2"/>
  <c r="AM255" i="2"/>
  <c r="AN255" i="2"/>
  <c r="X256" i="2"/>
  <c r="Z256" i="2"/>
  <c r="AM256" i="2" l="1"/>
  <c r="AN256" i="2"/>
  <c r="X257" i="2"/>
  <c r="Z257" i="2"/>
  <c r="W258" i="2"/>
  <c r="Y258" i="2"/>
  <c r="W259" i="2" l="1"/>
  <c r="Y259" i="2"/>
  <c r="AM257" i="2"/>
  <c r="AN257" i="2"/>
  <c r="X258" i="2"/>
  <c r="Z258" i="2"/>
  <c r="AM258" i="2" l="1"/>
  <c r="AN258" i="2"/>
  <c r="X259" i="2"/>
  <c r="Z259" i="2"/>
  <c r="W260" i="2"/>
  <c r="Y260" i="2"/>
  <c r="W261" i="2" l="1"/>
  <c r="Y261" i="2"/>
  <c r="AM259" i="2"/>
  <c r="AN259" i="2"/>
  <c r="X260" i="2"/>
  <c r="Z260" i="2"/>
  <c r="AM260" i="2" l="1"/>
  <c r="AN260" i="2"/>
  <c r="X261" i="2"/>
  <c r="Z261" i="2"/>
  <c r="W262" i="2"/>
  <c r="Y262" i="2"/>
  <c r="W263" i="2" l="1"/>
  <c r="Y263" i="2"/>
  <c r="AM261" i="2"/>
  <c r="AN261" i="2"/>
  <c r="X262" i="2"/>
  <c r="Z262" i="2"/>
  <c r="AM262" i="2" l="1"/>
  <c r="AN262" i="2"/>
  <c r="X263" i="2"/>
  <c r="Z263" i="2"/>
  <c r="W264" i="2"/>
  <c r="Y264" i="2"/>
  <c r="W265" i="2" l="1"/>
  <c r="Y265" i="2"/>
  <c r="AM263" i="2"/>
  <c r="AN263" i="2"/>
  <c r="X264" i="2"/>
  <c r="Z264" i="2"/>
  <c r="AM264" i="2" l="1"/>
  <c r="AN264" i="2"/>
  <c r="X265" i="2"/>
  <c r="Z265" i="2"/>
  <c r="W266" i="2"/>
  <c r="Y266" i="2"/>
  <c r="W267" i="2" l="1"/>
  <c r="Y267" i="2"/>
  <c r="AM265" i="2"/>
  <c r="AN265" i="2"/>
  <c r="X266" i="2"/>
  <c r="Z266" i="2"/>
  <c r="AM266" i="2" l="1"/>
  <c r="AN266" i="2"/>
  <c r="X267" i="2"/>
  <c r="Z267" i="2"/>
  <c r="W268" i="2"/>
  <c r="Y268" i="2"/>
  <c r="W269" i="2" l="1"/>
  <c r="Y269" i="2"/>
  <c r="AM267" i="2"/>
  <c r="AN267" i="2"/>
  <c r="X268" i="2"/>
  <c r="Z268" i="2"/>
  <c r="AM268" i="2" l="1"/>
  <c r="AN268" i="2"/>
  <c r="X269" i="2"/>
  <c r="Z269" i="2"/>
  <c r="W270" i="2"/>
  <c r="Y270" i="2"/>
  <c r="W271" i="2" l="1"/>
  <c r="Y271" i="2"/>
  <c r="AM269" i="2"/>
  <c r="AN269" i="2"/>
  <c r="X270" i="2"/>
  <c r="Z270" i="2"/>
  <c r="AM270" i="2" l="1"/>
  <c r="AN270" i="2"/>
  <c r="X271" i="2"/>
  <c r="Z271" i="2"/>
  <c r="W272" i="2"/>
  <c r="Y272" i="2"/>
  <c r="W273" i="2" l="1"/>
  <c r="Y273" i="2"/>
  <c r="AM271" i="2"/>
  <c r="AN271" i="2"/>
  <c r="X272" i="2"/>
  <c r="Z272" i="2"/>
  <c r="AM272" i="2" l="1"/>
  <c r="AN272" i="2"/>
  <c r="X273" i="2"/>
  <c r="Z273" i="2"/>
  <c r="W274" i="2"/>
  <c r="Y274" i="2"/>
  <c r="W275" i="2" l="1"/>
  <c r="Y275" i="2"/>
  <c r="AM273" i="2"/>
  <c r="AN273" i="2"/>
  <c r="X274" i="2"/>
  <c r="Z274" i="2"/>
  <c r="AM274" i="2" l="1"/>
  <c r="AN274" i="2"/>
  <c r="X275" i="2"/>
  <c r="Z275" i="2"/>
  <c r="W276" i="2"/>
  <c r="Y276" i="2"/>
  <c r="W277" i="2" l="1"/>
  <c r="Y277" i="2"/>
  <c r="AM275" i="2"/>
  <c r="AN275" i="2"/>
  <c r="X276" i="2"/>
  <c r="Z276" i="2"/>
  <c r="AM276" i="2" l="1"/>
  <c r="AN276" i="2"/>
  <c r="X277" i="2"/>
  <c r="Z277" i="2"/>
  <c r="W278" i="2"/>
  <c r="Y278" i="2"/>
  <c r="W279" i="2" l="1"/>
  <c r="Y279" i="2"/>
  <c r="AM277" i="2"/>
  <c r="AN277" i="2"/>
  <c r="X278" i="2"/>
  <c r="Z278" i="2"/>
  <c r="AM278" i="2" l="1"/>
  <c r="AN278" i="2"/>
  <c r="X279" i="2"/>
  <c r="Z279" i="2"/>
  <c r="W280" i="2"/>
  <c r="Y280" i="2"/>
  <c r="W281" i="2" l="1"/>
  <c r="Y281" i="2"/>
  <c r="AM279" i="2"/>
  <c r="AN279" i="2"/>
  <c r="X280" i="2"/>
  <c r="Z280" i="2"/>
  <c r="AM280" i="2" l="1"/>
  <c r="AN280" i="2"/>
  <c r="X281" i="2"/>
  <c r="Z281" i="2"/>
  <c r="W282" i="2"/>
  <c r="Y282" i="2"/>
  <c r="W283" i="2" l="1"/>
  <c r="Y283" i="2"/>
  <c r="AM281" i="2"/>
  <c r="AN281" i="2"/>
  <c r="X282" i="2"/>
  <c r="Z282" i="2"/>
  <c r="AM282" i="2" l="1"/>
  <c r="AN282" i="2"/>
  <c r="X283" i="2"/>
  <c r="Z283" i="2"/>
  <c r="W284" i="2"/>
  <c r="Y284" i="2"/>
  <c r="W285" i="2" l="1"/>
  <c r="Y285" i="2"/>
  <c r="AM283" i="2"/>
  <c r="AN283" i="2"/>
  <c r="X284" i="2"/>
  <c r="Z284" i="2"/>
  <c r="AM284" i="2" l="1"/>
  <c r="AN284" i="2"/>
  <c r="X285" i="2"/>
  <c r="Z285" i="2"/>
  <c r="W286" i="2"/>
  <c r="Y286" i="2"/>
  <c r="W287" i="2" l="1"/>
  <c r="Y287" i="2"/>
  <c r="AM285" i="2"/>
  <c r="AN285" i="2"/>
  <c r="X286" i="2"/>
  <c r="Z286" i="2"/>
  <c r="AM286" i="2" l="1"/>
  <c r="AN286" i="2"/>
  <c r="X287" i="2"/>
  <c r="Z287" i="2"/>
  <c r="W288" i="2"/>
  <c r="Y288" i="2"/>
  <c r="W289" i="2" l="1"/>
  <c r="Y289" i="2"/>
  <c r="AM287" i="2"/>
  <c r="AN287" i="2"/>
  <c r="X288" i="2"/>
  <c r="Z288" i="2"/>
  <c r="AM288" i="2" l="1"/>
  <c r="AN288" i="2"/>
  <c r="X289" i="2"/>
  <c r="Z289" i="2"/>
  <c r="W290" i="2"/>
  <c r="Y290" i="2"/>
  <c r="W291" i="2" l="1"/>
  <c r="Y291" i="2"/>
  <c r="AM289" i="2"/>
  <c r="AN289" i="2"/>
  <c r="X290" i="2"/>
  <c r="Z290" i="2"/>
  <c r="AM290" i="2" l="1"/>
  <c r="AN290" i="2"/>
  <c r="X291" i="2"/>
  <c r="Z291" i="2"/>
  <c r="W292" i="2"/>
  <c r="Y292" i="2"/>
  <c r="W293" i="2" l="1"/>
  <c r="Y293" i="2"/>
  <c r="AM291" i="2"/>
  <c r="AN291" i="2"/>
  <c r="X292" i="2"/>
  <c r="Z292" i="2"/>
  <c r="AM292" i="2" l="1"/>
  <c r="AN292" i="2"/>
  <c r="X293" i="2"/>
  <c r="Z293" i="2"/>
  <c r="W294" i="2"/>
  <c r="Y294" i="2"/>
  <c r="W295" i="2" l="1"/>
  <c r="Y295" i="2"/>
  <c r="AM293" i="2"/>
  <c r="AN293" i="2"/>
  <c r="X294" i="2"/>
  <c r="Z294" i="2"/>
  <c r="AM294" i="2" l="1"/>
  <c r="AN294" i="2"/>
  <c r="X295" i="2"/>
  <c r="Z295" i="2"/>
  <c r="W296" i="2"/>
  <c r="Y296" i="2"/>
  <c r="W297" i="2" l="1"/>
  <c r="Y297" i="2"/>
  <c r="AM295" i="2"/>
  <c r="AN295" i="2"/>
  <c r="X296" i="2"/>
  <c r="Z296" i="2"/>
  <c r="AM296" i="2" l="1"/>
  <c r="AN296" i="2"/>
  <c r="X297" i="2"/>
  <c r="Z297" i="2"/>
  <c r="W298" i="2"/>
  <c r="Y298" i="2"/>
  <c r="W299" i="2" l="1"/>
  <c r="Y299" i="2"/>
  <c r="AM297" i="2"/>
  <c r="AN297" i="2"/>
  <c r="X298" i="2"/>
  <c r="Z298" i="2"/>
  <c r="AM298" i="2" l="1"/>
  <c r="AN298" i="2"/>
  <c r="X299" i="2"/>
  <c r="Z299" i="2"/>
  <c r="W300" i="2"/>
  <c r="Y300" i="2"/>
  <c r="W301" i="2" l="1"/>
  <c r="Y301" i="2"/>
  <c r="AM299" i="2"/>
  <c r="AN299" i="2"/>
  <c r="X300" i="2"/>
  <c r="Z300" i="2"/>
  <c r="AM300" i="2" l="1"/>
  <c r="AN300" i="2"/>
  <c r="X301" i="2"/>
  <c r="Z301" i="2"/>
  <c r="W302" i="2"/>
  <c r="Y302" i="2"/>
  <c r="W303" i="2" l="1"/>
  <c r="Y303" i="2"/>
  <c r="AM301" i="2"/>
  <c r="AN301" i="2"/>
  <c r="X302" i="2"/>
  <c r="Z302" i="2"/>
  <c r="AM302" i="2" l="1"/>
  <c r="AN302" i="2"/>
  <c r="X303" i="2"/>
  <c r="Z303" i="2"/>
  <c r="W304" i="2"/>
  <c r="Y304" i="2"/>
  <c r="W305" i="2" l="1"/>
  <c r="Y305" i="2"/>
  <c r="AM303" i="2"/>
  <c r="AN303" i="2"/>
  <c r="X304" i="2"/>
  <c r="Z304" i="2"/>
  <c r="AM304" i="2" l="1"/>
  <c r="AN304" i="2"/>
  <c r="X305" i="2"/>
  <c r="Z305" i="2"/>
  <c r="W306" i="2"/>
  <c r="Y306" i="2"/>
  <c r="W307" i="2" l="1"/>
  <c r="Y307" i="2"/>
  <c r="AM305" i="2"/>
  <c r="AN305" i="2"/>
  <c r="X306" i="2"/>
  <c r="Z306" i="2"/>
  <c r="AM306" i="2" l="1"/>
  <c r="AN306" i="2"/>
  <c r="X307" i="2"/>
  <c r="Z307" i="2"/>
  <c r="W308" i="2"/>
  <c r="Y308" i="2"/>
  <c r="W309" i="2" l="1"/>
  <c r="Y309" i="2"/>
  <c r="AM307" i="2"/>
  <c r="AN307" i="2"/>
  <c r="X308" i="2"/>
  <c r="Z308" i="2"/>
  <c r="AM308" i="2" l="1"/>
  <c r="AN308" i="2"/>
  <c r="X309" i="2"/>
  <c r="Z309" i="2"/>
  <c r="W310" i="2"/>
  <c r="Y310" i="2"/>
  <c r="W311" i="2" l="1"/>
  <c r="Y311" i="2"/>
  <c r="AM309" i="2"/>
  <c r="AN309" i="2"/>
  <c r="X310" i="2"/>
  <c r="Z310" i="2"/>
  <c r="AM310" i="2" l="1"/>
  <c r="AN310" i="2"/>
  <c r="X311" i="2"/>
  <c r="Z311" i="2"/>
  <c r="W312" i="2"/>
  <c r="Y312" i="2"/>
  <c r="W313" i="2" l="1"/>
  <c r="Y313" i="2"/>
  <c r="AM311" i="2"/>
  <c r="AN311" i="2"/>
  <c r="X312" i="2"/>
  <c r="Z312" i="2"/>
  <c r="AM312" i="2" l="1"/>
  <c r="AN312" i="2"/>
  <c r="X313" i="2"/>
  <c r="Z313" i="2"/>
  <c r="W314" i="2"/>
  <c r="Y314" i="2"/>
  <c r="W315" i="2" l="1"/>
  <c r="Y315" i="2"/>
  <c r="AM313" i="2"/>
  <c r="AN313" i="2"/>
  <c r="X314" i="2"/>
  <c r="Z314" i="2"/>
  <c r="AM314" i="2" l="1"/>
  <c r="AN314" i="2"/>
  <c r="X315" i="2"/>
  <c r="Z315" i="2"/>
  <c r="W316" i="2"/>
  <c r="Y316" i="2"/>
  <c r="W317" i="2" l="1"/>
  <c r="Y317" i="2"/>
  <c r="AM315" i="2"/>
  <c r="AN315" i="2"/>
  <c r="X316" i="2"/>
  <c r="Z316" i="2"/>
  <c r="AM316" i="2" l="1"/>
  <c r="AN316" i="2"/>
  <c r="X317" i="2"/>
  <c r="Z317" i="2"/>
  <c r="W318" i="2"/>
  <c r="Y318" i="2"/>
  <c r="W319" i="2" l="1"/>
  <c r="Y319" i="2"/>
  <c r="AM317" i="2"/>
  <c r="AN317" i="2"/>
  <c r="X318" i="2"/>
  <c r="Z318" i="2"/>
  <c r="AM318" i="2" l="1"/>
  <c r="AN318" i="2"/>
  <c r="X319" i="2"/>
  <c r="Z319" i="2"/>
  <c r="W320" i="2"/>
  <c r="Y320" i="2"/>
  <c r="W321" i="2" l="1"/>
  <c r="Y321" i="2"/>
  <c r="AM319" i="2"/>
  <c r="AN319" i="2"/>
  <c r="X320" i="2"/>
  <c r="Z320" i="2"/>
  <c r="AM320" i="2" l="1"/>
  <c r="AN320" i="2"/>
  <c r="X321" i="2"/>
  <c r="Z321" i="2"/>
  <c r="W322" i="2"/>
  <c r="Y322" i="2"/>
  <c r="W323" i="2" l="1"/>
  <c r="Y323" i="2"/>
  <c r="AM321" i="2"/>
  <c r="AN321" i="2"/>
  <c r="X322" i="2"/>
  <c r="Z322" i="2"/>
  <c r="AM322" i="2" l="1"/>
  <c r="AN322" i="2"/>
  <c r="X323" i="2"/>
  <c r="Z323" i="2"/>
  <c r="W324" i="2"/>
  <c r="Y324" i="2"/>
  <c r="W325" i="2" l="1"/>
  <c r="Y325" i="2"/>
  <c r="AM323" i="2"/>
  <c r="AN323" i="2"/>
  <c r="X324" i="2"/>
  <c r="Z324" i="2"/>
  <c r="AM324" i="2" l="1"/>
  <c r="AN324" i="2"/>
  <c r="X325" i="2"/>
  <c r="Z325" i="2"/>
  <c r="W326" i="2"/>
  <c r="Y326" i="2"/>
  <c r="W327" i="2" l="1"/>
  <c r="Y327" i="2"/>
  <c r="AM325" i="2"/>
  <c r="AN325" i="2"/>
  <c r="X326" i="2"/>
  <c r="Z326" i="2"/>
  <c r="AM326" i="2" l="1"/>
  <c r="AN326" i="2"/>
  <c r="X327" i="2"/>
  <c r="Z327" i="2"/>
  <c r="W328" i="2"/>
  <c r="Y328" i="2"/>
  <c r="W329" i="2" l="1"/>
  <c r="Y329" i="2"/>
  <c r="AM327" i="2"/>
  <c r="AN327" i="2"/>
  <c r="X328" i="2"/>
  <c r="Z328" i="2"/>
  <c r="AM328" i="2" l="1"/>
  <c r="AN328" i="2"/>
  <c r="X329" i="2"/>
  <c r="Z329" i="2"/>
  <c r="W330" i="2"/>
  <c r="Y330" i="2"/>
  <c r="W331" i="2" l="1"/>
  <c r="Y331" i="2"/>
  <c r="AM329" i="2"/>
  <c r="AN329" i="2"/>
  <c r="X330" i="2"/>
  <c r="Z330" i="2"/>
  <c r="AM330" i="2" l="1"/>
  <c r="AN330" i="2"/>
  <c r="X331" i="2"/>
  <c r="Z331" i="2"/>
  <c r="W332" i="2"/>
  <c r="Y332" i="2"/>
  <c r="W333" i="2" l="1"/>
  <c r="Y333" i="2"/>
  <c r="AM331" i="2"/>
  <c r="AN331" i="2"/>
  <c r="X332" i="2"/>
  <c r="Z332" i="2"/>
  <c r="AM332" i="2" l="1"/>
  <c r="AN332" i="2"/>
  <c r="X333" i="2"/>
  <c r="Z333" i="2"/>
  <c r="W334" i="2"/>
  <c r="Y334" i="2"/>
  <c r="W335" i="2" l="1"/>
  <c r="Y335" i="2"/>
  <c r="AM333" i="2"/>
  <c r="AN333" i="2"/>
  <c r="X334" i="2"/>
  <c r="Z334" i="2"/>
  <c r="AM334" i="2" l="1"/>
  <c r="AN334" i="2"/>
  <c r="X335" i="2"/>
  <c r="Z335" i="2"/>
  <c r="W336" i="2"/>
  <c r="Y336" i="2"/>
  <c r="W337" i="2" l="1"/>
  <c r="Y337" i="2"/>
  <c r="AM335" i="2"/>
  <c r="AN335" i="2"/>
  <c r="X336" i="2"/>
  <c r="Z336" i="2"/>
  <c r="AM336" i="2" l="1"/>
  <c r="AN336" i="2"/>
  <c r="X337" i="2"/>
  <c r="Z337" i="2"/>
  <c r="W338" i="2"/>
  <c r="Y338" i="2"/>
  <c r="W339" i="2" l="1"/>
  <c r="Y339" i="2"/>
  <c r="AM337" i="2"/>
  <c r="AN337" i="2"/>
  <c r="X338" i="2"/>
  <c r="Z338" i="2"/>
  <c r="AM338" i="2" l="1"/>
  <c r="AN338" i="2"/>
  <c r="X339" i="2"/>
  <c r="Z339" i="2"/>
  <c r="W340" i="2"/>
  <c r="Y340" i="2"/>
  <c r="W341" i="2" l="1"/>
  <c r="Y341" i="2"/>
  <c r="AM339" i="2"/>
  <c r="AN339" i="2"/>
  <c r="X340" i="2"/>
  <c r="Z340" i="2"/>
  <c r="AM340" i="2" l="1"/>
  <c r="AN340" i="2"/>
  <c r="X341" i="2"/>
  <c r="Z341" i="2"/>
  <c r="W342" i="2"/>
  <c r="Y342" i="2"/>
  <c r="W343" i="2" l="1"/>
  <c r="Y343" i="2"/>
  <c r="AM341" i="2"/>
  <c r="AN341" i="2"/>
  <c r="X342" i="2"/>
  <c r="Z342" i="2"/>
  <c r="AM342" i="2" l="1"/>
  <c r="AN342" i="2"/>
  <c r="X343" i="2"/>
  <c r="Z343" i="2"/>
  <c r="W344" i="2"/>
  <c r="Y344" i="2"/>
  <c r="W345" i="2" l="1"/>
  <c r="Y345" i="2"/>
  <c r="AM343" i="2"/>
  <c r="AN343" i="2"/>
  <c r="X344" i="2"/>
  <c r="Z344" i="2"/>
  <c r="AM344" i="2" l="1"/>
  <c r="AN344" i="2"/>
  <c r="X345" i="2"/>
  <c r="Z345" i="2"/>
  <c r="W346" i="2"/>
  <c r="Y346" i="2"/>
  <c r="W347" i="2" l="1"/>
  <c r="Y347" i="2"/>
  <c r="AM345" i="2"/>
  <c r="AN345" i="2"/>
  <c r="X346" i="2"/>
  <c r="Z346" i="2"/>
  <c r="AM346" i="2" l="1"/>
  <c r="AN346" i="2"/>
  <c r="X347" i="2"/>
  <c r="Z347" i="2"/>
  <c r="W348" i="2"/>
  <c r="Y348" i="2"/>
  <c r="W349" i="2" l="1"/>
  <c r="Y349" i="2"/>
  <c r="AM347" i="2"/>
  <c r="AN347" i="2"/>
  <c r="X348" i="2"/>
  <c r="Z348" i="2"/>
  <c r="AM348" i="2" l="1"/>
  <c r="AN348" i="2"/>
  <c r="X349" i="2"/>
  <c r="Z349" i="2"/>
  <c r="W350" i="2"/>
  <c r="Y350" i="2"/>
  <c r="W351" i="2" l="1"/>
  <c r="Y351" i="2"/>
  <c r="AM349" i="2"/>
  <c r="AN349" i="2"/>
  <c r="X350" i="2"/>
  <c r="Z350" i="2"/>
  <c r="AM350" i="2" l="1"/>
  <c r="AN350" i="2"/>
  <c r="X351" i="2"/>
  <c r="Z351" i="2"/>
  <c r="W352" i="2"/>
  <c r="Y352" i="2"/>
  <c r="W353" i="2" l="1"/>
  <c r="Y353" i="2"/>
  <c r="AM351" i="2"/>
  <c r="AN351" i="2"/>
  <c r="X352" i="2"/>
  <c r="Z352" i="2"/>
  <c r="AM352" i="2" l="1"/>
  <c r="AN352" i="2"/>
  <c r="X353" i="2"/>
  <c r="Z353" i="2"/>
  <c r="W354" i="2"/>
  <c r="Y354" i="2"/>
  <c r="W355" i="2" l="1"/>
  <c r="Y355" i="2"/>
  <c r="AM353" i="2"/>
  <c r="AN353" i="2"/>
  <c r="X354" i="2"/>
  <c r="Z354" i="2"/>
  <c r="AM354" i="2" l="1"/>
  <c r="AN354" i="2"/>
  <c r="X355" i="2"/>
  <c r="Z355" i="2"/>
  <c r="W356" i="2"/>
  <c r="Y356" i="2"/>
  <c r="W357" i="2" l="1"/>
  <c r="Y357" i="2"/>
  <c r="AM355" i="2"/>
  <c r="AN355" i="2"/>
  <c r="X356" i="2"/>
  <c r="Z356" i="2"/>
  <c r="AM356" i="2" l="1"/>
  <c r="AN356" i="2"/>
  <c r="X357" i="2"/>
  <c r="Z357" i="2"/>
  <c r="W358" i="2"/>
  <c r="Y358" i="2"/>
  <c r="W359" i="2" l="1"/>
  <c r="Y359" i="2"/>
  <c r="AM357" i="2"/>
  <c r="AN357" i="2"/>
  <c r="X358" i="2"/>
  <c r="Z358" i="2"/>
  <c r="AM358" i="2" l="1"/>
  <c r="AN358" i="2"/>
  <c r="X359" i="2"/>
  <c r="Z359" i="2"/>
  <c r="W360" i="2"/>
  <c r="Y360" i="2"/>
  <c r="W361" i="2" l="1"/>
  <c r="Y361" i="2"/>
  <c r="AM359" i="2"/>
  <c r="AN359" i="2"/>
  <c r="X360" i="2"/>
  <c r="Z360" i="2"/>
  <c r="AM360" i="2" l="1"/>
  <c r="AN360" i="2"/>
  <c r="X361" i="2"/>
  <c r="Z361" i="2"/>
  <c r="W362" i="2"/>
  <c r="Y362" i="2"/>
  <c r="W363" i="2" l="1"/>
  <c r="Y363" i="2"/>
  <c r="AM361" i="2"/>
  <c r="AN361" i="2"/>
  <c r="X362" i="2"/>
  <c r="Z362" i="2"/>
  <c r="AM362" i="2" l="1"/>
  <c r="AN362" i="2"/>
  <c r="X363" i="2"/>
  <c r="Z363" i="2"/>
  <c r="W364" i="2"/>
  <c r="Y364" i="2"/>
  <c r="W365" i="2" l="1"/>
  <c r="Y365" i="2"/>
  <c r="AM363" i="2"/>
  <c r="AN363" i="2"/>
  <c r="X364" i="2"/>
  <c r="Z364" i="2"/>
  <c r="AM364" i="2" l="1"/>
  <c r="AN364" i="2"/>
  <c r="X365" i="2"/>
  <c r="Z365" i="2"/>
  <c r="W366" i="2"/>
  <c r="Y366" i="2"/>
  <c r="W367" i="2" l="1"/>
  <c r="Y367" i="2"/>
  <c r="AM365" i="2"/>
  <c r="AN365" i="2"/>
  <c r="X366" i="2"/>
  <c r="Z366" i="2"/>
  <c r="AM366" i="2" l="1"/>
  <c r="AN366" i="2"/>
  <c r="X367" i="2"/>
  <c r="Z367" i="2"/>
  <c r="W368" i="2"/>
  <c r="Y368" i="2"/>
  <c r="W369" i="2" l="1"/>
  <c r="Y369" i="2"/>
  <c r="AM367" i="2"/>
  <c r="AN367" i="2"/>
  <c r="X368" i="2"/>
  <c r="Z368" i="2"/>
  <c r="AM368" i="2" l="1"/>
  <c r="AN368" i="2"/>
  <c r="X369" i="2"/>
  <c r="Z369" i="2"/>
  <c r="W370" i="2"/>
  <c r="Y370" i="2"/>
  <c r="W371" i="2" l="1"/>
  <c r="Y371" i="2"/>
  <c r="AM369" i="2"/>
  <c r="AN369" i="2"/>
  <c r="X370" i="2"/>
  <c r="Z370" i="2"/>
  <c r="AM370" i="2" l="1"/>
  <c r="AN370" i="2"/>
  <c r="X371" i="2"/>
  <c r="Z371" i="2"/>
  <c r="W372" i="2"/>
  <c r="Y372" i="2"/>
  <c r="W373" i="2" l="1"/>
  <c r="Y373" i="2"/>
  <c r="AM371" i="2"/>
  <c r="AN371" i="2"/>
  <c r="X372" i="2"/>
  <c r="Z372" i="2"/>
  <c r="AM372" i="2" l="1"/>
  <c r="AN372" i="2"/>
  <c r="X373" i="2"/>
  <c r="Z373" i="2"/>
  <c r="W374" i="2"/>
  <c r="Y374" i="2"/>
  <c r="W375" i="2" l="1"/>
  <c r="Y375" i="2"/>
  <c r="AM373" i="2"/>
  <c r="AN373" i="2"/>
  <c r="X374" i="2"/>
  <c r="Z374" i="2"/>
  <c r="AM374" i="2" l="1"/>
  <c r="AN374" i="2"/>
  <c r="X375" i="2"/>
  <c r="Z375" i="2"/>
  <c r="W376" i="2"/>
  <c r="Y376" i="2"/>
  <c r="W377" i="2" l="1"/>
  <c r="Y377" i="2"/>
  <c r="AM375" i="2"/>
  <c r="AN375" i="2"/>
  <c r="X376" i="2"/>
  <c r="Z376" i="2"/>
  <c r="AM376" i="2" l="1"/>
  <c r="AN376" i="2"/>
  <c r="X377" i="2"/>
  <c r="Z377" i="2"/>
  <c r="W378" i="2"/>
  <c r="Y378" i="2"/>
  <c r="W379" i="2" l="1"/>
  <c r="Y379" i="2"/>
  <c r="AM377" i="2"/>
  <c r="AN377" i="2"/>
  <c r="X378" i="2"/>
  <c r="Z378" i="2"/>
  <c r="AM378" i="2" l="1"/>
  <c r="AN378" i="2"/>
  <c r="X379" i="2"/>
  <c r="Z379" i="2"/>
  <c r="W380" i="2"/>
  <c r="Y380" i="2"/>
  <c r="W381" i="2" l="1"/>
  <c r="Y381" i="2"/>
  <c r="AM379" i="2"/>
  <c r="AN379" i="2"/>
  <c r="X380" i="2"/>
  <c r="Z380" i="2"/>
  <c r="AM380" i="2" l="1"/>
  <c r="AN380" i="2"/>
  <c r="X381" i="2"/>
  <c r="Z381" i="2"/>
  <c r="W382" i="2"/>
  <c r="Y382" i="2"/>
  <c r="W383" i="2" l="1"/>
  <c r="Y383" i="2"/>
  <c r="AM381" i="2"/>
  <c r="AN381" i="2"/>
  <c r="X382" i="2"/>
  <c r="Z382" i="2"/>
  <c r="AM382" i="2" l="1"/>
  <c r="AN382" i="2"/>
  <c r="X383" i="2"/>
  <c r="Z383" i="2"/>
  <c r="W384" i="2"/>
  <c r="Y384" i="2"/>
  <c r="W385" i="2" l="1"/>
  <c r="Y385" i="2"/>
  <c r="AM383" i="2"/>
  <c r="AN383" i="2"/>
  <c r="X384" i="2"/>
  <c r="Z384" i="2"/>
  <c r="AM384" i="2" l="1"/>
  <c r="AN384" i="2"/>
  <c r="X385" i="2"/>
  <c r="Z385" i="2"/>
  <c r="W386" i="2"/>
  <c r="Y386" i="2"/>
  <c r="W387" i="2" l="1"/>
  <c r="Y387" i="2"/>
  <c r="AM385" i="2"/>
  <c r="AN385" i="2"/>
  <c r="X386" i="2"/>
  <c r="Z386" i="2"/>
  <c r="AM386" i="2" l="1"/>
  <c r="AN386" i="2"/>
  <c r="X387" i="2"/>
  <c r="Z387" i="2"/>
  <c r="W388" i="2"/>
  <c r="Y388" i="2"/>
  <c r="W389" i="2" l="1"/>
  <c r="Y389" i="2"/>
  <c r="AM387" i="2"/>
  <c r="AN387" i="2"/>
  <c r="X388" i="2"/>
  <c r="Z388" i="2"/>
  <c r="AM388" i="2" l="1"/>
  <c r="AN388" i="2"/>
  <c r="X389" i="2"/>
  <c r="Z389" i="2"/>
  <c r="W390" i="2"/>
  <c r="Y390" i="2"/>
  <c r="W391" i="2" l="1"/>
  <c r="Y391" i="2"/>
  <c r="AM389" i="2"/>
  <c r="AN389" i="2"/>
  <c r="X390" i="2"/>
  <c r="Z390" i="2"/>
  <c r="AM390" i="2" l="1"/>
  <c r="AN390" i="2"/>
  <c r="X391" i="2"/>
  <c r="Z391" i="2"/>
  <c r="W392" i="2"/>
  <c r="Y392" i="2"/>
  <c r="W393" i="2" l="1"/>
  <c r="Y393" i="2"/>
  <c r="AM391" i="2"/>
  <c r="AN391" i="2"/>
  <c r="X392" i="2"/>
  <c r="Z392" i="2"/>
  <c r="AM392" i="2" l="1"/>
  <c r="AN392" i="2"/>
  <c r="X393" i="2"/>
  <c r="Z393" i="2"/>
  <c r="W394" i="2"/>
  <c r="Y394" i="2"/>
  <c r="W395" i="2" l="1"/>
  <c r="Y395" i="2"/>
  <c r="AM393" i="2"/>
  <c r="AN393" i="2"/>
  <c r="X394" i="2"/>
  <c r="Z394" i="2"/>
  <c r="AM394" i="2" l="1"/>
  <c r="AN394" i="2"/>
  <c r="X395" i="2"/>
  <c r="Z395" i="2"/>
  <c r="W396" i="2"/>
  <c r="Y396" i="2"/>
  <c r="W397" i="2" l="1"/>
  <c r="Y397" i="2"/>
  <c r="AM395" i="2"/>
  <c r="AN395" i="2"/>
  <c r="X396" i="2"/>
  <c r="Z396" i="2"/>
  <c r="AM396" i="2" l="1"/>
  <c r="AN396" i="2"/>
  <c r="X397" i="2"/>
  <c r="Z397" i="2"/>
  <c r="W398" i="2"/>
  <c r="Y398" i="2"/>
  <c r="W399" i="2" l="1"/>
  <c r="Y399" i="2"/>
  <c r="AM397" i="2"/>
  <c r="AN397" i="2"/>
  <c r="X398" i="2"/>
  <c r="Z398" i="2"/>
  <c r="AM398" i="2" l="1"/>
  <c r="AN398" i="2"/>
  <c r="X399" i="2"/>
  <c r="Z399" i="2"/>
  <c r="W400" i="2"/>
  <c r="Y400" i="2"/>
  <c r="W401" i="2" l="1"/>
  <c r="Y401" i="2"/>
  <c r="AM399" i="2"/>
  <c r="AN399" i="2"/>
  <c r="X400" i="2"/>
  <c r="Z400" i="2"/>
  <c r="AM400" i="2" l="1"/>
  <c r="AN400" i="2"/>
  <c r="X401" i="2"/>
  <c r="Z401" i="2"/>
  <c r="W402" i="2"/>
  <c r="Y402" i="2"/>
  <c r="W403" i="2" l="1"/>
  <c r="Y403" i="2"/>
  <c r="AM401" i="2"/>
  <c r="AN401" i="2"/>
  <c r="X402" i="2"/>
  <c r="Z402" i="2"/>
  <c r="AM402" i="2" l="1"/>
  <c r="AN402" i="2"/>
  <c r="X403" i="2"/>
  <c r="Z403" i="2"/>
  <c r="W404" i="2"/>
  <c r="Y404" i="2"/>
  <c r="W405" i="2" l="1"/>
  <c r="Y405" i="2"/>
  <c r="AM403" i="2"/>
  <c r="AN403" i="2"/>
  <c r="X404" i="2"/>
  <c r="Z404" i="2"/>
  <c r="AM404" i="2" l="1"/>
  <c r="AN404" i="2"/>
  <c r="X405" i="2"/>
  <c r="Z405" i="2"/>
  <c r="W406" i="2"/>
  <c r="Y406" i="2"/>
  <c r="W407" i="2" l="1"/>
  <c r="Y407" i="2"/>
  <c r="AM405" i="2"/>
  <c r="AN405" i="2"/>
  <c r="X406" i="2"/>
  <c r="Z406" i="2"/>
  <c r="AM406" i="2" l="1"/>
  <c r="AN406" i="2"/>
  <c r="X407" i="2"/>
  <c r="Z407" i="2"/>
  <c r="W408" i="2"/>
  <c r="Y408" i="2"/>
  <c r="W409" i="2" l="1"/>
  <c r="Y409" i="2"/>
  <c r="AM407" i="2"/>
  <c r="AN407" i="2"/>
  <c r="X408" i="2"/>
  <c r="Z408" i="2"/>
  <c r="AM408" i="2" l="1"/>
  <c r="AN408" i="2"/>
  <c r="X409" i="2"/>
  <c r="Z409" i="2"/>
  <c r="W410" i="2"/>
  <c r="Y410" i="2"/>
  <c r="W411" i="2" l="1"/>
  <c r="Y411" i="2"/>
  <c r="AM409" i="2"/>
  <c r="AN409" i="2"/>
  <c r="X410" i="2"/>
  <c r="Z410" i="2"/>
  <c r="AM410" i="2" l="1"/>
  <c r="AN410" i="2"/>
  <c r="X411" i="2"/>
  <c r="Z411" i="2"/>
  <c r="W412" i="2"/>
  <c r="Y412" i="2"/>
  <c r="W413" i="2" l="1"/>
  <c r="Y413" i="2"/>
  <c r="AM411" i="2"/>
  <c r="AN411" i="2"/>
  <c r="X412" i="2"/>
  <c r="Z412" i="2"/>
  <c r="AM412" i="2" l="1"/>
  <c r="AN412" i="2"/>
  <c r="X413" i="2"/>
  <c r="Z413" i="2"/>
  <c r="W414" i="2"/>
  <c r="Y414" i="2"/>
  <c r="W415" i="2" l="1"/>
  <c r="Y415" i="2"/>
  <c r="AM413" i="2"/>
  <c r="AN413" i="2"/>
  <c r="X414" i="2"/>
  <c r="Z414" i="2"/>
  <c r="AM414" i="2" l="1"/>
  <c r="AN414" i="2"/>
  <c r="X415" i="2"/>
  <c r="Z415" i="2"/>
  <c r="W416" i="2"/>
  <c r="Y416" i="2"/>
  <c r="W417" i="2" l="1"/>
  <c r="Y417" i="2"/>
  <c r="AM415" i="2"/>
  <c r="AN415" i="2"/>
  <c r="X416" i="2"/>
  <c r="Z416" i="2"/>
  <c r="AM416" i="2" l="1"/>
  <c r="AN416" i="2"/>
  <c r="X417" i="2"/>
  <c r="Z417" i="2"/>
  <c r="W418" i="2"/>
  <c r="Y418" i="2"/>
  <c r="W419" i="2" l="1"/>
  <c r="Y419" i="2"/>
  <c r="AM417" i="2"/>
  <c r="AN417" i="2"/>
  <c r="X418" i="2"/>
  <c r="Z418" i="2"/>
  <c r="AM418" i="2" l="1"/>
  <c r="AN418" i="2"/>
  <c r="X419" i="2"/>
  <c r="Z419" i="2"/>
  <c r="W420" i="2"/>
  <c r="Y420" i="2"/>
  <c r="W421" i="2" l="1"/>
  <c r="Y421" i="2"/>
  <c r="AM419" i="2"/>
  <c r="AN419" i="2"/>
  <c r="X420" i="2"/>
  <c r="Z420" i="2"/>
  <c r="AM420" i="2" l="1"/>
  <c r="AN420" i="2"/>
  <c r="X421" i="2"/>
  <c r="Z421" i="2"/>
  <c r="W422" i="2"/>
  <c r="Y422" i="2"/>
  <c r="W423" i="2" l="1"/>
  <c r="Y423" i="2"/>
  <c r="AM421" i="2"/>
  <c r="AN421" i="2"/>
  <c r="X422" i="2"/>
  <c r="Z422" i="2"/>
  <c r="AM422" i="2" l="1"/>
  <c r="AN422" i="2"/>
  <c r="X423" i="2"/>
  <c r="Z423" i="2"/>
  <c r="W424" i="2"/>
  <c r="Y424" i="2"/>
  <c r="W425" i="2" l="1"/>
  <c r="Y425" i="2"/>
  <c r="AM423" i="2"/>
  <c r="AN423" i="2"/>
  <c r="X424" i="2"/>
  <c r="Z424" i="2"/>
  <c r="AM424" i="2" l="1"/>
  <c r="AN424" i="2"/>
  <c r="X425" i="2"/>
  <c r="Z425" i="2"/>
  <c r="W426" i="2"/>
  <c r="Y426" i="2"/>
  <c r="W427" i="2" l="1"/>
  <c r="Y427" i="2"/>
  <c r="AM425" i="2"/>
  <c r="AN425" i="2"/>
  <c r="X426" i="2"/>
  <c r="Z426" i="2"/>
  <c r="AM426" i="2" l="1"/>
  <c r="AN426" i="2"/>
  <c r="X427" i="2"/>
  <c r="Z427" i="2"/>
  <c r="W428" i="2"/>
  <c r="Y428" i="2"/>
  <c r="W429" i="2" l="1"/>
  <c r="Y429" i="2"/>
  <c r="AM427" i="2"/>
  <c r="AN427" i="2"/>
  <c r="X428" i="2"/>
  <c r="Z428" i="2"/>
  <c r="AM428" i="2" l="1"/>
  <c r="AN428" i="2"/>
  <c r="X429" i="2"/>
  <c r="Z429" i="2"/>
  <c r="W430" i="2"/>
  <c r="Y430" i="2"/>
  <c r="W431" i="2" l="1"/>
  <c r="Y431" i="2"/>
  <c r="AM429" i="2"/>
  <c r="AN429" i="2"/>
  <c r="X430" i="2"/>
  <c r="Z430" i="2"/>
  <c r="AM430" i="2" l="1"/>
  <c r="AN430" i="2"/>
  <c r="X431" i="2"/>
  <c r="Z431" i="2"/>
  <c r="W432" i="2"/>
  <c r="Y432" i="2"/>
  <c r="W433" i="2" l="1"/>
  <c r="Y433" i="2"/>
  <c r="AM431" i="2"/>
  <c r="AN431" i="2"/>
  <c r="X432" i="2"/>
  <c r="Z432" i="2"/>
  <c r="AM432" i="2" l="1"/>
  <c r="AN432" i="2"/>
  <c r="X433" i="2"/>
  <c r="Z433" i="2"/>
  <c r="W434" i="2"/>
  <c r="Y434" i="2"/>
  <c r="W435" i="2" l="1"/>
  <c r="Y435" i="2"/>
  <c r="AM433" i="2"/>
  <c r="AN433" i="2"/>
  <c r="X434" i="2"/>
  <c r="Z434" i="2"/>
  <c r="AM434" i="2" l="1"/>
  <c r="AN434" i="2"/>
  <c r="X435" i="2"/>
  <c r="Z435" i="2"/>
  <c r="W436" i="2"/>
  <c r="Y436" i="2"/>
  <c r="W437" i="2" l="1"/>
  <c r="Y437" i="2"/>
  <c r="AM435" i="2"/>
  <c r="AN435" i="2"/>
  <c r="X436" i="2"/>
  <c r="Z436" i="2"/>
  <c r="AM436" i="2" l="1"/>
  <c r="AN436" i="2"/>
  <c r="X437" i="2"/>
  <c r="Z437" i="2"/>
  <c r="W438" i="2"/>
  <c r="Y438" i="2"/>
  <c r="W439" i="2" l="1"/>
  <c r="Y439" i="2"/>
  <c r="AM437" i="2"/>
  <c r="AN437" i="2"/>
  <c r="X438" i="2"/>
  <c r="Z438" i="2"/>
  <c r="AM438" i="2" l="1"/>
  <c r="AN438" i="2"/>
  <c r="X439" i="2"/>
  <c r="Z439" i="2"/>
  <c r="W440" i="2"/>
  <c r="Y440" i="2"/>
  <c r="W441" i="2" l="1"/>
  <c r="Y441" i="2"/>
  <c r="AM439" i="2"/>
  <c r="AN439" i="2"/>
  <c r="X440" i="2"/>
  <c r="Z440" i="2"/>
  <c r="AM440" i="2" l="1"/>
  <c r="AN440" i="2"/>
  <c r="X441" i="2"/>
  <c r="Z441" i="2"/>
  <c r="W442" i="2"/>
  <c r="Y442" i="2"/>
  <c r="W443" i="2" l="1"/>
  <c r="Y443" i="2"/>
  <c r="AM441" i="2"/>
  <c r="AN441" i="2"/>
  <c r="X442" i="2"/>
  <c r="Z442" i="2"/>
  <c r="AM442" i="2" l="1"/>
  <c r="AN442" i="2"/>
  <c r="X443" i="2"/>
  <c r="Z443" i="2"/>
  <c r="W444" i="2"/>
  <c r="Y444" i="2"/>
  <c r="W445" i="2" l="1"/>
  <c r="Y445" i="2"/>
  <c r="AM443" i="2"/>
  <c r="AN443" i="2"/>
  <c r="X444" i="2"/>
  <c r="Z444" i="2"/>
  <c r="AM444" i="2" l="1"/>
  <c r="AN444" i="2"/>
  <c r="X445" i="2"/>
  <c r="Z445" i="2"/>
  <c r="W446" i="2"/>
  <c r="Y446" i="2"/>
  <c r="W447" i="2" l="1"/>
  <c r="Y447" i="2"/>
  <c r="AM445" i="2"/>
  <c r="AN445" i="2"/>
  <c r="X446" i="2"/>
  <c r="Z446" i="2"/>
  <c r="AM446" i="2" l="1"/>
  <c r="AN446" i="2"/>
  <c r="X447" i="2"/>
  <c r="Z447" i="2"/>
  <c r="W448" i="2"/>
  <c r="Y448" i="2"/>
  <c r="W449" i="2" l="1"/>
  <c r="Y449" i="2"/>
  <c r="AM447" i="2"/>
  <c r="AN447" i="2"/>
  <c r="X448" i="2"/>
  <c r="Z448" i="2"/>
  <c r="AM448" i="2" l="1"/>
  <c r="AN448" i="2"/>
  <c r="X449" i="2"/>
  <c r="Z449" i="2"/>
  <c r="W450" i="2"/>
  <c r="Y450" i="2"/>
  <c r="W451" i="2" l="1"/>
  <c r="Y451" i="2"/>
  <c r="AM449" i="2"/>
  <c r="AN449" i="2"/>
  <c r="X450" i="2"/>
  <c r="Z450" i="2"/>
  <c r="AM450" i="2" l="1"/>
  <c r="AN450" i="2"/>
  <c r="X451" i="2"/>
  <c r="Z451" i="2"/>
  <c r="W452" i="2"/>
  <c r="Y452" i="2"/>
  <c r="W453" i="2" l="1"/>
  <c r="Y453" i="2"/>
  <c r="AM451" i="2"/>
  <c r="AN451" i="2"/>
  <c r="X452" i="2"/>
  <c r="Z452" i="2"/>
  <c r="AM452" i="2" l="1"/>
  <c r="AN452" i="2"/>
  <c r="X453" i="2"/>
  <c r="Z453" i="2"/>
  <c r="W454" i="2"/>
  <c r="Y454" i="2"/>
  <c r="W455" i="2" l="1"/>
  <c r="Y455" i="2"/>
  <c r="AM453" i="2"/>
  <c r="AN453" i="2"/>
  <c r="X454" i="2"/>
  <c r="Z454" i="2"/>
  <c r="AM454" i="2" l="1"/>
  <c r="AN454" i="2"/>
  <c r="X455" i="2"/>
  <c r="Z455" i="2"/>
  <c r="W456" i="2"/>
  <c r="Y456" i="2"/>
  <c r="W457" i="2" l="1"/>
  <c r="Y457" i="2"/>
  <c r="AM455" i="2"/>
  <c r="AN455" i="2"/>
  <c r="X456" i="2"/>
  <c r="Z456" i="2"/>
  <c r="AM456" i="2" l="1"/>
  <c r="AN456" i="2"/>
  <c r="X457" i="2"/>
  <c r="Z457" i="2"/>
  <c r="W458" i="2"/>
  <c r="Y458" i="2"/>
  <c r="W459" i="2" l="1"/>
  <c r="Y459" i="2"/>
  <c r="AM457" i="2"/>
  <c r="AN457" i="2"/>
  <c r="X458" i="2"/>
  <c r="Z458" i="2"/>
  <c r="AM458" i="2" l="1"/>
  <c r="AN458" i="2"/>
  <c r="X459" i="2"/>
  <c r="Z459" i="2"/>
  <c r="W460" i="2"/>
  <c r="Y460" i="2"/>
  <c r="W461" i="2" l="1"/>
  <c r="Y461" i="2"/>
  <c r="AM459" i="2"/>
  <c r="AN459" i="2"/>
  <c r="X460" i="2"/>
  <c r="Z460" i="2"/>
  <c r="AM460" i="2" l="1"/>
  <c r="AN460" i="2"/>
  <c r="X461" i="2"/>
  <c r="Z461" i="2"/>
  <c r="W462" i="2"/>
  <c r="Y462" i="2"/>
  <c r="W463" i="2" l="1"/>
  <c r="Y463" i="2"/>
  <c r="AM461" i="2"/>
  <c r="AN461" i="2"/>
  <c r="X462" i="2"/>
  <c r="Z462" i="2"/>
  <c r="AM462" i="2" l="1"/>
  <c r="AN462" i="2"/>
  <c r="X463" i="2"/>
  <c r="Z463" i="2"/>
  <c r="W464" i="2"/>
  <c r="Y464" i="2"/>
  <c r="W465" i="2" l="1"/>
  <c r="Y465" i="2"/>
  <c r="AM463" i="2"/>
  <c r="AN463" i="2"/>
  <c r="X464" i="2"/>
  <c r="Z464" i="2"/>
  <c r="AM464" i="2" l="1"/>
  <c r="AN464" i="2"/>
  <c r="X465" i="2"/>
  <c r="Z465" i="2"/>
  <c r="W466" i="2"/>
  <c r="Y466" i="2"/>
  <c r="W467" i="2" l="1"/>
  <c r="Y467" i="2"/>
  <c r="AM465" i="2"/>
  <c r="AN465" i="2"/>
  <c r="X466" i="2"/>
  <c r="Z466" i="2"/>
  <c r="AM466" i="2" l="1"/>
  <c r="AN466" i="2"/>
  <c r="X467" i="2"/>
  <c r="Z467" i="2"/>
  <c r="W468" i="2"/>
  <c r="Y468" i="2"/>
  <c r="W469" i="2" l="1"/>
  <c r="Y469" i="2"/>
  <c r="AM467" i="2"/>
  <c r="AN467" i="2"/>
  <c r="X468" i="2"/>
  <c r="Z468" i="2"/>
  <c r="AM468" i="2" l="1"/>
  <c r="AN468" i="2"/>
  <c r="X469" i="2"/>
  <c r="Z469" i="2"/>
  <c r="W470" i="2"/>
  <c r="Y470" i="2"/>
  <c r="W471" i="2" l="1"/>
  <c r="Y471" i="2"/>
  <c r="AM469" i="2"/>
  <c r="AN469" i="2"/>
  <c r="X470" i="2"/>
  <c r="Z470" i="2"/>
  <c r="AM470" i="2" l="1"/>
  <c r="AN470" i="2"/>
  <c r="X471" i="2"/>
  <c r="Z471" i="2"/>
  <c r="W472" i="2"/>
  <c r="Y472" i="2"/>
  <c r="W473" i="2" l="1"/>
  <c r="Y473" i="2"/>
  <c r="AM471" i="2"/>
  <c r="AN471" i="2"/>
  <c r="X472" i="2"/>
  <c r="Z472" i="2"/>
  <c r="AM472" i="2" l="1"/>
  <c r="AN472" i="2"/>
  <c r="X473" i="2"/>
  <c r="Z473" i="2"/>
  <c r="W474" i="2"/>
  <c r="Y474" i="2"/>
  <c r="W475" i="2" l="1"/>
  <c r="Y475" i="2"/>
  <c r="AM473" i="2"/>
  <c r="AN473" i="2"/>
  <c r="X474" i="2"/>
  <c r="Z474" i="2"/>
  <c r="AM474" i="2" l="1"/>
  <c r="AN474" i="2"/>
  <c r="X475" i="2"/>
  <c r="Z475" i="2"/>
  <c r="W476" i="2"/>
  <c r="Y476" i="2"/>
  <c r="W477" i="2" l="1"/>
  <c r="Y477" i="2"/>
  <c r="AM475" i="2"/>
  <c r="AN475" i="2"/>
  <c r="X476" i="2"/>
  <c r="Z476" i="2"/>
  <c r="AM476" i="2" l="1"/>
  <c r="AN476" i="2"/>
  <c r="X477" i="2"/>
  <c r="Z477" i="2"/>
  <c r="W478" i="2"/>
  <c r="Y478" i="2"/>
  <c r="W479" i="2" l="1"/>
  <c r="Y479" i="2"/>
  <c r="AM477" i="2"/>
  <c r="AN477" i="2"/>
  <c r="X478" i="2"/>
  <c r="Z478" i="2"/>
  <c r="AM478" i="2" l="1"/>
  <c r="AN478" i="2"/>
  <c r="X479" i="2"/>
  <c r="Z479" i="2"/>
  <c r="W480" i="2"/>
  <c r="Y480" i="2"/>
  <c r="W481" i="2" l="1"/>
  <c r="Y481" i="2"/>
  <c r="AM479" i="2"/>
  <c r="AN479" i="2"/>
  <c r="X480" i="2"/>
  <c r="Z480" i="2"/>
  <c r="AM480" i="2" l="1"/>
  <c r="AN480" i="2"/>
  <c r="X481" i="2"/>
  <c r="Z481" i="2"/>
  <c r="W482" i="2"/>
  <c r="Y482" i="2"/>
  <c r="W483" i="2" l="1"/>
  <c r="Y483" i="2"/>
  <c r="AM481" i="2"/>
  <c r="AN481" i="2"/>
  <c r="X482" i="2"/>
  <c r="Z482" i="2"/>
  <c r="AM482" i="2" l="1"/>
  <c r="AN482" i="2"/>
  <c r="X483" i="2"/>
  <c r="Z483" i="2"/>
  <c r="W484" i="2"/>
  <c r="Y484" i="2"/>
  <c r="W485" i="2" l="1"/>
  <c r="Y485" i="2"/>
  <c r="AM483" i="2"/>
  <c r="AN483" i="2"/>
  <c r="X484" i="2"/>
  <c r="Z484" i="2"/>
  <c r="AM484" i="2" l="1"/>
  <c r="AN484" i="2"/>
  <c r="X485" i="2"/>
  <c r="Z485" i="2"/>
  <c r="W486" i="2"/>
  <c r="Y486" i="2"/>
  <c r="W487" i="2" l="1"/>
  <c r="Y487" i="2"/>
  <c r="AM485" i="2"/>
  <c r="AN485" i="2"/>
  <c r="X486" i="2"/>
  <c r="Z486" i="2"/>
  <c r="AM486" i="2" l="1"/>
  <c r="AN486" i="2"/>
  <c r="X487" i="2"/>
  <c r="Z487" i="2"/>
  <c r="W488" i="2"/>
  <c r="Y488" i="2"/>
  <c r="W489" i="2" l="1"/>
  <c r="Y489" i="2"/>
  <c r="AM487" i="2"/>
  <c r="AN487" i="2"/>
  <c r="X488" i="2"/>
  <c r="Z488" i="2"/>
  <c r="AM488" i="2" l="1"/>
  <c r="AN488" i="2"/>
  <c r="X489" i="2"/>
  <c r="Z489" i="2"/>
  <c r="W490" i="2"/>
  <c r="Y490" i="2"/>
  <c r="W491" i="2" l="1"/>
  <c r="Y491" i="2"/>
  <c r="AM489" i="2"/>
  <c r="AN489" i="2"/>
  <c r="X490" i="2"/>
  <c r="Z490" i="2"/>
  <c r="AM490" i="2" l="1"/>
  <c r="AN490" i="2"/>
  <c r="X491" i="2"/>
  <c r="Z491" i="2"/>
  <c r="W492" i="2"/>
  <c r="Y492" i="2"/>
  <c r="W493" i="2" l="1"/>
  <c r="Y493" i="2"/>
  <c r="AM491" i="2"/>
  <c r="AN491" i="2"/>
  <c r="X492" i="2"/>
  <c r="Z492" i="2"/>
  <c r="AM492" i="2" l="1"/>
  <c r="AN492" i="2"/>
  <c r="X493" i="2"/>
  <c r="Z493" i="2"/>
  <c r="W494" i="2"/>
  <c r="Y494" i="2"/>
  <c r="W495" i="2" l="1"/>
  <c r="Y495" i="2"/>
  <c r="AM493" i="2"/>
  <c r="AN493" i="2"/>
  <c r="X494" i="2"/>
  <c r="Z494" i="2"/>
  <c r="AM494" i="2" l="1"/>
  <c r="AN494" i="2"/>
  <c r="X495" i="2"/>
  <c r="Z495" i="2"/>
  <c r="W496" i="2"/>
  <c r="Y496" i="2"/>
  <c r="W497" i="2" l="1"/>
  <c r="Y497" i="2"/>
  <c r="AM495" i="2"/>
  <c r="AN495" i="2"/>
  <c r="X496" i="2"/>
  <c r="Z496" i="2"/>
  <c r="AM496" i="2" l="1"/>
  <c r="AN496" i="2"/>
  <c r="X497" i="2"/>
  <c r="Z497" i="2"/>
  <c r="W498" i="2"/>
  <c r="Y498" i="2"/>
  <c r="W499" i="2" l="1"/>
  <c r="Y499" i="2"/>
  <c r="AM497" i="2"/>
  <c r="AN497" i="2"/>
  <c r="X498" i="2"/>
  <c r="Z498" i="2"/>
  <c r="AM498" i="2" l="1"/>
  <c r="AN498" i="2"/>
  <c r="X499" i="2"/>
  <c r="Z499" i="2"/>
  <c r="W500" i="2"/>
  <c r="Y500" i="2"/>
  <c r="W501" i="2" l="1"/>
  <c r="Y501" i="2"/>
  <c r="AM499" i="2"/>
  <c r="AN499" i="2"/>
  <c r="X500" i="2"/>
  <c r="Z500" i="2"/>
  <c r="AM500" i="2" l="1"/>
  <c r="AN500" i="2"/>
  <c r="X501" i="2"/>
  <c r="Z501" i="2"/>
  <c r="W502" i="2"/>
  <c r="Y502" i="2"/>
  <c r="W503" i="2" l="1"/>
  <c r="Y503" i="2"/>
  <c r="AM501" i="2"/>
  <c r="AN501" i="2"/>
  <c r="X502" i="2"/>
  <c r="Z502" i="2"/>
  <c r="AM502" i="2" l="1"/>
  <c r="AN502" i="2"/>
  <c r="X503" i="2"/>
  <c r="Z503" i="2"/>
  <c r="W504" i="2"/>
  <c r="Y504" i="2"/>
  <c r="W505" i="2" l="1"/>
  <c r="Y505" i="2"/>
  <c r="AM503" i="2"/>
  <c r="AN503" i="2"/>
  <c r="X504" i="2"/>
  <c r="Z504" i="2"/>
  <c r="AM504" i="2" l="1"/>
  <c r="AN504" i="2"/>
  <c r="X505" i="2"/>
  <c r="Z505" i="2"/>
  <c r="W506" i="2"/>
  <c r="Y506" i="2"/>
  <c r="W507" i="2" l="1"/>
  <c r="Y507" i="2"/>
  <c r="AM505" i="2"/>
  <c r="AN505" i="2"/>
  <c r="X506" i="2"/>
  <c r="Z506" i="2"/>
  <c r="AM506" i="2" l="1"/>
  <c r="AN506" i="2"/>
  <c r="X507" i="2"/>
  <c r="Z507" i="2"/>
  <c r="W508" i="2"/>
  <c r="Y508" i="2"/>
  <c r="W509" i="2" l="1"/>
  <c r="Y509" i="2"/>
  <c r="AM507" i="2"/>
  <c r="AN507" i="2"/>
  <c r="X508" i="2"/>
  <c r="Z508" i="2"/>
  <c r="AM508" i="2" l="1"/>
  <c r="AN508" i="2"/>
  <c r="X509" i="2"/>
  <c r="Z509" i="2"/>
  <c r="W510" i="2"/>
  <c r="Y510" i="2"/>
  <c r="W511" i="2" l="1"/>
  <c r="Y511" i="2"/>
  <c r="AM509" i="2"/>
  <c r="AN509" i="2"/>
  <c r="X510" i="2"/>
  <c r="Z510" i="2"/>
  <c r="AM510" i="2" l="1"/>
  <c r="AN510" i="2"/>
  <c r="X511" i="2"/>
  <c r="Z511" i="2"/>
  <c r="W512" i="2"/>
  <c r="Y512" i="2"/>
  <c r="W513" i="2" l="1"/>
  <c r="Y513" i="2"/>
  <c r="AM511" i="2"/>
  <c r="AN511" i="2"/>
  <c r="X512" i="2"/>
  <c r="Z512" i="2"/>
  <c r="AM512" i="2" l="1"/>
  <c r="AN512" i="2"/>
  <c r="X513" i="2"/>
  <c r="Z513" i="2"/>
  <c r="W514" i="2"/>
  <c r="Y514" i="2"/>
  <c r="W515" i="2" l="1"/>
  <c r="Y515" i="2"/>
  <c r="AM513" i="2"/>
  <c r="AN513" i="2"/>
  <c r="X514" i="2"/>
  <c r="Z514" i="2"/>
  <c r="AM514" i="2" l="1"/>
  <c r="AN514" i="2"/>
  <c r="X515" i="2"/>
  <c r="Z515" i="2"/>
  <c r="W516" i="2"/>
  <c r="Y516" i="2"/>
  <c r="W517" i="2" l="1"/>
  <c r="Y517" i="2"/>
  <c r="AM515" i="2"/>
  <c r="AN515" i="2"/>
  <c r="X516" i="2"/>
  <c r="Z516" i="2"/>
  <c r="AM516" i="2" l="1"/>
  <c r="AN516" i="2"/>
  <c r="X517" i="2"/>
  <c r="Z517" i="2"/>
  <c r="W518" i="2"/>
  <c r="Y518" i="2"/>
  <c r="W519" i="2" l="1"/>
  <c r="Y519" i="2"/>
  <c r="AM517" i="2"/>
  <c r="AN517" i="2"/>
  <c r="X518" i="2"/>
  <c r="Z518" i="2"/>
  <c r="AM518" i="2" l="1"/>
  <c r="AN518" i="2"/>
  <c r="X519" i="2"/>
  <c r="Z519" i="2"/>
  <c r="W520" i="2"/>
  <c r="Y520" i="2"/>
  <c r="W521" i="2" l="1"/>
  <c r="Y521" i="2"/>
  <c r="AM519" i="2"/>
  <c r="AN519" i="2"/>
  <c r="X520" i="2"/>
  <c r="Z520" i="2"/>
  <c r="AM520" i="2" l="1"/>
  <c r="AN520" i="2"/>
  <c r="X521" i="2"/>
  <c r="Z521" i="2"/>
  <c r="W522" i="2"/>
  <c r="Y522" i="2"/>
  <c r="W523" i="2" l="1"/>
  <c r="Y523" i="2"/>
  <c r="AM521" i="2"/>
  <c r="AN521" i="2"/>
  <c r="X522" i="2"/>
  <c r="Z522" i="2"/>
  <c r="AM522" i="2" l="1"/>
  <c r="AN522" i="2"/>
  <c r="X523" i="2"/>
  <c r="Z523" i="2"/>
  <c r="W524" i="2"/>
  <c r="Y524" i="2"/>
  <c r="W525" i="2" l="1"/>
  <c r="Y525" i="2"/>
  <c r="AM523" i="2"/>
  <c r="AN523" i="2"/>
  <c r="X524" i="2"/>
  <c r="Z524" i="2"/>
  <c r="AM524" i="2" l="1"/>
  <c r="AN524" i="2"/>
  <c r="X525" i="2"/>
  <c r="Z525" i="2"/>
  <c r="W526" i="2"/>
  <c r="Y526" i="2"/>
  <c r="W527" i="2" l="1"/>
  <c r="Y527" i="2"/>
  <c r="AM525" i="2"/>
  <c r="AN525" i="2"/>
  <c r="X526" i="2"/>
  <c r="Z526" i="2"/>
  <c r="AM526" i="2" l="1"/>
  <c r="AN526" i="2"/>
  <c r="X527" i="2"/>
  <c r="Z527" i="2"/>
  <c r="W528" i="2"/>
  <c r="Y528" i="2"/>
  <c r="W529" i="2" l="1"/>
  <c r="Y529" i="2"/>
  <c r="AM527" i="2"/>
  <c r="AN527" i="2"/>
  <c r="X528" i="2"/>
  <c r="Z528" i="2"/>
  <c r="AM528" i="2" l="1"/>
  <c r="AN528" i="2"/>
  <c r="X529" i="2"/>
  <c r="Z529" i="2"/>
  <c r="W530" i="2"/>
  <c r="Y530" i="2"/>
  <c r="W531" i="2" l="1"/>
  <c r="Y531" i="2"/>
  <c r="AM529" i="2"/>
  <c r="AN529" i="2"/>
  <c r="X530" i="2"/>
  <c r="Z530" i="2"/>
  <c r="AM530" i="2" l="1"/>
  <c r="AN530" i="2"/>
  <c r="X531" i="2"/>
  <c r="Z531" i="2"/>
  <c r="W532" i="2"/>
  <c r="Y532" i="2"/>
  <c r="W533" i="2" l="1"/>
  <c r="Y533" i="2"/>
  <c r="AM531" i="2"/>
  <c r="AN531" i="2"/>
  <c r="X532" i="2"/>
  <c r="Z532" i="2"/>
  <c r="AM532" i="2" l="1"/>
  <c r="AN532" i="2"/>
  <c r="X533" i="2"/>
  <c r="Z533" i="2"/>
  <c r="W534" i="2"/>
  <c r="Y534" i="2"/>
  <c r="W535" i="2" l="1"/>
  <c r="Y535" i="2"/>
  <c r="AM533" i="2"/>
  <c r="AN533" i="2"/>
  <c r="X534" i="2"/>
  <c r="Z534" i="2"/>
  <c r="AM534" i="2" l="1"/>
  <c r="AN534" i="2"/>
  <c r="X535" i="2"/>
  <c r="Z535" i="2"/>
  <c r="W536" i="2"/>
  <c r="Y536" i="2"/>
  <c r="W537" i="2" l="1"/>
  <c r="Y537" i="2"/>
  <c r="AM535" i="2"/>
  <c r="AN535" i="2"/>
  <c r="X536" i="2"/>
  <c r="Z536" i="2"/>
  <c r="AM536" i="2" l="1"/>
  <c r="AN536" i="2"/>
  <c r="X537" i="2"/>
  <c r="Z537" i="2"/>
  <c r="W538" i="2"/>
  <c r="Y538" i="2"/>
  <c r="W539" i="2" l="1"/>
  <c r="Y539" i="2"/>
  <c r="AM537" i="2"/>
  <c r="AN537" i="2"/>
  <c r="X538" i="2"/>
  <c r="Z538" i="2"/>
  <c r="AM538" i="2" l="1"/>
  <c r="AN538" i="2"/>
  <c r="X539" i="2"/>
  <c r="Z539" i="2"/>
  <c r="W540" i="2"/>
  <c r="Y540" i="2"/>
  <c r="W541" i="2" l="1"/>
  <c r="Y541" i="2"/>
  <c r="AM539" i="2"/>
  <c r="AN539" i="2"/>
  <c r="X540" i="2"/>
  <c r="Z540" i="2"/>
  <c r="AM540" i="2" l="1"/>
  <c r="AN540" i="2"/>
  <c r="X541" i="2"/>
  <c r="Z541" i="2"/>
  <c r="W542" i="2"/>
  <c r="Y542" i="2"/>
  <c r="W543" i="2" l="1"/>
  <c r="Y543" i="2"/>
  <c r="AM541" i="2"/>
  <c r="AN541" i="2"/>
  <c r="X542" i="2"/>
  <c r="Z542" i="2"/>
  <c r="AM542" i="2" l="1"/>
  <c r="AN542" i="2"/>
  <c r="X543" i="2"/>
  <c r="Z543" i="2"/>
  <c r="W544" i="2"/>
  <c r="Y544" i="2"/>
  <c r="W545" i="2" l="1"/>
  <c r="Y545" i="2"/>
  <c r="AM543" i="2"/>
  <c r="AN543" i="2"/>
  <c r="X544" i="2"/>
  <c r="Z544" i="2"/>
  <c r="AM544" i="2" l="1"/>
  <c r="AN544" i="2"/>
  <c r="X545" i="2"/>
  <c r="Z545" i="2"/>
  <c r="W546" i="2"/>
  <c r="Y546" i="2"/>
  <c r="W547" i="2" l="1"/>
  <c r="Y547" i="2"/>
  <c r="AM545" i="2"/>
  <c r="AN545" i="2"/>
  <c r="X546" i="2"/>
  <c r="Z546" i="2"/>
  <c r="AM546" i="2" l="1"/>
  <c r="AN546" i="2"/>
  <c r="X547" i="2"/>
  <c r="Z547" i="2"/>
  <c r="W548" i="2"/>
  <c r="Y548" i="2"/>
  <c r="W549" i="2" l="1"/>
  <c r="Y549" i="2"/>
  <c r="AM547" i="2"/>
  <c r="AN547" i="2"/>
  <c r="X548" i="2"/>
  <c r="Z548" i="2"/>
  <c r="AM548" i="2" l="1"/>
  <c r="AN548" i="2"/>
  <c r="X549" i="2"/>
  <c r="Z549" i="2"/>
  <c r="W550" i="2"/>
  <c r="Y550" i="2"/>
  <c r="W551" i="2" l="1"/>
  <c r="Y551" i="2"/>
  <c r="AM549" i="2"/>
  <c r="AN549" i="2"/>
  <c r="X550" i="2"/>
  <c r="Z550" i="2"/>
  <c r="AM550" i="2" l="1"/>
  <c r="AN550" i="2"/>
  <c r="X551" i="2"/>
  <c r="Z551" i="2"/>
  <c r="W552" i="2"/>
  <c r="Y552" i="2"/>
  <c r="W553" i="2" l="1"/>
  <c r="Y553" i="2"/>
  <c r="AM551" i="2"/>
  <c r="AN551" i="2"/>
  <c r="X552" i="2"/>
  <c r="Z552" i="2"/>
  <c r="AM552" i="2" l="1"/>
  <c r="AN552" i="2"/>
  <c r="X553" i="2"/>
  <c r="Z553" i="2"/>
  <c r="W554" i="2"/>
  <c r="Y554" i="2"/>
  <c r="W555" i="2" l="1"/>
  <c r="Y555" i="2"/>
  <c r="AM553" i="2"/>
  <c r="AN553" i="2"/>
  <c r="X554" i="2"/>
  <c r="Z554" i="2"/>
  <c r="AM554" i="2" l="1"/>
  <c r="AN554" i="2"/>
  <c r="X555" i="2"/>
  <c r="Z555" i="2"/>
  <c r="W556" i="2"/>
  <c r="Y556" i="2"/>
  <c r="W557" i="2" l="1"/>
  <c r="Y557" i="2"/>
  <c r="AM555" i="2"/>
  <c r="AN555" i="2"/>
  <c r="X556" i="2"/>
  <c r="Z556" i="2"/>
  <c r="AM556" i="2" l="1"/>
  <c r="AN556" i="2"/>
  <c r="X557" i="2"/>
  <c r="Z557" i="2"/>
  <c r="W558" i="2"/>
  <c r="Y558" i="2"/>
  <c r="W559" i="2" l="1"/>
  <c r="Y559" i="2"/>
  <c r="AM557" i="2"/>
  <c r="AN557" i="2"/>
  <c r="X558" i="2"/>
  <c r="Z558" i="2"/>
  <c r="AM558" i="2" l="1"/>
  <c r="AN558" i="2"/>
  <c r="X559" i="2"/>
  <c r="Z559" i="2"/>
  <c r="W560" i="2"/>
  <c r="Y560" i="2"/>
  <c r="W561" i="2" l="1"/>
  <c r="Y561" i="2"/>
  <c r="AM559" i="2"/>
  <c r="AN559" i="2"/>
  <c r="X560" i="2"/>
  <c r="Z560" i="2"/>
  <c r="AM560" i="2" l="1"/>
  <c r="AN560" i="2"/>
  <c r="X561" i="2"/>
  <c r="Z561" i="2"/>
  <c r="W562" i="2"/>
  <c r="Y562" i="2"/>
  <c r="W563" i="2" l="1"/>
  <c r="Y563" i="2"/>
  <c r="AM561" i="2"/>
  <c r="AN561" i="2"/>
  <c r="X562" i="2"/>
  <c r="Z562" i="2"/>
  <c r="AM562" i="2" l="1"/>
  <c r="AN562" i="2"/>
  <c r="X563" i="2"/>
  <c r="Z563" i="2"/>
  <c r="W564" i="2"/>
  <c r="Y564" i="2"/>
  <c r="W565" i="2" l="1"/>
  <c r="Y565" i="2"/>
  <c r="AM563" i="2"/>
  <c r="AN563" i="2"/>
  <c r="X564" i="2"/>
  <c r="Z564" i="2"/>
  <c r="AM564" i="2" l="1"/>
  <c r="AN564" i="2"/>
  <c r="X565" i="2"/>
  <c r="Z565" i="2"/>
  <c r="W566" i="2"/>
  <c r="Y566" i="2"/>
  <c r="W567" i="2" l="1"/>
  <c r="Y567" i="2"/>
  <c r="AM565" i="2"/>
  <c r="AN565" i="2"/>
  <c r="X566" i="2"/>
  <c r="Z566" i="2"/>
  <c r="AM566" i="2" l="1"/>
  <c r="AN566" i="2"/>
  <c r="X567" i="2"/>
  <c r="Z567" i="2"/>
  <c r="W568" i="2"/>
  <c r="Y568" i="2"/>
  <c r="W569" i="2" l="1"/>
  <c r="Y569" i="2"/>
  <c r="AM567" i="2"/>
  <c r="AN567" i="2"/>
  <c r="X568" i="2"/>
  <c r="Z568" i="2"/>
  <c r="AM568" i="2" l="1"/>
  <c r="AN568" i="2"/>
  <c r="X569" i="2"/>
  <c r="Z569" i="2"/>
  <c r="W570" i="2"/>
  <c r="Y570" i="2"/>
  <c r="W571" i="2" l="1"/>
  <c r="Y571" i="2"/>
  <c r="AM569" i="2"/>
  <c r="AN569" i="2"/>
  <c r="X570" i="2"/>
  <c r="Z570" i="2"/>
  <c r="AM570" i="2" l="1"/>
  <c r="AN570" i="2"/>
  <c r="X571" i="2"/>
  <c r="Z571" i="2"/>
  <c r="W572" i="2"/>
  <c r="Y572" i="2"/>
  <c r="W573" i="2" l="1"/>
  <c r="Y573" i="2"/>
  <c r="AM571" i="2"/>
  <c r="AN571" i="2"/>
  <c r="X572" i="2"/>
  <c r="Z572" i="2"/>
  <c r="AM572" i="2" l="1"/>
  <c r="AN572" i="2"/>
  <c r="X573" i="2"/>
  <c r="Z573" i="2"/>
  <c r="W574" i="2"/>
  <c r="Y574" i="2"/>
  <c r="W575" i="2" l="1"/>
  <c r="Y575" i="2"/>
  <c r="AM573" i="2"/>
  <c r="AN573" i="2"/>
  <c r="X574" i="2"/>
  <c r="Z574" i="2"/>
  <c r="AM574" i="2" l="1"/>
  <c r="AN574" i="2"/>
  <c r="X575" i="2"/>
  <c r="Z575" i="2"/>
  <c r="W576" i="2"/>
  <c r="Y576" i="2"/>
  <c r="W577" i="2" l="1"/>
  <c r="Y577" i="2"/>
  <c r="AM575" i="2"/>
  <c r="AN575" i="2"/>
  <c r="X576" i="2"/>
  <c r="Z576" i="2"/>
  <c r="AM576" i="2" l="1"/>
  <c r="AN576" i="2"/>
  <c r="X577" i="2"/>
  <c r="Z577" i="2"/>
  <c r="W578" i="2"/>
  <c r="Y578" i="2"/>
  <c r="W579" i="2" l="1"/>
  <c r="Y579" i="2"/>
  <c r="AM577" i="2"/>
  <c r="AN577" i="2"/>
  <c r="X578" i="2"/>
  <c r="Z578" i="2"/>
  <c r="AM578" i="2" l="1"/>
  <c r="AN578" i="2"/>
  <c r="X579" i="2"/>
  <c r="Z579" i="2"/>
  <c r="W580" i="2"/>
  <c r="Y580" i="2"/>
  <c r="W581" i="2" l="1"/>
  <c r="Y581" i="2"/>
  <c r="AM579" i="2"/>
  <c r="AN579" i="2"/>
  <c r="X580" i="2"/>
  <c r="Z580" i="2"/>
  <c r="AM580" i="2" l="1"/>
  <c r="AN580" i="2"/>
  <c r="X581" i="2"/>
  <c r="Z581" i="2"/>
  <c r="W582" i="2"/>
  <c r="Y582" i="2"/>
  <c r="W583" i="2" l="1"/>
  <c r="Y583" i="2"/>
  <c r="AM581" i="2"/>
  <c r="AN581" i="2"/>
  <c r="X582" i="2"/>
  <c r="Z582" i="2"/>
  <c r="AM582" i="2" l="1"/>
  <c r="AN582" i="2"/>
  <c r="X583" i="2"/>
  <c r="Z583" i="2"/>
  <c r="W584" i="2"/>
  <c r="Y584" i="2"/>
  <c r="W585" i="2" l="1"/>
  <c r="Y585" i="2"/>
  <c r="AM583" i="2"/>
  <c r="AN583" i="2"/>
  <c r="X584" i="2"/>
  <c r="Z584" i="2"/>
  <c r="AM584" i="2" l="1"/>
  <c r="AN584" i="2"/>
  <c r="X585" i="2"/>
  <c r="Z585" i="2"/>
  <c r="W586" i="2"/>
  <c r="Y586" i="2"/>
  <c r="W587" i="2" l="1"/>
  <c r="Y587" i="2"/>
  <c r="AM585" i="2"/>
  <c r="AN585" i="2"/>
  <c r="X586" i="2"/>
  <c r="Z586" i="2"/>
  <c r="AM586" i="2" l="1"/>
  <c r="AN586" i="2"/>
  <c r="X587" i="2"/>
  <c r="Z587" i="2"/>
  <c r="W588" i="2"/>
  <c r="Y588" i="2"/>
  <c r="W589" i="2" l="1"/>
  <c r="Y589" i="2"/>
  <c r="AM587" i="2"/>
  <c r="AN587" i="2"/>
  <c r="X588" i="2"/>
  <c r="Z588" i="2"/>
  <c r="AM588" i="2" l="1"/>
  <c r="AN588" i="2"/>
  <c r="X589" i="2"/>
  <c r="Z589" i="2"/>
  <c r="W590" i="2"/>
  <c r="Y590" i="2"/>
  <c r="W591" i="2" l="1"/>
  <c r="Y591" i="2"/>
  <c r="AM589" i="2"/>
  <c r="AN589" i="2"/>
  <c r="X590" i="2"/>
  <c r="Z590" i="2"/>
  <c r="AM590" i="2" l="1"/>
  <c r="AN590" i="2"/>
  <c r="X591" i="2"/>
  <c r="Z591" i="2"/>
  <c r="W592" i="2"/>
  <c r="Y592" i="2"/>
  <c r="W593" i="2" l="1"/>
  <c r="Y593" i="2"/>
  <c r="AM591" i="2"/>
  <c r="AN591" i="2"/>
  <c r="X592" i="2"/>
  <c r="Z592" i="2"/>
  <c r="AM592" i="2" l="1"/>
  <c r="AN592" i="2"/>
  <c r="X593" i="2"/>
  <c r="Z593" i="2"/>
  <c r="W594" i="2"/>
  <c r="Y594" i="2"/>
  <c r="W595" i="2" l="1"/>
  <c r="Y595" i="2"/>
  <c r="AM593" i="2"/>
  <c r="AN593" i="2"/>
  <c r="X594" i="2"/>
  <c r="Z594" i="2"/>
  <c r="AM594" i="2" l="1"/>
  <c r="AN594" i="2"/>
  <c r="X595" i="2"/>
  <c r="Z595" i="2"/>
  <c r="W596" i="2"/>
  <c r="Y596" i="2"/>
  <c r="W597" i="2" l="1"/>
  <c r="Y597" i="2"/>
  <c r="AM595" i="2"/>
  <c r="AN595" i="2"/>
  <c r="X596" i="2"/>
  <c r="Z596" i="2"/>
  <c r="AM596" i="2" l="1"/>
  <c r="AN596" i="2"/>
  <c r="X597" i="2"/>
  <c r="Z597" i="2"/>
  <c r="W598" i="2"/>
  <c r="Y598" i="2"/>
  <c r="W599" i="2" l="1"/>
  <c r="Y599" i="2"/>
  <c r="AM597" i="2"/>
  <c r="AN597" i="2"/>
  <c r="X598" i="2"/>
  <c r="Z598" i="2"/>
  <c r="AM598" i="2" l="1"/>
  <c r="AN598" i="2"/>
  <c r="X599" i="2"/>
  <c r="Z599" i="2"/>
  <c r="W600" i="2"/>
  <c r="Y600" i="2"/>
  <c r="W601" i="2" l="1"/>
  <c r="Y601" i="2"/>
  <c r="AM599" i="2"/>
  <c r="AN599" i="2"/>
  <c r="X600" i="2"/>
  <c r="Z600" i="2"/>
  <c r="AM600" i="2" l="1"/>
  <c r="AN600" i="2"/>
  <c r="X601" i="2"/>
  <c r="Z601" i="2"/>
  <c r="W602" i="2"/>
  <c r="Y602" i="2"/>
  <c r="W603" i="2" l="1"/>
  <c r="Y603" i="2"/>
  <c r="AM601" i="2"/>
  <c r="AN601" i="2"/>
  <c r="X602" i="2"/>
  <c r="Z602" i="2"/>
  <c r="AM602" i="2" l="1"/>
  <c r="AN602" i="2"/>
  <c r="X603" i="2"/>
  <c r="Z603" i="2"/>
  <c r="W604" i="2"/>
  <c r="Y604" i="2"/>
  <c r="W605" i="2" l="1"/>
  <c r="Y605" i="2"/>
  <c r="AM603" i="2"/>
  <c r="AN603" i="2"/>
  <c r="X604" i="2"/>
  <c r="Z604" i="2"/>
  <c r="AM604" i="2" l="1"/>
  <c r="AN604" i="2"/>
  <c r="X605" i="2"/>
  <c r="Z605" i="2"/>
  <c r="W606" i="2"/>
  <c r="Y606" i="2"/>
  <c r="W607" i="2" l="1"/>
  <c r="Y607" i="2"/>
  <c r="AM605" i="2"/>
  <c r="AN605" i="2"/>
  <c r="X606" i="2"/>
  <c r="Z606" i="2"/>
  <c r="AM606" i="2" l="1"/>
  <c r="AN606" i="2"/>
  <c r="X607" i="2"/>
  <c r="Z607" i="2"/>
  <c r="W608" i="2"/>
  <c r="Y608" i="2"/>
  <c r="W609" i="2" l="1"/>
  <c r="Y609" i="2"/>
  <c r="AM607" i="2"/>
  <c r="AN607" i="2"/>
  <c r="X608" i="2"/>
  <c r="Z608" i="2"/>
  <c r="AM608" i="2" l="1"/>
  <c r="AN608" i="2"/>
  <c r="X609" i="2"/>
  <c r="Z609" i="2"/>
  <c r="W610" i="2"/>
  <c r="Y610" i="2"/>
  <c r="W611" i="2" l="1"/>
  <c r="Y611" i="2"/>
  <c r="AM609" i="2"/>
  <c r="AN609" i="2"/>
  <c r="X610" i="2"/>
  <c r="Z610" i="2"/>
  <c r="AM610" i="2" l="1"/>
  <c r="AN610" i="2"/>
  <c r="X611" i="2"/>
  <c r="Z611" i="2"/>
  <c r="W612" i="2"/>
  <c r="Y612" i="2"/>
  <c r="W613" i="2" l="1"/>
  <c r="Y613" i="2"/>
  <c r="AM611" i="2"/>
  <c r="AN611" i="2"/>
  <c r="X612" i="2"/>
  <c r="Z612" i="2"/>
  <c r="AM612" i="2" l="1"/>
  <c r="AN612" i="2"/>
  <c r="X613" i="2"/>
  <c r="Z613" i="2"/>
  <c r="W614" i="2"/>
  <c r="Y614" i="2"/>
  <c r="W615" i="2" l="1"/>
  <c r="Y615" i="2"/>
  <c r="AM613" i="2"/>
  <c r="AN613" i="2"/>
  <c r="X614" i="2"/>
  <c r="Z614" i="2"/>
  <c r="AM614" i="2" l="1"/>
  <c r="AN614" i="2"/>
  <c r="X615" i="2"/>
  <c r="Z615" i="2"/>
  <c r="W616" i="2"/>
  <c r="Y616" i="2"/>
  <c r="W617" i="2" l="1"/>
  <c r="Y617" i="2"/>
  <c r="AM615" i="2"/>
  <c r="AN615" i="2"/>
  <c r="X616" i="2"/>
  <c r="Z616" i="2"/>
  <c r="AM616" i="2" l="1"/>
  <c r="AN616" i="2"/>
  <c r="X617" i="2"/>
  <c r="Z617" i="2"/>
  <c r="W618" i="2"/>
  <c r="Y618" i="2"/>
  <c r="W619" i="2" l="1"/>
  <c r="Y619" i="2"/>
  <c r="AM617" i="2"/>
  <c r="AN617" i="2"/>
  <c r="X618" i="2"/>
  <c r="Z618" i="2"/>
  <c r="AM618" i="2" l="1"/>
  <c r="AN618" i="2"/>
  <c r="X619" i="2"/>
  <c r="Z619" i="2"/>
  <c r="W620" i="2"/>
  <c r="Y620" i="2"/>
  <c r="W621" i="2" l="1"/>
  <c r="Y621" i="2"/>
  <c r="AM619" i="2"/>
  <c r="AN619" i="2"/>
  <c r="X620" i="2"/>
  <c r="Z620" i="2"/>
  <c r="AM620" i="2" l="1"/>
  <c r="AN620" i="2"/>
  <c r="X621" i="2"/>
  <c r="Z621" i="2"/>
  <c r="W622" i="2"/>
  <c r="Y622" i="2"/>
  <c r="W623" i="2" l="1"/>
  <c r="Y623" i="2"/>
  <c r="AM621" i="2"/>
  <c r="AN621" i="2"/>
  <c r="X622" i="2"/>
  <c r="Z622" i="2"/>
  <c r="AM622" i="2" l="1"/>
  <c r="AN622" i="2"/>
  <c r="X623" i="2"/>
  <c r="Z623" i="2"/>
  <c r="W624" i="2"/>
  <c r="Y624" i="2"/>
  <c r="W625" i="2" l="1"/>
  <c r="Y625" i="2"/>
  <c r="AM623" i="2"/>
  <c r="AN623" i="2"/>
  <c r="X624" i="2"/>
  <c r="Z624" i="2"/>
  <c r="AM624" i="2" l="1"/>
  <c r="AN624" i="2"/>
  <c r="X625" i="2"/>
  <c r="Z625" i="2"/>
  <c r="W626" i="2"/>
  <c r="Y626" i="2"/>
  <c r="W627" i="2" l="1"/>
  <c r="Y627" i="2"/>
  <c r="AM625" i="2"/>
  <c r="AN625" i="2"/>
  <c r="X626" i="2"/>
  <c r="Z626" i="2"/>
  <c r="AM626" i="2" l="1"/>
  <c r="AN626" i="2"/>
  <c r="X627" i="2"/>
  <c r="Z627" i="2"/>
  <c r="W628" i="2"/>
  <c r="Y628" i="2"/>
  <c r="W629" i="2" l="1"/>
  <c r="Y629" i="2"/>
  <c r="AM627" i="2"/>
  <c r="AN627" i="2"/>
  <c r="X628" i="2"/>
  <c r="Z628" i="2"/>
  <c r="AM628" i="2" l="1"/>
  <c r="AN628" i="2"/>
  <c r="X629" i="2"/>
  <c r="Z629" i="2"/>
  <c r="W630" i="2"/>
  <c r="Y630" i="2"/>
  <c r="W631" i="2" l="1"/>
  <c r="Y631" i="2"/>
  <c r="AM629" i="2"/>
  <c r="AN629" i="2"/>
  <c r="X630" i="2"/>
  <c r="Z630" i="2"/>
  <c r="AM630" i="2" l="1"/>
  <c r="AN630" i="2"/>
  <c r="X631" i="2"/>
  <c r="Z631" i="2"/>
  <c r="W632" i="2"/>
  <c r="Y632" i="2"/>
  <c r="W633" i="2" l="1"/>
  <c r="Y633" i="2"/>
  <c r="AM631" i="2"/>
  <c r="AN631" i="2"/>
  <c r="X632" i="2"/>
  <c r="Z632" i="2"/>
  <c r="AM632" i="2" l="1"/>
  <c r="AN632" i="2"/>
  <c r="X633" i="2"/>
  <c r="Z633" i="2"/>
  <c r="W634" i="2"/>
  <c r="Y634" i="2"/>
  <c r="W635" i="2" l="1"/>
  <c r="Y635" i="2"/>
  <c r="AM633" i="2"/>
  <c r="AN633" i="2"/>
  <c r="X634" i="2"/>
  <c r="Z634" i="2"/>
  <c r="AM634" i="2" l="1"/>
  <c r="AN634" i="2"/>
  <c r="X635" i="2"/>
  <c r="Z635" i="2"/>
  <c r="W636" i="2"/>
  <c r="Y636" i="2"/>
  <c r="W637" i="2" l="1"/>
  <c r="Y637" i="2"/>
  <c r="AM635" i="2"/>
  <c r="AN635" i="2"/>
  <c r="X636" i="2"/>
  <c r="Z636" i="2"/>
  <c r="AM636" i="2" l="1"/>
  <c r="AN636" i="2"/>
  <c r="X637" i="2"/>
  <c r="Z637" i="2"/>
  <c r="W638" i="2"/>
  <c r="Y638" i="2"/>
  <c r="W639" i="2" l="1"/>
  <c r="Y639" i="2"/>
  <c r="AM637" i="2"/>
  <c r="AN637" i="2"/>
  <c r="X638" i="2"/>
  <c r="Z638" i="2"/>
  <c r="AM638" i="2" l="1"/>
  <c r="AN638" i="2"/>
  <c r="X639" i="2"/>
  <c r="Z639" i="2"/>
  <c r="W640" i="2"/>
  <c r="Y640" i="2"/>
  <c r="W641" i="2" l="1"/>
  <c r="Y641" i="2"/>
  <c r="AM639" i="2"/>
  <c r="AN639" i="2"/>
  <c r="X640" i="2"/>
  <c r="Z640" i="2"/>
  <c r="AM640" i="2" l="1"/>
  <c r="AN640" i="2"/>
  <c r="X641" i="2"/>
  <c r="Z641" i="2"/>
  <c r="W642" i="2"/>
  <c r="Y642" i="2"/>
  <c r="W643" i="2" l="1"/>
  <c r="Y643" i="2"/>
  <c r="AM641" i="2"/>
  <c r="AN641" i="2"/>
  <c r="X642" i="2"/>
  <c r="Z642" i="2"/>
  <c r="AM642" i="2" l="1"/>
  <c r="AN642" i="2"/>
  <c r="X643" i="2"/>
  <c r="Z643" i="2"/>
  <c r="W644" i="2"/>
  <c r="Y644" i="2"/>
  <c r="W645" i="2" l="1"/>
  <c r="Y645" i="2"/>
  <c r="AM643" i="2"/>
  <c r="AN643" i="2"/>
  <c r="X644" i="2"/>
  <c r="Z644" i="2"/>
  <c r="AM644" i="2" l="1"/>
  <c r="AN644" i="2"/>
  <c r="X645" i="2"/>
  <c r="Z645" i="2"/>
  <c r="W646" i="2"/>
  <c r="Y646" i="2"/>
  <c r="W647" i="2" l="1"/>
  <c r="Y647" i="2"/>
  <c r="AM645" i="2"/>
  <c r="AN645" i="2"/>
  <c r="X646" i="2"/>
  <c r="Z646" i="2"/>
  <c r="AM646" i="2" l="1"/>
  <c r="AN646" i="2"/>
  <c r="X647" i="2"/>
  <c r="Z647" i="2"/>
  <c r="W648" i="2"/>
  <c r="Y648" i="2"/>
  <c r="W649" i="2" l="1"/>
  <c r="Y649" i="2"/>
  <c r="AM647" i="2"/>
  <c r="AN647" i="2"/>
  <c r="X648" i="2"/>
  <c r="Z648" i="2"/>
  <c r="AM648" i="2" l="1"/>
  <c r="AN648" i="2"/>
  <c r="X649" i="2"/>
  <c r="Z649" i="2"/>
  <c r="W650" i="2"/>
  <c r="Y650" i="2"/>
  <c r="W651" i="2" l="1"/>
  <c r="Y651" i="2"/>
  <c r="AM649" i="2"/>
  <c r="AN649" i="2"/>
  <c r="X650" i="2"/>
  <c r="Z650" i="2"/>
  <c r="AM650" i="2" l="1"/>
  <c r="AN650" i="2"/>
  <c r="X651" i="2"/>
  <c r="Z651" i="2"/>
  <c r="W652" i="2"/>
  <c r="Y652" i="2"/>
  <c r="W653" i="2" l="1"/>
  <c r="Y653" i="2"/>
  <c r="AM651" i="2"/>
  <c r="AN651" i="2"/>
  <c r="X652" i="2"/>
  <c r="Z652" i="2"/>
  <c r="AM652" i="2" l="1"/>
  <c r="AN652" i="2"/>
  <c r="X653" i="2"/>
  <c r="Z653" i="2"/>
  <c r="W654" i="2"/>
  <c r="Y654" i="2"/>
  <c r="W655" i="2" l="1"/>
  <c r="Y655" i="2"/>
  <c r="AM653" i="2"/>
  <c r="AN653" i="2"/>
  <c r="X654" i="2"/>
  <c r="Z654" i="2"/>
  <c r="AM654" i="2" l="1"/>
  <c r="AN654" i="2"/>
  <c r="X655" i="2"/>
  <c r="Z655" i="2"/>
  <c r="W656" i="2"/>
  <c r="Y656" i="2"/>
  <c r="W657" i="2" l="1"/>
  <c r="Y657" i="2"/>
  <c r="AM655" i="2"/>
  <c r="AN655" i="2"/>
  <c r="X656" i="2"/>
  <c r="Z656" i="2"/>
  <c r="AM656" i="2" l="1"/>
  <c r="AN656" i="2"/>
  <c r="X657" i="2"/>
  <c r="Z657" i="2"/>
  <c r="W658" i="2"/>
  <c r="Y658" i="2"/>
  <c r="W659" i="2" l="1"/>
  <c r="Y659" i="2"/>
  <c r="AM657" i="2"/>
  <c r="AN657" i="2"/>
  <c r="X658" i="2"/>
  <c r="Z658" i="2"/>
  <c r="AM658" i="2" l="1"/>
  <c r="AN658" i="2"/>
  <c r="X659" i="2"/>
  <c r="Z659" i="2"/>
  <c r="W660" i="2"/>
  <c r="Y660" i="2"/>
  <c r="W661" i="2" l="1"/>
  <c r="Y661" i="2"/>
  <c r="AM659" i="2"/>
  <c r="AN659" i="2"/>
  <c r="X660" i="2"/>
  <c r="Z660" i="2"/>
  <c r="AM660" i="2" l="1"/>
  <c r="AN660" i="2"/>
  <c r="X661" i="2"/>
  <c r="Z661" i="2"/>
  <c r="W662" i="2"/>
  <c r="Y662" i="2"/>
  <c r="W663" i="2" l="1"/>
  <c r="Y663" i="2"/>
  <c r="AM661" i="2"/>
  <c r="AN661" i="2"/>
  <c r="X662" i="2"/>
  <c r="Z662" i="2"/>
  <c r="AM662" i="2" l="1"/>
  <c r="AN662" i="2"/>
  <c r="X663" i="2"/>
  <c r="Z663" i="2"/>
  <c r="W664" i="2"/>
  <c r="Y664" i="2"/>
  <c r="W665" i="2" l="1"/>
  <c r="Y665" i="2"/>
  <c r="AM663" i="2"/>
  <c r="AN663" i="2"/>
  <c r="X664" i="2"/>
  <c r="Z664" i="2"/>
  <c r="AM664" i="2" l="1"/>
  <c r="AN664" i="2"/>
  <c r="X665" i="2"/>
  <c r="Z665" i="2"/>
  <c r="W666" i="2"/>
  <c r="Y666" i="2"/>
  <c r="W667" i="2" l="1"/>
  <c r="Y667" i="2"/>
  <c r="AM665" i="2"/>
  <c r="AN665" i="2"/>
  <c r="X666" i="2"/>
  <c r="Z666" i="2"/>
  <c r="AM666" i="2" l="1"/>
  <c r="AN666" i="2"/>
  <c r="X667" i="2"/>
  <c r="Z667" i="2"/>
  <c r="W668" i="2"/>
  <c r="Y668" i="2"/>
  <c r="W669" i="2" l="1"/>
  <c r="Y669" i="2"/>
  <c r="AM667" i="2"/>
  <c r="AN667" i="2"/>
  <c r="X668" i="2"/>
  <c r="Z668" i="2"/>
  <c r="AM668" i="2" l="1"/>
  <c r="AN668" i="2"/>
  <c r="X669" i="2"/>
  <c r="Z669" i="2"/>
  <c r="W670" i="2"/>
  <c r="Y670" i="2"/>
  <c r="W671" i="2" l="1"/>
  <c r="Y671" i="2"/>
  <c r="AM669" i="2"/>
  <c r="AN669" i="2"/>
  <c r="X670" i="2"/>
  <c r="Z670" i="2"/>
  <c r="AM670" i="2" l="1"/>
  <c r="AN670" i="2"/>
  <c r="X671" i="2"/>
  <c r="Z671" i="2"/>
  <c r="W672" i="2"/>
  <c r="Y672" i="2"/>
  <c r="W673" i="2" l="1"/>
  <c r="Y673" i="2"/>
  <c r="AM671" i="2"/>
  <c r="AN671" i="2"/>
  <c r="X672" i="2"/>
  <c r="Z672" i="2"/>
  <c r="AM672" i="2" l="1"/>
  <c r="AN672" i="2"/>
  <c r="X673" i="2"/>
  <c r="Z673" i="2"/>
  <c r="W674" i="2"/>
  <c r="Y674" i="2"/>
  <c r="W675" i="2" l="1"/>
  <c r="Y675" i="2"/>
  <c r="AM673" i="2"/>
  <c r="AN673" i="2"/>
  <c r="X674" i="2"/>
  <c r="Z674" i="2"/>
  <c r="AM674" i="2" l="1"/>
  <c r="AN674" i="2"/>
  <c r="X675" i="2"/>
  <c r="Z675" i="2"/>
  <c r="W676" i="2"/>
  <c r="Y676" i="2"/>
  <c r="W677" i="2" l="1"/>
  <c r="Y677" i="2"/>
  <c r="AM675" i="2"/>
  <c r="AN675" i="2"/>
  <c r="X676" i="2"/>
  <c r="Z676" i="2"/>
  <c r="AM676" i="2" l="1"/>
  <c r="AN676" i="2"/>
  <c r="X677" i="2"/>
  <c r="Z677" i="2"/>
  <c r="W678" i="2"/>
  <c r="Y678" i="2"/>
  <c r="W679" i="2" l="1"/>
  <c r="Y679" i="2"/>
  <c r="AM677" i="2"/>
  <c r="AN677" i="2"/>
  <c r="X678" i="2"/>
  <c r="Z678" i="2"/>
  <c r="AM678" i="2" l="1"/>
  <c r="AN678" i="2"/>
  <c r="X679" i="2"/>
  <c r="Z679" i="2"/>
  <c r="W680" i="2"/>
  <c r="Y680" i="2"/>
  <c r="W681" i="2" l="1"/>
  <c r="Y681" i="2"/>
  <c r="AM679" i="2"/>
  <c r="AN679" i="2"/>
  <c r="X680" i="2"/>
  <c r="Z680" i="2"/>
  <c r="AM680" i="2" l="1"/>
  <c r="AN680" i="2"/>
  <c r="X681" i="2"/>
  <c r="Z681" i="2"/>
  <c r="W682" i="2"/>
  <c r="Y682" i="2"/>
  <c r="W683" i="2" l="1"/>
  <c r="Y683" i="2"/>
  <c r="AM681" i="2"/>
  <c r="AN681" i="2"/>
  <c r="X682" i="2"/>
  <c r="Z682" i="2"/>
  <c r="AM682" i="2" l="1"/>
  <c r="AN682" i="2"/>
  <c r="X683" i="2"/>
  <c r="Z683" i="2"/>
  <c r="W684" i="2"/>
  <c r="Y684" i="2"/>
  <c r="W685" i="2" l="1"/>
  <c r="Y685" i="2"/>
  <c r="AM683" i="2"/>
  <c r="AN683" i="2"/>
  <c r="X684" i="2"/>
  <c r="Z684" i="2"/>
  <c r="AM684" i="2" l="1"/>
  <c r="AN684" i="2"/>
  <c r="X685" i="2"/>
  <c r="Z685" i="2"/>
  <c r="W686" i="2"/>
  <c r="Y686" i="2"/>
  <c r="W687" i="2" l="1"/>
  <c r="Y687" i="2"/>
  <c r="AM685" i="2"/>
  <c r="AN685" i="2"/>
  <c r="X686" i="2"/>
  <c r="Z686" i="2"/>
  <c r="AM686" i="2" l="1"/>
  <c r="AN686" i="2"/>
  <c r="X687" i="2"/>
  <c r="Z687" i="2"/>
  <c r="W688" i="2"/>
  <c r="Y688" i="2"/>
  <c r="W689" i="2" l="1"/>
  <c r="Y689" i="2"/>
  <c r="AM687" i="2"/>
  <c r="AN687" i="2"/>
  <c r="X688" i="2"/>
  <c r="Z688" i="2"/>
  <c r="AM688" i="2" l="1"/>
  <c r="AN688" i="2"/>
  <c r="X689" i="2"/>
  <c r="Z689" i="2"/>
  <c r="W690" i="2"/>
  <c r="Y690" i="2"/>
  <c r="W691" i="2" l="1"/>
  <c r="Y691" i="2"/>
  <c r="AM689" i="2"/>
  <c r="AN689" i="2"/>
  <c r="X690" i="2"/>
  <c r="Z690" i="2"/>
  <c r="AM690" i="2" l="1"/>
  <c r="AN690" i="2"/>
  <c r="X691" i="2"/>
  <c r="Z691" i="2"/>
  <c r="W692" i="2"/>
  <c r="Y692" i="2"/>
  <c r="W693" i="2" l="1"/>
  <c r="Y693" i="2"/>
  <c r="AM691" i="2"/>
  <c r="AN691" i="2"/>
  <c r="X692" i="2"/>
  <c r="Z692" i="2"/>
  <c r="AM692" i="2" l="1"/>
  <c r="AN692" i="2"/>
  <c r="X693" i="2"/>
  <c r="Z693" i="2"/>
  <c r="W694" i="2"/>
  <c r="Y694" i="2"/>
  <c r="W695" i="2" l="1"/>
  <c r="Y695" i="2"/>
  <c r="AM693" i="2"/>
  <c r="AN693" i="2"/>
  <c r="X694" i="2"/>
  <c r="Z694" i="2"/>
  <c r="AM694" i="2" l="1"/>
  <c r="AN694" i="2"/>
  <c r="X695" i="2"/>
  <c r="Z695" i="2"/>
  <c r="W696" i="2"/>
  <c r="Y696" i="2"/>
  <c r="W697" i="2" l="1"/>
  <c r="Y697" i="2"/>
  <c r="AM695" i="2"/>
  <c r="AN695" i="2"/>
  <c r="X696" i="2"/>
  <c r="Z696" i="2"/>
  <c r="AM696" i="2" l="1"/>
  <c r="AN696" i="2"/>
  <c r="X697" i="2"/>
  <c r="Z697" i="2"/>
  <c r="W698" i="2"/>
  <c r="Y698" i="2"/>
  <c r="W699" i="2" l="1"/>
  <c r="Y699" i="2"/>
  <c r="AM697" i="2"/>
  <c r="AN697" i="2"/>
  <c r="X698" i="2"/>
  <c r="Z698" i="2"/>
  <c r="AM698" i="2" l="1"/>
  <c r="AN698" i="2"/>
  <c r="X699" i="2"/>
  <c r="Z699" i="2"/>
  <c r="W700" i="2"/>
  <c r="Y700" i="2"/>
  <c r="W701" i="2" l="1"/>
  <c r="Y701" i="2"/>
  <c r="AM699" i="2"/>
  <c r="AN699" i="2"/>
  <c r="X700" i="2"/>
  <c r="Z700" i="2"/>
  <c r="AM700" i="2" l="1"/>
  <c r="AN700" i="2"/>
  <c r="X701" i="2"/>
  <c r="Z701" i="2"/>
  <c r="W702" i="2"/>
  <c r="Y702" i="2"/>
  <c r="W703" i="2" l="1"/>
  <c r="Y703" i="2"/>
  <c r="AM701" i="2"/>
  <c r="AN701" i="2"/>
  <c r="X702" i="2"/>
  <c r="Z702" i="2"/>
  <c r="AM702" i="2" l="1"/>
  <c r="AN702" i="2"/>
  <c r="X703" i="2"/>
  <c r="Z703" i="2"/>
  <c r="W704" i="2"/>
  <c r="Y704" i="2"/>
  <c r="W705" i="2" l="1"/>
  <c r="Y705" i="2"/>
  <c r="AM703" i="2"/>
  <c r="AN703" i="2"/>
  <c r="X704" i="2"/>
  <c r="Z704" i="2"/>
  <c r="AM704" i="2" l="1"/>
  <c r="AN704" i="2"/>
  <c r="X705" i="2"/>
  <c r="Z705" i="2"/>
  <c r="W706" i="2"/>
  <c r="Y706" i="2"/>
  <c r="W707" i="2" l="1"/>
  <c r="Y707" i="2"/>
  <c r="AM705" i="2"/>
  <c r="AN705" i="2"/>
  <c r="X706" i="2"/>
  <c r="Z706" i="2"/>
  <c r="AM706" i="2" l="1"/>
  <c r="AN706" i="2"/>
  <c r="X707" i="2"/>
  <c r="Z707" i="2"/>
  <c r="W708" i="2"/>
  <c r="Y708" i="2"/>
  <c r="W709" i="2" l="1"/>
  <c r="Y709" i="2"/>
  <c r="AM707" i="2"/>
  <c r="AN707" i="2"/>
  <c r="X708" i="2"/>
  <c r="Z708" i="2"/>
  <c r="AM708" i="2" l="1"/>
  <c r="AN708" i="2"/>
  <c r="X709" i="2"/>
  <c r="Z709" i="2"/>
  <c r="W710" i="2"/>
  <c r="Y710" i="2"/>
  <c r="W711" i="2" l="1"/>
  <c r="Y711" i="2"/>
  <c r="AM709" i="2"/>
  <c r="AN709" i="2"/>
  <c r="X710" i="2"/>
  <c r="Z710" i="2"/>
  <c r="AM710" i="2" l="1"/>
  <c r="AN710" i="2"/>
  <c r="X711" i="2"/>
  <c r="Z711" i="2"/>
  <c r="W712" i="2"/>
  <c r="Y712" i="2"/>
  <c r="W713" i="2" l="1"/>
  <c r="Y713" i="2"/>
  <c r="AM711" i="2"/>
  <c r="AN711" i="2"/>
  <c r="X712" i="2"/>
  <c r="Z712" i="2"/>
  <c r="AM712" i="2" l="1"/>
  <c r="AN712" i="2"/>
  <c r="X713" i="2"/>
  <c r="Z713" i="2"/>
  <c r="W714" i="2"/>
  <c r="Y714" i="2"/>
  <c r="W715" i="2" l="1"/>
  <c r="Y715" i="2"/>
  <c r="AM713" i="2"/>
  <c r="AN713" i="2"/>
  <c r="X714" i="2"/>
  <c r="Z714" i="2"/>
  <c r="AM714" i="2" l="1"/>
  <c r="AN714" i="2"/>
  <c r="X715" i="2"/>
  <c r="Z715" i="2"/>
  <c r="W716" i="2"/>
  <c r="Y716" i="2"/>
  <c r="W717" i="2" l="1"/>
  <c r="Y717" i="2"/>
  <c r="AM715" i="2"/>
  <c r="AN715" i="2"/>
  <c r="X716" i="2"/>
  <c r="Z716" i="2"/>
  <c r="AM716" i="2" l="1"/>
  <c r="AN716" i="2"/>
  <c r="X717" i="2"/>
  <c r="Z717" i="2"/>
  <c r="W718" i="2"/>
  <c r="Y718" i="2"/>
  <c r="W719" i="2" l="1"/>
  <c r="Y719" i="2"/>
  <c r="AM717" i="2"/>
  <c r="AN717" i="2"/>
  <c r="X718" i="2"/>
  <c r="Z718" i="2"/>
  <c r="AM718" i="2" l="1"/>
  <c r="AN718" i="2"/>
  <c r="X719" i="2"/>
  <c r="Z719" i="2"/>
  <c r="W720" i="2"/>
  <c r="Y720" i="2"/>
  <c r="W721" i="2" l="1"/>
  <c r="Y721" i="2"/>
  <c r="AM719" i="2"/>
  <c r="AN719" i="2"/>
  <c r="X720" i="2"/>
  <c r="Z720" i="2"/>
  <c r="AM720" i="2" l="1"/>
  <c r="AN720" i="2"/>
  <c r="X721" i="2"/>
  <c r="Z721" i="2"/>
  <c r="W722" i="2"/>
  <c r="Y722" i="2"/>
  <c r="W723" i="2" l="1"/>
  <c r="Y723" i="2"/>
  <c r="AM721" i="2"/>
  <c r="AN721" i="2"/>
  <c r="X722" i="2"/>
  <c r="Z722" i="2"/>
  <c r="AM722" i="2" l="1"/>
  <c r="AN722" i="2"/>
  <c r="X723" i="2"/>
  <c r="Z723" i="2"/>
  <c r="W724" i="2"/>
  <c r="Y724" i="2"/>
  <c r="W725" i="2" l="1"/>
  <c r="Y725" i="2"/>
  <c r="AM723" i="2"/>
  <c r="AN723" i="2"/>
  <c r="X724" i="2"/>
  <c r="Z724" i="2"/>
  <c r="AM724" i="2" l="1"/>
  <c r="AN724" i="2"/>
  <c r="X725" i="2"/>
  <c r="Z725" i="2"/>
  <c r="W726" i="2"/>
  <c r="Y726" i="2"/>
  <c r="W727" i="2" l="1"/>
  <c r="Y727" i="2"/>
  <c r="AM725" i="2"/>
  <c r="AN725" i="2"/>
  <c r="X726" i="2"/>
  <c r="Z726" i="2"/>
  <c r="AM726" i="2" l="1"/>
  <c r="AN726" i="2"/>
  <c r="X727" i="2"/>
  <c r="Z727" i="2"/>
  <c r="W728" i="2"/>
  <c r="Y728" i="2"/>
  <c r="W729" i="2" l="1"/>
  <c r="Y729" i="2"/>
  <c r="AM727" i="2"/>
  <c r="AN727" i="2"/>
  <c r="X728" i="2"/>
  <c r="Z728" i="2"/>
  <c r="AM728" i="2" l="1"/>
  <c r="AN728" i="2"/>
  <c r="X729" i="2"/>
  <c r="Z729" i="2"/>
  <c r="W730" i="2"/>
  <c r="Y730" i="2"/>
  <c r="W731" i="2" l="1"/>
  <c r="Y731" i="2"/>
  <c r="AM729" i="2"/>
  <c r="AN729" i="2"/>
  <c r="X730" i="2"/>
  <c r="Z730" i="2"/>
  <c r="AM730" i="2" l="1"/>
  <c r="AN730" i="2"/>
  <c r="X731" i="2"/>
  <c r="Z731" i="2"/>
  <c r="W732" i="2"/>
  <c r="Y732" i="2"/>
  <c r="W733" i="2" l="1"/>
  <c r="Y733" i="2"/>
  <c r="AM731" i="2"/>
  <c r="AN731" i="2"/>
  <c r="X732" i="2"/>
  <c r="Z732" i="2"/>
  <c r="AM732" i="2" l="1"/>
  <c r="AN732" i="2"/>
  <c r="X733" i="2"/>
  <c r="Z733" i="2"/>
  <c r="W734" i="2"/>
  <c r="Y734" i="2"/>
  <c r="W735" i="2" l="1"/>
  <c r="Y735" i="2"/>
  <c r="AM733" i="2"/>
  <c r="AN733" i="2"/>
  <c r="X734" i="2"/>
  <c r="Z734" i="2"/>
  <c r="AM734" i="2" l="1"/>
  <c r="AN734" i="2"/>
  <c r="X735" i="2"/>
  <c r="Z735" i="2"/>
  <c r="W736" i="2"/>
  <c r="Y736" i="2"/>
  <c r="W737" i="2" l="1"/>
  <c r="Y737" i="2"/>
  <c r="AM735" i="2"/>
  <c r="AN735" i="2"/>
  <c r="X736" i="2"/>
  <c r="Z736" i="2"/>
  <c r="AM736" i="2" l="1"/>
  <c r="AN736" i="2"/>
  <c r="X737" i="2"/>
  <c r="Z737" i="2"/>
  <c r="W738" i="2"/>
  <c r="Y738" i="2"/>
  <c r="W739" i="2" l="1"/>
  <c r="Y739" i="2"/>
  <c r="AM737" i="2"/>
  <c r="AN737" i="2"/>
  <c r="X738" i="2"/>
  <c r="Z738" i="2"/>
  <c r="AM738" i="2" l="1"/>
  <c r="AN738" i="2"/>
  <c r="X739" i="2"/>
  <c r="Z739" i="2"/>
  <c r="W740" i="2"/>
  <c r="Y740" i="2"/>
  <c r="W741" i="2" l="1"/>
  <c r="Y741" i="2"/>
  <c r="AM739" i="2"/>
  <c r="AN739" i="2"/>
  <c r="X740" i="2"/>
  <c r="Z740" i="2"/>
  <c r="AM740" i="2" l="1"/>
  <c r="AN740" i="2"/>
  <c r="X741" i="2"/>
  <c r="Z741" i="2"/>
  <c r="W742" i="2"/>
  <c r="Y742" i="2"/>
  <c r="W743" i="2" l="1"/>
  <c r="Y743" i="2"/>
  <c r="AM741" i="2"/>
  <c r="AN741" i="2"/>
  <c r="X742" i="2"/>
  <c r="Z742" i="2"/>
  <c r="AM742" i="2" l="1"/>
  <c r="AN742" i="2"/>
  <c r="X743" i="2"/>
  <c r="Z743" i="2"/>
  <c r="W744" i="2"/>
  <c r="Y744" i="2"/>
  <c r="W745" i="2" l="1"/>
  <c r="Y745" i="2"/>
  <c r="AM743" i="2"/>
  <c r="AN743" i="2"/>
  <c r="X744" i="2"/>
  <c r="Z744" i="2"/>
  <c r="AM744" i="2" l="1"/>
  <c r="AN744" i="2"/>
  <c r="X745" i="2"/>
  <c r="Z745" i="2"/>
  <c r="W746" i="2"/>
  <c r="Y746" i="2"/>
  <c r="W747" i="2" l="1"/>
  <c r="Y747" i="2"/>
  <c r="AM745" i="2"/>
  <c r="AN745" i="2"/>
  <c r="X746" i="2"/>
  <c r="Z746" i="2"/>
  <c r="AM746" i="2" l="1"/>
  <c r="AN746" i="2"/>
  <c r="X747" i="2"/>
  <c r="Z747" i="2"/>
  <c r="W748" i="2"/>
  <c r="Y748" i="2"/>
  <c r="W749" i="2" l="1"/>
  <c r="Y749" i="2"/>
  <c r="AM747" i="2"/>
  <c r="AN747" i="2"/>
  <c r="X748" i="2"/>
  <c r="Z748" i="2"/>
  <c r="AM748" i="2" l="1"/>
  <c r="AN748" i="2"/>
  <c r="X749" i="2"/>
  <c r="Z749" i="2"/>
  <c r="W750" i="2"/>
  <c r="Y750" i="2"/>
  <c r="W751" i="2" l="1"/>
  <c r="Y751" i="2"/>
  <c r="AM749" i="2"/>
  <c r="AN749" i="2"/>
  <c r="X750" i="2"/>
  <c r="Z750" i="2"/>
  <c r="AM750" i="2" l="1"/>
  <c r="AN750" i="2"/>
  <c r="X751" i="2"/>
  <c r="Z751" i="2"/>
  <c r="W752" i="2"/>
  <c r="Y752" i="2"/>
  <c r="W753" i="2" l="1"/>
  <c r="Y753" i="2"/>
  <c r="AM751" i="2"/>
  <c r="AN751" i="2"/>
  <c r="X752" i="2"/>
  <c r="Z752" i="2"/>
  <c r="AM752" i="2" l="1"/>
  <c r="AN752" i="2"/>
  <c r="X753" i="2"/>
  <c r="Z753" i="2"/>
  <c r="W754" i="2"/>
  <c r="Y754" i="2"/>
  <c r="W755" i="2" l="1"/>
  <c r="Y755" i="2"/>
  <c r="AM753" i="2"/>
  <c r="AN753" i="2"/>
  <c r="X754" i="2"/>
  <c r="Z754" i="2"/>
  <c r="AM754" i="2" l="1"/>
  <c r="AN754" i="2"/>
  <c r="X755" i="2"/>
  <c r="Z755" i="2"/>
  <c r="W756" i="2"/>
  <c r="Y756" i="2"/>
  <c r="W757" i="2" l="1"/>
  <c r="Y757" i="2"/>
  <c r="AM755" i="2"/>
  <c r="AN755" i="2"/>
  <c r="X756" i="2"/>
  <c r="Z756" i="2"/>
  <c r="AM756" i="2" l="1"/>
  <c r="AN756" i="2"/>
  <c r="X757" i="2"/>
  <c r="Z757" i="2"/>
  <c r="W758" i="2"/>
  <c r="Y758" i="2"/>
  <c r="W759" i="2" l="1"/>
  <c r="Y759" i="2"/>
  <c r="AM757" i="2"/>
  <c r="AN757" i="2"/>
  <c r="X758" i="2"/>
  <c r="Z758" i="2"/>
  <c r="AM758" i="2" l="1"/>
  <c r="AN758" i="2"/>
  <c r="X759" i="2"/>
  <c r="Z759" i="2"/>
  <c r="W760" i="2"/>
  <c r="Y760" i="2"/>
  <c r="W761" i="2" l="1"/>
  <c r="Y761" i="2"/>
  <c r="AM759" i="2"/>
  <c r="AN759" i="2"/>
  <c r="X760" i="2"/>
  <c r="Z760" i="2"/>
  <c r="AM760" i="2" l="1"/>
  <c r="AN760" i="2"/>
  <c r="X761" i="2"/>
  <c r="Z761" i="2"/>
  <c r="W762" i="2"/>
  <c r="Y762" i="2"/>
  <c r="W763" i="2" l="1"/>
  <c r="Y763" i="2"/>
  <c r="AM761" i="2"/>
  <c r="AN761" i="2"/>
  <c r="X762" i="2"/>
  <c r="Z762" i="2"/>
  <c r="AM762" i="2" l="1"/>
  <c r="AN762" i="2"/>
  <c r="X763" i="2"/>
  <c r="Z763" i="2"/>
  <c r="W764" i="2"/>
  <c r="Y764" i="2"/>
  <c r="W765" i="2" l="1"/>
  <c r="Y765" i="2"/>
  <c r="AM763" i="2"/>
  <c r="AN763" i="2"/>
  <c r="X764" i="2"/>
  <c r="Z764" i="2"/>
  <c r="AM764" i="2" l="1"/>
  <c r="AN764" i="2"/>
  <c r="X765" i="2"/>
  <c r="Z765" i="2"/>
  <c r="W766" i="2"/>
  <c r="Y766" i="2"/>
  <c r="W767" i="2" l="1"/>
  <c r="Y767" i="2"/>
  <c r="AM765" i="2"/>
  <c r="AN765" i="2"/>
  <c r="X766" i="2"/>
  <c r="Z766" i="2"/>
  <c r="AM766" i="2" l="1"/>
  <c r="AN766" i="2"/>
  <c r="X767" i="2"/>
  <c r="Z767" i="2"/>
  <c r="W768" i="2"/>
  <c r="Y768" i="2"/>
  <c r="W769" i="2" l="1"/>
  <c r="Y769" i="2"/>
  <c r="AM767" i="2"/>
  <c r="AN767" i="2"/>
  <c r="X768" i="2"/>
  <c r="Z768" i="2"/>
  <c r="AM768" i="2" l="1"/>
  <c r="AN768" i="2"/>
  <c r="X769" i="2"/>
  <c r="Z769" i="2"/>
  <c r="W770" i="2"/>
  <c r="Y770" i="2"/>
  <c r="W771" i="2" l="1"/>
  <c r="Y771" i="2"/>
  <c r="AM769" i="2"/>
  <c r="AN769" i="2"/>
  <c r="X770" i="2"/>
  <c r="Z770" i="2"/>
  <c r="AM770" i="2" l="1"/>
  <c r="AN770" i="2"/>
  <c r="X771" i="2"/>
  <c r="Z771" i="2"/>
  <c r="W772" i="2"/>
  <c r="Y772" i="2"/>
  <c r="W773" i="2" l="1"/>
  <c r="Y773" i="2"/>
  <c r="AM771" i="2"/>
  <c r="AN771" i="2"/>
  <c r="X772" i="2"/>
  <c r="Z772" i="2"/>
  <c r="AM772" i="2" l="1"/>
  <c r="AN772" i="2"/>
  <c r="X773" i="2"/>
  <c r="Z773" i="2"/>
  <c r="W774" i="2"/>
  <c r="Y774" i="2"/>
  <c r="W775" i="2" l="1"/>
  <c r="Y775" i="2"/>
  <c r="AM773" i="2"/>
  <c r="AN773" i="2"/>
  <c r="X774" i="2"/>
  <c r="Z774" i="2"/>
  <c r="AM774" i="2" l="1"/>
  <c r="AN774" i="2"/>
  <c r="X775" i="2"/>
  <c r="Z775" i="2"/>
  <c r="W776" i="2"/>
  <c r="Y776" i="2"/>
  <c r="W777" i="2" l="1"/>
  <c r="Y777" i="2"/>
  <c r="AM775" i="2"/>
  <c r="AN775" i="2"/>
  <c r="X776" i="2"/>
  <c r="Z776" i="2"/>
  <c r="AM776" i="2" l="1"/>
  <c r="AN776" i="2"/>
  <c r="X777" i="2"/>
  <c r="Z777" i="2"/>
  <c r="W778" i="2"/>
  <c r="Y778" i="2"/>
  <c r="W779" i="2" l="1"/>
  <c r="Y779" i="2"/>
  <c r="AM777" i="2"/>
  <c r="AN777" i="2"/>
  <c r="X778" i="2"/>
  <c r="Z778" i="2"/>
  <c r="AM778" i="2" l="1"/>
  <c r="AN778" i="2"/>
  <c r="X779" i="2"/>
  <c r="Z779" i="2"/>
  <c r="W780" i="2"/>
  <c r="Y780" i="2"/>
  <c r="W781" i="2" l="1"/>
  <c r="Y781" i="2"/>
  <c r="AM779" i="2"/>
  <c r="AN779" i="2"/>
  <c r="X780" i="2"/>
  <c r="Z780" i="2"/>
  <c r="AM780" i="2" l="1"/>
  <c r="AN780" i="2"/>
  <c r="X781" i="2"/>
  <c r="Z781" i="2"/>
  <c r="W782" i="2"/>
  <c r="Y782" i="2"/>
  <c r="W783" i="2" l="1"/>
  <c r="Y783" i="2"/>
  <c r="AM781" i="2"/>
  <c r="AN781" i="2"/>
  <c r="X782" i="2"/>
  <c r="Z782" i="2"/>
  <c r="AM782" i="2" l="1"/>
  <c r="AN782" i="2"/>
  <c r="X783" i="2"/>
  <c r="Z783" i="2"/>
  <c r="W784" i="2"/>
  <c r="Y784" i="2"/>
  <c r="W785" i="2" l="1"/>
  <c r="Y785" i="2"/>
  <c r="AM783" i="2"/>
  <c r="AN783" i="2"/>
  <c r="X784" i="2"/>
  <c r="Z784" i="2"/>
  <c r="AM784" i="2" l="1"/>
  <c r="AN784" i="2"/>
  <c r="X785" i="2"/>
  <c r="Z785" i="2"/>
  <c r="W786" i="2"/>
  <c r="Y786" i="2"/>
  <c r="W787" i="2" l="1"/>
  <c r="Y787" i="2"/>
  <c r="AM785" i="2"/>
  <c r="AN785" i="2"/>
  <c r="X786" i="2"/>
  <c r="Z786" i="2"/>
  <c r="AM786" i="2" l="1"/>
  <c r="AN786" i="2"/>
  <c r="X787" i="2"/>
  <c r="Z787" i="2"/>
  <c r="W788" i="2"/>
  <c r="Y788" i="2"/>
  <c r="W789" i="2" l="1"/>
  <c r="Y789" i="2"/>
  <c r="AM787" i="2"/>
  <c r="AN787" i="2"/>
  <c r="X788" i="2"/>
  <c r="Z788" i="2"/>
  <c r="AM788" i="2" l="1"/>
  <c r="AN788" i="2"/>
  <c r="X789" i="2"/>
  <c r="Z789" i="2"/>
  <c r="W790" i="2"/>
  <c r="Y790" i="2"/>
  <c r="W791" i="2" l="1"/>
  <c r="Y791" i="2"/>
  <c r="AM789" i="2"/>
  <c r="AN789" i="2"/>
  <c r="X790" i="2"/>
  <c r="Z790" i="2"/>
  <c r="AM790" i="2" l="1"/>
  <c r="AN790" i="2"/>
  <c r="X791" i="2"/>
  <c r="Z791" i="2"/>
  <c r="W792" i="2"/>
  <c r="Y792" i="2"/>
  <c r="W793" i="2" l="1"/>
  <c r="Y793" i="2"/>
  <c r="AM791" i="2"/>
  <c r="AN791" i="2"/>
  <c r="X792" i="2"/>
  <c r="Z792" i="2"/>
  <c r="AM792" i="2" l="1"/>
  <c r="AN792" i="2"/>
  <c r="X793" i="2"/>
  <c r="Z793" i="2"/>
  <c r="W794" i="2"/>
  <c r="Y794" i="2"/>
  <c r="W795" i="2" l="1"/>
  <c r="Y795" i="2"/>
  <c r="AM793" i="2"/>
  <c r="AN793" i="2"/>
  <c r="X794" i="2"/>
  <c r="Z794" i="2"/>
  <c r="AM794" i="2" l="1"/>
  <c r="AN794" i="2"/>
  <c r="X795" i="2"/>
  <c r="Z795" i="2"/>
  <c r="W796" i="2"/>
  <c r="Y796" i="2"/>
  <c r="W797" i="2" l="1"/>
  <c r="Y797" i="2"/>
  <c r="AM795" i="2"/>
  <c r="AN795" i="2"/>
  <c r="X796" i="2"/>
  <c r="Z796" i="2"/>
  <c r="AM796" i="2" l="1"/>
  <c r="AN796" i="2"/>
  <c r="X797" i="2"/>
  <c r="Z797" i="2"/>
  <c r="W798" i="2"/>
  <c r="Y798" i="2"/>
  <c r="W799" i="2" l="1"/>
  <c r="Y799" i="2"/>
  <c r="AM797" i="2"/>
  <c r="AN797" i="2"/>
  <c r="X798" i="2"/>
  <c r="Z798" i="2"/>
  <c r="AM798" i="2" l="1"/>
  <c r="AN798" i="2"/>
  <c r="X799" i="2"/>
  <c r="Z799" i="2"/>
  <c r="W800" i="2"/>
  <c r="Y800" i="2"/>
  <c r="W801" i="2" l="1"/>
  <c r="Y801" i="2"/>
  <c r="AM799" i="2"/>
  <c r="AN799" i="2"/>
  <c r="X800" i="2"/>
  <c r="Z800" i="2"/>
  <c r="AM800" i="2" l="1"/>
  <c r="AN800" i="2"/>
  <c r="X801" i="2"/>
  <c r="Z801" i="2"/>
  <c r="W802" i="2"/>
  <c r="Y802" i="2"/>
  <c r="W803" i="2" l="1"/>
  <c r="Y803" i="2"/>
  <c r="AM801" i="2"/>
  <c r="AN801" i="2"/>
  <c r="X802" i="2"/>
  <c r="Z802" i="2"/>
  <c r="AM802" i="2" l="1"/>
  <c r="AN802" i="2"/>
  <c r="X803" i="2"/>
  <c r="Z803" i="2"/>
  <c r="W804" i="2"/>
  <c r="Y804" i="2"/>
  <c r="W805" i="2" l="1"/>
  <c r="Y805" i="2"/>
  <c r="AM803" i="2"/>
  <c r="AN803" i="2"/>
  <c r="X804" i="2"/>
  <c r="Z804" i="2"/>
  <c r="AM804" i="2" l="1"/>
  <c r="AN804" i="2"/>
  <c r="X805" i="2"/>
  <c r="Z805" i="2"/>
  <c r="W806" i="2"/>
  <c r="Y806" i="2"/>
  <c r="W807" i="2" l="1"/>
  <c r="Y807" i="2"/>
  <c r="AM805" i="2"/>
  <c r="AN805" i="2"/>
  <c r="X806" i="2"/>
  <c r="Z806" i="2"/>
  <c r="AM806" i="2" l="1"/>
  <c r="AN806" i="2"/>
  <c r="X807" i="2"/>
  <c r="Z807" i="2"/>
  <c r="W808" i="2"/>
  <c r="Y808" i="2"/>
  <c r="W809" i="2" l="1"/>
  <c r="Y809" i="2"/>
  <c r="AM807" i="2"/>
  <c r="AN807" i="2"/>
  <c r="X808" i="2"/>
  <c r="Z808" i="2"/>
  <c r="AM808" i="2" l="1"/>
  <c r="AN808" i="2"/>
  <c r="X809" i="2"/>
  <c r="Z809" i="2"/>
  <c r="W810" i="2"/>
  <c r="Y810" i="2"/>
  <c r="W811" i="2" l="1"/>
  <c r="Y811" i="2"/>
  <c r="AM809" i="2"/>
  <c r="AN809" i="2"/>
  <c r="X810" i="2"/>
  <c r="Z810" i="2"/>
  <c r="AM810" i="2" l="1"/>
  <c r="AN810" i="2"/>
  <c r="X811" i="2"/>
  <c r="Z811" i="2"/>
  <c r="W812" i="2"/>
  <c r="Y812" i="2"/>
  <c r="W813" i="2" l="1"/>
  <c r="Y813" i="2"/>
  <c r="AM811" i="2"/>
  <c r="AN811" i="2"/>
  <c r="X812" i="2"/>
  <c r="Z812" i="2"/>
  <c r="AM812" i="2" l="1"/>
  <c r="AN812" i="2"/>
  <c r="X813" i="2"/>
  <c r="Z813" i="2"/>
  <c r="W814" i="2"/>
  <c r="Y814" i="2"/>
  <c r="W815" i="2" l="1"/>
  <c r="Y815" i="2"/>
  <c r="AM813" i="2"/>
  <c r="AN813" i="2"/>
  <c r="X814" i="2"/>
  <c r="Z814" i="2"/>
  <c r="AM814" i="2" l="1"/>
  <c r="AN814" i="2"/>
  <c r="X815" i="2"/>
  <c r="Z815" i="2"/>
  <c r="W816" i="2"/>
  <c r="Y816" i="2"/>
  <c r="W817" i="2" l="1"/>
  <c r="Y817" i="2"/>
  <c r="AM815" i="2"/>
  <c r="AN815" i="2"/>
  <c r="X816" i="2"/>
  <c r="Z816" i="2"/>
  <c r="AM816" i="2" l="1"/>
  <c r="AN816" i="2"/>
  <c r="X817" i="2"/>
  <c r="Z817" i="2"/>
  <c r="W818" i="2"/>
  <c r="Y818" i="2"/>
  <c r="W819" i="2" l="1"/>
  <c r="Y819" i="2"/>
  <c r="AM817" i="2"/>
  <c r="AN817" i="2"/>
  <c r="X818" i="2"/>
  <c r="Z818" i="2"/>
  <c r="AM818" i="2" l="1"/>
  <c r="AN818" i="2"/>
  <c r="X819" i="2"/>
  <c r="Z819" i="2"/>
  <c r="W820" i="2"/>
  <c r="Y820" i="2"/>
  <c r="W821" i="2" l="1"/>
  <c r="Y821" i="2"/>
  <c r="AM819" i="2"/>
  <c r="AN819" i="2"/>
  <c r="X820" i="2"/>
  <c r="Z820" i="2"/>
  <c r="AM820" i="2" l="1"/>
  <c r="AN820" i="2"/>
  <c r="X821" i="2"/>
  <c r="Z821" i="2"/>
  <c r="W822" i="2"/>
  <c r="Y822" i="2"/>
  <c r="W823" i="2" l="1"/>
  <c r="Y823" i="2"/>
  <c r="AM821" i="2"/>
  <c r="AN821" i="2"/>
  <c r="X822" i="2"/>
  <c r="Z822" i="2"/>
  <c r="AM822" i="2" l="1"/>
  <c r="AN822" i="2"/>
  <c r="X823" i="2"/>
  <c r="Z823" i="2"/>
  <c r="W824" i="2"/>
  <c r="Y824" i="2"/>
  <c r="W825" i="2" l="1"/>
  <c r="Y825" i="2"/>
  <c r="AM823" i="2"/>
  <c r="AN823" i="2"/>
  <c r="X824" i="2"/>
  <c r="Z824" i="2"/>
  <c r="AM824" i="2" l="1"/>
  <c r="AN824" i="2"/>
  <c r="X825" i="2"/>
  <c r="Z825" i="2"/>
  <c r="W826" i="2"/>
  <c r="Y826" i="2"/>
  <c r="W827" i="2" l="1"/>
  <c r="Y827" i="2"/>
  <c r="AM825" i="2"/>
  <c r="AN825" i="2"/>
  <c r="X826" i="2"/>
  <c r="Z826" i="2"/>
  <c r="AM826" i="2" l="1"/>
  <c r="AN826" i="2"/>
  <c r="X827" i="2"/>
  <c r="Z827" i="2"/>
  <c r="W828" i="2"/>
  <c r="Y828" i="2"/>
  <c r="W829" i="2" l="1"/>
  <c r="Y829" i="2"/>
  <c r="AM827" i="2"/>
  <c r="AN827" i="2"/>
  <c r="X828" i="2"/>
  <c r="Z828" i="2"/>
  <c r="AM828" i="2" l="1"/>
  <c r="AN828" i="2"/>
  <c r="X829" i="2"/>
  <c r="Z829" i="2"/>
  <c r="W830" i="2"/>
  <c r="Y830" i="2"/>
  <c r="W831" i="2" l="1"/>
  <c r="Y831" i="2"/>
  <c r="AM829" i="2"/>
  <c r="AN829" i="2"/>
  <c r="X830" i="2"/>
  <c r="Z830" i="2"/>
  <c r="AM830" i="2" l="1"/>
  <c r="AN830" i="2"/>
  <c r="X831" i="2"/>
  <c r="Z831" i="2"/>
  <c r="W832" i="2"/>
  <c r="Y832" i="2"/>
  <c r="W833" i="2" l="1"/>
  <c r="Y833" i="2"/>
  <c r="AM831" i="2"/>
  <c r="AN831" i="2"/>
  <c r="X832" i="2"/>
  <c r="Z832" i="2"/>
  <c r="AM832" i="2" l="1"/>
  <c r="AN832" i="2"/>
  <c r="X833" i="2"/>
  <c r="Z833" i="2"/>
  <c r="W834" i="2"/>
  <c r="Y834" i="2"/>
  <c r="W835" i="2" l="1"/>
  <c r="Y835" i="2"/>
  <c r="AM833" i="2"/>
  <c r="AN833" i="2"/>
  <c r="X834" i="2"/>
  <c r="Z834" i="2"/>
  <c r="AM834" i="2" l="1"/>
  <c r="AN834" i="2"/>
  <c r="X835" i="2"/>
  <c r="Z835" i="2"/>
  <c r="W836" i="2"/>
  <c r="Y836" i="2"/>
  <c r="W837" i="2" l="1"/>
  <c r="Y837" i="2"/>
  <c r="AM835" i="2"/>
  <c r="AN835" i="2"/>
  <c r="X836" i="2"/>
  <c r="Z836" i="2"/>
  <c r="AM836" i="2" l="1"/>
  <c r="AN836" i="2"/>
  <c r="X837" i="2"/>
  <c r="Z837" i="2"/>
  <c r="W838" i="2"/>
  <c r="Y838" i="2"/>
  <c r="W839" i="2" l="1"/>
  <c r="Y839" i="2"/>
  <c r="AM837" i="2"/>
  <c r="AN837" i="2"/>
  <c r="X838" i="2"/>
  <c r="Z838" i="2"/>
  <c r="AM838" i="2" l="1"/>
  <c r="AN838" i="2"/>
  <c r="X839" i="2"/>
  <c r="Z839" i="2"/>
  <c r="W840" i="2"/>
  <c r="Y840" i="2"/>
  <c r="W841" i="2" l="1"/>
  <c r="Y841" i="2"/>
  <c r="AM839" i="2"/>
  <c r="AN839" i="2"/>
  <c r="X840" i="2"/>
  <c r="Z840" i="2"/>
  <c r="AM840" i="2" l="1"/>
  <c r="AN840" i="2"/>
  <c r="X841" i="2"/>
  <c r="Z841" i="2"/>
  <c r="W842" i="2"/>
  <c r="Y842" i="2"/>
  <c r="W843" i="2" l="1"/>
  <c r="Y843" i="2"/>
  <c r="AM841" i="2"/>
  <c r="AN841" i="2"/>
  <c r="X842" i="2"/>
  <c r="Z842" i="2"/>
  <c r="AM842" i="2" l="1"/>
  <c r="AN842" i="2"/>
  <c r="X843" i="2"/>
  <c r="Z843" i="2"/>
  <c r="W844" i="2"/>
  <c r="Y844" i="2"/>
  <c r="W845" i="2" l="1"/>
  <c r="Y845" i="2"/>
  <c r="AM843" i="2"/>
  <c r="AN843" i="2"/>
  <c r="X844" i="2"/>
  <c r="Z844" i="2"/>
  <c r="AM844" i="2" l="1"/>
  <c r="AN844" i="2"/>
  <c r="X845" i="2"/>
  <c r="Z845" i="2"/>
  <c r="W846" i="2"/>
  <c r="Y846" i="2"/>
  <c r="W847" i="2" l="1"/>
  <c r="Y847" i="2"/>
  <c r="AM845" i="2"/>
  <c r="AN845" i="2"/>
  <c r="X846" i="2"/>
  <c r="Z846" i="2"/>
  <c r="AM846" i="2" l="1"/>
  <c r="AN846" i="2"/>
  <c r="X847" i="2"/>
  <c r="Z847" i="2"/>
  <c r="W848" i="2"/>
  <c r="Y848" i="2"/>
  <c r="W849" i="2" l="1"/>
  <c r="Y849" i="2"/>
  <c r="AM847" i="2"/>
  <c r="AN847" i="2"/>
  <c r="X848" i="2"/>
  <c r="Z848" i="2"/>
  <c r="AM848" i="2" l="1"/>
  <c r="AN848" i="2"/>
  <c r="X849" i="2"/>
  <c r="Z849" i="2"/>
  <c r="W850" i="2"/>
  <c r="Y850" i="2"/>
  <c r="W851" i="2" l="1"/>
  <c r="Y851" i="2"/>
  <c r="AM849" i="2"/>
  <c r="AN849" i="2"/>
  <c r="X850" i="2"/>
  <c r="Z850" i="2"/>
  <c r="AM850" i="2" l="1"/>
  <c r="AN850" i="2"/>
  <c r="X851" i="2"/>
  <c r="Z851" i="2"/>
  <c r="W852" i="2"/>
  <c r="Y852" i="2"/>
  <c r="W853" i="2" l="1"/>
  <c r="Y853" i="2"/>
  <c r="AM851" i="2"/>
  <c r="AN851" i="2"/>
  <c r="X852" i="2"/>
  <c r="Z852" i="2"/>
  <c r="AM852" i="2" l="1"/>
  <c r="AN852" i="2"/>
  <c r="X853" i="2"/>
  <c r="Z853" i="2"/>
  <c r="W854" i="2"/>
  <c r="Y854" i="2"/>
  <c r="W855" i="2" l="1"/>
  <c r="Y855" i="2"/>
  <c r="AM853" i="2"/>
  <c r="AN853" i="2"/>
  <c r="X854" i="2"/>
  <c r="Z854" i="2"/>
  <c r="AM854" i="2" l="1"/>
  <c r="AN854" i="2"/>
  <c r="X855" i="2"/>
  <c r="Z855" i="2"/>
  <c r="W856" i="2"/>
  <c r="Y856" i="2"/>
  <c r="W857" i="2" l="1"/>
  <c r="Y857" i="2"/>
  <c r="AM855" i="2"/>
  <c r="AN855" i="2"/>
  <c r="X856" i="2"/>
  <c r="Z856" i="2"/>
  <c r="AM856" i="2" l="1"/>
  <c r="AN856" i="2"/>
  <c r="X857" i="2"/>
  <c r="Z857" i="2"/>
  <c r="W858" i="2"/>
  <c r="Y858" i="2"/>
  <c r="W859" i="2" l="1"/>
  <c r="Y859" i="2"/>
  <c r="AM857" i="2"/>
  <c r="AN857" i="2"/>
  <c r="X858" i="2"/>
  <c r="Z858" i="2"/>
  <c r="AM858" i="2" l="1"/>
  <c r="AN858" i="2"/>
  <c r="X859" i="2"/>
  <c r="Z859" i="2"/>
  <c r="W860" i="2"/>
  <c r="Y860" i="2"/>
  <c r="W861" i="2" l="1"/>
  <c r="Y861" i="2"/>
  <c r="AM859" i="2"/>
  <c r="AN859" i="2"/>
  <c r="X860" i="2"/>
  <c r="Z860" i="2"/>
  <c r="AM860" i="2" l="1"/>
  <c r="AN860" i="2"/>
  <c r="X861" i="2"/>
  <c r="Z861" i="2"/>
  <c r="W862" i="2"/>
  <c r="Y862" i="2"/>
  <c r="W863" i="2" l="1"/>
  <c r="Y863" i="2"/>
  <c r="AM861" i="2"/>
  <c r="AN861" i="2"/>
  <c r="X862" i="2"/>
  <c r="Z862" i="2"/>
  <c r="AM862" i="2" l="1"/>
  <c r="AN862" i="2"/>
  <c r="X863" i="2"/>
  <c r="Z863" i="2"/>
  <c r="W864" i="2"/>
  <c r="Y864" i="2"/>
  <c r="W865" i="2" l="1"/>
  <c r="Y865" i="2"/>
  <c r="AM863" i="2"/>
  <c r="AN863" i="2"/>
  <c r="X864" i="2"/>
  <c r="Z864" i="2"/>
  <c r="AM864" i="2" l="1"/>
  <c r="AN864" i="2"/>
  <c r="X865" i="2"/>
  <c r="Z865" i="2"/>
  <c r="W866" i="2"/>
  <c r="Y866" i="2"/>
  <c r="W867" i="2" l="1"/>
  <c r="Y867" i="2"/>
  <c r="AM865" i="2"/>
  <c r="AN865" i="2"/>
  <c r="X866" i="2"/>
  <c r="Z866" i="2"/>
  <c r="AM866" i="2" l="1"/>
  <c r="AN866" i="2"/>
  <c r="X867" i="2"/>
  <c r="Z867" i="2"/>
  <c r="W868" i="2"/>
  <c r="Y868" i="2"/>
  <c r="W869" i="2" l="1"/>
  <c r="Y869" i="2"/>
  <c r="AM867" i="2"/>
  <c r="AN867" i="2"/>
  <c r="X868" i="2"/>
  <c r="Z868" i="2"/>
  <c r="AM868" i="2" l="1"/>
  <c r="AN868" i="2"/>
  <c r="X869" i="2"/>
  <c r="Z869" i="2"/>
  <c r="W870" i="2"/>
  <c r="Y870" i="2"/>
  <c r="W871" i="2" l="1"/>
  <c r="Y871" i="2"/>
  <c r="AM869" i="2"/>
  <c r="AN869" i="2"/>
  <c r="X870" i="2"/>
  <c r="Z870" i="2"/>
  <c r="AM870" i="2" l="1"/>
  <c r="AN870" i="2"/>
  <c r="X871" i="2"/>
  <c r="Z871" i="2"/>
  <c r="W872" i="2"/>
  <c r="Y872" i="2"/>
  <c r="W873" i="2" l="1"/>
  <c r="Y873" i="2"/>
  <c r="AM871" i="2"/>
  <c r="AN871" i="2"/>
  <c r="X872" i="2"/>
  <c r="Z872" i="2"/>
  <c r="AM872" i="2" l="1"/>
  <c r="AN872" i="2"/>
  <c r="X873" i="2"/>
  <c r="Z873" i="2"/>
  <c r="W874" i="2"/>
  <c r="Y874" i="2"/>
  <c r="W875" i="2" l="1"/>
  <c r="Y875" i="2"/>
  <c r="AM873" i="2"/>
  <c r="AN873" i="2"/>
  <c r="X874" i="2"/>
  <c r="Z874" i="2"/>
  <c r="AM874" i="2" l="1"/>
  <c r="AN874" i="2"/>
  <c r="X875" i="2"/>
  <c r="Z875" i="2"/>
  <c r="W876" i="2"/>
  <c r="Y876" i="2"/>
  <c r="W877" i="2" l="1"/>
  <c r="Y877" i="2"/>
  <c r="AM875" i="2"/>
  <c r="AN875" i="2"/>
  <c r="X876" i="2"/>
  <c r="Z876" i="2"/>
  <c r="AM876" i="2" l="1"/>
  <c r="AN876" i="2"/>
  <c r="X877" i="2"/>
  <c r="Z877" i="2"/>
  <c r="W878" i="2"/>
  <c r="Y878" i="2"/>
  <c r="W879" i="2" l="1"/>
  <c r="Y879" i="2"/>
  <c r="AM877" i="2"/>
  <c r="AN877" i="2"/>
  <c r="X878" i="2"/>
  <c r="Z878" i="2"/>
  <c r="AM878" i="2" l="1"/>
  <c r="AN878" i="2"/>
  <c r="X879" i="2"/>
  <c r="Z879" i="2"/>
  <c r="W880" i="2"/>
  <c r="Y880" i="2"/>
  <c r="W881" i="2" l="1"/>
  <c r="Y881" i="2"/>
  <c r="AM879" i="2"/>
  <c r="AN879" i="2"/>
  <c r="X880" i="2"/>
  <c r="Z880" i="2"/>
  <c r="AM880" i="2" l="1"/>
  <c r="AN880" i="2"/>
  <c r="X881" i="2"/>
  <c r="Z881" i="2"/>
  <c r="W882" i="2"/>
  <c r="Y882" i="2"/>
  <c r="W883" i="2" l="1"/>
  <c r="Y883" i="2"/>
  <c r="AM881" i="2"/>
  <c r="AN881" i="2"/>
  <c r="X882" i="2"/>
  <c r="Z882" i="2"/>
  <c r="AM882" i="2" l="1"/>
  <c r="AN882" i="2"/>
  <c r="X883" i="2"/>
  <c r="Z883" i="2"/>
  <c r="W884" i="2"/>
  <c r="Y884" i="2"/>
  <c r="W885" i="2" l="1"/>
  <c r="Y885" i="2"/>
  <c r="AM883" i="2"/>
  <c r="AN883" i="2"/>
  <c r="X884" i="2"/>
  <c r="Z884" i="2"/>
  <c r="AM884" i="2" l="1"/>
  <c r="AN884" i="2"/>
  <c r="X885" i="2"/>
  <c r="Z885" i="2"/>
  <c r="W886" i="2"/>
  <c r="Y886" i="2"/>
  <c r="W887" i="2" l="1"/>
  <c r="Y887" i="2"/>
  <c r="AM885" i="2"/>
  <c r="AN885" i="2"/>
  <c r="X886" i="2"/>
  <c r="Z886" i="2"/>
  <c r="AM886" i="2" l="1"/>
  <c r="AN886" i="2"/>
  <c r="X887" i="2"/>
  <c r="Z887" i="2"/>
  <c r="W888" i="2"/>
  <c r="Y888" i="2"/>
  <c r="W889" i="2" l="1"/>
  <c r="Y889" i="2"/>
  <c r="AM887" i="2"/>
  <c r="AN887" i="2"/>
  <c r="X888" i="2"/>
  <c r="Z888" i="2"/>
  <c r="AM888" i="2" l="1"/>
  <c r="AN888" i="2"/>
  <c r="X889" i="2"/>
  <c r="Z889" i="2"/>
  <c r="W890" i="2"/>
  <c r="Y890" i="2"/>
  <c r="W891" i="2" l="1"/>
  <c r="Y891" i="2"/>
  <c r="AM889" i="2"/>
  <c r="AN889" i="2"/>
  <c r="X890" i="2"/>
  <c r="Z890" i="2"/>
  <c r="AM890" i="2" l="1"/>
  <c r="AN890" i="2"/>
  <c r="X891" i="2"/>
  <c r="Z891" i="2"/>
  <c r="W892" i="2"/>
  <c r="Y892" i="2"/>
  <c r="W893" i="2" l="1"/>
  <c r="Y893" i="2"/>
  <c r="AM891" i="2"/>
  <c r="AN891" i="2"/>
  <c r="X892" i="2"/>
  <c r="Z892" i="2"/>
  <c r="AM892" i="2" l="1"/>
  <c r="AN892" i="2"/>
  <c r="X893" i="2"/>
  <c r="Z893" i="2"/>
  <c r="W894" i="2"/>
  <c r="Y894" i="2"/>
  <c r="W895" i="2" l="1"/>
  <c r="Y895" i="2"/>
  <c r="AM893" i="2"/>
  <c r="AN893" i="2"/>
  <c r="X894" i="2"/>
  <c r="Z894" i="2"/>
  <c r="AM894" i="2" l="1"/>
  <c r="AN894" i="2"/>
  <c r="X895" i="2"/>
  <c r="Z895" i="2"/>
  <c r="W896" i="2"/>
  <c r="Y896" i="2"/>
  <c r="W897" i="2" l="1"/>
  <c r="Y897" i="2"/>
  <c r="AM895" i="2"/>
  <c r="AN895" i="2"/>
  <c r="X896" i="2"/>
  <c r="Z896" i="2"/>
  <c r="AM896" i="2" l="1"/>
  <c r="AN896" i="2"/>
  <c r="X897" i="2"/>
  <c r="Z897" i="2"/>
  <c r="W898" i="2"/>
  <c r="Y898" i="2"/>
  <c r="W899" i="2" l="1"/>
  <c r="Y899" i="2"/>
  <c r="AM897" i="2"/>
  <c r="AN897" i="2"/>
  <c r="X898" i="2"/>
  <c r="Z898" i="2"/>
  <c r="AM898" i="2" l="1"/>
  <c r="AN898" i="2"/>
  <c r="X899" i="2"/>
  <c r="Z899" i="2"/>
  <c r="W900" i="2"/>
  <c r="Y900" i="2"/>
  <c r="W901" i="2" l="1"/>
  <c r="Y901" i="2"/>
  <c r="AM899" i="2"/>
  <c r="AN899" i="2"/>
  <c r="X900" i="2"/>
  <c r="Z900" i="2"/>
  <c r="AM900" i="2" l="1"/>
  <c r="AN900" i="2"/>
  <c r="X901" i="2"/>
  <c r="Z901" i="2"/>
  <c r="W902" i="2"/>
  <c r="Y902" i="2"/>
  <c r="W903" i="2" l="1"/>
  <c r="Y903" i="2"/>
  <c r="AM901" i="2"/>
  <c r="AN901" i="2"/>
  <c r="X902" i="2"/>
  <c r="Z902" i="2"/>
  <c r="AM902" i="2" l="1"/>
  <c r="AN902" i="2"/>
  <c r="X903" i="2"/>
  <c r="Z903" i="2"/>
  <c r="W904" i="2"/>
  <c r="Y904" i="2"/>
  <c r="W905" i="2" l="1"/>
  <c r="Y905" i="2"/>
  <c r="AM903" i="2"/>
  <c r="AN903" i="2"/>
  <c r="X904" i="2"/>
  <c r="Z904" i="2"/>
  <c r="AM904" i="2" l="1"/>
  <c r="AN904" i="2"/>
  <c r="X905" i="2"/>
  <c r="Z905" i="2"/>
  <c r="W906" i="2"/>
  <c r="Y906" i="2"/>
  <c r="W907" i="2" l="1"/>
  <c r="Y907" i="2"/>
  <c r="AM905" i="2"/>
  <c r="AN905" i="2"/>
  <c r="X906" i="2"/>
  <c r="Z906" i="2"/>
  <c r="AM906" i="2" l="1"/>
  <c r="AN906" i="2"/>
  <c r="X907" i="2"/>
  <c r="Z907" i="2"/>
  <c r="W908" i="2"/>
  <c r="Y908" i="2"/>
  <c r="W909" i="2" l="1"/>
  <c r="Y909" i="2"/>
  <c r="AM907" i="2"/>
  <c r="AN907" i="2"/>
  <c r="X908" i="2"/>
  <c r="Z908" i="2"/>
  <c r="AM908" i="2" l="1"/>
  <c r="AN908" i="2"/>
  <c r="X909" i="2"/>
  <c r="Z909" i="2"/>
  <c r="W910" i="2"/>
  <c r="Y910" i="2"/>
  <c r="W911" i="2" l="1"/>
  <c r="Y911" i="2"/>
  <c r="AM909" i="2"/>
  <c r="AN909" i="2"/>
  <c r="X910" i="2"/>
  <c r="Z910" i="2"/>
  <c r="AM910" i="2" l="1"/>
  <c r="AN910" i="2"/>
  <c r="X911" i="2"/>
  <c r="Z911" i="2"/>
  <c r="W912" i="2"/>
  <c r="Y912" i="2"/>
  <c r="W913" i="2" l="1"/>
  <c r="Y913" i="2"/>
  <c r="AM911" i="2"/>
  <c r="AN911" i="2"/>
  <c r="X912" i="2"/>
  <c r="Z912" i="2"/>
  <c r="AM912" i="2" l="1"/>
  <c r="AN912" i="2"/>
  <c r="X913" i="2"/>
  <c r="Z913" i="2"/>
  <c r="W914" i="2"/>
  <c r="Y914" i="2"/>
  <c r="W915" i="2" l="1"/>
  <c r="Y915" i="2"/>
  <c r="AM913" i="2"/>
  <c r="AN913" i="2"/>
  <c r="X914" i="2"/>
  <c r="Z914" i="2"/>
  <c r="AM914" i="2" l="1"/>
  <c r="AN914" i="2"/>
  <c r="X915" i="2"/>
  <c r="Z915" i="2"/>
  <c r="W916" i="2"/>
  <c r="Y916" i="2"/>
  <c r="W917" i="2" l="1"/>
  <c r="Y917" i="2"/>
  <c r="AM915" i="2"/>
  <c r="AN915" i="2"/>
  <c r="X916" i="2"/>
  <c r="Z916" i="2"/>
  <c r="AM916" i="2" l="1"/>
  <c r="AN916" i="2"/>
  <c r="X917" i="2"/>
  <c r="Z917" i="2"/>
  <c r="W918" i="2"/>
  <c r="Y918" i="2"/>
  <c r="W919" i="2" l="1"/>
  <c r="Y919" i="2"/>
  <c r="AM917" i="2"/>
  <c r="AN917" i="2"/>
  <c r="X918" i="2"/>
  <c r="Z918" i="2"/>
  <c r="AM918" i="2" l="1"/>
  <c r="AN918" i="2"/>
  <c r="X919" i="2"/>
  <c r="Z919" i="2"/>
  <c r="W920" i="2"/>
  <c r="Y920" i="2"/>
  <c r="W921" i="2" l="1"/>
  <c r="Y921" i="2"/>
  <c r="AM919" i="2"/>
  <c r="AN919" i="2"/>
  <c r="X920" i="2"/>
  <c r="Z920" i="2"/>
  <c r="AM920" i="2" l="1"/>
  <c r="AN920" i="2"/>
  <c r="X921" i="2"/>
  <c r="Z921" i="2"/>
  <c r="W922" i="2"/>
  <c r="Y922" i="2"/>
  <c r="W923" i="2" l="1"/>
  <c r="Y923" i="2"/>
  <c r="AM921" i="2"/>
  <c r="AN921" i="2"/>
  <c r="X922" i="2"/>
  <c r="Z922" i="2"/>
  <c r="AM922" i="2" l="1"/>
  <c r="AN922" i="2"/>
  <c r="X923" i="2"/>
  <c r="Z923" i="2"/>
  <c r="W924" i="2"/>
  <c r="Y924" i="2"/>
  <c r="W925" i="2" l="1"/>
  <c r="Y925" i="2"/>
  <c r="AM923" i="2"/>
  <c r="AN923" i="2"/>
  <c r="X924" i="2"/>
  <c r="Z924" i="2"/>
  <c r="AM924" i="2" l="1"/>
  <c r="AN924" i="2"/>
  <c r="X925" i="2"/>
  <c r="Z925" i="2"/>
  <c r="W926" i="2"/>
  <c r="Y926" i="2"/>
  <c r="W927" i="2" l="1"/>
  <c r="Y927" i="2"/>
  <c r="AM925" i="2"/>
  <c r="AN925" i="2"/>
  <c r="X926" i="2"/>
  <c r="Z926" i="2"/>
  <c r="AM926" i="2" l="1"/>
  <c r="AN926" i="2"/>
  <c r="X927" i="2"/>
  <c r="Z927" i="2"/>
  <c r="W928" i="2"/>
  <c r="Y928" i="2"/>
  <c r="W929" i="2" l="1"/>
  <c r="Y929" i="2"/>
  <c r="AM927" i="2"/>
  <c r="AN927" i="2"/>
  <c r="X928" i="2"/>
  <c r="Z928" i="2"/>
  <c r="AM928" i="2" l="1"/>
  <c r="AN928" i="2"/>
  <c r="X929" i="2"/>
  <c r="Z929" i="2"/>
  <c r="W930" i="2"/>
  <c r="Y930" i="2"/>
  <c r="W931" i="2" l="1"/>
  <c r="Y931" i="2"/>
  <c r="AM929" i="2"/>
  <c r="AN929" i="2"/>
  <c r="X930" i="2"/>
  <c r="Z930" i="2"/>
  <c r="AM930" i="2" l="1"/>
  <c r="AN930" i="2"/>
  <c r="X931" i="2"/>
  <c r="Z931" i="2"/>
  <c r="W932" i="2"/>
  <c r="Y932" i="2"/>
  <c r="W933" i="2" l="1"/>
  <c r="Y933" i="2"/>
  <c r="AM931" i="2"/>
  <c r="AN931" i="2"/>
  <c r="X932" i="2"/>
  <c r="Z932" i="2"/>
  <c r="AM932" i="2" l="1"/>
  <c r="AN932" i="2"/>
  <c r="X933" i="2"/>
  <c r="Z933" i="2"/>
  <c r="W934" i="2"/>
  <c r="Y934" i="2"/>
  <c r="W935" i="2" l="1"/>
  <c r="Y935" i="2"/>
  <c r="AM933" i="2"/>
  <c r="AN933" i="2"/>
  <c r="X934" i="2"/>
  <c r="Z934" i="2"/>
  <c r="AM934" i="2" l="1"/>
  <c r="AN934" i="2"/>
  <c r="X935" i="2"/>
  <c r="Z935" i="2"/>
  <c r="W936" i="2"/>
  <c r="Y936" i="2"/>
  <c r="W937" i="2" l="1"/>
  <c r="Y937" i="2"/>
  <c r="AM935" i="2"/>
  <c r="AN935" i="2"/>
  <c r="X936" i="2"/>
  <c r="Z936" i="2"/>
  <c r="AM936" i="2" l="1"/>
  <c r="AN936" i="2"/>
  <c r="X937" i="2"/>
  <c r="Z937" i="2"/>
  <c r="W938" i="2"/>
  <c r="Y938" i="2"/>
  <c r="W939" i="2" l="1"/>
  <c r="Y939" i="2"/>
  <c r="AM937" i="2"/>
  <c r="AN937" i="2"/>
  <c r="X938" i="2"/>
  <c r="Z938" i="2"/>
  <c r="AM938" i="2" l="1"/>
  <c r="AN938" i="2"/>
  <c r="X939" i="2"/>
  <c r="Z939" i="2"/>
  <c r="W940" i="2"/>
  <c r="Y940" i="2"/>
  <c r="W941" i="2" l="1"/>
  <c r="Y941" i="2"/>
  <c r="AM939" i="2"/>
  <c r="AN939" i="2"/>
  <c r="X940" i="2"/>
  <c r="Z940" i="2"/>
  <c r="AM940" i="2" l="1"/>
  <c r="AN940" i="2"/>
  <c r="X941" i="2"/>
  <c r="Z941" i="2"/>
  <c r="W942" i="2"/>
  <c r="Y942" i="2"/>
  <c r="W943" i="2" l="1"/>
  <c r="Y943" i="2"/>
  <c r="AM941" i="2"/>
  <c r="AN941" i="2"/>
  <c r="X942" i="2"/>
  <c r="Z942" i="2"/>
  <c r="AM942" i="2" l="1"/>
  <c r="AN942" i="2"/>
  <c r="X943" i="2"/>
  <c r="Z943" i="2"/>
  <c r="W944" i="2"/>
  <c r="Y944" i="2"/>
  <c r="W945" i="2" l="1"/>
  <c r="Y945" i="2"/>
  <c r="AM943" i="2"/>
  <c r="AN943" i="2"/>
  <c r="X944" i="2"/>
  <c r="Z944" i="2"/>
  <c r="AM944" i="2" l="1"/>
  <c r="AN944" i="2"/>
  <c r="X945" i="2"/>
  <c r="Z945" i="2"/>
  <c r="W946" i="2"/>
  <c r="Y946" i="2"/>
  <c r="W947" i="2" l="1"/>
  <c r="Y947" i="2"/>
  <c r="AM945" i="2"/>
  <c r="AN945" i="2"/>
  <c r="X946" i="2"/>
  <c r="Z946" i="2"/>
  <c r="AM946" i="2" l="1"/>
  <c r="AN946" i="2"/>
  <c r="X947" i="2"/>
  <c r="Z947" i="2"/>
  <c r="W948" i="2"/>
  <c r="Y948" i="2"/>
  <c r="W949" i="2" l="1"/>
  <c r="Y949" i="2"/>
  <c r="AM947" i="2"/>
  <c r="AN947" i="2"/>
  <c r="X948" i="2"/>
  <c r="Z948" i="2"/>
  <c r="AM948" i="2" l="1"/>
  <c r="AN948" i="2"/>
  <c r="X949" i="2"/>
  <c r="Z949" i="2"/>
  <c r="W950" i="2"/>
  <c r="Y950" i="2"/>
  <c r="W951" i="2" l="1"/>
  <c r="Y951" i="2"/>
  <c r="AM949" i="2"/>
  <c r="AN949" i="2"/>
  <c r="X950" i="2"/>
  <c r="Z950" i="2"/>
  <c r="AM950" i="2" l="1"/>
  <c r="AN950" i="2"/>
  <c r="X951" i="2"/>
  <c r="Z951" i="2"/>
  <c r="W952" i="2"/>
  <c r="Y952" i="2"/>
  <c r="W953" i="2" l="1"/>
  <c r="Y953" i="2"/>
  <c r="AM951" i="2"/>
  <c r="AN951" i="2"/>
  <c r="X952" i="2"/>
  <c r="Z952" i="2"/>
  <c r="AM952" i="2" l="1"/>
  <c r="AN952" i="2"/>
  <c r="X953" i="2"/>
  <c r="Z953" i="2"/>
  <c r="W954" i="2"/>
  <c r="Y954" i="2"/>
  <c r="W955" i="2" l="1"/>
  <c r="Y955" i="2"/>
  <c r="AM953" i="2"/>
  <c r="AN953" i="2"/>
  <c r="X954" i="2"/>
  <c r="Z954" i="2"/>
  <c r="AM954" i="2" l="1"/>
  <c r="AN954" i="2"/>
  <c r="X955" i="2"/>
  <c r="Z955" i="2"/>
  <c r="W956" i="2"/>
  <c r="Y956" i="2"/>
  <c r="W957" i="2" l="1"/>
  <c r="Y957" i="2"/>
  <c r="AM955" i="2"/>
  <c r="AN955" i="2"/>
  <c r="X956" i="2"/>
  <c r="Z956" i="2"/>
  <c r="AM956" i="2" l="1"/>
  <c r="AN956" i="2"/>
  <c r="X957" i="2"/>
  <c r="Z957" i="2"/>
  <c r="W958" i="2"/>
  <c r="Y958" i="2"/>
  <c r="W959" i="2" l="1"/>
  <c r="Y959" i="2"/>
  <c r="AM957" i="2"/>
  <c r="AN957" i="2"/>
  <c r="X958" i="2"/>
  <c r="Z958" i="2"/>
  <c r="AM958" i="2" l="1"/>
  <c r="AN958" i="2"/>
  <c r="X959" i="2"/>
  <c r="Z959" i="2"/>
  <c r="W960" i="2"/>
  <c r="Y960" i="2"/>
  <c r="W961" i="2" l="1"/>
  <c r="Y961" i="2"/>
  <c r="AM959" i="2"/>
  <c r="AN959" i="2"/>
  <c r="X960" i="2"/>
  <c r="Z960" i="2"/>
  <c r="AM960" i="2" l="1"/>
  <c r="AN960" i="2"/>
  <c r="X961" i="2"/>
  <c r="Z961" i="2"/>
  <c r="W962" i="2"/>
  <c r="Y962" i="2"/>
  <c r="W963" i="2" l="1"/>
  <c r="Y963" i="2"/>
  <c r="AM961" i="2"/>
  <c r="AN961" i="2"/>
  <c r="X962" i="2"/>
  <c r="Z962" i="2"/>
  <c r="AM962" i="2" l="1"/>
  <c r="AN962" i="2"/>
  <c r="X963" i="2"/>
  <c r="Z963" i="2"/>
  <c r="W964" i="2"/>
  <c r="Y964" i="2"/>
  <c r="W965" i="2" l="1"/>
  <c r="Y965" i="2"/>
  <c r="AM963" i="2"/>
  <c r="AN963" i="2"/>
  <c r="X964" i="2"/>
  <c r="Z964" i="2"/>
  <c r="AM964" i="2" l="1"/>
  <c r="AN964" i="2"/>
  <c r="X965" i="2"/>
  <c r="Z965" i="2"/>
  <c r="W966" i="2"/>
  <c r="Y966" i="2"/>
  <c r="W967" i="2" l="1"/>
  <c r="Y967" i="2"/>
  <c r="AM965" i="2"/>
  <c r="AN965" i="2"/>
  <c r="X966" i="2"/>
  <c r="Z966" i="2"/>
  <c r="AM966" i="2" l="1"/>
  <c r="AN966" i="2"/>
  <c r="X967" i="2"/>
  <c r="Z967" i="2"/>
  <c r="W968" i="2"/>
  <c r="Y968" i="2"/>
  <c r="W969" i="2" l="1"/>
  <c r="Y969" i="2"/>
  <c r="AM967" i="2"/>
  <c r="AN967" i="2"/>
  <c r="X968" i="2"/>
  <c r="Z968" i="2"/>
  <c r="AM968" i="2" l="1"/>
  <c r="AN968" i="2"/>
  <c r="X969" i="2"/>
  <c r="Z969" i="2"/>
  <c r="W970" i="2"/>
  <c r="Y970" i="2"/>
  <c r="W971" i="2" l="1"/>
  <c r="Y971" i="2"/>
  <c r="AM969" i="2"/>
  <c r="AN969" i="2"/>
  <c r="X970" i="2"/>
  <c r="Z970" i="2"/>
  <c r="AM970" i="2" l="1"/>
  <c r="AN970" i="2"/>
  <c r="X971" i="2"/>
  <c r="Z971" i="2"/>
  <c r="W972" i="2"/>
  <c r="Y972" i="2"/>
  <c r="W973" i="2" l="1"/>
  <c r="Y973" i="2"/>
  <c r="AM971" i="2"/>
  <c r="AN971" i="2"/>
  <c r="X972" i="2"/>
  <c r="Z972" i="2"/>
  <c r="AM972" i="2" l="1"/>
  <c r="AN972" i="2"/>
  <c r="X973" i="2"/>
  <c r="Z973" i="2"/>
  <c r="W974" i="2"/>
  <c r="Y974" i="2"/>
  <c r="W975" i="2" l="1"/>
  <c r="Y975" i="2"/>
  <c r="AM973" i="2"/>
  <c r="AN973" i="2"/>
  <c r="X974" i="2"/>
  <c r="Z974" i="2"/>
  <c r="AM974" i="2" l="1"/>
  <c r="AN974" i="2"/>
  <c r="X975" i="2"/>
  <c r="Z975" i="2"/>
  <c r="W976" i="2"/>
  <c r="Y976" i="2"/>
  <c r="W977" i="2" l="1"/>
  <c r="Y977" i="2"/>
  <c r="AM975" i="2"/>
  <c r="AN975" i="2"/>
  <c r="X976" i="2"/>
  <c r="Z976" i="2"/>
  <c r="AM976" i="2" l="1"/>
  <c r="AN976" i="2"/>
  <c r="X977" i="2"/>
  <c r="Z977" i="2"/>
  <c r="W978" i="2"/>
  <c r="Y978" i="2"/>
  <c r="W979" i="2" l="1"/>
  <c r="Y979" i="2"/>
  <c r="AM977" i="2"/>
  <c r="AN977" i="2"/>
  <c r="X978" i="2"/>
  <c r="Z978" i="2"/>
  <c r="AM978" i="2" l="1"/>
  <c r="AN978" i="2"/>
  <c r="X979" i="2"/>
  <c r="Z979" i="2"/>
  <c r="W980" i="2"/>
  <c r="Y980" i="2"/>
  <c r="W981" i="2" l="1"/>
  <c r="Y981" i="2"/>
  <c r="AM979" i="2"/>
  <c r="AN979" i="2"/>
  <c r="X980" i="2"/>
  <c r="Z980" i="2"/>
  <c r="AM980" i="2" l="1"/>
  <c r="AN980" i="2"/>
  <c r="X981" i="2"/>
  <c r="Z981" i="2"/>
  <c r="W982" i="2"/>
  <c r="Y982" i="2"/>
  <c r="W983" i="2" l="1"/>
  <c r="Y983" i="2"/>
  <c r="AM981" i="2"/>
  <c r="AN981" i="2"/>
  <c r="X982" i="2"/>
  <c r="Z982" i="2"/>
  <c r="AM982" i="2" l="1"/>
  <c r="AN982" i="2"/>
  <c r="X983" i="2"/>
  <c r="Z983" i="2"/>
  <c r="W984" i="2"/>
  <c r="Y984" i="2"/>
  <c r="W985" i="2" l="1"/>
  <c r="Y985" i="2"/>
  <c r="AM983" i="2"/>
  <c r="AN983" i="2"/>
  <c r="X984" i="2"/>
  <c r="Z984" i="2"/>
  <c r="AM984" i="2" l="1"/>
  <c r="AN984" i="2"/>
  <c r="X985" i="2"/>
  <c r="Z985" i="2"/>
  <c r="W986" i="2"/>
  <c r="Y986" i="2"/>
  <c r="W987" i="2" l="1"/>
  <c r="Y987" i="2"/>
  <c r="AM985" i="2"/>
  <c r="AN985" i="2"/>
  <c r="X986" i="2"/>
  <c r="Z986" i="2"/>
  <c r="AM986" i="2" l="1"/>
  <c r="AN986" i="2"/>
  <c r="X987" i="2"/>
  <c r="Z987" i="2"/>
  <c r="W988" i="2"/>
  <c r="Y988" i="2"/>
  <c r="W989" i="2" l="1"/>
  <c r="Y989" i="2"/>
  <c r="AM987" i="2"/>
  <c r="AN987" i="2"/>
  <c r="X988" i="2"/>
  <c r="Z988" i="2"/>
  <c r="AM988" i="2" l="1"/>
  <c r="AN988" i="2"/>
  <c r="X989" i="2"/>
  <c r="Z989" i="2"/>
  <c r="W990" i="2"/>
  <c r="Y990" i="2"/>
  <c r="W991" i="2" l="1"/>
  <c r="Y991" i="2"/>
  <c r="AM989" i="2"/>
  <c r="AN989" i="2"/>
  <c r="X990" i="2"/>
  <c r="Z990" i="2"/>
  <c r="AM990" i="2" l="1"/>
  <c r="AN990" i="2"/>
  <c r="X991" i="2"/>
  <c r="Z991" i="2"/>
  <c r="W992" i="2"/>
  <c r="Y992" i="2"/>
  <c r="W993" i="2" l="1"/>
  <c r="Y993" i="2"/>
  <c r="AM991" i="2"/>
  <c r="AN991" i="2"/>
  <c r="X992" i="2"/>
  <c r="Z992" i="2"/>
  <c r="AM992" i="2" l="1"/>
  <c r="AN992" i="2"/>
  <c r="X993" i="2"/>
  <c r="Z993" i="2"/>
  <c r="W994" i="2"/>
  <c r="Y994" i="2"/>
  <c r="W995" i="2" l="1"/>
  <c r="Y995" i="2"/>
  <c r="AM993" i="2"/>
  <c r="AN993" i="2"/>
  <c r="X994" i="2"/>
  <c r="Z994" i="2"/>
  <c r="AM994" i="2" l="1"/>
  <c r="AN994" i="2"/>
  <c r="X995" i="2"/>
  <c r="Z995" i="2"/>
  <c r="W996" i="2"/>
  <c r="Y996" i="2"/>
  <c r="W997" i="2" l="1"/>
  <c r="Y997" i="2"/>
  <c r="AM995" i="2"/>
  <c r="AN995" i="2"/>
  <c r="X996" i="2"/>
  <c r="Z996" i="2"/>
  <c r="AM996" i="2" l="1"/>
  <c r="AN996" i="2"/>
  <c r="X997" i="2"/>
  <c r="Z997" i="2"/>
  <c r="W998" i="2"/>
  <c r="Y998" i="2"/>
  <c r="W999" i="2" l="1"/>
  <c r="Y999" i="2"/>
  <c r="AM997" i="2"/>
  <c r="AN997" i="2"/>
  <c r="X998" i="2"/>
  <c r="Z998" i="2"/>
  <c r="W1000" i="2" l="1"/>
  <c r="Y1000" i="2"/>
  <c r="AM998" i="2"/>
  <c r="AN998" i="2"/>
  <c r="X999" i="2"/>
  <c r="Z999" i="2"/>
  <c r="X1000" i="2" l="1"/>
  <c r="Z1000" i="2"/>
  <c r="AN1000" i="2" s="1"/>
  <c r="AM999" i="2"/>
  <c r="AN999" i="2"/>
  <c r="AM1000" i="2" s="1"/>
</calcChain>
</file>

<file path=xl/sharedStrings.xml><?xml version="1.0" encoding="utf-8"?>
<sst xmlns="http://schemas.openxmlformats.org/spreadsheetml/2006/main" count="42246" uniqueCount="13994">
  <si>
    <t>Акция</t>
  </si>
  <si>
    <t>P\L Gross</t>
  </si>
  <si>
    <t>P\L Net</t>
  </si>
  <si>
    <t>Комментарий</t>
  </si>
  <si>
    <t>Дата</t>
  </si>
  <si>
    <t>Проторговано акций</t>
  </si>
  <si>
    <t>Всего сделок</t>
  </si>
  <si>
    <t>Средняя прибыльная сделка</t>
  </si>
  <si>
    <t>Средняя убыточная сделка</t>
  </si>
  <si>
    <t>Максимальная прибыльная сделка</t>
  </si>
  <si>
    <t>Максимальная убыточная сделка</t>
  </si>
  <si>
    <t>Сумма открытия</t>
  </si>
  <si>
    <t>Сумма закрытия</t>
  </si>
  <si>
    <t>Время открытия</t>
  </si>
  <si>
    <t>Время закрытия</t>
  </si>
  <si>
    <t>Цена открытия</t>
  </si>
  <si>
    <t>Цена закрытия</t>
  </si>
  <si>
    <t>Конечная сумма (Net)</t>
  </si>
  <si>
    <t>Конечная сумма (Gross)</t>
  </si>
  <si>
    <t>День недели</t>
  </si>
  <si>
    <t>Направление сделки</t>
  </si>
  <si>
    <t>Результат</t>
  </si>
  <si>
    <t>Сумма прибыльных сделок</t>
  </si>
  <si>
    <t>Сумма убыточных сделок</t>
  </si>
  <si>
    <t>Средняя сделка</t>
  </si>
  <si>
    <t>В каждой сводной таблице есть возможность расшифровать значение. При двойном щелчке на значение, на новом листе откроется больше данных связанных с этим значением. После просмотра необходимо нажать стрелочку "назад" и согласиться с удалением созданного листа.</t>
  </si>
  <si>
    <t>L</t>
  </si>
  <si>
    <t>Комиссия на 200 акций</t>
  </si>
  <si>
    <t>LONG</t>
  </si>
  <si>
    <t>REV</t>
  </si>
  <si>
    <t>AMB</t>
  </si>
  <si>
    <t>AXP</t>
  </si>
  <si>
    <t>S</t>
  </si>
  <si>
    <t>HIG</t>
  </si>
  <si>
    <t>WCG</t>
  </si>
  <si>
    <t>TUP</t>
  </si>
  <si>
    <t>OMG</t>
  </si>
  <si>
    <t>TAP</t>
  </si>
  <si>
    <t>AFL</t>
  </si>
  <si>
    <t>SHORT</t>
  </si>
  <si>
    <t>PCS</t>
  </si>
  <si>
    <t>JAH</t>
  </si>
  <si>
    <t>URI</t>
  </si>
  <si>
    <t>MEE</t>
  </si>
  <si>
    <t>MF</t>
  </si>
  <si>
    <t>BMY</t>
  </si>
  <si>
    <t>WNR</t>
  </si>
  <si>
    <t>CMA</t>
  </si>
  <si>
    <t>FLO</t>
  </si>
  <si>
    <t>ANN</t>
  </si>
  <si>
    <t>LEG</t>
  </si>
  <si>
    <t>STI</t>
  </si>
  <si>
    <t>UIS</t>
  </si>
  <si>
    <t>ROK</t>
  </si>
  <si>
    <t>JCI</t>
  </si>
  <si>
    <t>JCP</t>
  </si>
  <si>
    <t>GNK</t>
  </si>
  <si>
    <t>PNK</t>
  </si>
  <si>
    <t>TOL</t>
  </si>
  <si>
    <t>CNX</t>
  </si>
  <si>
    <t>AAP</t>
  </si>
  <si>
    <t>DDR</t>
  </si>
  <si>
    <t>GET</t>
  </si>
  <si>
    <t>CNW</t>
  </si>
  <si>
    <t>IVZ</t>
  </si>
  <si>
    <t>MOS</t>
  </si>
  <si>
    <t>ALK</t>
  </si>
  <si>
    <t>A</t>
  </si>
  <si>
    <t>Agilent Technologies Inc.</t>
  </si>
  <si>
    <t>Technology</t>
  </si>
  <si>
    <t>Scientific &amp; Technical Instruments</t>
  </si>
  <si>
    <t>USA</t>
  </si>
  <si>
    <t>AA</t>
  </si>
  <si>
    <t>Alcoa, Inc.</t>
  </si>
  <si>
    <t>Basic Materials</t>
  </si>
  <si>
    <t>Aluminum</t>
  </si>
  <si>
    <t>AAI</t>
  </si>
  <si>
    <t>AirTran Holdings Inc.</t>
  </si>
  <si>
    <t>Services</t>
  </si>
  <si>
    <t>Regional Airlines</t>
  </si>
  <si>
    <t>AAN</t>
  </si>
  <si>
    <t>Aaron's, Inc.</t>
  </si>
  <si>
    <t>Rental &amp; Leasing Services</t>
  </si>
  <si>
    <t>Advance Auto Parts Inc.</t>
  </si>
  <si>
    <t>Auto Parts Stores</t>
  </si>
  <si>
    <t>AAV</t>
  </si>
  <si>
    <t>Advantage Oil &amp; Gas Ltd.</t>
  </si>
  <si>
    <t>Oil &amp; Gas Drilling &amp; Exploration</t>
  </si>
  <si>
    <t>Canada</t>
  </si>
  <si>
    <t>AB</t>
  </si>
  <si>
    <t>AllianceBernstein Holding L.P.</t>
  </si>
  <si>
    <t>Financial</t>
  </si>
  <si>
    <t>Asset Management</t>
  </si>
  <si>
    <t>ABB</t>
  </si>
  <si>
    <t>ABB Ltd.</t>
  </si>
  <si>
    <t>Industrial Goods</t>
  </si>
  <si>
    <t>Industrial Electrical Equipment</t>
  </si>
  <si>
    <t>Switzerland</t>
  </si>
  <si>
    <t>ABC</t>
  </si>
  <si>
    <t>AmerisourceBergen Corporation</t>
  </si>
  <si>
    <t>Drugs Wholesale</t>
  </si>
  <si>
    <t>ABD</t>
  </si>
  <si>
    <t>ACCO Brands Corporation</t>
  </si>
  <si>
    <t>Consumer Goods</t>
  </si>
  <si>
    <t>Office Supplies</t>
  </si>
  <si>
    <t>ABG</t>
  </si>
  <si>
    <t>Asbury Automotive Group, Inc.</t>
  </si>
  <si>
    <t>Auto Dealerships</t>
  </si>
  <si>
    <t>ABK</t>
  </si>
  <si>
    <t>Ambac Financial Group, Inc.</t>
  </si>
  <si>
    <t>Surety &amp; Title Insurance</t>
  </si>
  <si>
    <t>ABM</t>
  </si>
  <si>
    <t>ABM Industries Inc.</t>
  </si>
  <si>
    <t>Business Services</t>
  </si>
  <si>
    <t>ABR</t>
  </si>
  <si>
    <t>Arbor Realty Trust Inc.</t>
  </si>
  <si>
    <t>REIT - Diversified</t>
  </si>
  <si>
    <t>ABT</t>
  </si>
  <si>
    <t>Abbott Laboratories</t>
  </si>
  <si>
    <t>Healthcare</t>
  </si>
  <si>
    <t>Drug Manufacturers - Major</t>
  </si>
  <si>
    <t>ABV</t>
  </si>
  <si>
    <t>Companhia de Bebidas Das Americas (AMBEV)</t>
  </si>
  <si>
    <t>Beverages - Brewers</t>
  </si>
  <si>
    <t>Brazil</t>
  </si>
  <si>
    <t>ABVT</t>
  </si>
  <si>
    <t>Diversified Communication Services</t>
  </si>
  <si>
    <t>ABX</t>
  </si>
  <si>
    <t>Barrick Gold Corporation</t>
  </si>
  <si>
    <t>Gold</t>
  </si>
  <si>
    <t>ACC</t>
  </si>
  <si>
    <t>American Campus Communities Inc.</t>
  </si>
  <si>
    <t>REIT - Residential</t>
  </si>
  <si>
    <t>ACE</t>
  </si>
  <si>
    <t>ACE Limited</t>
  </si>
  <si>
    <t>Property &amp; Casualty Insurance</t>
  </si>
  <si>
    <t>Credit Services</t>
  </si>
  <si>
    <t>ACG</t>
  </si>
  <si>
    <t>AllianceBernstein Income Fund, Inc.</t>
  </si>
  <si>
    <t>Closed-End Fund - Debt</t>
  </si>
  <si>
    <t>ACH</t>
  </si>
  <si>
    <t>Aluminum Corporation Of China Limited</t>
  </si>
  <si>
    <t>China</t>
  </si>
  <si>
    <t>ACI</t>
  </si>
  <si>
    <t>Arch Coal Inc.</t>
  </si>
  <si>
    <t>Industrial Metals &amp; Minerals</t>
  </si>
  <si>
    <t>ACL</t>
  </si>
  <si>
    <t>Alcon Inc.</t>
  </si>
  <si>
    <t>Medical Instruments &amp; Supplies</t>
  </si>
  <si>
    <t>ACM</t>
  </si>
  <si>
    <t>AECOM Technology Corporation</t>
  </si>
  <si>
    <t>Technical Services</t>
  </si>
  <si>
    <t>ACN</t>
  </si>
  <si>
    <t>Accenture plc</t>
  </si>
  <si>
    <t>Management Services</t>
  </si>
  <si>
    <t>Ireland</t>
  </si>
  <si>
    <t>ACO</t>
  </si>
  <si>
    <t>Amcol International Corp.</t>
  </si>
  <si>
    <t>General Building Materials</t>
  </si>
  <si>
    <t>Information Technology Services</t>
  </si>
  <si>
    <t>ACV</t>
  </si>
  <si>
    <t>Alberto-Culver Co.</t>
  </si>
  <si>
    <t>Personal Products</t>
  </si>
  <si>
    <t>ADC</t>
  </si>
  <si>
    <t>Agree Realty Corp.</t>
  </si>
  <si>
    <t>Property Management</t>
  </si>
  <si>
    <t>ADI</t>
  </si>
  <si>
    <t>Analog Devices Inc.</t>
  </si>
  <si>
    <t>Semiconductor - Broad Line</t>
  </si>
  <si>
    <t>ADM</t>
  </si>
  <si>
    <t>Archer Daniels Midland Company</t>
  </si>
  <si>
    <t>Farm Products</t>
  </si>
  <si>
    <t>ADS</t>
  </si>
  <si>
    <t>Alliance Data Systems Corporation</t>
  </si>
  <si>
    <t>ADX</t>
  </si>
  <si>
    <t>The Adams Express Company</t>
  </si>
  <si>
    <t>ADY</t>
  </si>
  <si>
    <t>American Dairy Inc.</t>
  </si>
  <si>
    <t>Dairy Products</t>
  </si>
  <si>
    <t>ADZ</t>
  </si>
  <si>
    <t>PowerShares DB Agriculture Short ETN</t>
  </si>
  <si>
    <t>Exchange Traded Fund</t>
  </si>
  <si>
    <t>AEA</t>
  </si>
  <si>
    <t>Advance America, Cash Advance Centers Inc.</t>
  </si>
  <si>
    <t>AEC</t>
  </si>
  <si>
    <t>Associated Estates Realty Corp.</t>
  </si>
  <si>
    <t>AEE</t>
  </si>
  <si>
    <t>Ameren Corporation</t>
  </si>
  <si>
    <t>Utilities</t>
  </si>
  <si>
    <t>Diversified Utilities</t>
  </si>
  <si>
    <t>AEG</t>
  </si>
  <si>
    <t>Life Insurance</t>
  </si>
  <si>
    <t>Netherlands</t>
  </si>
  <si>
    <t>AEL</t>
  </si>
  <si>
    <t>American Equity Investment Life Holding Co.</t>
  </si>
  <si>
    <t>AEM</t>
  </si>
  <si>
    <t>Agnico-Eagle Mines Ltd.</t>
  </si>
  <si>
    <t>AEO</t>
  </si>
  <si>
    <t>American Eagle Outfitters, Inc.</t>
  </si>
  <si>
    <t>Apparel Stores</t>
  </si>
  <si>
    <t>AEP</t>
  </si>
  <si>
    <t>American Electric Power Co., Inc.</t>
  </si>
  <si>
    <t>Electric Utilities</t>
  </si>
  <si>
    <t>AER</t>
  </si>
  <si>
    <t>AerCap Holdings N.V.</t>
  </si>
  <si>
    <t>AES</t>
  </si>
  <si>
    <t>The AES Corporation</t>
  </si>
  <si>
    <t>AET</t>
  </si>
  <si>
    <t>Aetna Inc.</t>
  </si>
  <si>
    <t>Health Care Plans</t>
  </si>
  <si>
    <t>AF</t>
  </si>
  <si>
    <t>Astoria Financial Corporation</t>
  </si>
  <si>
    <t>Savings &amp; Loans</t>
  </si>
  <si>
    <t>AFB</t>
  </si>
  <si>
    <t>AllianceBernstein National Municipal Income Fund, Inc</t>
  </si>
  <si>
    <t>AFG</t>
  </si>
  <si>
    <t>American Financial Group Inc.</t>
  </si>
  <si>
    <t>AFK</t>
  </si>
  <si>
    <t>AFLAC Inc.</t>
  </si>
  <si>
    <t>Accident &amp; Health Insurance</t>
  </si>
  <si>
    <t>Mortgage Investment</t>
  </si>
  <si>
    <t>AGA</t>
  </si>
  <si>
    <t>PowerShares DB Agriculture Dble Shrt ETN</t>
  </si>
  <si>
    <t>AGCO</t>
  </si>
  <si>
    <t>Farm &amp; Construction Machinery</t>
  </si>
  <si>
    <t>AGD</t>
  </si>
  <si>
    <t>Alpine Global Dynamic Dividend Fund</t>
  </si>
  <si>
    <t>Closed-End Fund - Equity</t>
  </si>
  <si>
    <t>AGF</t>
  </si>
  <si>
    <t>PowerShares DB Agriculture Long ETN</t>
  </si>
  <si>
    <t>AGG</t>
  </si>
  <si>
    <t>iShares Barclays Aggregate Bond</t>
  </si>
  <si>
    <t>AGL</t>
  </si>
  <si>
    <t>AGL Resources Inc.</t>
  </si>
  <si>
    <t>Gas Utilities</t>
  </si>
  <si>
    <t>AGM</t>
  </si>
  <si>
    <t>Federal Agricultural Mortgage Corp.</t>
  </si>
  <si>
    <t>AGN</t>
  </si>
  <si>
    <t>Allergan Inc.</t>
  </si>
  <si>
    <t>Drug Manufacturers - Other</t>
  </si>
  <si>
    <t>AGO</t>
  </si>
  <si>
    <t>Assured Guaranty Ltd.</t>
  </si>
  <si>
    <t>Bermuda</t>
  </si>
  <si>
    <t>AGP</t>
  </si>
  <si>
    <t>AGQ</t>
  </si>
  <si>
    <t>AGU</t>
  </si>
  <si>
    <t>Agrium Inc.</t>
  </si>
  <si>
    <t>Agricultural Chemicals</t>
  </si>
  <si>
    <t>AGZ</t>
  </si>
  <si>
    <t>iShares Barclays Agency Bond</t>
  </si>
  <si>
    <t>AHC</t>
  </si>
  <si>
    <t>A. H. Belo Corporation</t>
  </si>
  <si>
    <t>Publishing - Newspapers</t>
  </si>
  <si>
    <t>AHD</t>
  </si>
  <si>
    <t>Atlas Pipeline Holdings LP</t>
  </si>
  <si>
    <t>AHL</t>
  </si>
  <si>
    <t>Aspen Insurance Holdings Ltd.</t>
  </si>
  <si>
    <t>AHS</t>
  </si>
  <si>
    <t>AMN Healthcare Services Inc.</t>
  </si>
  <si>
    <t>Staffing &amp; Outsourcing Services</t>
  </si>
  <si>
    <t>AHT</t>
  </si>
  <si>
    <t>Ashford Hospitality Trust Inc.</t>
  </si>
  <si>
    <t>REIT - Hotel/Motel</t>
  </si>
  <si>
    <t>AI</t>
  </si>
  <si>
    <t>Arlington Asset Investment Corp.</t>
  </si>
  <si>
    <t>Investment Brokerage - Regional</t>
  </si>
  <si>
    <t>AIA</t>
  </si>
  <si>
    <t>iShares S&amp;P Asia 50 Index</t>
  </si>
  <si>
    <t>AIB</t>
  </si>
  <si>
    <t>Allied Irish Banks plc</t>
  </si>
  <si>
    <t>Foreign Money Center Banks</t>
  </si>
  <si>
    <t>AIG</t>
  </si>
  <si>
    <t>American International Group, Inc.</t>
  </si>
  <si>
    <t>AIN</t>
  </si>
  <si>
    <t>Albany International Corp.</t>
  </si>
  <si>
    <t>Textile Industrial</t>
  </si>
  <si>
    <t>AIQ</t>
  </si>
  <si>
    <t>Alliance Healthcare Services, Inc.</t>
  </si>
  <si>
    <t>Medical Laboratories &amp; Research</t>
  </si>
  <si>
    <t>AIR</t>
  </si>
  <si>
    <t>AAR Corp.</t>
  </si>
  <si>
    <t>Aerospace/Defense Products &amp; Services</t>
  </si>
  <si>
    <t>AIT</t>
  </si>
  <si>
    <t>Applied Industrial Technologies, Inc.</t>
  </si>
  <si>
    <t>Industrial Equipment Wholesale</t>
  </si>
  <si>
    <t>AIV</t>
  </si>
  <si>
    <t>Apartment Investment &amp; Management Co.</t>
  </si>
  <si>
    <t>AIZ</t>
  </si>
  <si>
    <t>Assurant Inc.</t>
  </si>
  <si>
    <t>AJG</t>
  </si>
  <si>
    <t>Arthur J Gallagher &amp; Co.</t>
  </si>
  <si>
    <t>Insurance Brokers</t>
  </si>
  <si>
    <t>AKO-A</t>
  </si>
  <si>
    <t>Embotelladora Andina S.A.</t>
  </si>
  <si>
    <t>Beverages - Soft Drinks</t>
  </si>
  <si>
    <t>Chile</t>
  </si>
  <si>
    <t>AKP</t>
  </si>
  <si>
    <t>Alliance California Municipal Income Fund Inc.</t>
  </si>
  <si>
    <t>AKR</t>
  </si>
  <si>
    <t>Acadia Realty Trust</t>
  </si>
  <si>
    <t>AKS</t>
  </si>
  <si>
    <t>Steel &amp; Iron</t>
  </si>
  <si>
    <t>ALB</t>
  </si>
  <si>
    <t>Albemarle Corp.</t>
  </si>
  <si>
    <t>Synthetics</t>
  </si>
  <si>
    <t>ALC</t>
  </si>
  <si>
    <t>Assisted Living Concepts Inc.</t>
  </si>
  <si>
    <t>Long-Term Care Facilities</t>
  </si>
  <si>
    <t>Diversified Investments</t>
  </si>
  <si>
    <t>ALE</t>
  </si>
  <si>
    <t>ALEX</t>
  </si>
  <si>
    <t>Alexander &amp; Baldwin, Inc.</t>
  </si>
  <si>
    <t>Shipping</t>
  </si>
  <si>
    <t>ALG</t>
  </si>
  <si>
    <t>Alamo Group Inc.</t>
  </si>
  <si>
    <t>ALJ</t>
  </si>
  <si>
    <t>Alon USA Energy, Inc.</t>
  </si>
  <si>
    <t>Oil &amp; Gas Refining &amp; Marketing</t>
  </si>
  <si>
    <t>ALL</t>
  </si>
  <si>
    <t>ALU</t>
  </si>
  <si>
    <t>Alcatel-Lucent</t>
  </si>
  <si>
    <t>Communication Equipment</t>
  </si>
  <si>
    <t>France</t>
  </si>
  <si>
    <t>ALV</t>
  </si>
  <si>
    <t>Autoliv, Inc.</t>
  </si>
  <si>
    <t>Auto Parts</t>
  </si>
  <si>
    <t>Sweden</t>
  </si>
  <si>
    <t>ALX</t>
  </si>
  <si>
    <t>Alexander's Inc.</t>
  </si>
  <si>
    <t>ALY</t>
  </si>
  <si>
    <t>Allis-Chalmers Energy, Inc.</t>
  </si>
  <si>
    <t>Oil &amp; Gas Equipment &amp; Services</t>
  </si>
  <si>
    <t>AM</t>
  </si>
  <si>
    <t>American Greetings Corp.</t>
  </si>
  <si>
    <t>AMB Property Corp.</t>
  </si>
  <si>
    <t>REIT - Industrial</t>
  </si>
  <si>
    <t>AMD</t>
  </si>
  <si>
    <t>AME</t>
  </si>
  <si>
    <t>Ametek Inc.</t>
  </si>
  <si>
    <t>AMG</t>
  </si>
  <si>
    <t>Affiliated Managers Group Inc.</t>
  </si>
  <si>
    <t>AMN</t>
  </si>
  <si>
    <t>Ameron International Corporation</t>
  </si>
  <si>
    <t>AMP</t>
  </si>
  <si>
    <t>Ameriprise Financial Inc.</t>
  </si>
  <si>
    <t>AMR</t>
  </si>
  <si>
    <t>AMR Corporation</t>
  </si>
  <si>
    <t>Major Airlines</t>
  </si>
  <si>
    <t>AMT</t>
  </si>
  <si>
    <t>American Tower Corp.</t>
  </si>
  <si>
    <t>AMX</t>
  </si>
  <si>
    <t>America Movil S.A.B. de C.V.</t>
  </si>
  <si>
    <t>Wireless Communications</t>
  </si>
  <si>
    <t>Mexico</t>
  </si>
  <si>
    <t>AN</t>
  </si>
  <si>
    <t>AutoNation Inc.</t>
  </si>
  <si>
    <t>ANF</t>
  </si>
  <si>
    <t>Abercrombie &amp; Fitch Co.</t>
  </si>
  <si>
    <t>ANH</t>
  </si>
  <si>
    <t>Anworth Mortgage Asset Corporation</t>
  </si>
  <si>
    <t>AnnTaylor Stores Corp.</t>
  </si>
  <si>
    <t>ANR</t>
  </si>
  <si>
    <t>Alpha Natural Resources, Inc.</t>
  </si>
  <si>
    <t>ANW</t>
  </si>
  <si>
    <t>Aegean Marine Petroleum Network Inc.</t>
  </si>
  <si>
    <t>Basic Materials Wholesale</t>
  </si>
  <si>
    <t>Greece</t>
  </si>
  <si>
    <t>AOA</t>
  </si>
  <si>
    <t>iShares S&amp;P Aggressive Allocation</t>
  </si>
  <si>
    <t>AOB</t>
  </si>
  <si>
    <t>American Oriental Bioengineering Inc.</t>
  </si>
  <si>
    <t>Biotechnology</t>
  </si>
  <si>
    <t>Aon Corporation</t>
  </si>
  <si>
    <t>AOD</t>
  </si>
  <si>
    <t>AOI</t>
  </si>
  <si>
    <t>Alliance One International, Inc.</t>
  </si>
  <si>
    <t>Tobacco Products, Other</t>
  </si>
  <si>
    <t>AOK</t>
  </si>
  <si>
    <t>iShares S&amp;P Conservative Allocation</t>
  </si>
  <si>
    <t>AOM</t>
  </si>
  <si>
    <t>iShares S&amp;P Moderate Allocation</t>
  </si>
  <si>
    <t>AOR</t>
  </si>
  <si>
    <t>iShares S&amp;P Growth Allocation</t>
  </si>
  <si>
    <t>AOS</t>
  </si>
  <si>
    <t>AO Smith Corp.</t>
  </si>
  <si>
    <t>AP</t>
  </si>
  <si>
    <t>Ampco-Pittsburgh Corp.</t>
  </si>
  <si>
    <t>Diversified Machinery</t>
  </si>
  <si>
    <t>APA</t>
  </si>
  <si>
    <t>Apache Corp.</t>
  </si>
  <si>
    <t>Independent Oil &amp; Gas</t>
  </si>
  <si>
    <t>APB</t>
  </si>
  <si>
    <t>Asia Pacific Fund Inc.</t>
  </si>
  <si>
    <t>Closed-End Fund - Foreign</t>
  </si>
  <si>
    <t>APC</t>
  </si>
  <si>
    <t>APD</t>
  </si>
  <si>
    <t>Air Products &amp; Chemicals Inc.</t>
  </si>
  <si>
    <t>Chemicals - Major Diversified</t>
  </si>
  <si>
    <t>APF</t>
  </si>
  <si>
    <t>Morgan Stanley Asia-Pacific Fund Inc.</t>
  </si>
  <si>
    <t>APH</t>
  </si>
  <si>
    <t>Amphenol Corporation</t>
  </si>
  <si>
    <t>Diversified Electronics</t>
  </si>
  <si>
    <t>APL</t>
  </si>
  <si>
    <t>Atlas Pipeline Partners LP</t>
  </si>
  <si>
    <t>Oil &amp; Gas Pipelines</t>
  </si>
  <si>
    <t>APU</t>
  </si>
  <si>
    <t>AmeriGas Partners LP</t>
  </si>
  <si>
    <t>APX</t>
  </si>
  <si>
    <t>BlackRock Apex Municipal Fund Inc.</t>
  </si>
  <si>
    <t>Paper &amp; Paper Products</t>
  </si>
  <si>
    <t>ARB</t>
  </si>
  <si>
    <t>Arbitron Inc.</t>
  </si>
  <si>
    <t>Research Services</t>
  </si>
  <si>
    <t>ARD</t>
  </si>
  <si>
    <t>Arena Resources Inc.</t>
  </si>
  <si>
    <t>ARE</t>
  </si>
  <si>
    <t>Alexandria Real Estate Equities Inc.</t>
  </si>
  <si>
    <t>ARG</t>
  </si>
  <si>
    <t>Airgas Inc.</t>
  </si>
  <si>
    <t>ARJ</t>
  </si>
  <si>
    <t>Arch Chemicals Inc.</t>
  </si>
  <si>
    <t>ARK</t>
  </si>
  <si>
    <t>BlackRock Senior High Income Fund, Inc.</t>
  </si>
  <si>
    <t>ARL</t>
  </si>
  <si>
    <t>American Realty Investors Inc.</t>
  </si>
  <si>
    <t>ARM</t>
  </si>
  <si>
    <t>ArvinMeritor Inc.</t>
  </si>
  <si>
    <t>ARO</t>
  </si>
  <si>
    <t>ARP</t>
  </si>
  <si>
    <t>American Reprographics Co.</t>
  </si>
  <si>
    <t>ART</t>
  </si>
  <si>
    <t>Artio Global Investors Inc.</t>
  </si>
  <si>
    <t>ARW</t>
  </si>
  <si>
    <t>Arrow Electronics, Inc.</t>
  </si>
  <si>
    <t>Electronics Wholesale</t>
  </si>
  <si>
    <t>ASA</t>
  </si>
  <si>
    <t>ASA Limited</t>
  </si>
  <si>
    <t>ASF</t>
  </si>
  <si>
    <t>Administaff Inc.</t>
  </si>
  <si>
    <t>ASG</t>
  </si>
  <si>
    <t>Liberty All Star Growth Fund Inc.</t>
  </si>
  <si>
    <t>ASH</t>
  </si>
  <si>
    <t>Ashland Inc.</t>
  </si>
  <si>
    <t>ASI</t>
  </si>
  <si>
    <t>American Safety Insurance Holdings Ltd.</t>
  </si>
  <si>
    <t>ASP</t>
  </si>
  <si>
    <t>American Strategic Income Portfolio Inc.</t>
  </si>
  <si>
    <t>ASR</t>
  </si>
  <si>
    <t>Grupo Aeroportuario Del Sureste SA de CV</t>
  </si>
  <si>
    <t>Air Services, Other</t>
  </si>
  <si>
    <t>ASX</t>
  </si>
  <si>
    <t>Advanced Semiconductor Engineering Inc.</t>
  </si>
  <si>
    <t>Semiconductor Equipment &amp; Materials</t>
  </si>
  <si>
    <t>Taiwan</t>
  </si>
  <si>
    <t>ATE</t>
  </si>
  <si>
    <t>Advantest Corp.</t>
  </si>
  <si>
    <t>Japan</t>
  </si>
  <si>
    <t>ATI</t>
  </si>
  <si>
    <t>Allegheny Technologies Inc.</t>
  </si>
  <si>
    <t>ATK</t>
  </si>
  <si>
    <t>Alliant Techsystems Inc.</t>
  </si>
  <si>
    <t>ATO</t>
  </si>
  <si>
    <t>ATR</t>
  </si>
  <si>
    <t>AptarGroup, Inc.</t>
  </si>
  <si>
    <t>Packaging &amp; Containers</t>
  </si>
  <si>
    <t>ATU</t>
  </si>
  <si>
    <t>Actuant Corporation</t>
  </si>
  <si>
    <t>ATV</t>
  </si>
  <si>
    <t>Acorn International, Inc.</t>
  </si>
  <si>
    <t>Catalog &amp; Mail Order Houses</t>
  </si>
  <si>
    <t>ATW</t>
  </si>
  <si>
    <t>AU</t>
  </si>
  <si>
    <t>AngloGold Ashanti Ltd.</t>
  </si>
  <si>
    <t>South Africa</t>
  </si>
  <si>
    <t>AUO</t>
  </si>
  <si>
    <t>AU Optronics Corp.</t>
  </si>
  <si>
    <t>Computer Peripherals</t>
  </si>
  <si>
    <t>AUY</t>
  </si>
  <si>
    <t>Yamana Gold, Inc.</t>
  </si>
  <si>
    <t>AVA</t>
  </si>
  <si>
    <t>Avista Corp.</t>
  </si>
  <si>
    <t>AVB</t>
  </si>
  <si>
    <t>Avalonbay Communities Inc.</t>
  </si>
  <si>
    <t>AVD</t>
  </si>
  <si>
    <t>American Vanguard Corp.</t>
  </si>
  <si>
    <t>AVK</t>
  </si>
  <si>
    <t>Advent Claymore Convertible Securities and Income Fund</t>
  </si>
  <si>
    <t>AVP</t>
  </si>
  <si>
    <t>Avon Products Inc.</t>
  </si>
  <si>
    <t>AVT</t>
  </si>
  <si>
    <t>Avnet Inc.</t>
  </si>
  <si>
    <t>AVX</t>
  </si>
  <si>
    <t>AVX Corp.</t>
  </si>
  <si>
    <t>AVY</t>
  </si>
  <si>
    <t>Avery Dennison Corporation</t>
  </si>
  <si>
    <t>AWC</t>
  </si>
  <si>
    <t>Alumina Ltd.</t>
  </si>
  <si>
    <t>Australia</t>
  </si>
  <si>
    <t>AWF</t>
  </si>
  <si>
    <t>AllianceBernstein Global High Income Fund, Inc.</t>
  </si>
  <si>
    <t>AWH</t>
  </si>
  <si>
    <t>Allied World Assurance Company Holdings Ltd.</t>
  </si>
  <si>
    <t>AWI</t>
  </si>
  <si>
    <t>Armstrong World Industries, Inc.</t>
  </si>
  <si>
    <t>AWK</t>
  </si>
  <si>
    <t>American Water Works Company, Inc.</t>
  </si>
  <si>
    <t>Water Utilities</t>
  </si>
  <si>
    <t>AWP</t>
  </si>
  <si>
    <t>AWR</t>
  </si>
  <si>
    <t>American States Water Company</t>
  </si>
  <si>
    <t>AXE</t>
  </si>
  <si>
    <t>Anixter International Inc.</t>
  </si>
  <si>
    <t>AXL</t>
  </si>
  <si>
    <t>American Axle &amp; Manufacturing Holdings Inc.</t>
  </si>
  <si>
    <t>American Express Company</t>
  </si>
  <si>
    <t>AXR</t>
  </si>
  <si>
    <t>AMREP Corp.</t>
  </si>
  <si>
    <t>Real Estate Development</t>
  </si>
  <si>
    <t>AXS</t>
  </si>
  <si>
    <t>Axis Capital Holdings Ltd.</t>
  </si>
  <si>
    <t>AYE</t>
  </si>
  <si>
    <t>Allegheny Energy Inc.</t>
  </si>
  <si>
    <t>AYI</t>
  </si>
  <si>
    <t>Acuity Brands, Inc.</t>
  </si>
  <si>
    <t>Home Furnishings &amp; Fixtures</t>
  </si>
  <si>
    <t>AYN</t>
  </si>
  <si>
    <t>Alliance New York Municipal Income Fund Inc.</t>
  </si>
  <si>
    <t>AYR</t>
  </si>
  <si>
    <t>Aircastle LTD</t>
  </si>
  <si>
    <t>AYT</t>
  </si>
  <si>
    <t>Barclays GEMS Asia-8 ETN</t>
  </si>
  <si>
    <t>AZN</t>
  </si>
  <si>
    <t>United Kingdom</t>
  </si>
  <si>
    <t>AZO</t>
  </si>
  <si>
    <t>AutoZone Inc.</t>
  </si>
  <si>
    <t>AZZ</t>
  </si>
  <si>
    <t>AZZ incorporated</t>
  </si>
  <si>
    <t>B</t>
  </si>
  <si>
    <t>Barnes Group Inc.</t>
  </si>
  <si>
    <t>Industrial Equipment &amp; Components</t>
  </si>
  <si>
    <t>BA</t>
  </si>
  <si>
    <t>Boeing Co.</t>
  </si>
  <si>
    <t>Aerospace/Defense - Major Diversified</t>
  </si>
  <si>
    <t>BAC</t>
  </si>
  <si>
    <t>Bank of America Corporation</t>
  </si>
  <si>
    <t>Money Center Banks</t>
  </si>
  <si>
    <t>BAF</t>
  </si>
  <si>
    <t>BlackRock Insured Municipal Income Investment Trust</t>
  </si>
  <si>
    <t>BAK</t>
  </si>
  <si>
    <t>Braskem S.A.</t>
  </si>
  <si>
    <t>Specialty Chemicals</t>
  </si>
  <si>
    <t>BAL</t>
  </si>
  <si>
    <t>BAM</t>
  </si>
  <si>
    <t>Brookfield Asset Management Inc.</t>
  </si>
  <si>
    <t>BAP</t>
  </si>
  <si>
    <t>Credicorp Ltd.</t>
  </si>
  <si>
    <t>Peru</t>
  </si>
  <si>
    <t>BAS</t>
  </si>
  <si>
    <t>Basic Energy Services, Inc.</t>
  </si>
  <si>
    <t>BAX</t>
  </si>
  <si>
    <t>Baxter International Inc.</t>
  </si>
  <si>
    <t>BBD</t>
  </si>
  <si>
    <t>Banco Bradesco S.A.</t>
  </si>
  <si>
    <t>Foreign Regional Banks</t>
  </si>
  <si>
    <t>BBF</t>
  </si>
  <si>
    <t>BlackRock Municipal Income Investment Trust</t>
  </si>
  <si>
    <t>BBG</t>
  </si>
  <si>
    <t>Bill Barrett Corp.</t>
  </si>
  <si>
    <t>Music &amp; Video Stores</t>
  </si>
  <si>
    <t>BBK</t>
  </si>
  <si>
    <t>BlackRock Municipal Bond Trust</t>
  </si>
  <si>
    <t>BBL</t>
  </si>
  <si>
    <t>BHP Billiton plc</t>
  </si>
  <si>
    <t>BBT</t>
  </si>
  <si>
    <t>BB &amp; T Corp.</t>
  </si>
  <si>
    <t>Regional - Mid-Atlantic Banks</t>
  </si>
  <si>
    <t>Banco Bilbao Vizcaya Argentaria, S.A.</t>
  </si>
  <si>
    <t>Spain</t>
  </si>
  <si>
    <t>BBW</t>
  </si>
  <si>
    <t>Build-A-Bear Workshop Inc.</t>
  </si>
  <si>
    <t>Toy &amp; Hobby Stores</t>
  </si>
  <si>
    <t>BBX</t>
  </si>
  <si>
    <t>BankAtlantic Bancorp Inc.</t>
  </si>
  <si>
    <t>BBY</t>
  </si>
  <si>
    <t>Best Buy Co. Inc.</t>
  </si>
  <si>
    <t>Electronics Stores</t>
  </si>
  <si>
    <t>BC</t>
  </si>
  <si>
    <t>Recreational Goods, Other</t>
  </si>
  <si>
    <t>BCA</t>
  </si>
  <si>
    <t>CorpBanca S.A.</t>
  </si>
  <si>
    <t>BCE</t>
  </si>
  <si>
    <t>BCE, Inc.</t>
  </si>
  <si>
    <t>Telecom Services - Domestic</t>
  </si>
  <si>
    <t>BCF</t>
  </si>
  <si>
    <t>BCH</t>
  </si>
  <si>
    <t>Banco de Chile</t>
  </si>
  <si>
    <t>BCO</t>
  </si>
  <si>
    <t>Brinks Co.</t>
  </si>
  <si>
    <t>Security &amp; Protection Services</t>
  </si>
  <si>
    <t>BCR</t>
  </si>
  <si>
    <t>CR Bard Inc.</t>
  </si>
  <si>
    <t>BCS</t>
  </si>
  <si>
    <t>BDC</t>
  </si>
  <si>
    <t>Belden, Inc.</t>
  </si>
  <si>
    <t>BDD</t>
  </si>
  <si>
    <t>PowerShares DB Base Metals Dble Long ETN</t>
  </si>
  <si>
    <t>BDF</t>
  </si>
  <si>
    <t>Rivus Bond Fund</t>
  </si>
  <si>
    <t>BDG</t>
  </si>
  <si>
    <t>PowerShares DB Base Metals Long ETN</t>
  </si>
  <si>
    <t>BDJ</t>
  </si>
  <si>
    <t>Blackrock Enhanced Dividend Achievers Trust</t>
  </si>
  <si>
    <t>Small Tools &amp; Accessories</t>
  </si>
  <si>
    <t>BDN</t>
  </si>
  <si>
    <t>Brandywine Realty Trust</t>
  </si>
  <si>
    <t>BDT</t>
  </si>
  <si>
    <t>BlackRock Strategic Dividend Achievers Trust</t>
  </si>
  <si>
    <t>BDV</t>
  </si>
  <si>
    <t>BlackRock Dividend Achievers Trust</t>
  </si>
  <si>
    <t>BDX</t>
  </si>
  <si>
    <t>Becton, Dickinson and Company</t>
  </si>
  <si>
    <t>BEC</t>
  </si>
  <si>
    <t>Beckman Coulter Inc.</t>
  </si>
  <si>
    <t>BEE</t>
  </si>
  <si>
    <t>Strategic Hotels &amp; Resorts, Inc.</t>
  </si>
  <si>
    <t>BEN</t>
  </si>
  <si>
    <t>Franklin Resources Inc.</t>
  </si>
  <si>
    <t>BEO</t>
  </si>
  <si>
    <t>Enhanced S&amp;P 500 Covered Call Fund Inc.</t>
  </si>
  <si>
    <t>BEZ</t>
  </si>
  <si>
    <t>Baldor Electric Co.</t>
  </si>
  <si>
    <t>BF-B</t>
  </si>
  <si>
    <t>Brown-Forman Corporation</t>
  </si>
  <si>
    <t>Beverages - Wineries &amp; Distillers</t>
  </si>
  <si>
    <t>BFK</t>
  </si>
  <si>
    <t>BlackRock Municipal Income Trust</t>
  </si>
  <si>
    <t>BFO</t>
  </si>
  <si>
    <t>BlackRock Florida Municipal 2020 Term Trust</t>
  </si>
  <si>
    <t>BFR</t>
  </si>
  <si>
    <t>BBVA Banco Frances S.A.</t>
  </si>
  <si>
    <t>Argentina</t>
  </si>
  <si>
    <t>BFS</t>
  </si>
  <si>
    <t>Saul Centers Inc.</t>
  </si>
  <si>
    <t>REIT - Retail</t>
  </si>
  <si>
    <t>BFZ</t>
  </si>
  <si>
    <t>BlackRock California Municipal Income Trust</t>
  </si>
  <si>
    <t>BG</t>
  </si>
  <si>
    <t>Bunge Ltd.</t>
  </si>
  <si>
    <t>BGC</t>
  </si>
  <si>
    <t>General Cable Corp.</t>
  </si>
  <si>
    <t>BGG</t>
  </si>
  <si>
    <t>Briggs &amp; Stratton Corp.</t>
  </si>
  <si>
    <t>BGH</t>
  </si>
  <si>
    <t>Buckeye GP Holdings L.P.</t>
  </si>
  <si>
    <t>BGP</t>
  </si>
  <si>
    <t>Borders Group, Inc.</t>
  </si>
  <si>
    <t>Specialty Retail, Other</t>
  </si>
  <si>
    <t>BGR</t>
  </si>
  <si>
    <t>BlackRock Energy and Resources Trust</t>
  </si>
  <si>
    <t>BGS</t>
  </si>
  <si>
    <t>B&amp;G Foods Inc.</t>
  </si>
  <si>
    <t>Processed &amp; Packaged Goods</t>
  </si>
  <si>
    <t>BGT</t>
  </si>
  <si>
    <t>BlackRock Floating Rate Income Trust</t>
  </si>
  <si>
    <t>BGU</t>
  </si>
  <si>
    <t>Direxion Daily Large Cap Bull 3X Shares</t>
  </si>
  <si>
    <t>BGY</t>
  </si>
  <si>
    <t>Blackrock International Growth and Income Trust</t>
  </si>
  <si>
    <t>BGZ</t>
  </si>
  <si>
    <t>Direxion Daily Large Cap Bear 3X Shares</t>
  </si>
  <si>
    <t>BHD</t>
  </si>
  <si>
    <t>BlackRock Strategic Bond Trust</t>
  </si>
  <si>
    <t>BHE</t>
  </si>
  <si>
    <t>Benchmark Electronics Inc.</t>
  </si>
  <si>
    <t>Printed Circuit Boards</t>
  </si>
  <si>
    <t>BHI</t>
  </si>
  <si>
    <t>Baker Hughes Incorporated</t>
  </si>
  <si>
    <t>BHK</t>
  </si>
  <si>
    <t>BlackRock Core Bond Trust</t>
  </si>
  <si>
    <t>BHP</t>
  </si>
  <si>
    <t>BHP Billiton Ltd.</t>
  </si>
  <si>
    <t>BHS</t>
  </si>
  <si>
    <t>Brookfield Homes Corp.</t>
  </si>
  <si>
    <t>Residential Construction</t>
  </si>
  <si>
    <t>BHY</t>
  </si>
  <si>
    <t>BlackRock High Yield Trust</t>
  </si>
  <si>
    <t>BID</t>
  </si>
  <si>
    <t>Sotheby's</t>
  </si>
  <si>
    <t>BIE</t>
  </si>
  <si>
    <t>BlackRock Municipal Bond Investment Trust</t>
  </si>
  <si>
    <t>BIF</t>
  </si>
  <si>
    <t>Boulder Growth &amp; Income Fund Inc.</t>
  </si>
  <si>
    <t>BIG</t>
  </si>
  <si>
    <t>Big Lots Inc.</t>
  </si>
  <si>
    <t>Discount, Variety Stores</t>
  </si>
  <si>
    <t>BIK</t>
  </si>
  <si>
    <t>SPDR S&amp;P BRIC 40</t>
  </si>
  <si>
    <t>BIL</t>
  </si>
  <si>
    <t>SPDR Barclays Capital 1-3 Month T-Bill</t>
  </si>
  <si>
    <t>BIN</t>
  </si>
  <si>
    <t>IESI-BFC Ltd.</t>
  </si>
  <si>
    <t>Waste Management</t>
  </si>
  <si>
    <t>BIO</t>
  </si>
  <si>
    <t>Bio-Rad Laboratories, Inc.</t>
  </si>
  <si>
    <t>BIP</t>
  </si>
  <si>
    <t>Brookfield Infrastructure Partners L.P.</t>
  </si>
  <si>
    <t>BIV</t>
  </si>
  <si>
    <t>Vanguard Intermediate-Term Bond ETF</t>
  </si>
  <si>
    <t>BJ</t>
  </si>
  <si>
    <t>BJ's Wholesale Club Inc.</t>
  </si>
  <si>
    <t>BJK</t>
  </si>
  <si>
    <t>Market Vectors Gaming ETF</t>
  </si>
  <si>
    <t>BJZ</t>
  </si>
  <si>
    <t>BlackRock California Municipal 2018 Term Trust</t>
  </si>
  <si>
    <t>BK</t>
  </si>
  <si>
    <t>The Bank of New York Mellon Corporation</t>
  </si>
  <si>
    <t>Restaurants</t>
  </si>
  <si>
    <t>BKD</t>
  </si>
  <si>
    <t>Brookdale Senior Living Inc.</t>
  </si>
  <si>
    <t>BKE</t>
  </si>
  <si>
    <t>Buckle Inc.</t>
  </si>
  <si>
    <t>BKF</t>
  </si>
  <si>
    <t>iShares MSCI BRIC Index</t>
  </si>
  <si>
    <t>BKH</t>
  </si>
  <si>
    <t>BKI</t>
  </si>
  <si>
    <t>Buckeye Technologies Inc.</t>
  </si>
  <si>
    <t>BKK</t>
  </si>
  <si>
    <t>BlackRock Municipal 2020 Term Trust</t>
  </si>
  <si>
    <t>BKN</t>
  </si>
  <si>
    <t>BlackRock Investment Quality Municipal Trust Inc.</t>
  </si>
  <si>
    <t>BKS</t>
  </si>
  <si>
    <t>Barnes &amp; Noble, Inc.</t>
  </si>
  <si>
    <t>BKT</t>
  </si>
  <si>
    <t>BLC</t>
  </si>
  <si>
    <t>Belo Corp.</t>
  </si>
  <si>
    <t>Broadcasting - TV</t>
  </si>
  <si>
    <t>BLH</t>
  </si>
  <si>
    <t>BlackRock New York Municipal 2018 Term Trust</t>
  </si>
  <si>
    <t>BLK</t>
  </si>
  <si>
    <t>BlackRock, Inc.</t>
  </si>
  <si>
    <t>BLL</t>
  </si>
  <si>
    <t>Ball Corporation</t>
  </si>
  <si>
    <t>BLT</t>
  </si>
  <si>
    <t>Blount International Inc.</t>
  </si>
  <si>
    <t>Housewares &amp; Accessories</t>
  </si>
  <si>
    <t>BLU</t>
  </si>
  <si>
    <t>Blue Chip Value Fund, Inc.</t>
  </si>
  <si>
    <t>BLV</t>
  </si>
  <si>
    <t>BLW</t>
  </si>
  <si>
    <t>BlackRock Limited Duration Income Trust</t>
  </si>
  <si>
    <t>BLX</t>
  </si>
  <si>
    <t>Banco Latinoamericano de Comercio Exterior, S.A</t>
  </si>
  <si>
    <t>Panama</t>
  </si>
  <si>
    <t>BMA</t>
  </si>
  <si>
    <t>Banco Macro S.A.</t>
  </si>
  <si>
    <t>BME</t>
  </si>
  <si>
    <t>BlackRock Health Sciences Trust</t>
  </si>
  <si>
    <t>BMI</t>
  </si>
  <si>
    <t>Badger Meter Inc.</t>
  </si>
  <si>
    <t>BMO</t>
  </si>
  <si>
    <t>Bank of Montreal</t>
  </si>
  <si>
    <t>BMR</t>
  </si>
  <si>
    <t>BioMed Realty Trust Inc.</t>
  </si>
  <si>
    <t>BMS</t>
  </si>
  <si>
    <t>BMT</t>
  </si>
  <si>
    <t>BlackRock Insured Municipal Term Trust, Inc.</t>
  </si>
  <si>
    <t>BNA</t>
  </si>
  <si>
    <t>BlackRock Income Opportunity Trust, Inc.</t>
  </si>
  <si>
    <t>BND</t>
  </si>
  <si>
    <t>Vanguard Total Bond Market ETF</t>
  </si>
  <si>
    <t>BNE</t>
  </si>
  <si>
    <t>Bowne &amp; Co. Inc.</t>
  </si>
  <si>
    <t>Railroads</t>
  </si>
  <si>
    <t>BNJ</t>
  </si>
  <si>
    <t>BlackRock New Jersey Municipal Income Trust</t>
  </si>
  <si>
    <t>BNS</t>
  </si>
  <si>
    <t>The Bank Of Nova Scotia</t>
  </si>
  <si>
    <t>BNY</t>
  </si>
  <si>
    <t>BlackRock New York Municipal Income Trust</t>
  </si>
  <si>
    <t>BNZ</t>
  </si>
  <si>
    <t>WisdomTree Dreyfus New Zealand Dollar</t>
  </si>
  <si>
    <t>BOE</t>
  </si>
  <si>
    <t>BlackRock Global Opportunities Equity Trust</t>
  </si>
  <si>
    <t>BOH</t>
  </si>
  <si>
    <t>Bank of Hawaii Corporation</t>
  </si>
  <si>
    <t>Regional - Pacific Banks</t>
  </si>
  <si>
    <t>BOM</t>
  </si>
  <si>
    <t>PowerShares DB Base Metals Dble Shrt ETN</t>
  </si>
  <si>
    <t>BOS</t>
  </si>
  <si>
    <t>PowerShares DB Base Metals Short ETN</t>
  </si>
  <si>
    <t>BP</t>
  </si>
  <si>
    <t>BP plc</t>
  </si>
  <si>
    <t>Major Integrated Oil &amp; Gas</t>
  </si>
  <si>
    <t>BPI</t>
  </si>
  <si>
    <t>Bridgepoint Education, Inc.</t>
  </si>
  <si>
    <t>Education &amp; Training Services</t>
  </si>
  <si>
    <t>BPK</t>
  </si>
  <si>
    <t>BlackRock Municipal 2018 Term Trust</t>
  </si>
  <si>
    <t>BPL</t>
  </si>
  <si>
    <t>Buckeye Partners LP</t>
  </si>
  <si>
    <t>BPO</t>
  </si>
  <si>
    <t>Brookfield Properties Corporation</t>
  </si>
  <si>
    <t>BPP</t>
  </si>
  <si>
    <t>BPT</t>
  </si>
  <si>
    <t>BP Prudhoe Bay Royalty Trust</t>
  </si>
  <si>
    <t>BPZ</t>
  </si>
  <si>
    <t>BPZ Resources, Inc.</t>
  </si>
  <si>
    <t>BQH</t>
  </si>
  <si>
    <t>BlackRock New York Municipal Bond Trust</t>
  </si>
  <si>
    <t>BQR</t>
  </si>
  <si>
    <t>BR</t>
  </si>
  <si>
    <t>Broadridge Financial Solutions Inc.</t>
  </si>
  <si>
    <t>Information &amp; Delivery Services</t>
  </si>
  <si>
    <t>BRC</t>
  </si>
  <si>
    <t>Brady Corp.</t>
  </si>
  <si>
    <t>BRE</t>
  </si>
  <si>
    <t>BRE Properties Inc.</t>
  </si>
  <si>
    <t>BRF</t>
  </si>
  <si>
    <t>Market Vectors Brazil Small-Cap ETF</t>
  </si>
  <si>
    <t>BRK-A</t>
  </si>
  <si>
    <t>Berkshire Hathaway Inc.</t>
  </si>
  <si>
    <t>BRO</t>
  </si>
  <si>
    <t>Brown &amp; Brown Inc.</t>
  </si>
  <si>
    <t>Telecom Services - Foreign</t>
  </si>
  <si>
    <t>BRS</t>
  </si>
  <si>
    <t>Bristow Group, Inc.</t>
  </si>
  <si>
    <t>BRT</t>
  </si>
  <si>
    <t>BRT Realty Trust</t>
  </si>
  <si>
    <t>BRY</t>
  </si>
  <si>
    <t>Berry Petroleum Co.</t>
  </si>
  <si>
    <t>BSBR</t>
  </si>
  <si>
    <t>Banco Santander (Brasil) S.A.</t>
  </si>
  <si>
    <t>BSC</t>
  </si>
  <si>
    <t>ELEMENTS BG Small Cap ETN</t>
  </si>
  <si>
    <t>BSD</t>
  </si>
  <si>
    <t>BlackRock Strategic Municipal Trust</t>
  </si>
  <si>
    <t>BSE</t>
  </si>
  <si>
    <t>BlackRock New York Insured Municipal Income Trust</t>
  </si>
  <si>
    <t>BSI</t>
  </si>
  <si>
    <t>Grocery Stores</t>
  </si>
  <si>
    <t>Israel</t>
  </si>
  <si>
    <t>BSP</t>
  </si>
  <si>
    <t>American Strategic Income Portfolio Inc. II</t>
  </si>
  <si>
    <t>BSV</t>
  </si>
  <si>
    <t>Vanguard Short-Term Bond ETF</t>
  </si>
  <si>
    <t>BSX</t>
  </si>
  <si>
    <t>Boston Scientific Corporation</t>
  </si>
  <si>
    <t>CATV Systems</t>
  </si>
  <si>
    <t>BT</t>
  </si>
  <si>
    <t>BT Group plc</t>
  </si>
  <si>
    <t>BTA</t>
  </si>
  <si>
    <t>BlackRock LT Municipal Advantage Trust</t>
  </si>
  <si>
    <t>BTE</t>
  </si>
  <si>
    <t>Baytex Energy Trust</t>
  </si>
  <si>
    <t>BTF</t>
  </si>
  <si>
    <t>Boulder Total Return Fund Inc.</t>
  </si>
  <si>
    <t>BTH</t>
  </si>
  <si>
    <t>Blyth, Inc.</t>
  </si>
  <si>
    <t>BTM</t>
  </si>
  <si>
    <t>Brasil Telecom S.A.</t>
  </si>
  <si>
    <t>BTO</t>
  </si>
  <si>
    <t>John Hancock Bank and Thrift Opportunity Fund</t>
  </si>
  <si>
    <t>BTU</t>
  </si>
  <si>
    <t>Peabody Energy Corp.</t>
  </si>
  <si>
    <t>BTZ</t>
  </si>
  <si>
    <t>BUD</t>
  </si>
  <si>
    <t>Anheuser-Busch InBev</t>
  </si>
  <si>
    <t>Belgium</t>
  </si>
  <si>
    <t>Drug Delivery</t>
  </si>
  <si>
    <t>BVL</t>
  </si>
  <si>
    <t>ELEMENTS BG Large Cap ETN</t>
  </si>
  <si>
    <t>BVN</t>
  </si>
  <si>
    <t>Compania de Minas Buenaventura SA</t>
  </si>
  <si>
    <t>BVT</t>
  </si>
  <si>
    <t>ELEMENTS BG Total Market ETN</t>
  </si>
  <si>
    <t>BW</t>
  </si>
  <si>
    <t>Brush Engineered Materials Inc.</t>
  </si>
  <si>
    <t>BWA</t>
  </si>
  <si>
    <t>BorgWarner Inc.</t>
  </si>
  <si>
    <t>BWP</t>
  </si>
  <si>
    <t>Boardwalk Pipeline Partners, LP</t>
  </si>
  <si>
    <t>BWS</t>
  </si>
  <si>
    <t>Brown Shoe Co. Inc.</t>
  </si>
  <si>
    <t>Textile - Apparel Footwear &amp; Accessories</t>
  </si>
  <si>
    <t>BWV</t>
  </si>
  <si>
    <t>iPath CBOE S&amp;P 500 BuyWrite Index ETN</t>
  </si>
  <si>
    <t>BWX</t>
  </si>
  <si>
    <t>SPDR Barclays Capital Intl Treasury Bond</t>
  </si>
  <si>
    <t>BWZ</t>
  </si>
  <si>
    <t>SPDR Barclays Cap S/T Intl Treasury Bond</t>
  </si>
  <si>
    <t>BX</t>
  </si>
  <si>
    <t>The Blackstone Group</t>
  </si>
  <si>
    <t>BXC</t>
  </si>
  <si>
    <t>Bluelinx Holdings Inc.</t>
  </si>
  <si>
    <t>Building Materials Wholesale</t>
  </si>
  <si>
    <t>BXG</t>
  </si>
  <si>
    <t>Bluegreen Corp.</t>
  </si>
  <si>
    <t>BXP</t>
  </si>
  <si>
    <t>Boston Properties Inc.</t>
  </si>
  <si>
    <t>REIT - Office</t>
  </si>
  <si>
    <t>BXS</t>
  </si>
  <si>
    <t>BancorpSouth, Inc.</t>
  </si>
  <si>
    <t>Regional - Southeast Banks</t>
  </si>
  <si>
    <t>BYD</t>
  </si>
  <si>
    <t>Boyd Gaming Corp.</t>
  </si>
  <si>
    <t>Resorts &amp; Casinos</t>
  </si>
  <si>
    <t>BYI</t>
  </si>
  <si>
    <t>Bally Technologies, Inc.</t>
  </si>
  <si>
    <t>Gaming Activities</t>
  </si>
  <si>
    <t>BYM</t>
  </si>
  <si>
    <t>BlackRock Insured Municipal Income Trust</t>
  </si>
  <si>
    <t>BZ</t>
  </si>
  <si>
    <t>BZF</t>
  </si>
  <si>
    <t>WisdomTree Dreyfus Brazilian Real</t>
  </si>
  <si>
    <t>BZH</t>
  </si>
  <si>
    <t>Beazer Homes USA Inc.</t>
  </si>
  <si>
    <t>BZQ</t>
  </si>
  <si>
    <t>C</t>
  </si>
  <si>
    <t>Citigroup, Inc.</t>
  </si>
  <si>
    <t>CAB</t>
  </si>
  <si>
    <t>Cabela's Inc.</t>
  </si>
  <si>
    <t>Sporting Goods Stores</t>
  </si>
  <si>
    <t>CACI</t>
  </si>
  <si>
    <t>CACI International Inc.</t>
  </si>
  <si>
    <t>CAE</t>
  </si>
  <si>
    <t>CAE Inc.</t>
  </si>
  <si>
    <t>CAF</t>
  </si>
  <si>
    <t>CAG</t>
  </si>
  <si>
    <t>ConAgra Foods, Inc.</t>
  </si>
  <si>
    <t>CAH</t>
  </si>
  <si>
    <t>Cardinal Health, Inc.</t>
  </si>
  <si>
    <t>CAJ</t>
  </si>
  <si>
    <t>Canon Inc.</t>
  </si>
  <si>
    <t>Photographic Equipment &amp; Supplies</t>
  </si>
  <si>
    <t>CAM</t>
  </si>
  <si>
    <t>Cameron International Corporation</t>
  </si>
  <si>
    <t>CAP</t>
  </si>
  <si>
    <t>CAI International Inc.</t>
  </si>
  <si>
    <t>CAR</t>
  </si>
  <si>
    <t>Avis Budget Group, Inc.</t>
  </si>
  <si>
    <t>CAS</t>
  </si>
  <si>
    <t>AM Castle &amp; Co.</t>
  </si>
  <si>
    <t>CASC</t>
  </si>
  <si>
    <t>Cascade Corp.</t>
  </si>
  <si>
    <t>CAT</t>
  </si>
  <si>
    <t>Caterpillar Inc.</t>
  </si>
  <si>
    <t>CATO</t>
  </si>
  <si>
    <t>Cato Corp.</t>
  </si>
  <si>
    <t>CB</t>
  </si>
  <si>
    <t>The Chubb Corporation</t>
  </si>
  <si>
    <t>CBB</t>
  </si>
  <si>
    <t>Cincinnati Bell Inc.</t>
  </si>
  <si>
    <t>CBC</t>
  </si>
  <si>
    <t>Capitol Bancorp, Ltd.</t>
  </si>
  <si>
    <t>Regional - Midwest Banks</t>
  </si>
  <si>
    <t>CBD</t>
  </si>
  <si>
    <t>Companhia Brasileira de Distribuicao</t>
  </si>
  <si>
    <t>CBE</t>
  </si>
  <si>
    <t>Cooper Industries plc</t>
  </si>
  <si>
    <t>Conglomerates</t>
  </si>
  <si>
    <t>CBG</t>
  </si>
  <si>
    <t>CB Richard Ellis Group, Inc.</t>
  </si>
  <si>
    <t>CBI</t>
  </si>
  <si>
    <t>Chicago Bridge &amp; Iron Company N.V.</t>
  </si>
  <si>
    <t>General Contractors</t>
  </si>
  <si>
    <t>CBK</t>
  </si>
  <si>
    <t>CBL</t>
  </si>
  <si>
    <t>CBL &amp; Associates Properties Inc.</t>
  </si>
  <si>
    <t>CBM</t>
  </si>
  <si>
    <t>Cambrex Corp.</t>
  </si>
  <si>
    <t>CBR</t>
  </si>
  <si>
    <t>CIBER, Inc.</t>
  </si>
  <si>
    <t>CBS</t>
  </si>
  <si>
    <t>CBS Corporation</t>
  </si>
  <si>
    <t>CBT</t>
  </si>
  <si>
    <t>Cabot Corp.</t>
  </si>
  <si>
    <t>CBU</t>
  </si>
  <si>
    <t>Community Bank System Inc.</t>
  </si>
  <si>
    <t>Regional - Northeast Banks</t>
  </si>
  <si>
    <t>Confectioners</t>
  </si>
  <si>
    <t>CBZ</t>
  </si>
  <si>
    <t>CBIZ, Inc.</t>
  </si>
  <si>
    <t>CCC</t>
  </si>
  <si>
    <t>CCE</t>
  </si>
  <si>
    <t>Coca-Cola Enterprises Inc.</t>
  </si>
  <si>
    <t>CCH</t>
  </si>
  <si>
    <t>Coca-Cola Hellenic Bottling Company S.A.</t>
  </si>
  <si>
    <t>CCI</t>
  </si>
  <si>
    <t>Crown Castle International Corp.</t>
  </si>
  <si>
    <t>CCJ</t>
  </si>
  <si>
    <t>Cameco Corp.</t>
  </si>
  <si>
    <t>CCK</t>
  </si>
  <si>
    <t>Crown Holdings Inc.</t>
  </si>
  <si>
    <t>CCL</t>
  </si>
  <si>
    <t>General Entertainment</t>
  </si>
  <si>
    <t>CCO</t>
  </si>
  <si>
    <t>Clear Channel Outdoor Holdings Inc.</t>
  </si>
  <si>
    <t>Marketing Services</t>
  </si>
  <si>
    <t>CCU</t>
  </si>
  <si>
    <t>Compania Cervecerias Unidas S.A.</t>
  </si>
  <si>
    <t>CDE</t>
  </si>
  <si>
    <t>Coeur d`Alene Mines Corporation</t>
  </si>
  <si>
    <t>Silver</t>
  </si>
  <si>
    <t>CDI</t>
  </si>
  <si>
    <t>CDI Corp.</t>
  </si>
  <si>
    <t>CDR</t>
  </si>
  <si>
    <t>Cedar Shopping Centers Inc.</t>
  </si>
  <si>
    <t>CE</t>
  </si>
  <si>
    <t>Celanese Corp.</t>
  </si>
  <si>
    <t>CEA</t>
  </si>
  <si>
    <t>China Eastern Airlines Corp. Ltd.</t>
  </si>
  <si>
    <t>CEC</t>
  </si>
  <si>
    <t>CEC Entertainment Inc.</t>
  </si>
  <si>
    <t>CEE</t>
  </si>
  <si>
    <t>Central Europe &amp; Russia Fund Inc.</t>
  </si>
  <si>
    <t>CEG</t>
  </si>
  <si>
    <t>Constellation Energy Group, Inc.</t>
  </si>
  <si>
    <t>CEL</t>
  </si>
  <si>
    <t>Cellcom Israel Ltd.</t>
  </si>
  <si>
    <t>CEO</t>
  </si>
  <si>
    <t>CNOOC Ltd.</t>
  </si>
  <si>
    <t>Hong Kong</t>
  </si>
  <si>
    <t>CEP</t>
  </si>
  <si>
    <t>Constellation Energy Partners LLC</t>
  </si>
  <si>
    <t>CEW</t>
  </si>
  <si>
    <t>WisdomTree Dreyfus Emerging Currency</t>
  </si>
  <si>
    <t>CF</t>
  </si>
  <si>
    <t>CF Industries Holdings, Inc.</t>
  </si>
  <si>
    <t>CFI</t>
  </si>
  <si>
    <t>Culp Inc.</t>
  </si>
  <si>
    <t>CFN</t>
  </si>
  <si>
    <t>CareFusion Corporation</t>
  </si>
  <si>
    <t>CFR</t>
  </si>
  <si>
    <t>Cullen/Frost Bankers, Inc.</t>
  </si>
  <si>
    <t>Regional - Southwest  Banks</t>
  </si>
  <si>
    <t>CFT</t>
  </si>
  <si>
    <t>iShares Barclays Credit Bond</t>
  </si>
  <si>
    <t>CFX</t>
  </si>
  <si>
    <t>Colfax Corporation</t>
  </si>
  <si>
    <t>CGI</t>
  </si>
  <si>
    <t>Celadon Group Inc.</t>
  </si>
  <si>
    <t>Trucking</t>
  </si>
  <si>
    <t>CGO</t>
  </si>
  <si>
    <t>Calamos Global Total Return Fund</t>
  </si>
  <si>
    <t>CGV</t>
  </si>
  <si>
    <t>CGW</t>
  </si>
  <si>
    <t>Claymore S&amp;P Global Water</t>
  </si>
  <si>
    <t>CGX</t>
  </si>
  <si>
    <t>CHA</t>
  </si>
  <si>
    <t>China Telecom Corp. Ltd.</t>
  </si>
  <si>
    <t>Manufactured Housing</t>
  </si>
  <si>
    <t>CHD</t>
  </si>
  <si>
    <t>Church &amp; Dwight Co. Inc.</t>
  </si>
  <si>
    <t>Cleaning Products</t>
  </si>
  <si>
    <t>CHE</t>
  </si>
  <si>
    <t>Chemed Corp.</t>
  </si>
  <si>
    <t>Home Health Care</t>
  </si>
  <si>
    <t>CHG</t>
  </si>
  <si>
    <t>CH Energy Group Inc.</t>
  </si>
  <si>
    <t>CHH</t>
  </si>
  <si>
    <t>Choice Hotels International Inc.</t>
  </si>
  <si>
    <t>Lodging</t>
  </si>
  <si>
    <t>CHI</t>
  </si>
  <si>
    <t>Calamos Convertible Opportunities &amp; Income Fund</t>
  </si>
  <si>
    <t>CHK</t>
  </si>
  <si>
    <t>Chesapeake Energy Corporation</t>
  </si>
  <si>
    <t>CHL</t>
  </si>
  <si>
    <t>China Mobile Limited</t>
  </si>
  <si>
    <t>CHN</t>
  </si>
  <si>
    <t>The China Fund, Inc.</t>
  </si>
  <si>
    <t>CHS</t>
  </si>
  <si>
    <t>Chico's FAS Inc.</t>
  </si>
  <si>
    <t>CHT</t>
  </si>
  <si>
    <t>Chunghwa Telecom Co. Ltd.</t>
  </si>
  <si>
    <t>CHU</t>
  </si>
  <si>
    <t>CHW</t>
  </si>
  <si>
    <t>Calamos Global Dynamic Income Fund</t>
  </si>
  <si>
    <t>CHY</t>
  </si>
  <si>
    <t>Calamos Convertible &amp; High Income Fund</t>
  </si>
  <si>
    <t>CI</t>
  </si>
  <si>
    <t>CIA</t>
  </si>
  <si>
    <t>Citizens Inc.</t>
  </si>
  <si>
    <t>CIB</t>
  </si>
  <si>
    <t>Bancolombia S.A.</t>
  </si>
  <si>
    <t>Colombia</t>
  </si>
  <si>
    <t>CIF</t>
  </si>
  <si>
    <t>MFS Intermediate High Income Fund</t>
  </si>
  <si>
    <t>CIG</t>
  </si>
  <si>
    <t>CII</t>
  </si>
  <si>
    <t>BlackRock Enhanced Capital and Income Fund, Inc.</t>
  </si>
  <si>
    <t>CIM</t>
  </si>
  <si>
    <t>Chimera Investment Corporation</t>
  </si>
  <si>
    <t>CIR</t>
  </si>
  <si>
    <t>CIU</t>
  </si>
  <si>
    <t>iShares Barclays Intermediate Credit Bd</t>
  </si>
  <si>
    <t>CIX</t>
  </si>
  <si>
    <t>CompX International Inc.</t>
  </si>
  <si>
    <t>Machine Tools &amp; Accessories</t>
  </si>
  <si>
    <t>Broadcasting - Radio</t>
  </si>
  <si>
    <t>CKH</t>
  </si>
  <si>
    <t>Seacor Holdings Inc.</t>
  </si>
  <si>
    <t>CKP</t>
  </si>
  <si>
    <t>Checkpoint Systems Inc.</t>
  </si>
  <si>
    <t>CL</t>
  </si>
  <si>
    <t>Colgate-Palmolive Co.</t>
  </si>
  <si>
    <t>CLB</t>
  </si>
  <si>
    <t>Core Laboratories NV</t>
  </si>
  <si>
    <t>CLC</t>
  </si>
  <si>
    <t>CLARCOR Inc.</t>
  </si>
  <si>
    <t>CLF</t>
  </si>
  <si>
    <t>Cliffs Natural Resources Inc.</t>
  </si>
  <si>
    <t>CLH</t>
  </si>
  <si>
    <t>Clean Harbors, Inc.</t>
  </si>
  <si>
    <t>CLI</t>
  </si>
  <si>
    <t>Mack-Cali Realty Corp.</t>
  </si>
  <si>
    <t>CLP</t>
  </si>
  <si>
    <t>Colonial Properties Trust</t>
  </si>
  <si>
    <t>CLR</t>
  </si>
  <si>
    <t>Continental Resources Inc.</t>
  </si>
  <si>
    <t>CLS</t>
  </si>
  <si>
    <t>Celestica Inc.</t>
  </si>
  <si>
    <t>CLW</t>
  </si>
  <si>
    <t>Clearwater Paper Corporation</t>
  </si>
  <si>
    <t>CLX</t>
  </si>
  <si>
    <t>Clorox Corporation</t>
  </si>
  <si>
    <t>CM</t>
  </si>
  <si>
    <t>Canadian Imperial Bank of Commerce</t>
  </si>
  <si>
    <t>Comerica Incorporated</t>
  </si>
  <si>
    <t>CMC</t>
  </si>
  <si>
    <t>Commercial Metals Company</t>
  </si>
  <si>
    <t>CMD</t>
  </si>
  <si>
    <t>CMF</t>
  </si>
  <si>
    <t>CMG</t>
  </si>
  <si>
    <t>Chipotle Mexican Grill, Inc.</t>
  </si>
  <si>
    <t>CMI</t>
  </si>
  <si>
    <t>Cummins Inc.</t>
  </si>
  <si>
    <t>CMK</t>
  </si>
  <si>
    <t>MFS InterMarket Income Trust I</t>
  </si>
  <si>
    <t>CML</t>
  </si>
  <si>
    <t>Compellent Technologies, Inc.</t>
  </si>
  <si>
    <t>Data Storage Devices</t>
  </si>
  <si>
    <t>CMM</t>
  </si>
  <si>
    <t>China Mass Media Corp.</t>
  </si>
  <si>
    <t>Advertising Agencies</t>
  </si>
  <si>
    <t>CMN</t>
  </si>
  <si>
    <t>Cantel Medical Corp.</t>
  </si>
  <si>
    <t>CMO</t>
  </si>
  <si>
    <t>Capstead Mortgage Corp.</t>
  </si>
  <si>
    <t>CMP</t>
  </si>
  <si>
    <t>Compass Minerals International Inc.</t>
  </si>
  <si>
    <t>CMS</t>
  </si>
  <si>
    <t>CMS Energy Corp.</t>
  </si>
  <si>
    <t>CMU</t>
  </si>
  <si>
    <t>MFS High Yield Municipal Trust</t>
  </si>
  <si>
    <t>CNA</t>
  </si>
  <si>
    <t>CNA Financial Corporation</t>
  </si>
  <si>
    <t>CNC</t>
  </si>
  <si>
    <t>Centene Corp.</t>
  </si>
  <si>
    <t>CNH</t>
  </si>
  <si>
    <t>CNH Global NV</t>
  </si>
  <si>
    <t>CNI</t>
  </si>
  <si>
    <t>Canadian National Railway Company</t>
  </si>
  <si>
    <t>CNK</t>
  </si>
  <si>
    <t>Cinemark Holdings Inc.</t>
  </si>
  <si>
    <t>Movie Production, Theaters</t>
  </si>
  <si>
    <t>CNL</t>
  </si>
  <si>
    <t>CNO</t>
  </si>
  <si>
    <t>CNP</t>
  </si>
  <si>
    <t>CNQ</t>
  </si>
  <si>
    <t>Canadian Natural Resources Limited</t>
  </si>
  <si>
    <t>CNS</t>
  </si>
  <si>
    <t>Cohen &amp; Steers Inc.</t>
  </si>
  <si>
    <t>Con-way Inc.</t>
  </si>
  <si>
    <t>CONSOL Energy Inc.</t>
  </si>
  <si>
    <t>CNY</t>
  </si>
  <si>
    <t>COF</t>
  </si>
  <si>
    <t>Capital One Financial Corp.</t>
  </si>
  <si>
    <t>COG</t>
  </si>
  <si>
    <t>COH</t>
  </si>
  <si>
    <t>Coach Inc.</t>
  </si>
  <si>
    <t>COL</t>
  </si>
  <si>
    <t>Rockwell Collins Inc.</t>
  </si>
  <si>
    <t>COO</t>
  </si>
  <si>
    <t>The Cooper Companies Inc.</t>
  </si>
  <si>
    <t>COP</t>
  </si>
  <si>
    <t>ConocoPhillips</t>
  </si>
  <si>
    <t>COT</t>
  </si>
  <si>
    <t>Cott Corporation</t>
  </si>
  <si>
    <t>COV</t>
  </si>
  <si>
    <t>Covidien plc</t>
  </si>
  <si>
    <t>COW</t>
  </si>
  <si>
    <t>COY</t>
  </si>
  <si>
    <t>BlackRock Corporate High Yield Fund, Inc.</t>
  </si>
  <si>
    <t>CP</t>
  </si>
  <si>
    <t>Canadian Pacific Railway Limited</t>
  </si>
  <si>
    <t>CPA</t>
  </si>
  <si>
    <t>Copa Holdings SA</t>
  </si>
  <si>
    <t>CPB</t>
  </si>
  <si>
    <t>Campbell Soup Co.</t>
  </si>
  <si>
    <t>CPC</t>
  </si>
  <si>
    <t>Chemspec International Limited</t>
  </si>
  <si>
    <t>CPE</t>
  </si>
  <si>
    <t>Callon Petroleum Co.</t>
  </si>
  <si>
    <t>CPF</t>
  </si>
  <si>
    <t>Central Pacific Financial Corp.</t>
  </si>
  <si>
    <t>CPK</t>
  </si>
  <si>
    <t>CPL</t>
  </si>
  <si>
    <t>CPFL Energia S.A.</t>
  </si>
  <si>
    <t>Foreign Utilities</t>
  </si>
  <si>
    <t>CPN</t>
  </si>
  <si>
    <t>Calpine Corp.</t>
  </si>
  <si>
    <t>CPO</t>
  </si>
  <si>
    <t>Corn Products International Inc.</t>
  </si>
  <si>
    <t>CPT</t>
  </si>
  <si>
    <t>Camden Property Trust</t>
  </si>
  <si>
    <t>CPX</t>
  </si>
  <si>
    <t>Complete Production Services, Inc.</t>
  </si>
  <si>
    <t>CPY</t>
  </si>
  <si>
    <t>CPI Corp.</t>
  </si>
  <si>
    <t>Personal Services</t>
  </si>
  <si>
    <t>CQB</t>
  </si>
  <si>
    <t>Chiquita Brands International Inc.</t>
  </si>
  <si>
    <t>CR</t>
  </si>
  <si>
    <t>Crane Co.</t>
  </si>
  <si>
    <t>CRD-B</t>
  </si>
  <si>
    <t>CRH</t>
  </si>
  <si>
    <t>CRH plc</t>
  </si>
  <si>
    <t>Cement</t>
  </si>
  <si>
    <t>CRI</t>
  </si>
  <si>
    <t>Carter's, Inc.</t>
  </si>
  <si>
    <t>Textile - Apparel Clothing</t>
  </si>
  <si>
    <t>CRK</t>
  </si>
  <si>
    <t>Comstock Resources Inc.</t>
  </si>
  <si>
    <t>CRL</t>
  </si>
  <si>
    <t>CRM</t>
  </si>
  <si>
    <t>Salesforce.com</t>
  </si>
  <si>
    <t>Application Software</t>
  </si>
  <si>
    <t>CRR</t>
  </si>
  <si>
    <t>CRS</t>
  </si>
  <si>
    <t>Carpenter Technology Corp.</t>
  </si>
  <si>
    <t>CRT</t>
  </si>
  <si>
    <t>Cross Timbers Royalty Trust</t>
  </si>
  <si>
    <t>CRY</t>
  </si>
  <si>
    <t>CryoLife Inc.</t>
  </si>
  <si>
    <t>Medical Appliances &amp; Equipment</t>
  </si>
  <si>
    <t>CS</t>
  </si>
  <si>
    <t>Credit Suisse Group</t>
  </si>
  <si>
    <t>CSA</t>
  </si>
  <si>
    <t>Cogdell Spencer Inc.</t>
  </si>
  <si>
    <t>REIT - Healthcare Facilities</t>
  </si>
  <si>
    <t>CSC</t>
  </si>
  <si>
    <t>Computer Sciences Corporation</t>
  </si>
  <si>
    <t>CSD</t>
  </si>
  <si>
    <t>Claymore/Beacon Spin-Off</t>
  </si>
  <si>
    <t>CSE</t>
  </si>
  <si>
    <t>CapitalSource Inc.</t>
  </si>
  <si>
    <t>CSH</t>
  </si>
  <si>
    <t>Cash America International, Inc.</t>
  </si>
  <si>
    <t>CSJ</t>
  </si>
  <si>
    <t>iShares Barclays 1-3 Year Credit Bond</t>
  </si>
  <si>
    <t>CSL</t>
  </si>
  <si>
    <t>Carlisle Companies Inc.</t>
  </si>
  <si>
    <t>Rubber &amp; Plastics</t>
  </si>
  <si>
    <t>CSP</t>
  </si>
  <si>
    <t>American Strategic Income Portfolio III</t>
  </si>
  <si>
    <t>CSQ</t>
  </si>
  <si>
    <t>Calamos Strategic Total Return Fund</t>
  </si>
  <si>
    <t>CSR</t>
  </si>
  <si>
    <t>China Security &amp; Surveillance Technology, Inc.</t>
  </si>
  <si>
    <t>CSS</t>
  </si>
  <si>
    <t>CSS Industries Inc.</t>
  </si>
  <si>
    <t>CSU</t>
  </si>
  <si>
    <t>Capital Senior Living Corp.</t>
  </si>
  <si>
    <t>CSV</t>
  </si>
  <si>
    <t>Carriage Services Inc.</t>
  </si>
  <si>
    <t>CSX</t>
  </si>
  <si>
    <t>CSX Corp.</t>
  </si>
  <si>
    <t>CT</t>
  </si>
  <si>
    <t>Capital Trust, Inc.</t>
  </si>
  <si>
    <t>CTB</t>
  </si>
  <si>
    <t>Cooper Tire &amp; Rubber Co.</t>
  </si>
  <si>
    <t>CTL</t>
  </si>
  <si>
    <t>CTS</t>
  </si>
  <si>
    <t>CTS Corporation</t>
  </si>
  <si>
    <t>CTV</t>
  </si>
  <si>
    <t>CUB</t>
  </si>
  <si>
    <t>CUK</t>
  </si>
  <si>
    <t>Carnival plc</t>
  </si>
  <si>
    <t>CUT</t>
  </si>
  <si>
    <t>Claymore/Beacon Global Timber Index</t>
  </si>
  <si>
    <t>CUZ</t>
  </si>
  <si>
    <t>Cousins Properties Inc.</t>
  </si>
  <si>
    <t>CV</t>
  </si>
  <si>
    <t>Central Vermont Public Service Corp.</t>
  </si>
  <si>
    <t>CVA</t>
  </si>
  <si>
    <t>Covanta Holding Corporation</t>
  </si>
  <si>
    <t>CVC</t>
  </si>
  <si>
    <t>Cablevision Systems Corporation</t>
  </si>
  <si>
    <t>CVD</t>
  </si>
  <si>
    <t>Covance Inc.</t>
  </si>
  <si>
    <t>CVG</t>
  </si>
  <si>
    <t>Convergys Corporation</t>
  </si>
  <si>
    <t>Business Software &amp; Services</t>
  </si>
  <si>
    <t>CVH</t>
  </si>
  <si>
    <t>Coventry Health Care Inc.</t>
  </si>
  <si>
    <t>CVI</t>
  </si>
  <si>
    <t>CVR Energy, Inc.</t>
  </si>
  <si>
    <t>CVO</t>
  </si>
  <si>
    <t>Cenveo Inc.</t>
  </si>
  <si>
    <t>CVS</t>
  </si>
  <si>
    <t>CVS Caremark Corporation</t>
  </si>
  <si>
    <t>Drug Stores</t>
  </si>
  <si>
    <t>CVX</t>
  </si>
  <si>
    <t>Chevron Corp.</t>
  </si>
  <si>
    <t>CVY</t>
  </si>
  <si>
    <t>Claymore/Zacks Multi-Asset Income</t>
  </si>
  <si>
    <t>CW</t>
  </si>
  <si>
    <t>Curtiss-Wright Corp.</t>
  </si>
  <si>
    <t>CWF</t>
  </si>
  <si>
    <t>Chartwell Dividend &amp; Income Fund Inc.</t>
  </si>
  <si>
    <t>CWI</t>
  </si>
  <si>
    <t>SPDR MSCI ACWI (ex-US)</t>
  </si>
  <si>
    <t>CWT</t>
  </si>
  <si>
    <t>California Water Service Group</t>
  </si>
  <si>
    <t>CX</t>
  </si>
  <si>
    <t>CEMEX, S.A.B. de C.V.</t>
  </si>
  <si>
    <t>CXA</t>
  </si>
  <si>
    <t>CXE</t>
  </si>
  <si>
    <t>MFS High Income Municipal Trust</t>
  </si>
  <si>
    <t>CXH</t>
  </si>
  <si>
    <t>MFS Investment Grade Municipal Trust</t>
  </si>
  <si>
    <t>CXO</t>
  </si>
  <si>
    <t>Concho Resources, Inc.</t>
  </si>
  <si>
    <t>CXW</t>
  </si>
  <si>
    <t>CYB</t>
  </si>
  <si>
    <t>WisdomTree Dreyfus Chinese Yuan</t>
  </si>
  <si>
    <t>CYD</t>
  </si>
  <si>
    <t>China Yuchai International Limited</t>
  </si>
  <si>
    <t>Singapore</t>
  </si>
  <si>
    <t>CYE</t>
  </si>
  <si>
    <t>BlackRock Corporate High Yield Fund III, Inc.</t>
  </si>
  <si>
    <t>CYH</t>
  </si>
  <si>
    <t>Community Health Systems, Inc.</t>
  </si>
  <si>
    <t>Hospitals</t>
  </si>
  <si>
    <t>CYN</t>
  </si>
  <si>
    <t>City National Corp.</t>
  </si>
  <si>
    <t>CYS</t>
  </si>
  <si>
    <t>Cypress Sharpridge Investments, Inc.</t>
  </si>
  <si>
    <t>CYT</t>
  </si>
  <si>
    <t>Cytec Industries Inc.</t>
  </si>
  <si>
    <t>CZA</t>
  </si>
  <si>
    <t>Claymore/Zacks Mid-Cap Core</t>
  </si>
  <si>
    <t>CZZ</t>
  </si>
  <si>
    <t>Cosan Ltd.</t>
  </si>
  <si>
    <t>D</t>
  </si>
  <si>
    <t>Dominion Resources, Inc.</t>
  </si>
  <si>
    <t>DAC</t>
  </si>
  <si>
    <t>Danaos Corporation</t>
  </si>
  <si>
    <t>DAG</t>
  </si>
  <si>
    <t>PowerShares DB Agriculture Dble Long ETN</t>
  </si>
  <si>
    <t>Auto Manufacturers - Major</t>
  </si>
  <si>
    <t>Germany</t>
  </si>
  <si>
    <t>DAL</t>
  </si>
  <si>
    <t>Delta Air Lines Inc.</t>
  </si>
  <si>
    <t>DAN</t>
  </si>
  <si>
    <t>Dana Holding Corporation</t>
  </si>
  <si>
    <t>DAR</t>
  </si>
  <si>
    <t>Darling International Inc.</t>
  </si>
  <si>
    <t>DB</t>
  </si>
  <si>
    <t>Deutsche Bank AG</t>
  </si>
  <si>
    <t>DBA</t>
  </si>
  <si>
    <t>PowerShares DB Agriculture</t>
  </si>
  <si>
    <t>DBB</t>
  </si>
  <si>
    <t>PowerShares DB Base Metals</t>
  </si>
  <si>
    <t>DBC</t>
  </si>
  <si>
    <t>PowerShares DB Commodity Index Tracking</t>
  </si>
  <si>
    <t>DBD</t>
  </si>
  <si>
    <t>Business Equipment</t>
  </si>
  <si>
    <t>DBE</t>
  </si>
  <si>
    <t>PowerShares DB Energy</t>
  </si>
  <si>
    <t>DBN</t>
  </si>
  <si>
    <t>WisdomTree International Basic Materials</t>
  </si>
  <si>
    <t>DBO</t>
  </si>
  <si>
    <t>PowerShares DB Oil</t>
  </si>
  <si>
    <t>DBP</t>
  </si>
  <si>
    <t>PowerShares DB Precious Metals</t>
  </si>
  <si>
    <t>DBS</t>
  </si>
  <si>
    <t>PowerShares DB Silver</t>
  </si>
  <si>
    <t>DBU</t>
  </si>
  <si>
    <t>WisdomTree International Utilities</t>
  </si>
  <si>
    <t>DBV</t>
  </si>
  <si>
    <t>PowerShares DB G10 Currency Harvest</t>
  </si>
  <si>
    <t>DCA</t>
  </si>
  <si>
    <t>DCA Total Return Fund</t>
  </si>
  <si>
    <t>DCI</t>
  </si>
  <si>
    <t>Pollution &amp; Treatment Controls</t>
  </si>
  <si>
    <t>DCM</t>
  </si>
  <si>
    <t>DCO</t>
  </si>
  <si>
    <t>Ducommun Inc.</t>
  </si>
  <si>
    <t>DCS</t>
  </si>
  <si>
    <t>Claymore Dividend &amp; Income Fund</t>
  </si>
  <si>
    <t>DCT</t>
  </si>
  <si>
    <t>DCT Industrial Trust Inc.</t>
  </si>
  <si>
    <t>DCW</t>
  </si>
  <si>
    <t>DD</t>
  </si>
  <si>
    <t>EI DuPont de Nemours &amp; Co.</t>
  </si>
  <si>
    <t>DDE</t>
  </si>
  <si>
    <t>Dover Downs Gaming &amp; Entertainment Inc.</t>
  </si>
  <si>
    <t>DDF</t>
  </si>
  <si>
    <t>Delaware Investments Dividend &amp; Income Fund, Inc.</t>
  </si>
  <si>
    <t>DDG</t>
  </si>
  <si>
    <t>DDM</t>
  </si>
  <si>
    <t>DDP</t>
  </si>
  <si>
    <t>PowerShares DB Commodity Short ETN</t>
  </si>
  <si>
    <t>Developers Diversified Realty Corp.</t>
  </si>
  <si>
    <t>DDS</t>
  </si>
  <si>
    <t>Dillard's Inc.</t>
  </si>
  <si>
    <t>Department Stores</t>
  </si>
  <si>
    <t>DE</t>
  </si>
  <si>
    <t>DEE</t>
  </si>
  <si>
    <t>PowerShares DB Commodity Dble Short ETN</t>
  </si>
  <si>
    <t>DEF</t>
  </si>
  <si>
    <t>Claymore/Sabrient Defensive Equity</t>
  </si>
  <si>
    <t>DEG</t>
  </si>
  <si>
    <t>Delhaize Group</t>
  </si>
  <si>
    <t>DEI</t>
  </si>
  <si>
    <t>Douglas Emmett Inc</t>
  </si>
  <si>
    <t>DEL</t>
  </si>
  <si>
    <t>Deltic Timber Corp.</t>
  </si>
  <si>
    <t>Lumber, Wood Production</t>
  </si>
  <si>
    <t>DEM</t>
  </si>
  <si>
    <t>WisdomTree Emerging Markets Equity Inc</t>
  </si>
  <si>
    <t>DEO</t>
  </si>
  <si>
    <t>Diageo plc</t>
  </si>
  <si>
    <t>DEP</t>
  </si>
  <si>
    <t>Duncan Energy Partners LP</t>
  </si>
  <si>
    <t>DES</t>
  </si>
  <si>
    <t>WisdomTree SmallCap Dividend</t>
  </si>
  <si>
    <t>DEW</t>
  </si>
  <si>
    <t>WisdomTree Global Equity Income</t>
  </si>
  <si>
    <t>DEX</t>
  </si>
  <si>
    <t>DF</t>
  </si>
  <si>
    <t>Dean Foods Co.</t>
  </si>
  <si>
    <t>DFE</t>
  </si>
  <si>
    <t>WisdomTree Europe SmallCap Dividend</t>
  </si>
  <si>
    <t>DFG</t>
  </si>
  <si>
    <t>DFJ</t>
  </si>
  <si>
    <t>WisdomTree Japan SmallCap Dividend</t>
  </si>
  <si>
    <t>DFS</t>
  </si>
  <si>
    <t>Discover Financial Services</t>
  </si>
  <si>
    <t>DFT</t>
  </si>
  <si>
    <t>DuPont Fabros Technology, Inc.</t>
  </si>
  <si>
    <t>DGF</t>
  </si>
  <si>
    <t>Delaware Investments Global Dividend &amp; Income Fund Inc.</t>
  </si>
  <si>
    <t>DGI</t>
  </si>
  <si>
    <t>DigitalGlobe, Inc.</t>
  </si>
  <si>
    <t>DGL</t>
  </si>
  <si>
    <t>PowerShares DB Gold</t>
  </si>
  <si>
    <t>DGP</t>
  </si>
  <si>
    <t>PowerShares DB Gold Double Long ETN</t>
  </si>
  <si>
    <t>DGS</t>
  </si>
  <si>
    <t>DGT</t>
  </si>
  <si>
    <t>SPDR DJ Global Titans</t>
  </si>
  <si>
    <t>DGW</t>
  </si>
  <si>
    <t>Duoyuan Global Water Inc.</t>
  </si>
  <si>
    <t>DGX</t>
  </si>
  <si>
    <t>Quest Diagnostics Inc.</t>
  </si>
  <si>
    <t>DGZ</t>
  </si>
  <si>
    <t>PowerShares DB Gold Short ETN</t>
  </si>
  <si>
    <t>DHF</t>
  </si>
  <si>
    <t>Dreyfus High Yield Strategies Fund</t>
  </si>
  <si>
    <t>DHG</t>
  </si>
  <si>
    <t>DHI</t>
  </si>
  <si>
    <t>DR Horton Inc.</t>
  </si>
  <si>
    <t>DHR</t>
  </si>
  <si>
    <t>Danaher Corp.</t>
  </si>
  <si>
    <t>DHS</t>
  </si>
  <si>
    <t>WisdomTree Equity Income</t>
  </si>
  <si>
    <t>DHT</t>
  </si>
  <si>
    <t>Channel Islands</t>
  </si>
  <si>
    <t>DHX</t>
  </si>
  <si>
    <t>Dice Holdings, Inc.</t>
  </si>
  <si>
    <t>DIA</t>
  </si>
  <si>
    <t>DIG</t>
  </si>
  <si>
    <t>DIM</t>
  </si>
  <si>
    <t>WisdomTree International MidCap Dividend</t>
  </si>
  <si>
    <t>DIN</t>
  </si>
  <si>
    <t>DineEquity, Inc.</t>
  </si>
  <si>
    <t>DIS</t>
  </si>
  <si>
    <t>Walt Disney Co.</t>
  </si>
  <si>
    <t>Entertainment - Diversified</t>
  </si>
  <si>
    <t>DJP</t>
  </si>
  <si>
    <t>DK</t>
  </si>
  <si>
    <t>Delek US Holdings Inc.</t>
  </si>
  <si>
    <t>DKA</t>
  </si>
  <si>
    <t>WisdomTree International Energy</t>
  </si>
  <si>
    <t>DKS</t>
  </si>
  <si>
    <t>Dick's Sporting Goods Inc.</t>
  </si>
  <si>
    <t>DL</t>
  </si>
  <si>
    <t>China Distance Education Holdings Limited</t>
  </si>
  <si>
    <t>DLB</t>
  </si>
  <si>
    <t>Dolby Laboratories Inc.</t>
  </si>
  <si>
    <t>DLM</t>
  </si>
  <si>
    <t>Del Monte Foods Co.</t>
  </si>
  <si>
    <t>DLN</t>
  </si>
  <si>
    <t>WisdomTree LargeCap Dividend</t>
  </si>
  <si>
    <t>DLR</t>
  </si>
  <si>
    <t>Digital Realty Trust Inc.</t>
  </si>
  <si>
    <t>DLS</t>
  </si>
  <si>
    <t>WisdomTree International SmallCap Div</t>
  </si>
  <si>
    <t>DLX</t>
  </si>
  <si>
    <t>Deluxe Corp.</t>
  </si>
  <si>
    <t>DM</t>
  </si>
  <si>
    <t>Publishing - Periodicals</t>
  </si>
  <si>
    <t>DNB</t>
  </si>
  <si>
    <t>Dun &amp; Bradstreet Corp.</t>
  </si>
  <si>
    <t>DND</t>
  </si>
  <si>
    <t>WisdomTree Pacific ex-Japan Total Div</t>
  </si>
  <si>
    <t>DNH</t>
  </si>
  <si>
    <t>WisdomTree Pacific ex-Japan Equity Inc</t>
  </si>
  <si>
    <t>DNL</t>
  </si>
  <si>
    <t>WisdomTree World ex-US Growth</t>
  </si>
  <si>
    <t>DNP</t>
  </si>
  <si>
    <t>DNP Select Income Fund Inc.</t>
  </si>
  <si>
    <t>DNR</t>
  </si>
  <si>
    <t>Denbury Resources Inc.</t>
  </si>
  <si>
    <t>DNY</t>
  </si>
  <si>
    <t>The Denali Fund Inc.</t>
  </si>
  <si>
    <t>DO</t>
  </si>
  <si>
    <t>Diamond Offshore Drilling Inc.</t>
  </si>
  <si>
    <t>DOD</t>
  </si>
  <si>
    <t>ELEMENTS DJ High Yield Select 10 ETN</t>
  </si>
  <si>
    <t>DOG</t>
  </si>
  <si>
    <t>DOL</t>
  </si>
  <si>
    <t>WisdomTree International LargeCap Div</t>
  </si>
  <si>
    <t>DOLE</t>
  </si>
  <si>
    <t>Dole Food Company Inc.</t>
  </si>
  <si>
    <t>Food - Major Diversified</t>
  </si>
  <si>
    <t>DOM</t>
  </si>
  <si>
    <t>Dominion Resources Black Warrior Trust</t>
  </si>
  <si>
    <t>DON</t>
  </si>
  <si>
    <t>WisdomTree MidCap Dividend</t>
  </si>
  <si>
    <t>DOO</t>
  </si>
  <si>
    <t>WisdomTree International Div ex-Finncls</t>
  </si>
  <si>
    <t>DOV</t>
  </si>
  <si>
    <t>Dover Corp.</t>
  </si>
  <si>
    <t>DOW</t>
  </si>
  <si>
    <t>The Dow Chemical Company</t>
  </si>
  <si>
    <t>DOX</t>
  </si>
  <si>
    <t>Amdocs Ltd.</t>
  </si>
  <si>
    <t>DPD</t>
  </si>
  <si>
    <t>Dow 30 Premium &amp; Dividend Income Fund Inc.</t>
  </si>
  <si>
    <t>DPK</t>
  </si>
  <si>
    <t>Direxion Daily Dev Mkts Bear 3X Shrs</t>
  </si>
  <si>
    <t>DPL</t>
  </si>
  <si>
    <t>DPL Inc.</t>
  </si>
  <si>
    <t>DPM</t>
  </si>
  <si>
    <t>DCP Midstream Partners LP</t>
  </si>
  <si>
    <t>DPO</t>
  </si>
  <si>
    <t>DPS</t>
  </si>
  <si>
    <t>Dr Pepper Snapple Group, Inc.</t>
  </si>
  <si>
    <t>DPU</t>
  </si>
  <si>
    <t>PowerShares DB Commodity Long ETN</t>
  </si>
  <si>
    <t>DPZ</t>
  </si>
  <si>
    <t>Domino's Pizza, Inc.</t>
  </si>
  <si>
    <t>DRC</t>
  </si>
  <si>
    <t>Dresser-Rand Group Inc.</t>
  </si>
  <si>
    <t>DRE</t>
  </si>
  <si>
    <t>Duke Realty Corp.</t>
  </si>
  <si>
    <t>DRH</t>
  </si>
  <si>
    <t>Diamondrock Hospitality Co.</t>
  </si>
  <si>
    <t>DRI</t>
  </si>
  <si>
    <t>Darden Restaurants, Inc.</t>
  </si>
  <si>
    <t>DRL</t>
  </si>
  <si>
    <t>Doral Financial Corp.</t>
  </si>
  <si>
    <t>DRN</t>
  </si>
  <si>
    <t>Direxion Daily Real Estate Bull 3X Shrs</t>
  </si>
  <si>
    <t>DRP</t>
  </si>
  <si>
    <t>DRQ</t>
  </si>
  <si>
    <t>Dril-Quip, Inc.</t>
  </si>
  <si>
    <t>DRR</t>
  </si>
  <si>
    <t>Market Vectors Double Short Euro ETN</t>
  </si>
  <si>
    <t>DRV</t>
  </si>
  <si>
    <t>Direxion Daily Real Estate Bear 3X Shrs</t>
  </si>
  <si>
    <t>DRW</t>
  </si>
  <si>
    <t>WisdomTree International Real Estate</t>
  </si>
  <si>
    <t>DSC</t>
  </si>
  <si>
    <t>SPDR Dow Jones Small Cap</t>
  </si>
  <si>
    <t>DSG</t>
  </si>
  <si>
    <t>SPDR Dow Jones Small Cap Growth</t>
  </si>
  <si>
    <t>DSI</t>
  </si>
  <si>
    <t>iShares KLD 400 Social Index</t>
  </si>
  <si>
    <t>DSM</t>
  </si>
  <si>
    <t>Dreyfus Strategic Municipal Bond Fund Inc.</t>
  </si>
  <si>
    <t>DST</t>
  </si>
  <si>
    <t>DST Systems Inc.</t>
  </si>
  <si>
    <t>DSU</t>
  </si>
  <si>
    <t>BlackRock Debt Strategies Fund, Inc.</t>
  </si>
  <si>
    <t>DSV</t>
  </si>
  <si>
    <t>SPDR Dow Jones Small Cap Value</t>
  </si>
  <si>
    <t>DSW</t>
  </si>
  <si>
    <t>DSW Inc.</t>
  </si>
  <si>
    <t>DSX</t>
  </si>
  <si>
    <t>Diana Shipping Inc.</t>
  </si>
  <si>
    <t>DTD</t>
  </si>
  <si>
    <t>WisdomTree Total Dividend</t>
  </si>
  <si>
    <t>DTE</t>
  </si>
  <si>
    <t>DTE Energy Co.</t>
  </si>
  <si>
    <t>DTF</t>
  </si>
  <si>
    <t>DTF Tax-Free Income Inc.</t>
  </si>
  <si>
    <t>DTG</t>
  </si>
  <si>
    <t>Dollar Thrifty Automotive Group Inc.</t>
  </si>
  <si>
    <t>DTH</t>
  </si>
  <si>
    <t>WisdomTree DEFA Equity Income</t>
  </si>
  <si>
    <t>DTN</t>
  </si>
  <si>
    <t>WisdomTree Dividend ex-Financials</t>
  </si>
  <si>
    <t>DTO</t>
  </si>
  <si>
    <t>PowerShares DB Crude Oil Dble Short ETN</t>
  </si>
  <si>
    <t>DUC</t>
  </si>
  <si>
    <t>Duff &amp; Phelps Utility &amp; Corporate Bond Trust Inc.</t>
  </si>
  <si>
    <t>DUF</t>
  </si>
  <si>
    <t>Duff &amp; Phelps Corporation</t>
  </si>
  <si>
    <t>DUG</t>
  </si>
  <si>
    <t>DUK</t>
  </si>
  <si>
    <t>Duke Energy Corporation</t>
  </si>
  <si>
    <t>DV</t>
  </si>
  <si>
    <t>DeVry, Inc.</t>
  </si>
  <si>
    <t>DVA</t>
  </si>
  <si>
    <t>DaVita, Inc.</t>
  </si>
  <si>
    <t>Specialized Health Services</t>
  </si>
  <si>
    <t>DVD</t>
  </si>
  <si>
    <t>Dover Motorsports Inc.</t>
  </si>
  <si>
    <t>Sporting Activities</t>
  </si>
  <si>
    <t>DVF</t>
  </si>
  <si>
    <t>BlackRock Diversified Income Strategies Fund, Inc.</t>
  </si>
  <si>
    <t>DVM</t>
  </si>
  <si>
    <t>Cohen &amp; Steers Dividend Majors Fund Inc.</t>
  </si>
  <si>
    <t>DVN</t>
  </si>
  <si>
    <t>Devon Energy Corporation</t>
  </si>
  <si>
    <t>DVR</t>
  </si>
  <si>
    <t>Cal Dive International Inc</t>
  </si>
  <si>
    <t>DVY</t>
  </si>
  <si>
    <t>iShares Dow Jones Select Dividend Index</t>
  </si>
  <si>
    <t>DW</t>
  </si>
  <si>
    <t>Drew Industries Inc.</t>
  </si>
  <si>
    <t>DWM</t>
  </si>
  <si>
    <t>WisdomTree DEFA</t>
  </si>
  <si>
    <t>DWX</t>
  </si>
  <si>
    <t>SPDR S&amp;P International Dividend</t>
  </si>
  <si>
    <t>DX</t>
  </si>
  <si>
    <t>Dynex Capital Inc.</t>
  </si>
  <si>
    <t>DXD</t>
  </si>
  <si>
    <t>DXJ</t>
  </si>
  <si>
    <t>DY</t>
  </si>
  <si>
    <t>Dycom Industries Inc.</t>
  </si>
  <si>
    <t>Heavy Construction</t>
  </si>
  <si>
    <t>DYN</t>
  </si>
  <si>
    <t>Dynegy Inc.</t>
  </si>
  <si>
    <t>DYY</t>
  </si>
  <si>
    <t>PowerShares DB Commodity Dble Long ETN</t>
  </si>
  <si>
    <t>DZK</t>
  </si>
  <si>
    <t>Direxion Daily Dev Mkts Bull 3X Shrs</t>
  </si>
  <si>
    <t>DZZ</t>
  </si>
  <si>
    <t>PowerShares DB Gold Double Short ETN</t>
  </si>
  <si>
    <t>E</t>
  </si>
  <si>
    <t>Eni SpA</t>
  </si>
  <si>
    <t>Italy</t>
  </si>
  <si>
    <t>EAT</t>
  </si>
  <si>
    <t>Brinker International Inc.</t>
  </si>
  <si>
    <t>EBF</t>
  </si>
  <si>
    <t>Ennis Inc.</t>
  </si>
  <si>
    <t>EBI</t>
  </si>
  <si>
    <t>Evergreen International Balanced Income Fund</t>
  </si>
  <si>
    <t>EBR</t>
  </si>
  <si>
    <t>Centrais Electricas Brasileiras S.A.</t>
  </si>
  <si>
    <t>EBS</t>
  </si>
  <si>
    <t>Emergent BioSolutions, Inc.</t>
  </si>
  <si>
    <t>EC</t>
  </si>
  <si>
    <t>Ecopetrol SA</t>
  </si>
  <si>
    <t>ECA</t>
  </si>
  <si>
    <t>EnCana Corp.</t>
  </si>
  <si>
    <t>ECH</t>
  </si>
  <si>
    <t>iShares MSCI Chile Investable Mkt Idx</t>
  </si>
  <si>
    <t>ECL</t>
  </si>
  <si>
    <t>Ecolab Inc.</t>
  </si>
  <si>
    <t>ED</t>
  </si>
  <si>
    <t>Consolidated Edison Inc.</t>
  </si>
  <si>
    <t>EDC</t>
  </si>
  <si>
    <t>Direxion Daily Emrg Mkts Bull 3X Shares</t>
  </si>
  <si>
    <t>EDD</t>
  </si>
  <si>
    <t>EDE</t>
  </si>
  <si>
    <t>Empire District Electric Co.</t>
  </si>
  <si>
    <t>EDN</t>
  </si>
  <si>
    <t>Edenor SA</t>
  </si>
  <si>
    <t>EDR</t>
  </si>
  <si>
    <t>Education Realty Trust Inc.</t>
  </si>
  <si>
    <t>EDU</t>
  </si>
  <si>
    <t>New Oriental Education &amp; Technology Group</t>
  </si>
  <si>
    <t>EDV</t>
  </si>
  <si>
    <t>Vanguard Extended Dur Trs Idx ETF</t>
  </si>
  <si>
    <t>EDZ</t>
  </si>
  <si>
    <t>Direxion Daily Emrg Mkts Bear 3X Shares</t>
  </si>
  <si>
    <t>EE</t>
  </si>
  <si>
    <t>El Paso Electric Co.</t>
  </si>
  <si>
    <t>EEA</t>
  </si>
  <si>
    <t>European Equity Fund Inc. (The)</t>
  </si>
  <si>
    <t>EEB</t>
  </si>
  <si>
    <t>Claymore/BNY Mellon BRIC ETF</t>
  </si>
  <si>
    <t>EEE</t>
  </si>
  <si>
    <t>Evergreen Energy, Inc.</t>
  </si>
  <si>
    <t>EEH</t>
  </si>
  <si>
    <t>ELEMENTS SPECTRUM Lg Cap U.S. Sector ETN</t>
  </si>
  <si>
    <t>EEM</t>
  </si>
  <si>
    <t>iShares MSCI Emerging Markets Index</t>
  </si>
  <si>
    <t>EEN</t>
  </si>
  <si>
    <t>Claymore/BNY Mellon EW Euro-Pacific LDRs</t>
  </si>
  <si>
    <t>EEP</t>
  </si>
  <si>
    <t>Enbridge Energy Partners LP</t>
  </si>
  <si>
    <t>EEQ</t>
  </si>
  <si>
    <t>Enbridge Energy Management LLC</t>
  </si>
  <si>
    <t>EES</t>
  </si>
  <si>
    <t>WisdomTree SmallCap Earnings</t>
  </si>
  <si>
    <t>EET</t>
  </si>
  <si>
    <t>EEV</t>
  </si>
  <si>
    <t>EFA</t>
  </si>
  <si>
    <t>iShares MSCI EAFE Index</t>
  </si>
  <si>
    <t>EFG</t>
  </si>
  <si>
    <t>iShares MSCI EAFE Growth Index</t>
  </si>
  <si>
    <t>EFO</t>
  </si>
  <si>
    <t>EFR</t>
  </si>
  <si>
    <t>Eaton Vance Senior Floating Rate Trust</t>
  </si>
  <si>
    <t>EFT</t>
  </si>
  <si>
    <t>Eaton Vance Floating-Rate Income Trust</t>
  </si>
  <si>
    <t>EFU</t>
  </si>
  <si>
    <t>EFV</t>
  </si>
  <si>
    <t>iShares MSCI EAFE Value Index</t>
  </si>
  <si>
    <t>EFX</t>
  </si>
  <si>
    <t>Equifax Inc.</t>
  </si>
  <si>
    <t>EFZ</t>
  </si>
  <si>
    <t>EGF</t>
  </si>
  <si>
    <t>BlackRock Enhanced Government Fund, Inc.</t>
  </si>
  <si>
    <t>EGN</t>
  </si>
  <si>
    <t>Energen Corp.</t>
  </si>
  <si>
    <t>EGO</t>
  </si>
  <si>
    <t>Eldorado Gold Corp.</t>
  </si>
  <si>
    <t>EGP</t>
  </si>
  <si>
    <t>EastGroup Properties Inc.</t>
  </si>
  <si>
    <t>EGY</t>
  </si>
  <si>
    <t>Vaalco Energy Inc.</t>
  </si>
  <si>
    <t>EHI</t>
  </si>
  <si>
    <t>Western Asset Global High Income Fund Inc.</t>
  </si>
  <si>
    <t>EIG</t>
  </si>
  <si>
    <t>Employers Holdings, Inc.</t>
  </si>
  <si>
    <t>EIS</t>
  </si>
  <si>
    <t>iShares MSCI Israel Cap Invest Mkt Index</t>
  </si>
  <si>
    <t>EIX</t>
  </si>
  <si>
    <t>Edison International</t>
  </si>
  <si>
    <t>EJ</t>
  </si>
  <si>
    <t>E-House (China) Holdings Limited</t>
  </si>
  <si>
    <t>EK</t>
  </si>
  <si>
    <t>Eastman Kodak Co.</t>
  </si>
  <si>
    <t>EL</t>
  </si>
  <si>
    <t>Estee Lauder Companies Inc.</t>
  </si>
  <si>
    <t>ELG</t>
  </si>
  <si>
    <t>SPDR Dow Jones Large Cap Growth</t>
  </si>
  <si>
    <t>ELN</t>
  </si>
  <si>
    <t>Elan Corp. plc</t>
  </si>
  <si>
    <t>ELP</t>
  </si>
  <si>
    <t>Companhia Paranaense de Energia</t>
  </si>
  <si>
    <t>ELR</t>
  </si>
  <si>
    <t>SPDR Dow Jones Large Cap</t>
  </si>
  <si>
    <t>ELS</t>
  </si>
  <si>
    <t>ELV</t>
  </si>
  <si>
    <t>SPDR Dow Jones Large Cap Value</t>
  </si>
  <si>
    <t>ELX</t>
  </si>
  <si>
    <t>Emulex Corp.</t>
  </si>
  <si>
    <t>ELY</t>
  </si>
  <si>
    <t>Callaway Golf Co.</t>
  </si>
  <si>
    <t>Sporting Goods</t>
  </si>
  <si>
    <t>EM</t>
  </si>
  <si>
    <t>Emdeon Inc.</t>
  </si>
  <si>
    <t>EMB</t>
  </si>
  <si>
    <t>iShares JPMorgan USD Emerg Markets Bond</t>
  </si>
  <si>
    <t>EMC</t>
  </si>
  <si>
    <t>EMC Corporation</t>
  </si>
  <si>
    <t>EMD</t>
  </si>
  <si>
    <t>Western Asset Emerging Markets Income Fund Inc.</t>
  </si>
  <si>
    <t>EME</t>
  </si>
  <si>
    <t>EMCOR Group Inc.</t>
  </si>
  <si>
    <t>EMF</t>
  </si>
  <si>
    <t>Templeton Emerging Markets Fund, Inc.</t>
  </si>
  <si>
    <t>EMG</t>
  </si>
  <si>
    <t>SPDR Dow Jones Mid Cap Growth</t>
  </si>
  <si>
    <t>EMM</t>
  </si>
  <si>
    <t>SPDR Dow Jones Mid Cap</t>
  </si>
  <si>
    <t>EMN</t>
  </si>
  <si>
    <t>Eastman Chemical Co.</t>
  </si>
  <si>
    <t>EMR</t>
  </si>
  <si>
    <t>Emerson Electric Co.</t>
  </si>
  <si>
    <t>EMS</t>
  </si>
  <si>
    <t>Emergency Medical Services Corp.</t>
  </si>
  <si>
    <t>Consumer Services</t>
  </si>
  <si>
    <t>EMV</t>
  </si>
  <si>
    <t>SPDR Dow Jones Mid Cap Value</t>
  </si>
  <si>
    <t>ENB</t>
  </si>
  <si>
    <t>Enbridge Inc.</t>
  </si>
  <si>
    <t>ENH</t>
  </si>
  <si>
    <t>Endurance Specialty Holdings Ltd.</t>
  </si>
  <si>
    <t>ENI</t>
  </si>
  <si>
    <t>Enersis S.A.</t>
  </si>
  <si>
    <t>ENL</t>
  </si>
  <si>
    <t>Reed Elsevier NV</t>
  </si>
  <si>
    <t>ENP</t>
  </si>
  <si>
    <t>Encore Energy Partners LP</t>
  </si>
  <si>
    <t>ENR</t>
  </si>
  <si>
    <t>Energizer Holdings Inc.</t>
  </si>
  <si>
    <t>ENS</t>
  </si>
  <si>
    <t>EnerSys</t>
  </si>
  <si>
    <t>ENY</t>
  </si>
  <si>
    <t>Claymore/SWM Canadian Energy Income</t>
  </si>
  <si>
    <t>ENZ</t>
  </si>
  <si>
    <t>Enzo Biochem Inc.</t>
  </si>
  <si>
    <t>EOC</t>
  </si>
  <si>
    <t>Empresa Nacional de Electricidad S.A.</t>
  </si>
  <si>
    <t>EOD</t>
  </si>
  <si>
    <t>EOG</t>
  </si>
  <si>
    <t>EOG Resources, Inc.</t>
  </si>
  <si>
    <t>EOI</t>
  </si>
  <si>
    <t>Eaton Vance Enhanced Equity Income Fund</t>
  </si>
  <si>
    <t>EOS</t>
  </si>
  <si>
    <t>Eaton Vance Enhanced Equity Income Fund II</t>
  </si>
  <si>
    <t>EP</t>
  </si>
  <si>
    <t>El Paso Corp.</t>
  </si>
  <si>
    <t>EPB</t>
  </si>
  <si>
    <t>El Paso Pipeline Partners, L.P.</t>
  </si>
  <si>
    <t>EPD</t>
  </si>
  <si>
    <t>Enterprise Products Partners LP</t>
  </si>
  <si>
    <t>EPE</t>
  </si>
  <si>
    <t>Enterprise GP Holdings L.P.</t>
  </si>
  <si>
    <t>EPI</t>
  </si>
  <si>
    <t>WisdomTree India Earnings</t>
  </si>
  <si>
    <t>EPL</t>
  </si>
  <si>
    <t>Energy Partners Ltd.</t>
  </si>
  <si>
    <t>EPP</t>
  </si>
  <si>
    <t>iShares MSCI Pacific ex-Japan</t>
  </si>
  <si>
    <t>EPR</t>
  </si>
  <si>
    <t>Entertainment Properties Trust</t>
  </si>
  <si>
    <t>EPS</t>
  </si>
  <si>
    <t>WisdomTree Earnings 500</t>
  </si>
  <si>
    <t>EPU</t>
  </si>
  <si>
    <t>iShares MSCI All Peru Capped Index</t>
  </si>
  <si>
    <t>EPV</t>
  </si>
  <si>
    <t>EQR</t>
  </si>
  <si>
    <t>Equity Residential</t>
  </si>
  <si>
    <t>EQS</t>
  </si>
  <si>
    <t>Equus Total Return, Inc.</t>
  </si>
  <si>
    <t>EQT</t>
  </si>
  <si>
    <t>EQT Corporation</t>
  </si>
  <si>
    <t>EQY</t>
  </si>
  <si>
    <t>Equity One Inc.</t>
  </si>
  <si>
    <t>ERF</t>
  </si>
  <si>
    <t>Enerplus Resources Fund</t>
  </si>
  <si>
    <t>ERI</t>
  </si>
  <si>
    <t>Emrise Corp.</t>
  </si>
  <si>
    <t>ERJ</t>
  </si>
  <si>
    <t>ERO</t>
  </si>
  <si>
    <t>iPath EUR/USD Exchange Rate ETN</t>
  </si>
  <si>
    <t>ERX</t>
  </si>
  <si>
    <t>Direxion Daily Energy Bull 3X Shares</t>
  </si>
  <si>
    <t>ERY</t>
  </si>
  <si>
    <t>Direxion Daily Energy Bear 3X Shares</t>
  </si>
  <si>
    <t>ES</t>
  </si>
  <si>
    <t>ESC</t>
  </si>
  <si>
    <t>Emeritus Corp.</t>
  </si>
  <si>
    <t>ESD</t>
  </si>
  <si>
    <t>Legg Mason Partners Income Trust - Western Asset Emerging Markets Debt Portfolio</t>
  </si>
  <si>
    <t>ESE</t>
  </si>
  <si>
    <t>ESCO Technologies Inc.</t>
  </si>
  <si>
    <t>ESI</t>
  </si>
  <si>
    <t>ITT Educational Services Inc.</t>
  </si>
  <si>
    <t>ESL</t>
  </si>
  <si>
    <t>Esterline Technologies Corp.</t>
  </si>
  <si>
    <t>ESR</t>
  </si>
  <si>
    <t>iShares MSCI Emerg Mkts Eastern Eur Idx</t>
  </si>
  <si>
    <t>ESS</t>
  </si>
  <si>
    <t>Essex Property Trust Inc.</t>
  </si>
  <si>
    <t>ESV</t>
  </si>
  <si>
    <t>ETB</t>
  </si>
  <si>
    <t>Eaton Vance Tax-Managed BuyWrite Income Fund</t>
  </si>
  <si>
    <t>ETE</t>
  </si>
  <si>
    <t>Energy Transfer Equity, L.P.</t>
  </si>
  <si>
    <t>ETG</t>
  </si>
  <si>
    <t>Eaton Vance Tax Advantaged Global Dividend Income Fund</t>
  </si>
  <si>
    <t>ETH</t>
  </si>
  <si>
    <t>Ethan Allen Interiors Inc.</t>
  </si>
  <si>
    <t>ETJ</t>
  </si>
  <si>
    <t>ETM</t>
  </si>
  <si>
    <t>Entercom Communications Corp.</t>
  </si>
  <si>
    <t>ETN</t>
  </si>
  <si>
    <t>Eaton Corporation</t>
  </si>
  <si>
    <t>ETO</t>
  </si>
  <si>
    <t>Eaton Vance Tax-Advantaged Global Dividend Opportunities Fund</t>
  </si>
  <si>
    <t>ETP</t>
  </si>
  <si>
    <t>Energy Transfer Partners L.P.</t>
  </si>
  <si>
    <t>ETR</t>
  </si>
  <si>
    <t>Entergy Corporation</t>
  </si>
  <si>
    <t>ETV</t>
  </si>
  <si>
    <t>Eaton Vance Tax-Managed Buy-Write Opportunities Fund</t>
  </si>
  <si>
    <t>ETW</t>
  </si>
  <si>
    <t>Eaton Vance Tax-Managed Global Buy-Write Opportunities Fund</t>
  </si>
  <si>
    <t>ETY</t>
  </si>
  <si>
    <t>EU</t>
  </si>
  <si>
    <t>WisdomTree Dreyfus Euro</t>
  </si>
  <si>
    <t>EUM</t>
  </si>
  <si>
    <t>EUO</t>
  </si>
  <si>
    <t>EV</t>
  </si>
  <si>
    <t>Eaton Vance Corp.</t>
  </si>
  <si>
    <t>EVC</t>
  </si>
  <si>
    <t>Entravision Communications Corp.</t>
  </si>
  <si>
    <t>EVF</t>
  </si>
  <si>
    <t>Eaton Vance Senior Income Trust</t>
  </si>
  <si>
    <t>EVG</t>
  </si>
  <si>
    <t>Eaton Vance Short Duration Diversified Income Fund</t>
  </si>
  <si>
    <t>EVN</t>
  </si>
  <si>
    <t>Eaton Vance Municipal Income Trust</t>
  </si>
  <si>
    <t>EVR</t>
  </si>
  <si>
    <t>Evercore Partners Inc.</t>
  </si>
  <si>
    <t>EVT</t>
  </si>
  <si>
    <t>Eaton Vance Tax-Advantaged Dividend Income Fund</t>
  </si>
  <si>
    <t>EVX</t>
  </si>
  <si>
    <t>Market Vectors Environmental Svcs ETF</t>
  </si>
  <si>
    <t>EW</t>
  </si>
  <si>
    <t>Edwards Lifesciences Corp.</t>
  </si>
  <si>
    <t>EWA</t>
  </si>
  <si>
    <t>iShares MSCI Australia Index</t>
  </si>
  <si>
    <t>EWC</t>
  </si>
  <si>
    <t>iShares MSCI Canada Index</t>
  </si>
  <si>
    <t>EWD</t>
  </si>
  <si>
    <t>iShares MSCI Sweden Index</t>
  </si>
  <si>
    <t>EWG</t>
  </si>
  <si>
    <t>iShares MSCI Germany Index</t>
  </si>
  <si>
    <t>EWH</t>
  </si>
  <si>
    <t>iShares MSCI Hong Kong Index</t>
  </si>
  <si>
    <t>EWI</t>
  </si>
  <si>
    <t>iShares MSCI Italy Index</t>
  </si>
  <si>
    <t>EWJ</t>
  </si>
  <si>
    <t>iShares MSCI Japan Index</t>
  </si>
  <si>
    <t>EWK</t>
  </si>
  <si>
    <t>iShares MSCI Belgium Investable Mkt Idx</t>
  </si>
  <si>
    <t>EWL</t>
  </si>
  <si>
    <t>iShares MSCI Switzerland Index</t>
  </si>
  <si>
    <t>EWM</t>
  </si>
  <si>
    <t>iShares MSCI Malaysia Index</t>
  </si>
  <si>
    <t>EWN</t>
  </si>
  <si>
    <t>iShares MSCI Netherlands Invstbl Mkt Idx</t>
  </si>
  <si>
    <t>EWO</t>
  </si>
  <si>
    <t>iShares MSCI Austria Investable Mkt Idx</t>
  </si>
  <si>
    <t>EWP</t>
  </si>
  <si>
    <t>iShares MSCI Spain Index</t>
  </si>
  <si>
    <t>EWQ</t>
  </si>
  <si>
    <t>iShares MSCI France Index</t>
  </si>
  <si>
    <t>EWS</t>
  </si>
  <si>
    <t>iShares MSCI Singapore Index</t>
  </si>
  <si>
    <t>EWT</t>
  </si>
  <si>
    <t>iShares MSCI Taiwan Index</t>
  </si>
  <si>
    <t>EWU</t>
  </si>
  <si>
    <t>iShares MSCI United Kingdom Index</t>
  </si>
  <si>
    <t>EWV</t>
  </si>
  <si>
    <t>EWW</t>
  </si>
  <si>
    <t>iShares MSCI Mexico Investable Mkt Idx</t>
  </si>
  <si>
    <t>EWX</t>
  </si>
  <si>
    <t>SPDR S&amp;P Emerging Markets Small Cap</t>
  </si>
  <si>
    <t>EWY</t>
  </si>
  <si>
    <t>iShares MSCI South Korea Index</t>
  </si>
  <si>
    <t>EWZ</t>
  </si>
  <si>
    <t>iShares MSCI Brazil Index</t>
  </si>
  <si>
    <t>EXC</t>
  </si>
  <si>
    <t>Exelon Corp.</t>
  </si>
  <si>
    <t>EXG</t>
  </si>
  <si>
    <t>EXH</t>
  </si>
  <si>
    <t>Exterran Holdings, Inc.</t>
  </si>
  <si>
    <t>EXI</t>
  </si>
  <si>
    <t>iShares S&amp;P Global Industrials</t>
  </si>
  <si>
    <t>EXM</t>
  </si>
  <si>
    <t>Excel Maritime Carriers, Ltd.</t>
  </si>
  <si>
    <t>EXP</t>
  </si>
  <si>
    <t>Eagle Materials Inc.</t>
  </si>
  <si>
    <t>EXR</t>
  </si>
  <si>
    <t>Extra Space Storage Inc.</t>
  </si>
  <si>
    <t>EXT</t>
  </si>
  <si>
    <t>WisdomTree Total Earnings</t>
  </si>
  <si>
    <t>EZA</t>
  </si>
  <si>
    <t>iShares MSCI South Africa Index</t>
  </si>
  <si>
    <t>EZJ</t>
  </si>
  <si>
    <t>EZM</t>
  </si>
  <si>
    <t>WisdomTree MidCap Earnings</t>
  </si>
  <si>
    <t>EZU</t>
  </si>
  <si>
    <t>iShares MSCI EMU Index</t>
  </si>
  <si>
    <t>EZY</t>
  </si>
  <si>
    <t>WisdomTree LargeCap Value</t>
  </si>
  <si>
    <t>F</t>
  </si>
  <si>
    <t>Ford Motor Co.</t>
  </si>
  <si>
    <t>FAA</t>
  </si>
  <si>
    <t>Claymore/NYSE Arca Airline</t>
  </si>
  <si>
    <t>FAB</t>
  </si>
  <si>
    <t>First Trust Multi Cap Value AlphaDEX</t>
  </si>
  <si>
    <t>FAC</t>
  </si>
  <si>
    <t>First Acceptance Corp.</t>
  </si>
  <si>
    <t>FAD</t>
  </si>
  <si>
    <t>First Trust Multi Cap Growth AlphaDEX</t>
  </si>
  <si>
    <t>FAF</t>
  </si>
  <si>
    <t>FAM</t>
  </si>
  <si>
    <t>First Trust/Aberdeen Global Opportunity Income Fund</t>
  </si>
  <si>
    <t>FAN</t>
  </si>
  <si>
    <t>First Trust Global Wind Energy</t>
  </si>
  <si>
    <t>FAS</t>
  </si>
  <si>
    <t>Direxion Daily Financial Bull 3X Shares</t>
  </si>
  <si>
    <t>FAV</t>
  </si>
  <si>
    <t>FAZ</t>
  </si>
  <si>
    <t>Direxion Daily Financial Bear 3X Shares</t>
  </si>
  <si>
    <t>FBC</t>
  </si>
  <si>
    <t>Flagstar Bancorp Inc.</t>
  </si>
  <si>
    <t>FBN</t>
  </si>
  <si>
    <t>Furniture Brands International Inc.</t>
  </si>
  <si>
    <t>FBP</t>
  </si>
  <si>
    <t>First Bancorp</t>
  </si>
  <si>
    <t>FBT</t>
  </si>
  <si>
    <t>First Trust NYSE Arca Biotech Index</t>
  </si>
  <si>
    <t>FC</t>
  </si>
  <si>
    <t>Franklin Covey Co.</t>
  </si>
  <si>
    <t>FCE-A</t>
  </si>
  <si>
    <t>Forest City Enterprises Inc.</t>
  </si>
  <si>
    <t>FCF</t>
  </si>
  <si>
    <t>First Commonwealth Financial Corp.</t>
  </si>
  <si>
    <t>FCG</t>
  </si>
  <si>
    <t>FCH</t>
  </si>
  <si>
    <t>FelCor Lodging Trust Inc.</t>
  </si>
  <si>
    <t>FCN</t>
  </si>
  <si>
    <t>FTI Consulting, Inc.</t>
  </si>
  <si>
    <t>FCS</t>
  </si>
  <si>
    <t>Fairchild Semiconductor International Inc.</t>
  </si>
  <si>
    <t>Semiconductor - Integrated Circuits</t>
  </si>
  <si>
    <t>FCT</t>
  </si>
  <si>
    <t>FCX</t>
  </si>
  <si>
    <t>Freeport-McMoRan Copper &amp; Gold Inc.</t>
  </si>
  <si>
    <t>Copper</t>
  </si>
  <si>
    <t>FDD</t>
  </si>
  <si>
    <t>FDI</t>
  </si>
  <si>
    <t>Fort Dearborn Income Securities Inc.</t>
  </si>
  <si>
    <t>FDL</t>
  </si>
  <si>
    <t>First Trust Morningstar Div Leaders Idx</t>
  </si>
  <si>
    <t>FDM</t>
  </si>
  <si>
    <t>FDN</t>
  </si>
  <si>
    <t>First Trust Dow Jones Internet Index</t>
  </si>
  <si>
    <t>FDO</t>
  </si>
  <si>
    <t>Family Dollar Stores Inc.</t>
  </si>
  <si>
    <t>FDP</t>
  </si>
  <si>
    <t>Fresh Del Monte Produce Inc.</t>
  </si>
  <si>
    <t>Cayman Islands</t>
  </si>
  <si>
    <t>FDS</t>
  </si>
  <si>
    <t>FactSet Research Systems Inc.</t>
  </si>
  <si>
    <t>FDV</t>
  </si>
  <si>
    <t>FDX</t>
  </si>
  <si>
    <t>FedEx Corporation</t>
  </si>
  <si>
    <t>Air Delivery &amp; Freight Services</t>
  </si>
  <si>
    <t>FE</t>
  </si>
  <si>
    <t>FirstEnergy Corp.</t>
  </si>
  <si>
    <t>FEO</t>
  </si>
  <si>
    <t>First Trust/Aberdeen Emerging Opportunity Fund</t>
  </si>
  <si>
    <t>FEU</t>
  </si>
  <si>
    <t>FEX</t>
  </si>
  <si>
    <t>First Trust Large Cap Core AlphaDEX</t>
  </si>
  <si>
    <t>FEZ</t>
  </si>
  <si>
    <t>FFA</t>
  </si>
  <si>
    <t>First Trust Enhanced Equity Income Fund</t>
  </si>
  <si>
    <t>FFC</t>
  </si>
  <si>
    <t>Flaherty &amp; Crumrine/Claymore Preferred Securities Income Fund Inc.</t>
  </si>
  <si>
    <t>FFG</t>
  </si>
  <si>
    <t>FBL Financial Group Inc.</t>
  </si>
  <si>
    <t>FFR</t>
  </si>
  <si>
    <t>FGB</t>
  </si>
  <si>
    <t>FGD</t>
  </si>
  <si>
    <t>First Trust DJ Global Select Dividend</t>
  </si>
  <si>
    <t>FGF</t>
  </si>
  <si>
    <t>SunAmerica Focused Alpha Growth Fund Inc.</t>
  </si>
  <si>
    <t>FGI</t>
  </si>
  <si>
    <t>Sunamerica Focused Alpha Large-Cap Fund, Inc.</t>
  </si>
  <si>
    <t>FGP</t>
  </si>
  <si>
    <t>Ferrellgas Partners LP</t>
  </si>
  <si>
    <t>FHI</t>
  </si>
  <si>
    <t>First Trust Strategic High Income Fund</t>
  </si>
  <si>
    <t>FHN</t>
  </si>
  <si>
    <t>First Horizon National Corp.</t>
  </si>
  <si>
    <t>FHO</t>
  </si>
  <si>
    <t>FHY</t>
  </si>
  <si>
    <t>FICO</t>
  </si>
  <si>
    <t>Fair Isaac Corp.</t>
  </si>
  <si>
    <t>FIG</t>
  </si>
  <si>
    <t>Fortress Investment Group LLC</t>
  </si>
  <si>
    <t>FII</t>
  </si>
  <si>
    <t>Federated Investors, Inc.</t>
  </si>
  <si>
    <t>FIO</t>
  </si>
  <si>
    <t>iShares FTSE NAREIT Industrl/Offc Cp Idx</t>
  </si>
  <si>
    <t>FIS</t>
  </si>
  <si>
    <t>FIW</t>
  </si>
  <si>
    <t>FIX</t>
  </si>
  <si>
    <t>Comfort Systems USA Inc.</t>
  </si>
  <si>
    <t>FL</t>
  </si>
  <si>
    <t>FLC</t>
  </si>
  <si>
    <t>Flaherty &amp; Crumrine/Claymore Total Return Fund, Inc.</t>
  </si>
  <si>
    <t>FLM</t>
  </si>
  <si>
    <t>First Trust ISE Glbl Engnrg &amp; Const Idx</t>
  </si>
  <si>
    <t>Flowers Foods, Inc.</t>
  </si>
  <si>
    <t>FLR</t>
  </si>
  <si>
    <t>Fluor Corporation</t>
  </si>
  <si>
    <t>FLS</t>
  </si>
  <si>
    <t>Flowserve Corp.</t>
  </si>
  <si>
    <t>FLY</t>
  </si>
  <si>
    <t>FMC</t>
  </si>
  <si>
    <t>FMC Corp.</t>
  </si>
  <si>
    <t>FMD</t>
  </si>
  <si>
    <t>First Marblehead Corp.</t>
  </si>
  <si>
    <t>FMN</t>
  </si>
  <si>
    <t>Federated Premier Municipal Income Fund</t>
  </si>
  <si>
    <t>FMO</t>
  </si>
  <si>
    <t>Fiduciary/Claymore MLP Opportunity Fund</t>
  </si>
  <si>
    <t>FMR</t>
  </si>
  <si>
    <t>First Mercury Financial Corporation</t>
  </si>
  <si>
    <t>FMS</t>
  </si>
  <si>
    <t>Fresenius Medical Care AG &amp; Co. KGAA</t>
  </si>
  <si>
    <t>FMX</t>
  </si>
  <si>
    <t>FMY</t>
  </si>
  <si>
    <t>First Trust/Fidac Mortgage Income Fund</t>
  </si>
  <si>
    <t>FNB</t>
  </si>
  <si>
    <t>F.N.B. Corporation</t>
  </si>
  <si>
    <t>FNF</t>
  </si>
  <si>
    <t>Fidelity National Financial, Inc.</t>
  </si>
  <si>
    <t>FNI</t>
  </si>
  <si>
    <t>FNX</t>
  </si>
  <si>
    <t>First Trust Mid Cap Core AlphaDEX</t>
  </si>
  <si>
    <t>FO</t>
  </si>
  <si>
    <t>Fortune Brands Inc.</t>
  </si>
  <si>
    <t>FOE</t>
  </si>
  <si>
    <t>Ferro Corp.</t>
  </si>
  <si>
    <t>FOF</t>
  </si>
  <si>
    <t>FOR</t>
  </si>
  <si>
    <t>Forestar Group Inc.</t>
  </si>
  <si>
    <t>FPO</t>
  </si>
  <si>
    <t>First Potomac Realty Trust</t>
  </si>
  <si>
    <t>FPT</t>
  </si>
  <si>
    <t>Federated Premier Intermediate Municipal Income Fund</t>
  </si>
  <si>
    <t>FPX</t>
  </si>
  <si>
    <t>First Trust US IPO Index</t>
  </si>
  <si>
    <t>FR</t>
  </si>
  <si>
    <t>First Industrial Realty Trust Inc.</t>
  </si>
  <si>
    <t>FRA</t>
  </si>
  <si>
    <t>BlackRock Floating Rate Income Strategies Fund, Inc.</t>
  </si>
  <si>
    <t>FRB</t>
  </si>
  <si>
    <t>BlackRock Floating Rate Income Strategies Fund II, Inc.</t>
  </si>
  <si>
    <t>FRI</t>
  </si>
  <si>
    <t>FRM</t>
  </si>
  <si>
    <t>Furmanite Corporation</t>
  </si>
  <si>
    <t>FRN</t>
  </si>
  <si>
    <t>Claymore/BNY Mellon Frontier Markets</t>
  </si>
  <si>
    <t>FRO</t>
  </si>
  <si>
    <t>Frontline Ltd.</t>
  </si>
  <si>
    <t>FRT</t>
  </si>
  <si>
    <t>Federal Realty Investment Trust</t>
  </si>
  <si>
    <t>FRX</t>
  </si>
  <si>
    <t>Forest Laboratories Inc.</t>
  </si>
  <si>
    <t>FRZ</t>
  </si>
  <si>
    <t>Reddy Ice Holdings, Inc.</t>
  </si>
  <si>
    <t>FSC</t>
  </si>
  <si>
    <t>Fifth Street Finance Corp.</t>
  </si>
  <si>
    <t>FSR</t>
  </si>
  <si>
    <t>FSS</t>
  </si>
  <si>
    <t>Federal Signal Corp.</t>
  </si>
  <si>
    <t>Trucks &amp; Other Vehicles</t>
  </si>
  <si>
    <t>FST</t>
  </si>
  <si>
    <t>Forest Oil Corp.</t>
  </si>
  <si>
    <t>FT</t>
  </si>
  <si>
    <t>Franklin Universal Trust</t>
  </si>
  <si>
    <t>FTA</t>
  </si>
  <si>
    <t>First Trust Large Cap Value Opp AlphaDEX</t>
  </si>
  <si>
    <t>FTC</t>
  </si>
  <si>
    <t>First Trust Large Cap Gr Opp AlphaDEX</t>
  </si>
  <si>
    <t>FTE</t>
  </si>
  <si>
    <t>France Telecom</t>
  </si>
  <si>
    <t>FTI</t>
  </si>
  <si>
    <t>FMC Technologies, Inc.</t>
  </si>
  <si>
    <t>FTK</t>
  </si>
  <si>
    <t>Flotek Industries Inc.</t>
  </si>
  <si>
    <t>FTO</t>
  </si>
  <si>
    <t>Frontier Oil Corp.</t>
  </si>
  <si>
    <t>FTR</t>
  </si>
  <si>
    <t>Frontier Communications Corporation</t>
  </si>
  <si>
    <t>FTY</t>
  </si>
  <si>
    <t>iShares FTSE NAREIT Real Estate 50</t>
  </si>
  <si>
    <t>FUD</t>
  </si>
  <si>
    <t>UBS E-TRACS CMCI Food TR ETN</t>
  </si>
  <si>
    <t>FUE</t>
  </si>
  <si>
    <t>ELEMENTS MLCX Biofuels Index TR ETN</t>
  </si>
  <si>
    <t>FUL</t>
  </si>
  <si>
    <t>HB Fuller Co.</t>
  </si>
  <si>
    <t>FUN</t>
  </si>
  <si>
    <t>Cedar Fair LP</t>
  </si>
  <si>
    <t>FUR</t>
  </si>
  <si>
    <t>FVD</t>
  </si>
  <si>
    <t>First Trust Value Line Dividend Index</t>
  </si>
  <si>
    <t>FVI</t>
  </si>
  <si>
    <t>First Trust Value Line Equity Allc Index</t>
  </si>
  <si>
    <t>FVL</t>
  </si>
  <si>
    <t>First Trust Value Line 100 ETF</t>
  </si>
  <si>
    <t>FXA</t>
  </si>
  <si>
    <t>CurrencyShares Australian Dollar Trust</t>
  </si>
  <si>
    <t>FXB</t>
  </si>
  <si>
    <t>CurrencyShares British Pound Sterling Tr</t>
  </si>
  <si>
    <t>FXC</t>
  </si>
  <si>
    <t>CurrencyShares Canadian Dollar Trust</t>
  </si>
  <si>
    <t>FXD</t>
  </si>
  <si>
    <t>First Trust Consumer Disc AlphaDEX</t>
  </si>
  <si>
    <t>FXE</t>
  </si>
  <si>
    <t>CurrencyShares Euro Trust</t>
  </si>
  <si>
    <t>FXF</t>
  </si>
  <si>
    <t>CurrencyShares Swiss Franc Trust</t>
  </si>
  <si>
    <t>FXG</t>
  </si>
  <si>
    <t>First Trust Consumer Staples AlphaDEX</t>
  </si>
  <si>
    <t>FXH</t>
  </si>
  <si>
    <t>First Trust Health Care AlphaDEX</t>
  </si>
  <si>
    <t>FXI</t>
  </si>
  <si>
    <t>iShares FTSE/Xinhua China 25 Index</t>
  </si>
  <si>
    <t>FXL</t>
  </si>
  <si>
    <t>First Trust Technology AlphaDEX</t>
  </si>
  <si>
    <t>FXM</t>
  </si>
  <si>
    <t>CurrencyShares Mexican Peso Trust</t>
  </si>
  <si>
    <t>FXN</t>
  </si>
  <si>
    <t>First Trust Energy AlphaDEX</t>
  </si>
  <si>
    <t>FXO</t>
  </si>
  <si>
    <t>First Trust Financials AlphaDEX</t>
  </si>
  <si>
    <t>FXP</t>
  </si>
  <si>
    <t>FXR</t>
  </si>
  <si>
    <t>First Trust Indust/Producer Dur AlphaDEX</t>
  </si>
  <si>
    <t>FXS</t>
  </si>
  <si>
    <t>CurrencyShares Swedish Krona Trust</t>
  </si>
  <si>
    <t>FXU</t>
  </si>
  <si>
    <t>First Trust Utilities AlphaDEX</t>
  </si>
  <si>
    <t>FXY</t>
  </si>
  <si>
    <t>CurrencyShares Japanese Yen Trust</t>
  </si>
  <si>
    <t>FXZ</t>
  </si>
  <si>
    <t>First Trust Materials AlphaDEX</t>
  </si>
  <si>
    <t>FYX</t>
  </si>
  <si>
    <t>First Trust Small Cap Core AlphaDEX</t>
  </si>
  <si>
    <t>G</t>
  </si>
  <si>
    <t>Genpact Ltd.</t>
  </si>
  <si>
    <t>GA</t>
  </si>
  <si>
    <t>Giant Interactive Group, Inc.</t>
  </si>
  <si>
    <t>GAB</t>
  </si>
  <si>
    <t>Gabelli Equity Trust, Inc.</t>
  </si>
  <si>
    <t>GAF</t>
  </si>
  <si>
    <t>SPDR S&amp;P Emerging Middle East &amp; Africa</t>
  </si>
  <si>
    <t>GAM</t>
  </si>
  <si>
    <t>General American Investors Company, Inc.</t>
  </si>
  <si>
    <t>GAP</t>
  </si>
  <si>
    <t>The Great Atlantic &amp; Pacific Tea Company, Inc.</t>
  </si>
  <si>
    <t>GAS</t>
  </si>
  <si>
    <t>Nicor Inc.</t>
  </si>
  <si>
    <t>GAZ</t>
  </si>
  <si>
    <t>GB</t>
  </si>
  <si>
    <t>Greatbatch, Inc.</t>
  </si>
  <si>
    <t>GBB</t>
  </si>
  <si>
    <t>iPath GBP/USD Exchange Rate ETN</t>
  </si>
  <si>
    <t>GBE</t>
  </si>
  <si>
    <t>Grubb &amp; Ellis Company</t>
  </si>
  <si>
    <t>GBF</t>
  </si>
  <si>
    <t>iShares Barclays Government/Credit Bond</t>
  </si>
  <si>
    <t>GBL</t>
  </si>
  <si>
    <t>GAMCO Investors, Inc.</t>
  </si>
  <si>
    <t>GBX</t>
  </si>
  <si>
    <t>Greenbrier Companies</t>
  </si>
  <si>
    <t>GCA</t>
  </si>
  <si>
    <t>Global Cash Access Holdings, Inc.</t>
  </si>
  <si>
    <t>GCC</t>
  </si>
  <si>
    <t>GreenHaven Continuous Commodity Index</t>
  </si>
  <si>
    <t>GCE</t>
  </si>
  <si>
    <t>Claymore CEF GS Connect ETN</t>
  </si>
  <si>
    <t>GCF</t>
  </si>
  <si>
    <t>GCH</t>
  </si>
  <si>
    <t>The Greater China Fund, Inc.</t>
  </si>
  <si>
    <t>GCI</t>
  </si>
  <si>
    <t>Gannett Co., Inc.</t>
  </si>
  <si>
    <t>GCO</t>
  </si>
  <si>
    <t>Genesco Inc.</t>
  </si>
  <si>
    <t>GCS</t>
  </si>
  <si>
    <t>GCV</t>
  </si>
  <si>
    <t>Gabelli Convertible &amp; Income Securities Fund Inc.</t>
  </si>
  <si>
    <t>GD</t>
  </si>
  <si>
    <t>General Dynamics Corp.</t>
  </si>
  <si>
    <t>GDF</t>
  </si>
  <si>
    <t>Western Asset Global Partners Income Fund Inc.</t>
  </si>
  <si>
    <t>GDI</t>
  </si>
  <si>
    <t>Gardner Denver Inc.</t>
  </si>
  <si>
    <t>GDL</t>
  </si>
  <si>
    <t>GDP</t>
  </si>
  <si>
    <t>Goodrich Petroleum Corp.</t>
  </si>
  <si>
    <t>GDV</t>
  </si>
  <si>
    <t>Gabelli Dividend &amp; Income Trust</t>
  </si>
  <si>
    <t>GDX</t>
  </si>
  <si>
    <t>Market Vectors Gold Miners ETF</t>
  </si>
  <si>
    <t>GE</t>
  </si>
  <si>
    <t>General Electric Co.</t>
  </si>
  <si>
    <t>GEF</t>
  </si>
  <si>
    <t>GEO</t>
  </si>
  <si>
    <t>GES</t>
  </si>
  <si>
    <t>Guess? Inc.</t>
  </si>
  <si>
    <t>Gaylord Entertainment Co.</t>
  </si>
  <si>
    <t>GEX</t>
  </si>
  <si>
    <t>Market Vectors Glb Alternatve Energy ETF</t>
  </si>
  <si>
    <t>GF</t>
  </si>
  <si>
    <t>New Germany Fund Inc.</t>
  </si>
  <si>
    <t>GFA</t>
  </si>
  <si>
    <t>Gafisa S.A.</t>
  </si>
  <si>
    <t>GFF</t>
  </si>
  <si>
    <t>Griffon Corporation</t>
  </si>
  <si>
    <t>GFI</t>
  </si>
  <si>
    <t>Gold Fields Ltd.</t>
  </si>
  <si>
    <t>GFY</t>
  </si>
  <si>
    <t>Western Asset Variable Rate Strategic Fund Inc.</t>
  </si>
  <si>
    <t>GG</t>
  </si>
  <si>
    <t>Goldcorp Inc.</t>
  </si>
  <si>
    <t>GGB</t>
  </si>
  <si>
    <t>Gerdau S.A.</t>
  </si>
  <si>
    <t>GGC</t>
  </si>
  <si>
    <t>Georgia Gulf Corp.</t>
  </si>
  <si>
    <t>GGG</t>
  </si>
  <si>
    <t>Graco Inc.</t>
  </si>
  <si>
    <t>GGT</t>
  </si>
  <si>
    <t>Gabelli Global Multimedia Trust Inc.</t>
  </si>
  <si>
    <t>GHI</t>
  </si>
  <si>
    <t>Global High Income Fund, Inc.</t>
  </si>
  <si>
    <t>GHL</t>
  </si>
  <si>
    <t>Greenhill &amp; Co., Inc.</t>
  </si>
  <si>
    <t>GIB</t>
  </si>
  <si>
    <t>CGI Group, Inc.</t>
  </si>
  <si>
    <t>Internet Software &amp; Services</t>
  </si>
  <si>
    <t>GII</t>
  </si>
  <si>
    <t>SPDR FTSE/Macquarie Global Infra 100</t>
  </si>
  <si>
    <t>GIL</t>
  </si>
  <si>
    <t>Gildan Activewear Inc.</t>
  </si>
  <si>
    <t>GIM</t>
  </si>
  <si>
    <t>Templeton Global Income Fund, Inc.</t>
  </si>
  <si>
    <t>GIS</t>
  </si>
  <si>
    <t>General Mills Inc.</t>
  </si>
  <si>
    <t>GKK</t>
  </si>
  <si>
    <t>Gramercy Capital Corp.</t>
  </si>
  <si>
    <t>GLD</t>
  </si>
  <si>
    <t>SPDR Gold Shares</t>
  </si>
  <si>
    <t>GLF</t>
  </si>
  <si>
    <t>GLL</t>
  </si>
  <si>
    <t>GLP</t>
  </si>
  <si>
    <t>Global Partners LP</t>
  </si>
  <si>
    <t>GLT</t>
  </si>
  <si>
    <t>PH Glatfelter Co.</t>
  </si>
  <si>
    <t>GLW</t>
  </si>
  <si>
    <t>Corning Inc.</t>
  </si>
  <si>
    <t>GME</t>
  </si>
  <si>
    <t>GameStop Corp.</t>
  </si>
  <si>
    <t>GMF</t>
  </si>
  <si>
    <t>SPDR S&amp;P Emerging Asia Pacific</t>
  </si>
  <si>
    <t>GMK</t>
  </si>
  <si>
    <t>Gruma S.A.B. de CV</t>
  </si>
  <si>
    <t>GML</t>
  </si>
  <si>
    <t>SPDR S&amp;P Emerging Latin America</t>
  </si>
  <si>
    <t>GMM</t>
  </si>
  <si>
    <t>SPDR S&amp;P Emerging Markets</t>
  </si>
  <si>
    <t>GMR</t>
  </si>
  <si>
    <t>General Maritime Corp.</t>
  </si>
  <si>
    <t>GMT</t>
  </si>
  <si>
    <t>GATX Corp.</t>
  </si>
  <si>
    <t>GNI</t>
  </si>
  <si>
    <t>Great Northern Iron Ore Properties</t>
  </si>
  <si>
    <t>Genco Shipping &amp; Trading Ltd.</t>
  </si>
  <si>
    <t>GNW</t>
  </si>
  <si>
    <t>Genworth Financial Inc.</t>
  </si>
  <si>
    <t>GOF</t>
  </si>
  <si>
    <t>GOL</t>
  </si>
  <si>
    <t>GOV</t>
  </si>
  <si>
    <t>Government Properties Income Trust</t>
  </si>
  <si>
    <t>GPC</t>
  </si>
  <si>
    <t>Auto Parts Wholesale</t>
  </si>
  <si>
    <t>GPI</t>
  </si>
  <si>
    <t>Group 1 Automotive Inc.</t>
  </si>
  <si>
    <t>GPK</t>
  </si>
  <si>
    <t>Graphic Packaging Holding Company</t>
  </si>
  <si>
    <t>GPN</t>
  </si>
  <si>
    <t>Global Payments Inc.</t>
  </si>
  <si>
    <t>GPS</t>
  </si>
  <si>
    <t>Gap Inc.</t>
  </si>
  <si>
    <t>GPW</t>
  </si>
  <si>
    <t>GPX</t>
  </si>
  <si>
    <t>GP Strategies Corp.</t>
  </si>
  <si>
    <t>GR</t>
  </si>
  <si>
    <t>Goodrich Corp.</t>
  </si>
  <si>
    <t>GRA</t>
  </si>
  <si>
    <t>W.R. Grace &amp; Co.</t>
  </si>
  <si>
    <t>GRB</t>
  </si>
  <si>
    <t>Gerber Scientific Inc.</t>
  </si>
  <si>
    <t>GRI</t>
  </si>
  <si>
    <t>Cohen &amp; Steers Global Realty Majors ETF</t>
  </si>
  <si>
    <t>GRN</t>
  </si>
  <si>
    <t>iPath Global Carbon ETN</t>
  </si>
  <si>
    <t>GRO</t>
  </si>
  <si>
    <t>Agria Corporation</t>
  </si>
  <si>
    <t>GRR</t>
  </si>
  <si>
    <t>Asia Tigers Fund Inc.</t>
  </si>
  <si>
    <t>GRS</t>
  </si>
  <si>
    <t>Gammon Gold, Inc.</t>
  </si>
  <si>
    <t>GRT</t>
  </si>
  <si>
    <t>Glimcher Realty Trust</t>
  </si>
  <si>
    <t>GRU</t>
  </si>
  <si>
    <t>ELEMENTS MLCX Grains Index TR ETN</t>
  </si>
  <si>
    <t>GS</t>
  </si>
  <si>
    <t>GSC</t>
  </si>
  <si>
    <t>GS Connect S&amp;P GSCI Enh Commodity TR ETN</t>
  </si>
  <si>
    <t>GSG</t>
  </si>
  <si>
    <t>iShares S&amp;P GSCI Commodity-Indexed Trust</t>
  </si>
  <si>
    <t>GSH</t>
  </si>
  <si>
    <t>Guangshen Railway Co. Ltd.</t>
  </si>
  <si>
    <t>GSI</t>
  </si>
  <si>
    <t>General Steel Holdings, Inc.</t>
  </si>
  <si>
    <t>GSK</t>
  </si>
  <si>
    <t>GlaxoSmithKline plc</t>
  </si>
  <si>
    <t>GSL</t>
  </si>
  <si>
    <t>Global Ship Lease, Inc.</t>
  </si>
  <si>
    <t>GSP</t>
  </si>
  <si>
    <t>iPath S&amp;P GSCI Total Return Index ETN</t>
  </si>
  <si>
    <t>GT</t>
  </si>
  <si>
    <t>Goodyear Tire &amp; Rubber Co.</t>
  </si>
  <si>
    <t>GTI</t>
  </si>
  <si>
    <t>GrafTech International Ltd.</t>
  </si>
  <si>
    <t>GTN</t>
  </si>
  <si>
    <t>Gray Television Inc.</t>
  </si>
  <si>
    <t>GTS</t>
  </si>
  <si>
    <t>Triple-S Management Corporation</t>
  </si>
  <si>
    <t>GTY</t>
  </si>
  <si>
    <t>Getty Realty Corp.</t>
  </si>
  <si>
    <t>GU</t>
  </si>
  <si>
    <t>Gushan Environmental Energy Limited</t>
  </si>
  <si>
    <t>GUR</t>
  </si>
  <si>
    <t>SPDR S&amp;P Emerging Europe</t>
  </si>
  <si>
    <t>GUT</t>
  </si>
  <si>
    <t>Gabelli Utility Trust</t>
  </si>
  <si>
    <t>GVA</t>
  </si>
  <si>
    <t>Granite Construction Incorporated</t>
  </si>
  <si>
    <t>GVI</t>
  </si>
  <si>
    <t>iShares Barclays Interm Govt/Credit Bond</t>
  </si>
  <si>
    <t>GVT</t>
  </si>
  <si>
    <t>Grail American Beacon Large Value ETF</t>
  </si>
  <si>
    <t>GWL</t>
  </si>
  <si>
    <t>SPDR S&amp;P World ex-US</t>
  </si>
  <si>
    <t>GWO</t>
  </si>
  <si>
    <t>ELEMENTS CS Global Warming ETN</t>
  </si>
  <si>
    <t>GWR</t>
  </si>
  <si>
    <t>Genesee &amp; Wyoming Inc.</t>
  </si>
  <si>
    <t>GWW</t>
  </si>
  <si>
    <t>W.W. Grainger, Inc.</t>
  </si>
  <si>
    <t>GWX</t>
  </si>
  <si>
    <t>SPDR S&amp;P International Small Cap</t>
  </si>
  <si>
    <t>GXC</t>
  </si>
  <si>
    <t>SPDR S&amp;P China</t>
  </si>
  <si>
    <t>GXF</t>
  </si>
  <si>
    <t>Global X FTSE Nordic 30 ETF</t>
  </si>
  <si>
    <t>GXG</t>
  </si>
  <si>
    <t>Global X/InterBolsa FTSE Colombia 20 ETF</t>
  </si>
  <si>
    <t>GXP</t>
  </si>
  <si>
    <t>GY</t>
  </si>
  <si>
    <t>GenCorp Inc.</t>
  </si>
  <si>
    <t>HAE</t>
  </si>
  <si>
    <t>Haemonetics Corp.</t>
  </si>
  <si>
    <t>HAL</t>
  </si>
  <si>
    <t>Halliburton Company</t>
  </si>
  <si>
    <t>HAO</t>
  </si>
  <si>
    <t>HAP</t>
  </si>
  <si>
    <t>Market Vectors RVE Hard Assets Prod ETF</t>
  </si>
  <si>
    <t>HAR</t>
  </si>
  <si>
    <t>Harman International Industries Inc.</t>
  </si>
  <si>
    <t>Electronic Equipment</t>
  </si>
  <si>
    <t>HAS</t>
  </si>
  <si>
    <t>Hasbro Inc.</t>
  </si>
  <si>
    <t>Toys &amp; Games</t>
  </si>
  <si>
    <t>HAV</t>
  </si>
  <si>
    <t>Helios Advantage Income Fund, Inc.</t>
  </si>
  <si>
    <t>HBC</t>
  </si>
  <si>
    <t>HBI</t>
  </si>
  <si>
    <t>Hanesbrands Inc.</t>
  </si>
  <si>
    <t>HCC</t>
  </si>
  <si>
    <t>HCC Insurance Holdings Inc.</t>
  </si>
  <si>
    <t>HCF</t>
  </si>
  <si>
    <t>HCN</t>
  </si>
  <si>
    <t>Health Care REIT Inc.</t>
  </si>
  <si>
    <t>HCP</t>
  </si>
  <si>
    <t>HCP, Inc.</t>
  </si>
  <si>
    <t>HD</t>
  </si>
  <si>
    <t>The Home Depot, Inc.</t>
  </si>
  <si>
    <t>Home Improvement Stores</t>
  </si>
  <si>
    <t>HDB</t>
  </si>
  <si>
    <t>HDFC Bank Ltd.</t>
  </si>
  <si>
    <t>India</t>
  </si>
  <si>
    <t>HE</t>
  </si>
  <si>
    <t>Hawaiian Electric Industries Inc.</t>
  </si>
  <si>
    <t>HEI</t>
  </si>
  <si>
    <t>HEICO Corp.</t>
  </si>
  <si>
    <t>HEK</t>
  </si>
  <si>
    <t>Heckmann Corporation</t>
  </si>
  <si>
    <t>HEP</t>
  </si>
  <si>
    <t>Holly Energy Partners L.P</t>
  </si>
  <si>
    <t>HES</t>
  </si>
  <si>
    <t>Hess Corporation</t>
  </si>
  <si>
    <t>HF</t>
  </si>
  <si>
    <t>HFF Inc.</t>
  </si>
  <si>
    <t>HGG</t>
  </si>
  <si>
    <t>hhgregg, Inc.</t>
  </si>
  <si>
    <t>HGI</t>
  </si>
  <si>
    <t>Claymore/Zacks Intl Multi-Asset Income</t>
  </si>
  <si>
    <t>HGR</t>
  </si>
  <si>
    <t>Hanger Orthopedic Group Inc.</t>
  </si>
  <si>
    <t>HGT</t>
  </si>
  <si>
    <t>Hugoton Royalty Trust</t>
  </si>
  <si>
    <t>HHS</t>
  </si>
  <si>
    <t>Harte-Hanks Inc.</t>
  </si>
  <si>
    <t>HHY</t>
  </si>
  <si>
    <t>Helios High Yield Fund Inc.</t>
  </si>
  <si>
    <t>HI</t>
  </si>
  <si>
    <t>Hillenbrand, Inc.</t>
  </si>
  <si>
    <t>HIF</t>
  </si>
  <si>
    <t>Western Asset High Income Fund Inc.</t>
  </si>
  <si>
    <t>Hartford Financial Services Group Inc.</t>
  </si>
  <si>
    <t>HIH</t>
  </si>
  <si>
    <t>Helios High Income Fund, Inc</t>
  </si>
  <si>
    <t>HIL</t>
  </si>
  <si>
    <t>Hill International, Inc.</t>
  </si>
  <si>
    <t>HIO</t>
  </si>
  <si>
    <t>Western Asset High Income Opportunity Fund Inc.</t>
  </si>
  <si>
    <t>HIS</t>
  </si>
  <si>
    <t>BlackRock High Income Shares</t>
  </si>
  <si>
    <t>HIT</t>
  </si>
  <si>
    <t>Hitachi Ltd.</t>
  </si>
  <si>
    <t>HIW</t>
  </si>
  <si>
    <t>Highwoods Properties Inc.</t>
  </si>
  <si>
    <t>HIX</t>
  </si>
  <si>
    <t>Western Asset High Income Fund II Inc.</t>
  </si>
  <si>
    <t>HK</t>
  </si>
  <si>
    <t>Petrohawk Energy Corporation</t>
  </si>
  <si>
    <t>HL</t>
  </si>
  <si>
    <t>Hecla Mining Co.</t>
  </si>
  <si>
    <t>HLF</t>
  </si>
  <si>
    <t>Herbalife Ltd.</t>
  </si>
  <si>
    <t>Drug Related Products</t>
  </si>
  <si>
    <t>HLS</t>
  </si>
  <si>
    <t>HEALTHSOUTH Corp.</t>
  </si>
  <si>
    <t>HLX</t>
  </si>
  <si>
    <t>Helix Energy Solutions Group, Inc.</t>
  </si>
  <si>
    <t>HMA</t>
  </si>
  <si>
    <t>Health Management Associates Inc.</t>
  </si>
  <si>
    <t>HMC</t>
  </si>
  <si>
    <t>HME</t>
  </si>
  <si>
    <t>Home Properties Inc.</t>
  </si>
  <si>
    <t>HMH</t>
  </si>
  <si>
    <t>Helios Multi-Sector High Income Fund, Inc</t>
  </si>
  <si>
    <t>HMN</t>
  </si>
  <si>
    <t>Horace Mann Educators Corp.</t>
  </si>
  <si>
    <t>HMY</t>
  </si>
  <si>
    <t>Harmony Gold Mining Co. Ltd.</t>
  </si>
  <si>
    <t>HNI</t>
  </si>
  <si>
    <t>HNI Corp.</t>
  </si>
  <si>
    <t>HNP</t>
  </si>
  <si>
    <t>Huaneng Power International Inc.</t>
  </si>
  <si>
    <t>HNR</t>
  </si>
  <si>
    <t>Harvest Natural Resources Inc.</t>
  </si>
  <si>
    <t>HNT</t>
  </si>
  <si>
    <t>Health Net Inc.</t>
  </si>
  <si>
    <t>HNZ</t>
  </si>
  <si>
    <t>HJ Heinz Co.</t>
  </si>
  <si>
    <t>HOC</t>
  </si>
  <si>
    <t>HOG</t>
  </si>
  <si>
    <t>Harley-Davidson, Inc.</t>
  </si>
  <si>
    <t>Recreational Vehicles</t>
  </si>
  <si>
    <t>HON</t>
  </si>
  <si>
    <t>Honeywell International Inc.</t>
  </si>
  <si>
    <t>HOS</t>
  </si>
  <si>
    <t>Hornbeck Offshore Services, Inc.</t>
  </si>
  <si>
    <t>HOT</t>
  </si>
  <si>
    <t>Starwood Hotels &amp; Resorts Worldwide Inc.</t>
  </si>
  <si>
    <t>HOV</t>
  </si>
  <si>
    <t>Hovnanian Enterprises Inc.</t>
  </si>
  <si>
    <t>HP</t>
  </si>
  <si>
    <t>Helmerich &amp; Payne Inc.</t>
  </si>
  <si>
    <t>HPF</t>
  </si>
  <si>
    <t>John Hancock Preferred Income Fund II</t>
  </si>
  <si>
    <t>HPI</t>
  </si>
  <si>
    <t>John Hancock Preferred Income Fund</t>
  </si>
  <si>
    <t>HPQ</t>
  </si>
  <si>
    <t>Hewlett-Packard Company</t>
  </si>
  <si>
    <t>Diversified Computer Systems</t>
  </si>
  <si>
    <t>HPS</t>
  </si>
  <si>
    <t>John Hancock Preferred Income Fund III</t>
  </si>
  <si>
    <t>HPT</t>
  </si>
  <si>
    <t>Hospitality Properties Trust</t>
  </si>
  <si>
    <t>HPY</t>
  </si>
  <si>
    <t>HQH</t>
  </si>
  <si>
    <t>H&amp;Q Healthcare Investors</t>
  </si>
  <si>
    <t>HQL</t>
  </si>
  <si>
    <t>H&amp;Q Life Sciences Investors</t>
  </si>
  <si>
    <t>HR</t>
  </si>
  <si>
    <t>Healthcare Realty Trust Inc.</t>
  </si>
  <si>
    <t>HRB</t>
  </si>
  <si>
    <t>H&amp;R Block, Inc.</t>
  </si>
  <si>
    <t>HRC</t>
  </si>
  <si>
    <t>Hill-Rom Holdings, Inc.</t>
  </si>
  <si>
    <t>HRL</t>
  </si>
  <si>
    <t>Hormel Foods Corp.</t>
  </si>
  <si>
    <t>Meat Products</t>
  </si>
  <si>
    <t>HRS</t>
  </si>
  <si>
    <t>Harris Corp.</t>
  </si>
  <si>
    <t>HRZ</t>
  </si>
  <si>
    <t>Horizon Lines, Inc.</t>
  </si>
  <si>
    <t>HS</t>
  </si>
  <si>
    <t>HealthSpring Inc.</t>
  </si>
  <si>
    <t>HSA</t>
  </si>
  <si>
    <t>Helios Strategic Income Fund, Inc.</t>
  </si>
  <si>
    <t>HSC</t>
  </si>
  <si>
    <t>HSM</t>
  </si>
  <si>
    <t>Helios Strategic Mortgage Income Fund, Inc.</t>
  </si>
  <si>
    <t>HSP</t>
  </si>
  <si>
    <t>Hospira Inc.</t>
  </si>
  <si>
    <t>HST</t>
  </si>
  <si>
    <t>Host Hotels &amp; Resorts Inc.</t>
  </si>
  <si>
    <t>HSY</t>
  </si>
  <si>
    <t>Hershey Co.</t>
  </si>
  <si>
    <t>HT</t>
  </si>
  <si>
    <t>Hersha Hospitality Trust</t>
  </si>
  <si>
    <t>HTD</t>
  </si>
  <si>
    <t>John Hancock Tax Advantaged Dividend Income Fund</t>
  </si>
  <si>
    <t>HTH</t>
  </si>
  <si>
    <t>Hilltop Holdings Inc.</t>
  </si>
  <si>
    <t>HTR</t>
  </si>
  <si>
    <t>Helios Total Return Fund, Inc.</t>
  </si>
  <si>
    <t>HTS</t>
  </si>
  <si>
    <t>Hatteras Financial Corp</t>
  </si>
  <si>
    <t>HTY</t>
  </si>
  <si>
    <t>HTZ</t>
  </si>
  <si>
    <t>Hertz Global Holdings, Inc.</t>
  </si>
  <si>
    <t>HUB-B</t>
  </si>
  <si>
    <t>Hubbell Inc.</t>
  </si>
  <si>
    <t>HUM</t>
  </si>
  <si>
    <t>Humana Inc.</t>
  </si>
  <si>
    <t>HUN</t>
  </si>
  <si>
    <t>Huntsman Corporation</t>
  </si>
  <si>
    <t>HVT</t>
  </si>
  <si>
    <t>Haverty Furniture Companies Inc.</t>
  </si>
  <si>
    <t>Home Furnishing Stores</t>
  </si>
  <si>
    <t>HW</t>
  </si>
  <si>
    <t>Headwaters Inc.</t>
  </si>
  <si>
    <t>HWD</t>
  </si>
  <si>
    <t>Harry Winston Diamond Corporation</t>
  </si>
  <si>
    <t>Nonmetallic Mineral Mining</t>
  </si>
  <si>
    <t>HXL</t>
  </si>
  <si>
    <t>Hexcel Corp.</t>
  </si>
  <si>
    <t>HXM</t>
  </si>
  <si>
    <t>Homex Development Corp.</t>
  </si>
  <si>
    <t>HYB</t>
  </si>
  <si>
    <t>The New America High Income Fund Inc.</t>
  </si>
  <si>
    <t>HYC</t>
  </si>
  <si>
    <t>Hypercom Corp.</t>
  </si>
  <si>
    <t>HYD</t>
  </si>
  <si>
    <t>Market Vectors High-Yield Muni ETF</t>
  </si>
  <si>
    <t>HYF</t>
  </si>
  <si>
    <t>Managed High Yield Plus Fund Inc.</t>
  </si>
  <si>
    <t>HYG</t>
  </si>
  <si>
    <t>iShares iBoxx $ High Yield Corporate Bd</t>
  </si>
  <si>
    <t>HYT</t>
  </si>
  <si>
    <t>BlackRock Corporate High Yield Fund VI, Inc.</t>
  </si>
  <si>
    <t>HYV</t>
  </si>
  <si>
    <t>BlackRock Corporate High Yield Fund V, Inc.</t>
  </si>
  <si>
    <t>HZO</t>
  </si>
  <si>
    <t>Marinemax Inc.</t>
  </si>
  <si>
    <t>IAE</t>
  </si>
  <si>
    <t>IAG</t>
  </si>
  <si>
    <t>IAMGOLD Corp.</t>
  </si>
  <si>
    <t>IAI</t>
  </si>
  <si>
    <t>iShares Dow Jones US Broker-Dealers</t>
  </si>
  <si>
    <t>IAK</t>
  </si>
  <si>
    <t>iShares Dow Jones US Insurance</t>
  </si>
  <si>
    <t>IAT</t>
  </si>
  <si>
    <t>iShares Dow Jones US Regional Banks</t>
  </si>
  <si>
    <t>IAU</t>
  </si>
  <si>
    <t>iShares COMEX Gold Trust</t>
  </si>
  <si>
    <t>IBA</t>
  </si>
  <si>
    <t>Industrias Bachoco S.A.B. de C.V.</t>
  </si>
  <si>
    <t>IBI</t>
  </si>
  <si>
    <t>Interline Brands Inc.</t>
  </si>
  <si>
    <t>IBM</t>
  </si>
  <si>
    <t>International Business Machines Corp.</t>
  </si>
  <si>
    <t>IBN</t>
  </si>
  <si>
    <t>ICICI Bank Ltd.</t>
  </si>
  <si>
    <t>ICA</t>
  </si>
  <si>
    <t>Empresas ICA, S.A.B. de C.V.</t>
  </si>
  <si>
    <t>ICB</t>
  </si>
  <si>
    <t>Morgan Stanley Income Securities Inc.</t>
  </si>
  <si>
    <t>ICE</t>
  </si>
  <si>
    <t>IntercontinentalExchange, Inc.</t>
  </si>
  <si>
    <t>ICF</t>
  </si>
  <si>
    <t>iShares Cohen &amp; Steers Realty Majors</t>
  </si>
  <si>
    <t>ICI</t>
  </si>
  <si>
    <t>iPath Optimized Currency Carry ETN</t>
  </si>
  <si>
    <t>ICN</t>
  </si>
  <si>
    <t>WisdomTree Dreyfus Indian Rupee</t>
  </si>
  <si>
    <t>ICO</t>
  </si>
  <si>
    <t>International Coal Group, Inc.</t>
  </si>
  <si>
    <t>ICS</t>
  </si>
  <si>
    <t>ID</t>
  </si>
  <si>
    <t>L-1 Identity Solutions Inc.</t>
  </si>
  <si>
    <t>IDA</t>
  </si>
  <si>
    <t>IdaCorp, Inc.</t>
  </si>
  <si>
    <t>IDT</t>
  </si>
  <si>
    <t>IDT Corporation</t>
  </si>
  <si>
    <t>IDU</t>
  </si>
  <si>
    <t>iShares Dow Jones US Utilities</t>
  </si>
  <si>
    <t>IDV</t>
  </si>
  <si>
    <t>iShares Dow Jones Intl Select Div Idx</t>
  </si>
  <si>
    <t>IDX</t>
  </si>
  <si>
    <t>IEF</t>
  </si>
  <si>
    <t>iShares Barclays 7-10 Year Treasury</t>
  </si>
  <si>
    <t>IEI</t>
  </si>
  <si>
    <t>iShares Barclays 3-7 Year Treasury Bond</t>
  </si>
  <si>
    <t>IEO</t>
  </si>
  <si>
    <t>iShares Dow Jones US Oil &amp; Gas Ex Index</t>
  </si>
  <si>
    <t>IEP</t>
  </si>
  <si>
    <t>Icahn Enterprises, L.P.</t>
  </si>
  <si>
    <t>IEV</t>
  </si>
  <si>
    <t>iShares S&amp;P Europe 350 Index</t>
  </si>
  <si>
    <t>IEX</t>
  </si>
  <si>
    <t>IDEX Corporation</t>
  </si>
  <si>
    <t>IEZ</t>
  </si>
  <si>
    <t>iShares Dow Jones US Oil Equipment Index</t>
  </si>
  <si>
    <t>IFF</t>
  </si>
  <si>
    <t>International Flavors &amp; Fragrances Inc.</t>
  </si>
  <si>
    <t>IFN</t>
  </si>
  <si>
    <t>India Fund, Inc.</t>
  </si>
  <si>
    <t>IGA</t>
  </si>
  <si>
    <t>ING Global Advantage and Premium Opportunity Fund</t>
  </si>
  <si>
    <t>IGD</t>
  </si>
  <si>
    <t>ING Global Equity Dividend &amp; Premium Opportunity Fund</t>
  </si>
  <si>
    <t>IGE</t>
  </si>
  <si>
    <t>iShares S&amp;P North Amer Natural Resources</t>
  </si>
  <si>
    <t>IGF</t>
  </si>
  <si>
    <t>iShares S&amp;P Global Infrastructure Index</t>
  </si>
  <si>
    <t>IGM</t>
  </si>
  <si>
    <t>iShares S&amp;P North Amer Technology</t>
  </si>
  <si>
    <t>IGN</t>
  </si>
  <si>
    <t>iShares S&amp;P North Amer Tech-Multimd Ntwk</t>
  </si>
  <si>
    <t>IGR</t>
  </si>
  <si>
    <t>ING Clarion Global Real Estate Income Fund</t>
  </si>
  <si>
    <t>IGT</t>
  </si>
  <si>
    <t>International Game Technology</t>
  </si>
  <si>
    <t>IGV</t>
  </si>
  <si>
    <t>iShares S&amp;P North Amer Tech-Software</t>
  </si>
  <si>
    <t>IHC</t>
  </si>
  <si>
    <t>Independence Holding Co.</t>
  </si>
  <si>
    <t>IHE</t>
  </si>
  <si>
    <t>iShares Dow Jones US Pharmaceuticals</t>
  </si>
  <si>
    <t>IHF</t>
  </si>
  <si>
    <t>iShares Dow Jones US Healthcare Provider</t>
  </si>
  <si>
    <t>IHG</t>
  </si>
  <si>
    <t>Intercontinental Hotels Group plc</t>
  </si>
  <si>
    <t>IHI</t>
  </si>
  <si>
    <t>iShares Dow Jones US Medical Devices</t>
  </si>
  <si>
    <t>IHS</t>
  </si>
  <si>
    <t>IHS Inc.</t>
  </si>
  <si>
    <t>IIC</t>
  </si>
  <si>
    <t>IID</t>
  </si>
  <si>
    <t>IIF</t>
  </si>
  <si>
    <t>Morgan Stanley India Investment Fund, Inc.</t>
  </si>
  <si>
    <t>IIM</t>
  </si>
  <si>
    <t>IIT</t>
  </si>
  <si>
    <t>Indosat tbk PT</t>
  </si>
  <si>
    <t>Indonesia</t>
  </si>
  <si>
    <t>IJH</t>
  </si>
  <si>
    <t>iShares S&amp;P MidCap 400 Index</t>
  </si>
  <si>
    <t>IJJ</t>
  </si>
  <si>
    <t>iShares S&amp;P MidCap 400 Value Index</t>
  </si>
  <si>
    <t>IJK</t>
  </si>
  <si>
    <t>iShares S&amp;P MidCap 400 Growth Index</t>
  </si>
  <si>
    <t>IJR</t>
  </si>
  <si>
    <t>iShares S&amp;P SmallCap 600 Index</t>
  </si>
  <si>
    <t>IJS</t>
  </si>
  <si>
    <t>iShares S&amp;P SmallCap 600 Value Index</t>
  </si>
  <si>
    <t>IJT</t>
  </si>
  <si>
    <t>iShares S&amp;P SmallCap 600 Growth</t>
  </si>
  <si>
    <t>ILF</t>
  </si>
  <si>
    <t>iShares S&amp;P Latin America 40 Index</t>
  </si>
  <si>
    <t>IM</t>
  </si>
  <si>
    <t>Ingram Micro Inc.</t>
  </si>
  <si>
    <t>Computers Wholesale</t>
  </si>
  <si>
    <t>IMC</t>
  </si>
  <si>
    <t>IMF</t>
  </si>
  <si>
    <t>Western Asset Inflation Management Fund Inc.</t>
  </si>
  <si>
    <t>IMN</t>
  </si>
  <si>
    <t>Imation Corp.</t>
  </si>
  <si>
    <t>IMS</t>
  </si>
  <si>
    <t>IMT</t>
  </si>
  <si>
    <t>IN</t>
  </si>
  <si>
    <t>Intermec, Inc.</t>
  </si>
  <si>
    <t>INB</t>
  </si>
  <si>
    <t>Integrated Biopharma Inc.</t>
  </si>
  <si>
    <t>ING</t>
  </si>
  <si>
    <t>INP</t>
  </si>
  <si>
    <t>iPath MSCI India Index ETN</t>
  </si>
  <si>
    <t>INR</t>
  </si>
  <si>
    <t>INT</t>
  </si>
  <si>
    <t>World Fuel Services Corp.</t>
  </si>
  <si>
    <t>INY</t>
  </si>
  <si>
    <t>IO</t>
  </si>
  <si>
    <t>ION Geophysical Corporation</t>
  </si>
  <si>
    <t>IOC</t>
  </si>
  <si>
    <t>IOO</t>
  </si>
  <si>
    <t>iShares S&amp;P Global 100 Index</t>
  </si>
  <si>
    <t>IP</t>
  </si>
  <si>
    <t>International Paper Co.</t>
  </si>
  <si>
    <t>IPD</t>
  </si>
  <si>
    <t>SPDR S&amp;P International Cons Disc Sector</t>
  </si>
  <si>
    <t>IPE</t>
  </si>
  <si>
    <t>SPDR Barclays Capital TIPS</t>
  </si>
  <si>
    <t>IPF</t>
  </si>
  <si>
    <t>SPDR S&amp;P International Financial Sector</t>
  </si>
  <si>
    <t>IPG</t>
  </si>
  <si>
    <t>IPI</t>
  </si>
  <si>
    <t>Intrepid Potash, Inc.</t>
  </si>
  <si>
    <t>IPK</t>
  </si>
  <si>
    <t>SPDR S&amp;P International Technology Sector</t>
  </si>
  <si>
    <t>IPN</t>
  </si>
  <si>
    <t>SPDR S&amp;P International Industrial Sector</t>
  </si>
  <si>
    <t>IPS</t>
  </si>
  <si>
    <t>SPDR S&amp;P International Cons Stapl Sector</t>
  </si>
  <si>
    <t>IPU</t>
  </si>
  <si>
    <t>SPDR S&amp;P International Utilities Sector</t>
  </si>
  <si>
    <t>IPW</t>
  </si>
  <si>
    <t>SPDR S&amp;P International Energy Sector</t>
  </si>
  <si>
    <t>IQC</t>
  </si>
  <si>
    <t>IQI</t>
  </si>
  <si>
    <t>IQM</t>
  </si>
  <si>
    <t>IQN</t>
  </si>
  <si>
    <t>IQT</t>
  </si>
  <si>
    <t>IR</t>
  </si>
  <si>
    <t>Ingersoll-Rand Plc</t>
  </si>
  <si>
    <t>IRC</t>
  </si>
  <si>
    <t>Inland Real Estate Corp.</t>
  </si>
  <si>
    <t>IRE</t>
  </si>
  <si>
    <t>The Governor and Company of The Bank of Ireland</t>
  </si>
  <si>
    <t>IRF</t>
  </si>
  <si>
    <t>International Rectifier Corporation</t>
  </si>
  <si>
    <t>IRL</t>
  </si>
  <si>
    <t>The New Ireland Fund, Inc.</t>
  </si>
  <si>
    <t>IRM</t>
  </si>
  <si>
    <t>Iron Mountain Inc.</t>
  </si>
  <si>
    <t>IRR</t>
  </si>
  <si>
    <t>IRS</t>
  </si>
  <si>
    <t>IRSA Investments and Representations Inc.</t>
  </si>
  <si>
    <t>IRV</t>
  </si>
  <si>
    <t>SPDR S&amp;P International Materials Sector</t>
  </si>
  <si>
    <t>IRY</t>
  </si>
  <si>
    <t>SPDR S&amp;P International HealthCare Sector</t>
  </si>
  <si>
    <t>ISH</t>
  </si>
  <si>
    <t>International Shipholding Corp.</t>
  </si>
  <si>
    <t>ISI</t>
  </si>
  <si>
    <t>iShares S&amp;P 1500 Index</t>
  </si>
  <si>
    <t>IST</t>
  </si>
  <si>
    <t>SPDR S&amp;P International Telecom Sector</t>
  </si>
  <si>
    <t>IT</t>
  </si>
  <si>
    <t>Gartner Inc.</t>
  </si>
  <si>
    <t>ITA</t>
  </si>
  <si>
    <t>iShares Dow Jones US Aerospace &amp; Defense</t>
  </si>
  <si>
    <t>ITB</t>
  </si>
  <si>
    <t>iShares Dow Jones US Home Construction</t>
  </si>
  <si>
    <t>ITC</t>
  </si>
  <si>
    <t>ITC Holdings Corp.</t>
  </si>
  <si>
    <t>ITE</t>
  </si>
  <si>
    <t>SPDR Barclays Capital Interm Term Trs</t>
  </si>
  <si>
    <t>ITF</t>
  </si>
  <si>
    <t>iShares S&amp;P/TOPIX 150 Index</t>
  </si>
  <si>
    <t>ITG</t>
  </si>
  <si>
    <t>Investment Technology Group Inc.</t>
  </si>
  <si>
    <t>ITM</t>
  </si>
  <si>
    <t>Market Vectors Intermediate Muni ETF</t>
  </si>
  <si>
    <t>ITR</t>
  </si>
  <si>
    <t>ITT</t>
  </si>
  <si>
    <t>ITT Corporation</t>
  </si>
  <si>
    <t>ITUB</t>
  </si>
  <si>
    <t>ITW</t>
  </si>
  <si>
    <t>Illinois Tool Works Inc.</t>
  </si>
  <si>
    <t>IVC</t>
  </si>
  <si>
    <t>Invacare Corporation</t>
  </si>
  <si>
    <t>IVE</t>
  </si>
  <si>
    <t>iShares S&amp;P 500 Value Index</t>
  </si>
  <si>
    <t>IVN</t>
  </si>
  <si>
    <t>Ivanhoe Mines Ltd.</t>
  </si>
  <si>
    <t>IVR</t>
  </si>
  <si>
    <t>Invesco Mortgage Capital Inc.</t>
  </si>
  <si>
    <t>IVV</t>
  </si>
  <si>
    <t>iShares S&amp;P 500 Index</t>
  </si>
  <si>
    <t>IVW</t>
  </si>
  <si>
    <t>iShares S&amp;P 500 Growth Index</t>
  </si>
  <si>
    <t>Invesco Ltd.</t>
  </si>
  <si>
    <t>IWB</t>
  </si>
  <si>
    <t>iShares Russell 1000 Index</t>
  </si>
  <si>
    <t>IWC</t>
  </si>
  <si>
    <t>iShares Russell Microcap Index</t>
  </si>
  <si>
    <t>IWD</t>
  </si>
  <si>
    <t>iShares Russell 1000 Value Index</t>
  </si>
  <si>
    <t>IWF</t>
  </si>
  <si>
    <t>iShares Russell 1000 Growth Index</t>
  </si>
  <si>
    <t>IWM</t>
  </si>
  <si>
    <t>iShares Russell 2000 Index</t>
  </si>
  <si>
    <t>IWN</t>
  </si>
  <si>
    <t>iShares Russell 2000 Value Index</t>
  </si>
  <si>
    <t>IWO</t>
  </si>
  <si>
    <t>iShares Russell 2000 Growth Index</t>
  </si>
  <si>
    <t>IWP</t>
  </si>
  <si>
    <t>iShares Russell Midcap Growth Index</t>
  </si>
  <si>
    <t>IWR</t>
  </si>
  <si>
    <t>iShares Russell Midcap Index</t>
  </si>
  <si>
    <t>IWS</t>
  </si>
  <si>
    <t>iShares Russell Midcap Value Index</t>
  </si>
  <si>
    <t>IWV</t>
  </si>
  <si>
    <t>iShares Russell 3000 Index</t>
  </si>
  <si>
    <t>IWW</t>
  </si>
  <si>
    <t>iShares Russell 3000 Value Index</t>
  </si>
  <si>
    <t>IWZ</t>
  </si>
  <si>
    <t>iShares Russell 3000 Growth Index</t>
  </si>
  <si>
    <t>IX</t>
  </si>
  <si>
    <t>ORIX Corp.</t>
  </si>
  <si>
    <t>IXC</t>
  </si>
  <si>
    <t>iShares S&amp;P Global Energy</t>
  </si>
  <si>
    <t>IXG</t>
  </si>
  <si>
    <t>iShares S&amp;P Global Financials</t>
  </si>
  <si>
    <t>IXJ</t>
  </si>
  <si>
    <t>iShares S&amp;P Global Healthcare</t>
  </si>
  <si>
    <t>IXN</t>
  </si>
  <si>
    <t>iShares S&amp;P Global Technology</t>
  </si>
  <si>
    <t>IXP</t>
  </si>
  <si>
    <t>iShares S&amp;P Global Telecommunications</t>
  </si>
  <si>
    <t>IYC</t>
  </si>
  <si>
    <t>iShares Dow Jones US Consumer Services</t>
  </si>
  <si>
    <t>IYE</t>
  </si>
  <si>
    <t>iShares Dow Jones US Energy</t>
  </si>
  <si>
    <t>IYF</t>
  </si>
  <si>
    <t>iShares Dow Jones US Financial Sector</t>
  </si>
  <si>
    <t>IYG</t>
  </si>
  <si>
    <t>iShares Dow Jones US Financial Services</t>
  </si>
  <si>
    <t>IYH</t>
  </si>
  <si>
    <t>iShares Dow Jones US Healthcare</t>
  </si>
  <si>
    <t>IYJ</t>
  </si>
  <si>
    <t>iShares Dow Jones US Industrial</t>
  </si>
  <si>
    <t>IYK</t>
  </si>
  <si>
    <t>iShares Dow Jones US Consumer Goods</t>
  </si>
  <si>
    <t>IYM</t>
  </si>
  <si>
    <t>iShares Dow Jones US Basic Materials</t>
  </si>
  <si>
    <t>IYR</t>
  </si>
  <si>
    <t>iShares Dow Jones US Real Estate</t>
  </si>
  <si>
    <t>IYT</t>
  </si>
  <si>
    <t>iShares Dow Jones Transportation Average</t>
  </si>
  <si>
    <t>IYW</t>
  </si>
  <si>
    <t>iShares Dow Jones US Technology</t>
  </si>
  <si>
    <t>IYY</t>
  </si>
  <si>
    <t>iShares Dow Jones U.S. Index</t>
  </si>
  <si>
    <t>IYZ</t>
  </si>
  <si>
    <t>iShares Dow Jones US Telecom</t>
  </si>
  <si>
    <t>JAG</t>
  </si>
  <si>
    <t>Jaguar Mining Inc.</t>
  </si>
  <si>
    <t>Jarden Corp.</t>
  </si>
  <si>
    <t>JAS</t>
  </si>
  <si>
    <t>Jo-Ann Stores, Inc.</t>
  </si>
  <si>
    <t>JBL</t>
  </si>
  <si>
    <t>Jabil Circuit Inc.</t>
  </si>
  <si>
    <t>JBT</t>
  </si>
  <si>
    <t>John Bean Technologies Corporation</t>
  </si>
  <si>
    <t>JCE</t>
  </si>
  <si>
    <t>JCG</t>
  </si>
  <si>
    <t>J. Crew Group, Inc.</t>
  </si>
  <si>
    <t>Johnson Controls Inc.</t>
  </si>
  <si>
    <t>J. C. Penney Company, Inc.</t>
  </si>
  <si>
    <t>JDD</t>
  </si>
  <si>
    <t>Nuveen Diversified Dividend &amp; Income Fund</t>
  </si>
  <si>
    <t>JEC</t>
  </si>
  <si>
    <t>Jacobs Engineering Group Inc.</t>
  </si>
  <si>
    <t>JEF</t>
  </si>
  <si>
    <t>Jefferies Group Inc.</t>
  </si>
  <si>
    <t>JEM</t>
  </si>
  <si>
    <t>Barclays GEMS Index ETN</t>
  </si>
  <si>
    <t>JEQ</t>
  </si>
  <si>
    <t>Japan Equity Fund Inc.</t>
  </si>
  <si>
    <t>JFC</t>
  </si>
  <si>
    <t>JF China Region Fund, Inc.</t>
  </si>
  <si>
    <t>JFP</t>
  </si>
  <si>
    <t>Nuveen Tax-Advantaged Floating Rate Fund</t>
  </si>
  <si>
    <t>JFR</t>
  </si>
  <si>
    <t>JFT</t>
  </si>
  <si>
    <t>KEYnotes First Trust Enh 130/30 LgCp ETN</t>
  </si>
  <si>
    <t>JGG</t>
  </si>
  <si>
    <t>JGV</t>
  </si>
  <si>
    <t>JHI</t>
  </si>
  <si>
    <t>John Hancock Investors Trust</t>
  </si>
  <si>
    <t>JHP</t>
  </si>
  <si>
    <t>Nuveen Quality Preferred Income Fund 3</t>
  </si>
  <si>
    <t>JHS</t>
  </si>
  <si>
    <t>John Hancock Income Securities Trust</t>
  </si>
  <si>
    <t>JHX</t>
  </si>
  <si>
    <t>JJA</t>
  </si>
  <si>
    <t>JJC</t>
  </si>
  <si>
    <t>JJE</t>
  </si>
  <si>
    <t>JJG</t>
  </si>
  <si>
    <t>JJM</t>
  </si>
  <si>
    <t>JJN</t>
  </si>
  <si>
    <t>JJP</t>
  </si>
  <si>
    <t>JJS</t>
  </si>
  <si>
    <t>JJT</t>
  </si>
  <si>
    <t>JJU</t>
  </si>
  <si>
    <t>JKD</t>
  </si>
  <si>
    <t>iShares Morningstar Large Core Index</t>
  </si>
  <si>
    <t>JKE</t>
  </si>
  <si>
    <t>iShares Morningstar Large Growth Index</t>
  </si>
  <si>
    <t>JKF</t>
  </si>
  <si>
    <t>iShares Morningstar Large Value Index</t>
  </si>
  <si>
    <t>JKG</t>
  </si>
  <si>
    <t>iShares Morningstar Mid Core Index</t>
  </si>
  <si>
    <t>JKH</t>
  </si>
  <si>
    <t>iShares Morningstar Mid Growth Index</t>
  </si>
  <si>
    <t>JKI</t>
  </si>
  <si>
    <t>iShares Morningstar Mid Value Index</t>
  </si>
  <si>
    <t>JKJ</t>
  </si>
  <si>
    <t>iShares Morningstar Small Core Index</t>
  </si>
  <si>
    <t>JKK</t>
  </si>
  <si>
    <t>iShares Morningstar Small Growth Index</t>
  </si>
  <si>
    <t>JKL</t>
  </si>
  <si>
    <t>iShares Morningstar Small Value Index</t>
  </si>
  <si>
    <t>JLA</t>
  </si>
  <si>
    <t>Nuveen Equity Premium Advantage Fund</t>
  </si>
  <si>
    <t>JLL</t>
  </si>
  <si>
    <t>Jones Lang Lasalle Inc.</t>
  </si>
  <si>
    <t>JMP</t>
  </si>
  <si>
    <t>JMP Group Inc.</t>
  </si>
  <si>
    <t>Investment Brokerage - National</t>
  </si>
  <si>
    <t>JNJ</t>
  </si>
  <si>
    <t>Johnson &amp; Johnson</t>
  </si>
  <si>
    <t>JNK</t>
  </si>
  <si>
    <t>SPDR Barclays Capital High Yield Bond</t>
  </si>
  <si>
    <t>JNPR</t>
  </si>
  <si>
    <t>Juniper Networks, Inc.</t>
  </si>
  <si>
    <t>Networking &amp; Communication Devices</t>
  </si>
  <si>
    <t>JNS</t>
  </si>
  <si>
    <t>Janus Capital Group Inc.</t>
  </si>
  <si>
    <t>JNY</t>
  </si>
  <si>
    <t>Jones Apparel Group, Inc.</t>
  </si>
  <si>
    <t>JO</t>
  </si>
  <si>
    <t>JOE</t>
  </si>
  <si>
    <t>The St. Joe Company</t>
  </si>
  <si>
    <t>JOF</t>
  </si>
  <si>
    <t>Japan Smaller Capitalization Fund Inc.</t>
  </si>
  <si>
    <t>JPC</t>
  </si>
  <si>
    <t>JPG</t>
  </si>
  <si>
    <t>Nuveen Equity Premium &amp; Growth Fund</t>
  </si>
  <si>
    <t>JPM</t>
  </si>
  <si>
    <t>JPMorgan Chase &amp; Co.</t>
  </si>
  <si>
    <t>JPP</t>
  </si>
  <si>
    <t>SPDR Russell/Nomura PRIME Japan</t>
  </si>
  <si>
    <t>JPS</t>
  </si>
  <si>
    <t>Nuveen Quality Preferred Income Fund 2</t>
  </si>
  <si>
    <t>JPX</t>
  </si>
  <si>
    <t>JPZ</t>
  </si>
  <si>
    <t>Nuveen Equity Premium Income Fund</t>
  </si>
  <si>
    <t>JQC</t>
  </si>
  <si>
    <t>JRN</t>
  </si>
  <si>
    <t>Journal Communications Inc.</t>
  </si>
  <si>
    <t>JRO</t>
  </si>
  <si>
    <t>JSC</t>
  </si>
  <si>
    <t>SPDR Russell/Nomura Small Cap Japan</t>
  </si>
  <si>
    <t>JSN</t>
  </si>
  <si>
    <t>Nuveen Equity Premium Opportunity Fund</t>
  </si>
  <si>
    <t>JTA</t>
  </si>
  <si>
    <t>Nuveen Tax Advantaged Total Return Strategy Fund</t>
  </si>
  <si>
    <t>JTD</t>
  </si>
  <si>
    <t>Nuveen Tax-Advantaged Dividend Growth Fund</t>
  </si>
  <si>
    <t>JTP</t>
  </si>
  <si>
    <t>Nuveen Quality Preferred Income Fund</t>
  </si>
  <si>
    <t>JTX</t>
  </si>
  <si>
    <t>Jackson Hewitt Tax Service Inc.</t>
  </si>
  <si>
    <t>JW-A</t>
  </si>
  <si>
    <t>John Wiley &amp; Sons Inc.</t>
  </si>
  <si>
    <t>Publishing - Books</t>
  </si>
  <si>
    <t>JWN</t>
  </si>
  <si>
    <t>Nordstrom Inc.</t>
  </si>
  <si>
    <t>JXI</t>
  </si>
  <si>
    <t>iShares S&amp;P Global Utilities</t>
  </si>
  <si>
    <t>JYF</t>
  </si>
  <si>
    <t>WisdomTree Dreyfus Japanese Yen</t>
  </si>
  <si>
    <t>JYN</t>
  </si>
  <si>
    <t>iPath JPY/USD Exchange Rate ETN</t>
  </si>
  <si>
    <t>K</t>
  </si>
  <si>
    <t>Kellogg Company</t>
  </si>
  <si>
    <t>KAI</t>
  </si>
  <si>
    <t>Kadant Inc.</t>
  </si>
  <si>
    <t>KB</t>
  </si>
  <si>
    <t>KB Financial Group, Inc.</t>
  </si>
  <si>
    <t>South Korea</t>
  </si>
  <si>
    <t>KBE</t>
  </si>
  <si>
    <t>SPDR KBW Bank</t>
  </si>
  <si>
    <t>KBH</t>
  </si>
  <si>
    <t>KB Home</t>
  </si>
  <si>
    <t>KBR</t>
  </si>
  <si>
    <t>KBR, Inc.</t>
  </si>
  <si>
    <t>KBW</t>
  </si>
  <si>
    <t>KBW Inc</t>
  </si>
  <si>
    <t>KCE</t>
  </si>
  <si>
    <t>SPDR KBW Capital Markets</t>
  </si>
  <si>
    <t>KCI</t>
  </si>
  <si>
    <t>Kinetic Concepts Inc.</t>
  </si>
  <si>
    <t>KCP</t>
  </si>
  <si>
    <t>Kenneth Cole Productions Inc.</t>
  </si>
  <si>
    <t>KDN</t>
  </si>
  <si>
    <t>Kaydon Corporation</t>
  </si>
  <si>
    <t>KED</t>
  </si>
  <si>
    <t>Kayne Anderson Energy Development Company</t>
  </si>
  <si>
    <t>KEF</t>
  </si>
  <si>
    <t>Korea Equity Fund Inc.</t>
  </si>
  <si>
    <t>KEG</t>
  </si>
  <si>
    <t>Key Energy Services Inc.</t>
  </si>
  <si>
    <t>KEI</t>
  </si>
  <si>
    <t>Keithley Instruments Inc.</t>
  </si>
  <si>
    <t>KEP</t>
  </si>
  <si>
    <t>Korea Electric Power Corp.</t>
  </si>
  <si>
    <t>KEX</t>
  </si>
  <si>
    <t>Kirby Corporation</t>
  </si>
  <si>
    <t>KEY</t>
  </si>
  <si>
    <t>KeyCorp</t>
  </si>
  <si>
    <t>KF</t>
  </si>
  <si>
    <t>The Korea Fund Inc.</t>
  </si>
  <si>
    <t>KFN</t>
  </si>
  <si>
    <t>KKR Financial Holdings LLC</t>
  </si>
  <si>
    <t>KFS</t>
  </si>
  <si>
    <t>Kingsway Financial Services Inc.</t>
  </si>
  <si>
    <t>KFT</t>
  </si>
  <si>
    <t>Kraft Foods Inc.</t>
  </si>
  <si>
    <t>KFY</t>
  </si>
  <si>
    <t>Korn/Ferry International</t>
  </si>
  <si>
    <t>KG</t>
  </si>
  <si>
    <t>King Pharmaceuticals Inc.</t>
  </si>
  <si>
    <t>KGC</t>
  </si>
  <si>
    <t>Kinross Gold Corporation</t>
  </si>
  <si>
    <t>KHI</t>
  </si>
  <si>
    <t>DWS High Income Trust</t>
  </si>
  <si>
    <t>KID</t>
  </si>
  <si>
    <t>Kid Brands, Inc.</t>
  </si>
  <si>
    <t>KIE</t>
  </si>
  <si>
    <t>SPDR KBW Insurance</t>
  </si>
  <si>
    <t>KIM</t>
  </si>
  <si>
    <t>Kimco Realty Corporation</t>
  </si>
  <si>
    <t>KKD</t>
  </si>
  <si>
    <t>Krispy Kreme Doughnuts Inc.</t>
  </si>
  <si>
    <t>KLD</t>
  </si>
  <si>
    <t>iShares KLD Select Social Index</t>
  </si>
  <si>
    <t>KMB</t>
  </si>
  <si>
    <t>Kimberly-Clark Corporation</t>
  </si>
  <si>
    <t>KME</t>
  </si>
  <si>
    <t>SPDR KBW Mortgage Finance</t>
  </si>
  <si>
    <t>KMM</t>
  </si>
  <si>
    <t>DWS Multi-Market Income Trust</t>
  </si>
  <si>
    <t>KMP</t>
  </si>
  <si>
    <t>Kinder Morgan Energy Partners LP</t>
  </si>
  <si>
    <t>KMR</t>
  </si>
  <si>
    <t>Kinder Morgan Management LLC</t>
  </si>
  <si>
    <t>KMT</t>
  </si>
  <si>
    <t>Kennametal Inc.</t>
  </si>
  <si>
    <t>KMX</t>
  </si>
  <si>
    <t>CarMax Inc.</t>
  </si>
  <si>
    <t>KND</t>
  </si>
  <si>
    <t>Kindred Healthcare Inc.</t>
  </si>
  <si>
    <t>KNL</t>
  </si>
  <si>
    <t>Knoll Inc.</t>
  </si>
  <si>
    <t>KNM</t>
  </si>
  <si>
    <t>Konami Corp.</t>
  </si>
  <si>
    <t>Multimedia &amp; Graphics Software</t>
  </si>
  <si>
    <t>KNX</t>
  </si>
  <si>
    <t>Knight Transportation Inc.</t>
  </si>
  <si>
    <t>KO</t>
  </si>
  <si>
    <t>The Coca-Cola Company</t>
  </si>
  <si>
    <t>KOF</t>
  </si>
  <si>
    <t>KOL</t>
  </si>
  <si>
    <t>Market Vectors Coal ETF</t>
  </si>
  <si>
    <t>KOP</t>
  </si>
  <si>
    <t>Koppers Holdings Inc.</t>
  </si>
  <si>
    <t>KR</t>
  </si>
  <si>
    <t>KRC</t>
  </si>
  <si>
    <t>Kilroy Realty Corp.</t>
  </si>
  <si>
    <t>KRE</t>
  </si>
  <si>
    <t>SPDR KBW Regional Banking</t>
  </si>
  <si>
    <t>KRG</t>
  </si>
  <si>
    <t>Kite Realty Group Trust</t>
  </si>
  <si>
    <t>KRO</t>
  </si>
  <si>
    <t>Kronos Worldwide Inc.</t>
  </si>
  <si>
    <t>KSM</t>
  </si>
  <si>
    <t>DWS Strategic Municipal Income Trust</t>
  </si>
  <si>
    <t>KSP</t>
  </si>
  <si>
    <t>K-SEA Transportation Partners LP</t>
  </si>
  <si>
    <t>KSS</t>
  </si>
  <si>
    <t>Kohl's Corp.</t>
  </si>
  <si>
    <t>KST</t>
  </si>
  <si>
    <t>DWS Strategic Income Trust</t>
  </si>
  <si>
    <t>KSU</t>
  </si>
  <si>
    <t>Kansas City Southern</t>
  </si>
  <si>
    <t>KT Corp.</t>
  </si>
  <si>
    <t>KTF</t>
  </si>
  <si>
    <t>DWS Municipal Income Trust</t>
  </si>
  <si>
    <t>KUB</t>
  </si>
  <si>
    <t>Kubota Corporation</t>
  </si>
  <si>
    <t>KV-A</t>
  </si>
  <si>
    <t>KV Pharmaceutical Co.</t>
  </si>
  <si>
    <t>KWK</t>
  </si>
  <si>
    <t>Quicksilver Resources Inc.</t>
  </si>
  <si>
    <t>KWR</t>
  </si>
  <si>
    <t>Quaker Chemical Corporation</t>
  </si>
  <si>
    <t>KWT</t>
  </si>
  <si>
    <t>Market Vectors Solar Energy ETF</t>
  </si>
  <si>
    <t>KXI</t>
  </si>
  <si>
    <t>iShares S&amp;P Global Consumer Staples</t>
  </si>
  <si>
    <t>KYE</t>
  </si>
  <si>
    <t>Kayne Anderson Energy Total Return Fund</t>
  </si>
  <si>
    <t>KYN</t>
  </si>
  <si>
    <t>Kayne Anderson MLP Investment Company</t>
  </si>
  <si>
    <t>KYO</t>
  </si>
  <si>
    <t>Kyocera Corp.</t>
  </si>
  <si>
    <t>Loews Corporation</t>
  </si>
  <si>
    <t>LAB</t>
  </si>
  <si>
    <t>LaBranche &amp; Co. Inc.</t>
  </si>
  <si>
    <t>LAD</t>
  </si>
  <si>
    <t>Lithia Motors Inc.</t>
  </si>
  <si>
    <t>LAG</t>
  </si>
  <si>
    <t>SPDR Barclays Capital Aggregate Bond</t>
  </si>
  <si>
    <t>LAZ</t>
  </si>
  <si>
    <t>Lazard Ltd.</t>
  </si>
  <si>
    <t>LBF</t>
  </si>
  <si>
    <t>DWS Global High Income Fund, Inc.</t>
  </si>
  <si>
    <t>LCC</t>
  </si>
  <si>
    <t>US Airways Group, Inc.</t>
  </si>
  <si>
    <t>LCM</t>
  </si>
  <si>
    <t>Advent/Claymore Enhanced Growth &amp; Income Fund</t>
  </si>
  <si>
    <t>LD</t>
  </si>
  <si>
    <t>LDF</t>
  </si>
  <si>
    <t>Latin American Discovery Fund Inc.</t>
  </si>
  <si>
    <t>LDK</t>
  </si>
  <si>
    <t>LDL</t>
  </si>
  <si>
    <t>Lydall Inc.</t>
  </si>
  <si>
    <t>LDR</t>
  </si>
  <si>
    <t>Landauer Inc.</t>
  </si>
  <si>
    <t>LEE</t>
  </si>
  <si>
    <t>Lee Enterprises Inc.</t>
  </si>
  <si>
    <t>Leggett &amp; Platt, Incorporated</t>
  </si>
  <si>
    <t>LEN</t>
  </si>
  <si>
    <t>Lennar Corp.</t>
  </si>
  <si>
    <t>LEO</t>
  </si>
  <si>
    <t>Dreyfus Strategic Municipals Inc.</t>
  </si>
  <si>
    <t>LF</t>
  </si>
  <si>
    <t>LeapFrog Enterprises Inc.</t>
  </si>
  <si>
    <t>LFC</t>
  </si>
  <si>
    <t>China Life Insurance Co. Ltd.</t>
  </si>
  <si>
    <t>LFL</t>
  </si>
  <si>
    <t>LAN Airlines S.A.</t>
  </si>
  <si>
    <t>LFT</t>
  </si>
  <si>
    <t>Longtop Financial Technologies Limited</t>
  </si>
  <si>
    <t>LG</t>
  </si>
  <si>
    <t>Laclede Group Inc.</t>
  </si>
  <si>
    <t>LGF</t>
  </si>
  <si>
    <t>Lions Gate Entertainment Corp.</t>
  </si>
  <si>
    <t>LGI</t>
  </si>
  <si>
    <t>LH</t>
  </si>
  <si>
    <t>Laboratory Corp. of America Holdings</t>
  </si>
  <si>
    <t>LHO</t>
  </si>
  <si>
    <t>LaSalle Hotel Properties</t>
  </si>
  <si>
    <t>LII</t>
  </si>
  <si>
    <t>Appliances</t>
  </si>
  <si>
    <t>LIZ</t>
  </si>
  <si>
    <t>Liz Claiborne Inc.</t>
  </si>
  <si>
    <t>LL</t>
  </si>
  <si>
    <t>LLL</t>
  </si>
  <si>
    <t>L-3 Communications Holdings Inc.</t>
  </si>
  <si>
    <t>LLY</t>
  </si>
  <si>
    <t>Eli Lilly &amp; Co.</t>
  </si>
  <si>
    <t>LM</t>
  </si>
  <si>
    <t>Legg Mason Inc.</t>
  </si>
  <si>
    <t>LMT</t>
  </si>
  <si>
    <t>Lockheed Martin Corporation</t>
  </si>
  <si>
    <t>LNC</t>
  </si>
  <si>
    <t>Lincoln National Corp.</t>
  </si>
  <si>
    <t>LNN</t>
  </si>
  <si>
    <t>Lindsay Corporation</t>
  </si>
  <si>
    <t>LNT</t>
  </si>
  <si>
    <t>Alliant Energy Corporation</t>
  </si>
  <si>
    <t>LO</t>
  </si>
  <si>
    <t>Lorillard, Inc.</t>
  </si>
  <si>
    <t>Cigarettes</t>
  </si>
  <si>
    <t>LOR</t>
  </si>
  <si>
    <t>Lazard World Dividend &amp; Income Fund Inc.</t>
  </si>
  <si>
    <t>LOW</t>
  </si>
  <si>
    <t>Lowe's Companies Inc.</t>
  </si>
  <si>
    <t>LPL</t>
  </si>
  <si>
    <t>LG Display Co., Ltd.</t>
  </si>
  <si>
    <t>LPS</t>
  </si>
  <si>
    <t>Lender Processing Services, Inc.</t>
  </si>
  <si>
    <t>LPX</t>
  </si>
  <si>
    <t>Louisiana-Pacific Corp.</t>
  </si>
  <si>
    <t>LQD</t>
  </si>
  <si>
    <t>iShares iBoxx $ Invest Grade Corp Bond</t>
  </si>
  <si>
    <t>LRN</t>
  </si>
  <si>
    <t>K12, Inc.</t>
  </si>
  <si>
    <t>LRY</t>
  </si>
  <si>
    <t>Liberty Property Trust</t>
  </si>
  <si>
    <t>LSC</t>
  </si>
  <si>
    <t>ELEMENTS S&amp;P CTI ETN</t>
  </si>
  <si>
    <t>LSE</t>
  </si>
  <si>
    <t>CapLease, Inc.</t>
  </si>
  <si>
    <t>LSI</t>
  </si>
  <si>
    <t>LSI Corporation</t>
  </si>
  <si>
    <t>Semiconductor - Specialized</t>
  </si>
  <si>
    <t>LTC</t>
  </si>
  <si>
    <t>LTC Properties Inc.</t>
  </si>
  <si>
    <t>LTD</t>
  </si>
  <si>
    <t>LTL</t>
  </si>
  <si>
    <t>LTM</t>
  </si>
  <si>
    <t>Life Time Fitness Inc.</t>
  </si>
  <si>
    <t>LUB</t>
  </si>
  <si>
    <t>Luby's Inc.</t>
  </si>
  <si>
    <t>LUK</t>
  </si>
  <si>
    <t>Leucadia National Corp.</t>
  </si>
  <si>
    <t>LUV</t>
  </si>
  <si>
    <t>Southwest Airlines Co.</t>
  </si>
  <si>
    <t>LUX</t>
  </si>
  <si>
    <t>Luxottica Group SpA</t>
  </si>
  <si>
    <t>LVB</t>
  </si>
  <si>
    <t>Steinway Musical Instruments Inc.</t>
  </si>
  <si>
    <t>LVL</t>
  </si>
  <si>
    <t>Claymore/S&amp;P Global Dividend Opp</t>
  </si>
  <si>
    <t>LVS</t>
  </si>
  <si>
    <t>Las Vegas Sands Corp.</t>
  </si>
  <si>
    <t>LWC</t>
  </si>
  <si>
    <t>SPDR Barclays Capital Long Crdt Term Bd</t>
  </si>
  <si>
    <t>LXK</t>
  </si>
  <si>
    <t>Lexmark International Inc.</t>
  </si>
  <si>
    <t>LXP</t>
  </si>
  <si>
    <t>Lexington Realty Trust</t>
  </si>
  <si>
    <t>LXU</t>
  </si>
  <si>
    <t>LSB Industries Inc.</t>
  </si>
  <si>
    <t>LYG</t>
  </si>
  <si>
    <t>Lloyds Banking Group plc</t>
  </si>
  <si>
    <t>LYV</t>
  </si>
  <si>
    <t>LZ</t>
  </si>
  <si>
    <t>LZB</t>
  </si>
  <si>
    <t>La-Z-Boy Inc.</t>
  </si>
  <si>
    <t>M</t>
  </si>
  <si>
    <t>Macy's, Inc.</t>
  </si>
  <si>
    <t>MA</t>
  </si>
  <si>
    <t>Mastercard Incorporated</t>
  </si>
  <si>
    <t>MAA</t>
  </si>
  <si>
    <t>Mid-America Apartment Communities Inc.</t>
  </si>
  <si>
    <t>MAC</t>
  </si>
  <si>
    <t>Macerich Co.</t>
  </si>
  <si>
    <t>MAG</t>
  </si>
  <si>
    <t>Magnetek Inc.</t>
  </si>
  <si>
    <t>MAN</t>
  </si>
  <si>
    <t>Manpower Inc.</t>
  </si>
  <si>
    <t>MAR</t>
  </si>
  <si>
    <t>Marriott International, Inc.</t>
  </si>
  <si>
    <t>MAS</t>
  </si>
  <si>
    <t>Masco Corporation</t>
  </si>
  <si>
    <t>MAV</t>
  </si>
  <si>
    <t>Pioneer Municipal High Income Advantage Trust</t>
  </si>
  <si>
    <t>MAY</t>
  </si>
  <si>
    <t>Malaysia Fund Inc.</t>
  </si>
  <si>
    <t>MBB</t>
  </si>
  <si>
    <t>iShares Barclays MBS Bond</t>
  </si>
  <si>
    <t>MBG</t>
  </si>
  <si>
    <t>SPDR Barclays Cap Mortgage Backed Bond</t>
  </si>
  <si>
    <t>MBI</t>
  </si>
  <si>
    <t>MBIA Inc.</t>
  </si>
  <si>
    <t>MBT</t>
  </si>
  <si>
    <t>Mobile Telesystems OJSC</t>
  </si>
  <si>
    <t>Russia</t>
  </si>
  <si>
    <t>MCA</t>
  </si>
  <si>
    <t>Blackrock MuniYield California Insured Fund, Inc.</t>
  </si>
  <si>
    <t>MCD</t>
  </si>
  <si>
    <t>McDonald's Corp.</t>
  </si>
  <si>
    <t>MCI</t>
  </si>
  <si>
    <t>MassMutual Corporate Investors</t>
  </si>
  <si>
    <t>MCK</t>
  </si>
  <si>
    <t>McKesson Corporation</t>
  </si>
  <si>
    <t>MCN</t>
  </si>
  <si>
    <t>Madison/Claymore Covered Call &amp; Equity Strategy Fund</t>
  </si>
  <si>
    <t>MCO</t>
  </si>
  <si>
    <t>Moody's Corp.</t>
  </si>
  <si>
    <t>MCR</t>
  </si>
  <si>
    <t>MFS Charter Income Trust</t>
  </si>
  <si>
    <t>MCRO</t>
  </si>
  <si>
    <t>IQ Hedge Macro Tracker ETF</t>
  </si>
  <si>
    <t>MCS</t>
  </si>
  <si>
    <t>The Marcus Corporation</t>
  </si>
  <si>
    <t>MCY</t>
  </si>
  <si>
    <t>MD</t>
  </si>
  <si>
    <t>MEDNAX, Inc.</t>
  </si>
  <si>
    <t>MDC</t>
  </si>
  <si>
    <t>MDC Holdings Inc.</t>
  </si>
  <si>
    <t>MDD</t>
  </si>
  <si>
    <t>SPDR S&amp;P International Mid Cap</t>
  </si>
  <si>
    <t>MDP</t>
  </si>
  <si>
    <t>Meredith Corp.</t>
  </si>
  <si>
    <t>MDR</t>
  </si>
  <si>
    <t>McDermott International Inc.</t>
  </si>
  <si>
    <t>MDS</t>
  </si>
  <si>
    <t>Midas Inc.</t>
  </si>
  <si>
    <t>MDT</t>
  </si>
  <si>
    <t>Medtronic, Inc.</t>
  </si>
  <si>
    <t>MDU</t>
  </si>
  <si>
    <t>MDU Resources Group Inc.</t>
  </si>
  <si>
    <t>MDY</t>
  </si>
  <si>
    <t>MDZ</t>
  </si>
  <si>
    <t>MDS, Inc.</t>
  </si>
  <si>
    <t>ME</t>
  </si>
  <si>
    <t>Mariner Energy, Inc.</t>
  </si>
  <si>
    <t>MED</t>
  </si>
  <si>
    <t>Medifast Inc.</t>
  </si>
  <si>
    <t>Massey Energy Co.</t>
  </si>
  <si>
    <t>MEG</t>
  </si>
  <si>
    <t>Media General, Inc.</t>
  </si>
  <si>
    <t>MEI</t>
  </si>
  <si>
    <t>Methode Electronics Inc.</t>
  </si>
  <si>
    <t>MEN</t>
  </si>
  <si>
    <t>BlackRock MuniEnhanced Fund, Inc.</t>
  </si>
  <si>
    <t>MES</t>
  </si>
  <si>
    <t>MET</t>
  </si>
  <si>
    <t>MetLife, Inc.</t>
  </si>
  <si>
    <t>MFA</t>
  </si>
  <si>
    <t>MFA Financial, Inc.</t>
  </si>
  <si>
    <t>MFB</t>
  </si>
  <si>
    <t>Maidenform Brands, Inc.</t>
  </si>
  <si>
    <t>MFC</t>
  </si>
  <si>
    <t>Manulife Financial Corporation</t>
  </si>
  <si>
    <t>MFD</t>
  </si>
  <si>
    <t>Macquarie/First Trust Global Infrastructure/Utilities Dividend &amp; Income Fund</t>
  </si>
  <si>
    <t>MFE</t>
  </si>
  <si>
    <t>McAfee, Inc.</t>
  </si>
  <si>
    <t>Security Software &amp; Services</t>
  </si>
  <si>
    <t>MFG</t>
  </si>
  <si>
    <t>Mizuho Financial Group, Inc.</t>
  </si>
  <si>
    <t>MFL</t>
  </si>
  <si>
    <t>BlackRock MuniHoldings Insured Investment Fund</t>
  </si>
  <si>
    <t>MFM</t>
  </si>
  <si>
    <t>MFS Municipal Income Trust</t>
  </si>
  <si>
    <t>MFT</t>
  </si>
  <si>
    <t>BlackRock MuniYield Insured Investment Fund</t>
  </si>
  <si>
    <t>MFV</t>
  </si>
  <si>
    <t>MFS Special Value Trust</t>
  </si>
  <si>
    <t>MFW</t>
  </si>
  <si>
    <t>M&amp;F Worldwide Corp.</t>
  </si>
  <si>
    <t>MG</t>
  </si>
  <si>
    <t>Mistras Group, Inc.</t>
  </si>
  <si>
    <t>MGA</t>
  </si>
  <si>
    <t>Magna International, Inc.</t>
  </si>
  <si>
    <t>MGC</t>
  </si>
  <si>
    <t>Vanguard Mega Cap 300 Index ETF</t>
  </si>
  <si>
    <t>MGF</t>
  </si>
  <si>
    <t>MFS Government Markets Income Trust</t>
  </si>
  <si>
    <t>MGI</t>
  </si>
  <si>
    <t>Moneygram International Inc.</t>
  </si>
  <si>
    <t>MGK</t>
  </si>
  <si>
    <t>Vanguard Mega Cap 300 Gr Index ETF</t>
  </si>
  <si>
    <t>MGM</t>
  </si>
  <si>
    <t>MGS</t>
  </si>
  <si>
    <t>MetroGAS S.A.</t>
  </si>
  <si>
    <t>MGU</t>
  </si>
  <si>
    <t>Macquarie Global Infrastructure Total Return Fund Inc.</t>
  </si>
  <si>
    <t>MGV</t>
  </si>
  <si>
    <t>Vanguard Mega Cap 300 Value Index ETF</t>
  </si>
  <si>
    <t>MHD</t>
  </si>
  <si>
    <t>Blackrock MuniHoldings Fund, Inc.</t>
  </si>
  <si>
    <t>MHF</t>
  </si>
  <si>
    <t>Western Asset Municipal High Income Fund Inc.</t>
  </si>
  <si>
    <t>MHI</t>
  </si>
  <si>
    <t>Pioneer Municipal High Income Trust</t>
  </si>
  <si>
    <t>MHK</t>
  </si>
  <si>
    <t>Mohawk Industries Inc.</t>
  </si>
  <si>
    <t>MHN</t>
  </si>
  <si>
    <t>BlackRock MuniHoldings New York Insured Fund, Inc.</t>
  </si>
  <si>
    <t>MHO</t>
  </si>
  <si>
    <t>M/I Homes, Inc.</t>
  </si>
  <si>
    <t>MHP</t>
  </si>
  <si>
    <t>The McGraw-Hill Companies, Inc.</t>
  </si>
  <si>
    <t>MHS</t>
  </si>
  <si>
    <t>MedcoHealth Solutions Inc.</t>
  </si>
  <si>
    <t>MHY</t>
  </si>
  <si>
    <t>Western Asset Managed High Income Fund Inc.</t>
  </si>
  <si>
    <t>MI</t>
  </si>
  <si>
    <t>Marshall &amp; Ilsley Corporation</t>
  </si>
  <si>
    <t>MIC</t>
  </si>
  <si>
    <t>Macquarie Infrastructure Company LLC</t>
  </si>
  <si>
    <t>MIG</t>
  </si>
  <si>
    <t>Meadowbrook Insurance Group Inc.</t>
  </si>
  <si>
    <t>MIM</t>
  </si>
  <si>
    <t>MI Developments Inc.</t>
  </si>
  <si>
    <t>MIN</t>
  </si>
  <si>
    <t>MFS Intermediate Income Trust</t>
  </si>
  <si>
    <t>MIR</t>
  </si>
  <si>
    <t>Mirant Corporation</t>
  </si>
  <si>
    <t>MIY</t>
  </si>
  <si>
    <t>BlackRock MuniYield Michigan Insured Fund, Inc.</t>
  </si>
  <si>
    <t>MJI</t>
  </si>
  <si>
    <t>BlackRock Muniyield New Jersey Insured Fund, Inc.</t>
  </si>
  <si>
    <t>MJN</t>
  </si>
  <si>
    <t>Mead Johnson Nutrition Company</t>
  </si>
  <si>
    <t>MKC</t>
  </si>
  <si>
    <t>McCormick &amp; Co. Inc.</t>
  </si>
  <si>
    <t>MKL</t>
  </si>
  <si>
    <t>Markel Corp.</t>
  </si>
  <si>
    <t>MLI</t>
  </si>
  <si>
    <t>Mueller Industries Inc.</t>
  </si>
  <si>
    <t>Metal Fabrication</t>
  </si>
  <si>
    <t>MLM</t>
  </si>
  <si>
    <t>Martin Marietta Materials Inc.</t>
  </si>
  <si>
    <t>MLN</t>
  </si>
  <si>
    <t>MLP</t>
  </si>
  <si>
    <t>MLR</t>
  </si>
  <si>
    <t>Miller Industries Inc.</t>
  </si>
  <si>
    <t>MMC</t>
  </si>
  <si>
    <t>Marsh &amp; McLennan Companies, Inc.</t>
  </si>
  <si>
    <t>MMM</t>
  </si>
  <si>
    <t>3M Co.</t>
  </si>
  <si>
    <t>MMP</t>
  </si>
  <si>
    <t>Magellan Midstream Partners LP</t>
  </si>
  <si>
    <t>MMR</t>
  </si>
  <si>
    <t>McMoRan Exploration Co.</t>
  </si>
  <si>
    <t>MMS</t>
  </si>
  <si>
    <t>MAXIMUS, Inc.</t>
  </si>
  <si>
    <t>MMT</t>
  </si>
  <si>
    <t>MFS Multimarket Income Trust</t>
  </si>
  <si>
    <t>MMU</t>
  </si>
  <si>
    <t>Western Asset Managed Municipals Fund Inc.</t>
  </si>
  <si>
    <t>MNE</t>
  </si>
  <si>
    <t>BlackRock Muni New York Intermediate Duration Fund, Inc.</t>
  </si>
  <si>
    <t>MNI</t>
  </si>
  <si>
    <t>The McClatchy Company</t>
  </si>
  <si>
    <t>MNP</t>
  </si>
  <si>
    <t>Western Asset Municipal Partners Fund Inc.</t>
  </si>
  <si>
    <t>MO</t>
  </si>
  <si>
    <t>Altria Group Inc.</t>
  </si>
  <si>
    <t>MOD</t>
  </si>
  <si>
    <t>MOG-A</t>
  </si>
  <si>
    <t>Moog Inc.</t>
  </si>
  <si>
    <t>MOH</t>
  </si>
  <si>
    <t>Molina Healthcare Inc.</t>
  </si>
  <si>
    <t>MON</t>
  </si>
  <si>
    <t>Monsanto Co.</t>
  </si>
  <si>
    <t>MOO</t>
  </si>
  <si>
    <t>Market Vectors Agribusiness ETF</t>
  </si>
  <si>
    <t>Mosaic Co.</t>
  </si>
  <si>
    <t>MOT</t>
  </si>
  <si>
    <t>Motorola Inc.</t>
  </si>
  <si>
    <t>MOV</t>
  </si>
  <si>
    <t>Movado Group Inc.</t>
  </si>
  <si>
    <t>MPA</t>
  </si>
  <si>
    <t>BlackRock Muniyield Pennsylvania Insured Fund</t>
  </si>
  <si>
    <t>MPG</t>
  </si>
  <si>
    <t>MPR</t>
  </si>
  <si>
    <t>Met-Pro Corp.</t>
  </si>
  <si>
    <t>MPV</t>
  </si>
  <si>
    <t>MassMutual Participation Investors</t>
  </si>
  <si>
    <t>MPW</t>
  </si>
  <si>
    <t>Medical Properties Trust Inc.</t>
  </si>
  <si>
    <t>MPX</t>
  </si>
  <si>
    <t>Marine Products Corp.</t>
  </si>
  <si>
    <t>MQT</t>
  </si>
  <si>
    <t>BlackRock MuniYield Quality Fund II, Inc.</t>
  </si>
  <si>
    <t>MQY</t>
  </si>
  <si>
    <t>BlackRock MuniYield Quality Fund, Inc.</t>
  </si>
  <si>
    <t>MR</t>
  </si>
  <si>
    <t>Mindray Medical International Limited</t>
  </si>
  <si>
    <t>MRF</t>
  </si>
  <si>
    <t>American Income Fund Inc.</t>
  </si>
  <si>
    <t>MRH</t>
  </si>
  <si>
    <t>Montpelier Re Holdings Ltd.</t>
  </si>
  <si>
    <t>MRK</t>
  </si>
  <si>
    <t>Merck &amp; Co. Inc.</t>
  </si>
  <si>
    <t>MRO</t>
  </si>
  <si>
    <t>Marathon Oil Corporation</t>
  </si>
  <si>
    <t>MRT</t>
  </si>
  <si>
    <t>Morton's Restaurant Group Inc.</t>
  </si>
  <si>
    <t>MRX</t>
  </si>
  <si>
    <t>Medicis Pharmaceutical Corp.</t>
  </si>
  <si>
    <t>MS</t>
  </si>
  <si>
    <t>Morgan Stanley</t>
  </si>
  <si>
    <t>MSA</t>
  </si>
  <si>
    <t>Mine Safety Appliances Co.</t>
  </si>
  <si>
    <t>MSB</t>
  </si>
  <si>
    <t>Mesabi Trust</t>
  </si>
  <si>
    <t>MSD</t>
  </si>
  <si>
    <t>Morgan Stanley Emerging Markets Debt Fund Inc.</t>
  </si>
  <si>
    <t>MSF</t>
  </si>
  <si>
    <t>Morgan Stanley Emerging Markets Fund Inc.</t>
  </si>
  <si>
    <t>MSM</t>
  </si>
  <si>
    <t>MSC Industrial Direct Co. Inc.</t>
  </si>
  <si>
    <t>MSO</t>
  </si>
  <si>
    <t>Martha Stewart Living Omnimedia Inc.</t>
  </si>
  <si>
    <t>MSP</t>
  </si>
  <si>
    <t>Madison Strategic Sector Premium Fund</t>
  </si>
  <si>
    <t>MSY</t>
  </si>
  <si>
    <t>MT</t>
  </si>
  <si>
    <t>Arcelor Mittal</t>
  </si>
  <si>
    <t>Luxembourg</t>
  </si>
  <si>
    <t>MTA</t>
  </si>
  <si>
    <t>Magyar Telekom Telecommunications Public Limited Company</t>
  </si>
  <si>
    <t>Hungary</t>
  </si>
  <si>
    <t>MTB</t>
  </si>
  <si>
    <t>M&amp;T Bank Corp.</t>
  </si>
  <si>
    <t>MTD</t>
  </si>
  <si>
    <t>Mettler-Toledo International, Inc.</t>
  </si>
  <si>
    <t>MTE</t>
  </si>
  <si>
    <t>Mahanagar Telephone Nigam Ltd.</t>
  </si>
  <si>
    <t>MTG</t>
  </si>
  <si>
    <t>MGIC Investment Corp.</t>
  </si>
  <si>
    <t>MTH</t>
  </si>
  <si>
    <t>Meritage Homes Corporation</t>
  </si>
  <si>
    <t>MTK</t>
  </si>
  <si>
    <t>SPDR Morgan Stanley Technology</t>
  </si>
  <si>
    <t>MTL</t>
  </si>
  <si>
    <t>Mechel OAO</t>
  </si>
  <si>
    <t>MTN</t>
  </si>
  <si>
    <t>Vail Resorts Inc.</t>
  </si>
  <si>
    <t>MTP</t>
  </si>
  <si>
    <t>MTR</t>
  </si>
  <si>
    <t>Mesa Royalty Trust</t>
  </si>
  <si>
    <t>MTS</t>
  </si>
  <si>
    <t>Montgomery Street Income Securities Inc.</t>
  </si>
  <si>
    <t>MTU</t>
  </si>
  <si>
    <t>Mitsubishi UFJ Financial Group, Inc.</t>
  </si>
  <si>
    <t>MTW</t>
  </si>
  <si>
    <t>Manitowoc Co. Inc.</t>
  </si>
  <si>
    <t>MTX</t>
  </si>
  <si>
    <t>Minerals Technologies Inc.</t>
  </si>
  <si>
    <t>MTZ</t>
  </si>
  <si>
    <t>MasTec, Inc.</t>
  </si>
  <si>
    <t>MU</t>
  </si>
  <si>
    <t>Micron Technology Inc.</t>
  </si>
  <si>
    <t>Semiconductor- Memory Chips</t>
  </si>
  <si>
    <t>MUA</t>
  </si>
  <si>
    <t>BlackRock MuniAssets Fund, Inc.</t>
  </si>
  <si>
    <t>MUB</t>
  </si>
  <si>
    <t>MUC</t>
  </si>
  <si>
    <t>BlackRock MuniHoldings California Insured Fund, Inc.</t>
  </si>
  <si>
    <t>MUE</t>
  </si>
  <si>
    <t>BlackRock MuniHoldings Insured Fund II, Inc.</t>
  </si>
  <si>
    <t>MUH</t>
  </si>
  <si>
    <t>BlackRock MuniHoldings Fund II, Inc.</t>
  </si>
  <si>
    <t>MUI</t>
  </si>
  <si>
    <t>BlackRock Muni Intermediate Duration Fund, Inc.</t>
  </si>
  <si>
    <t>MUJ</t>
  </si>
  <si>
    <t>BlackRock MuniHoldings New Jersey Insured Fund, Inc.</t>
  </si>
  <si>
    <t>MUR</t>
  </si>
  <si>
    <t>Murphy Oil Corporation</t>
  </si>
  <si>
    <t>MUS</t>
  </si>
  <si>
    <t>BlackRock MuniHoldings Insured Fund, Inc.</t>
  </si>
  <si>
    <t>MVC</t>
  </si>
  <si>
    <t>MVO</t>
  </si>
  <si>
    <t>MV Oil Trust</t>
  </si>
  <si>
    <t>MVT</t>
  </si>
  <si>
    <t>BlackRock MuniVest Fund II, Inc.</t>
  </si>
  <si>
    <t>MVV</t>
  </si>
  <si>
    <t>MW</t>
  </si>
  <si>
    <t>The Men's Wearhouse, Inc.</t>
  </si>
  <si>
    <t>MWA</t>
  </si>
  <si>
    <t>Mueller Water Products, Inc.</t>
  </si>
  <si>
    <t>MWE</t>
  </si>
  <si>
    <t>MarkWest Energy Partners LP</t>
  </si>
  <si>
    <t>MWJ</t>
  </si>
  <si>
    <t>Direxion Daily Mid Cap Bull 3X Shares</t>
  </si>
  <si>
    <t>MWN</t>
  </si>
  <si>
    <t>Direxion Daily Mid Cap Bear 3X Shares</t>
  </si>
  <si>
    <t>MWV</t>
  </si>
  <si>
    <t>MeadWestvaco Corporation</t>
  </si>
  <si>
    <t>MWW</t>
  </si>
  <si>
    <t>Monster Worldwide, Inc.</t>
  </si>
  <si>
    <t>MSCI Inc.</t>
  </si>
  <si>
    <t>MXE</t>
  </si>
  <si>
    <t>Mexico Equity &amp; Income Fund Inc.</t>
  </si>
  <si>
    <t>MXF</t>
  </si>
  <si>
    <t>The Mexico Fund, Inc.</t>
  </si>
  <si>
    <t>MXI</t>
  </si>
  <si>
    <t>iShares S&amp;P Global Materials</t>
  </si>
  <si>
    <t>MXT</t>
  </si>
  <si>
    <t>Maxcom Telecomunicaciones S.A.B. de C.V.</t>
  </si>
  <si>
    <t>MYC</t>
  </si>
  <si>
    <t>Blackrock MuniYield California Fund, Inc.</t>
  </si>
  <si>
    <t>MYD</t>
  </si>
  <si>
    <t>Blackrock MuniYield Fund, Inc.</t>
  </si>
  <si>
    <t>MYE</t>
  </si>
  <si>
    <t>Myers Industries Inc.</t>
  </si>
  <si>
    <t>MYF</t>
  </si>
  <si>
    <t>BlackRock MuniYield Investment Fund</t>
  </si>
  <si>
    <t>MYI</t>
  </si>
  <si>
    <t>Blackrock MuniYield Insured Fund, Inc.</t>
  </si>
  <si>
    <t>MYJ</t>
  </si>
  <si>
    <t>BlackRock MuniYield New Jersey Fund, Inc.</t>
  </si>
  <si>
    <t>MYM</t>
  </si>
  <si>
    <t>BlackRock MuniYield Michigan Insured Fund II, Inc.</t>
  </si>
  <si>
    <t>MYN</t>
  </si>
  <si>
    <t>BlackRock MuniYield New York Insured Fund, Inc.</t>
  </si>
  <si>
    <t>MYY</t>
  </si>
  <si>
    <t>MZF</t>
  </si>
  <si>
    <t>MZZ</t>
  </si>
  <si>
    <t>N</t>
  </si>
  <si>
    <t>NAC</t>
  </si>
  <si>
    <t>Nuveen California Dividend Advantage Municipal Fund</t>
  </si>
  <si>
    <t>NAD</t>
  </si>
  <si>
    <t>Nuveen Dividend Advantage Municipal Fund</t>
  </si>
  <si>
    <t>NAI</t>
  </si>
  <si>
    <t>NAL</t>
  </si>
  <si>
    <t>New Alliance Bancshares Inc.</t>
  </si>
  <si>
    <t>NAN</t>
  </si>
  <si>
    <t>Nuveen New York Dividend Advantage Municipal Fund</t>
  </si>
  <si>
    <t>NAT</t>
  </si>
  <si>
    <t>Nordic American Tanker Shipping Ltd.</t>
  </si>
  <si>
    <t>NAV</t>
  </si>
  <si>
    <t>Navistar International Corp.</t>
  </si>
  <si>
    <t>NAZ</t>
  </si>
  <si>
    <t>NBG</t>
  </si>
  <si>
    <t>National Bank of Greece SA</t>
  </si>
  <si>
    <t>NBL</t>
  </si>
  <si>
    <t>Noble Energy, Inc.</t>
  </si>
  <si>
    <t>NBR</t>
  </si>
  <si>
    <t>Nabors Industries Ltd.</t>
  </si>
  <si>
    <t>NC</t>
  </si>
  <si>
    <t>Nacco Industries Inc.</t>
  </si>
  <si>
    <t>NCA</t>
  </si>
  <si>
    <t>NCI</t>
  </si>
  <si>
    <t>Navigant Consulting Inc.</t>
  </si>
  <si>
    <t>NCL</t>
  </si>
  <si>
    <t>NCO</t>
  </si>
  <si>
    <t>NCP</t>
  </si>
  <si>
    <t>NCR</t>
  </si>
  <si>
    <t>NCR Corp.</t>
  </si>
  <si>
    <t>NCS</t>
  </si>
  <si>
    <t>NCI Building Systems Inc.</t>
  </si>
  <si>
    <t>NCT</t>
  </si>
  <si>
    <t>Newcastle Investment Corp.</t>
  </si>
  <si>
    <t>NCV</t>
  </si>
  <si>
    <t>NCZ</t>
  </si>
  <si>
    <t>NDN</t>
  </si>
  <si>
    <t>NE</t>
  </si>
  <si>
    <t>Noble Corp.</t>
  </si>
  <si>
    <t>NED</t>
  </si>
  <si>
    <t>Noah Education Holdings, Ltd.</t>
  </si>
  <si>
    <t>NEM</t>
  </si>
  <si>
    <t>Newmont Mining Corp.</t>
  </si>
  <si>
    <t>NEU</t>
  </si>
  <si>
    <t>NewMarket Corp.</t>
  </si>
  <si>
    <t>NFG</t>
  </si>
  <si>
    <t>National Fuel Gas Co.</t>
  </si>
  <si>
    <t>NFJ</t>
  </si>
  <si>
    <t>NFJ Dividend, Interest &amp; Premium Strategy Fund</t>
  </si>
  <si>
    <t>NFO</t>
  </si>
  <si>
    <t>Claymore/Sabrient Insider</t>
  </si>
  <si>
    <t>NFP</t>
  </si>
  <si>
    <t>National Financial Partners Corp.</t>
  </si>
  <si>
    <t>NFX</t>
  </si>
  <si>
    <t>Newfield Exploration Co.</t>
  </si>
  <si>
    <t>NGG</t>
  </si>
  <si>
    <t>National Grid plc</t>
  </si>
  <si>
    <t>NGS</t>
  </si>
  <si>
    <t>Natural Gas Services Group Inc.</t>
  </si>
  <si>
    <t>NGT</t>
  </si>
  <si>
    <t>Eastern American Natural Gas Trust</t>
  </si>
  <si>
    <t>NGZ</t>
  </si>
  <si>
    <t>NHI</t>
  </si>
  <si>
    <t>National Health Investors Inc.</t>
  </si>
  <si>
    <t>NHP</t>
  </si>
  <si>
    <t>Nationwide Health Properties Inc.</t>
  </si>
  <si>
    <t>NHS</t>
  </si>
  <si>
    <t>Neuberger Berman High Yield Strategies Fund</t>
  </si>
  <si>
    <t>NI</t>
  </si>
  <si>
    <t>Nisource Inc.</t>
  </si>
  <si>
    <t>NIB</t>
  </si>
  <si>
    <t>NIF</t>
  </si>
  <si>
    <t>NIM</t>
  </si>
  <si>
    <t>Nuveen Select Maturities Municipal Fund</t>
  </si>
  <si>
    <t>NIO</t>
  </si>
  <si>
    <t>NJ</t>
  </si>
  <si>
    <t>Nidec Corp.</t>
  </si>
  <si>
    <t>NJR</t>
  </si>
  <si>
    <t>New Jersey Resources Corp.</t>
  </si>
  <si>
    <t>NKE</t>
  </si>
  <si>
    <t>Nike Inc.</t>
  </si>
  <si>
    <t>NL</t>
  </si>
  <si>
    <t>NL Industries Inc.</t>
  </si>
  <si>
    <t>NLC</t>
  </si>
  <si>
    <t>Nalco Holding Co.</t>
  </si>
  <si>
    <t>NLR</t>
  </si>
  <si>
    <t>Market Vectors Nuclear Energy ETF</t>
  </si>
  <si>
    <t>NLS</t>
  </si>
  <si>
    <t>Nautilus Inc.</t>
  </si>
  <si>
    <t>NLY</t>
  </si>
  <si>
    <t>Annaly Capital Management, Inc.</t>
  </si>
  <si>
    <t>NM</t>
  </si>
  <si>
    <t>Navios Maritime Holdings Inc.</t>
  </si>
  <si>
    <t>NMA</t>
  </si>
  <si>
    <t>NMI</t>
  </si>
  <si>
    <t>NMM</t>
  </si>
  <si>
    <t>Navios Maritime Partners L.P.</t>
  </si>
  <si>
    <t>NMO</t>
  </si>
  <si>
    <t>NMP</t>
  </si>
  <si>
    <t>NMR</t>
  </si>
  <si>
    <t>Nomura Holdings Inc.</t>
  </si>
  <si>
    <t>NMT</t>
  </si>
  <si>
    <t>Nuveen Massachusetts Premium Income Municipal Fund</t>
  </si>
  <si>
    <t>NMY</t>
  </si>
  <si>
    <t>Nuveen Maryland Premium Income Municipal Fund</t>
  </si>
  <si>
    <t>NNA</t>
  </si>
  <si>
    <t>Navios Maritime Acquisition Corporation</t>
  </si>
  <si>
    <t>NNC</t>
  </si>
  <si>
    <t>Nuveen North Carolina Premium Income Municipal Fund</t>
  </si>
  <si>
    <t>NNF</t>
  </si>
  <si>
    <t>NNI</t>
  </si>
  <si>
    <t>Nelnet Inc.</t>
  </si>
  <si>
    <t>NNJ</t>
  </si>
  <si>
    <t>NNN</t>
  </si>
  <si>
    <t>National Retail Properties, Inc.</t>
  </si>
  <si>
    <t>NNP</t>
  </si>
  <si>
    <t>NNY</t>
  </si>
  <si>
    <t>NOA</t>
  </si>
  <si>
    <t>North American Energy Partners Inc.</t>
  </si>
  <si>
    <t>NOC</t>
  </si>
  <si>
    <t>Northrop Grumman Corporation</t>
  </si>
  <si>
    <t>NOK</t>
  </si>
  <si>
    <t>Finland</t>
  </si>
  <si>
    <t>NOV</t>
  </si>
  <si>
    <t>NP</t>
  </si>
  <si>
    <t>Neenah Paper, Inc.</t>
  </si>
  <si>
    <t>NPC</t>
  </si>
  <si>
    <t>NPD</t>
  </si>
  <si>
    <t>China Nepstar Chain Drugstore Ltd.</t>
  </si>
  <si>
    <t>NPF</t>
  </si>
  <si>
    <t>NPI</t>
  </si>
  <si>
    <t>NPK</t>
  </si>
  <si>
    <t>National Presto Industries Inc.</t>
  </si>
  <si>
    <t>NPM</t>
  </si>
  <si>
    <t>NPO</t>
  </si>
  <si>
    <t>EnPro Industries, Inc.</t>
  </si>
  <si>
    <t>NPP</t>
  </si>
  <si>
    <t>NPT</t>
  </si>
  <si>
    <t>NPV</t>
  </si>
  <si>
    <t>Nuveen Virginia Premium Income Municipal Fund</t>
  </si>
  <si>
    <t>NPX</t>
  </si>
  <si>
    <t>Nuveen Insured Premium Income Municipal Fund 2</t>
  </si>
  <si>
    <t>NPY</t>
  </si>
  <si>
    <t>Nuveen Pennsylvania Premium Income Municipal Fund 2</t>
  </si>
  <si>
    <t>NQC</t>
  </si>
  <si>
    <t>NQI</t>
  </si>
  <si>
    <t>NQJ</t>
  </si>
  <si>
    <t>NQM</t>
  </si>
  <si>
    <t>NQN</t>
  </si>
  <si>
    <t>NQP</t>
  </si>
  <si>
    <t>Nuveen Pennsylvania Investment Quality Municipal Fund Inc.</t>
  </si>
  <si>
    <t>NQS</t>
  </si>
  <si>
    <t>NQU</t>
  </si>
  <si>
    <t>NR</t>
  </si>
  <si>
    <t>Newpark Resources Inc.</t>
  </si>
  <si>
    <t>NRF</t>
  </si>
  <si>
    <t>NorthStar Realty Finance Corp.</t>
  </si>
  <si>
    <t>NRG</t>
  </si>
  <si>
    <t>NRG Energy, Inc.</t>
  </si>
  <si>
    <t>NRP</t>
  </si>
  <si>
    <t>Natural Resource Partners LP</t>
  </si>
  <si>
    <t>NRT</t>
  </si>
  <si>
    <t>North European Oil Royalty Trust</t>
  </si>
  <si>
    <t>NS</t>
  </si>
  <si>
    <t>NuStar Energy L.P.</t>
  </si>
  <si>
    <t>NSC</t>
  </si>
  <si>
    <t>Norfolk Southern Corp.</t>
  </si>
  <si>
    <t>NSH</t>
  </si>
  <si>
    <t>NuStar GP Holdings, LLC</t>
  </si>
  <si>
    <t>NSL</t>
  </si>
  <si>
    <t>Nuveen Senior Income Fund</t>
  </si>
  <si>
    <t>NSM</t>
  </si>
  <si>
    <t>National Semiconductor Corporation</t>
  </si>
  <si>
    <t>NSR</t>
  </si>
  <si>
    <t>NeuStar, Inc.</t>
  </si>
  <si>
    <t>NST</t>
  </si>
  <si>
    <t>NSTAR</t>
  </si>
  <si>
    <t>NTC</t>
  </si>
  <si>
    <t>Nuveen Connecticut Premium Income Municipal Fund</t>
  </si>
  <si>
    <t>NTE</t>
  </si>
  <si>
    <t>Nam Tai Electronics, Inc.</t>
  </si>
  <si>
    <t>NTL</t>
  </si>
  <si>
    <t>Nortel Inversora S.A.</t>
  </si>
  <si>
    <t>NTT</t>
  </si>
  <si>
    <t>Nippon Telegraph &amp; Telephone Corp.</t>
  </si>
  <si>
    <t>NTX</t>
  </si>
  <si>
    <t>Nuveen Texas Quality Income Municipal Fund</t>
  </si>
  <si>
    <t>NTZ</t>
  </si>
  <si>
    <t>Natuzzi SpA</t>
  </si>
  <si>
    <t>NU</t>
  </si>
  <si>
    <t>Northeast Utilities</t>
  </si>
  <si>
    <t>NUC</t>
  </si>
  <si>
    <t>NUE</t>
  </si>
  <si>
    <t>Nucor Corporation</t>
  </si>
  <si>
    <t>NUM</t>
  </si>
  <si>
    <t>NUN</t>
  </si>
  <si>
    <t>NUO</t>
  </si>
  <si>
    <t>NUS</t>
  </si>
  <si>
    <t>Nu Skin Enterprises Inc.</t>
  </si>
  <si>
    <t>NUV</t>
  </si>
  <si>
    <t>NVC</t>
  </si>
  <si>
    <t>NVE</t>
  </si>
  <si>
    <t>NV Energy, Inc.</t>
  </si>
  <si>
    <t>NVN</t>
  </si>
  <si>
    <t>NVO</t>
  </si>
  <si>
    <t>Novo Nordisk A/S</t>
  </si>
  <si>
    <t>Denmark</t>
  </si>
  <si>
    <t>NVR</t>
  </si>
  <si>
    <t>NVR Inc.</t>
  </si>
  <si>
    <t>NVS</t>
  </si>
  <si>
    <t>Novartis AG</t>
  </si>
  <si>
    <t>NWE</t>
  </si>
  <si>
    <t>Northwestern Corp.</t>
  </si>
  <si>
    <t>NWL</t>
  </si>
  <si>
    <t>Newell Rubbermaid Inc.</t>
  </si>
  <si>
    <t>NWN</t>
  </si>
  <si>
    <t>NWY</t>
  </si>
  <si>
    <t>New York &amp; Company Inc.</t>
  </si>
  <si>
    <t>NX</t>
  </si>
  <si>
    <t>Quanex Building Products Corporation</t>
  </si>
  <si>
    <t>NXC</t>
  </si>
  <si>
    <t>NXN</t>
  </si>
  <si>
    <t>Nuveen New York Select Tax-Free Income Portfolio</t>
  </si>
  <si>
    <t>NXP</t>
  </si>
  <si>
    <t>Nuveen Select Tax-Free Income Portfolio</t>
  </si>
  <si>
    <t>NXQ</t>
  </si>
  <si>
    <t>NXR</t>
  </si>
  <si>
    <t>Nuveen Select Tax-Free Income Portfolio 3</t>
  </si>
  <si>
    <t>NXY</t>
  </si>
  <si>
    <t>NY</t>
  </si>
  <si>
    <t>iShares NYSE 100 Index</t>
  </si>
  <si>
    <t>NYB</t>
  </si>
  <si>
    <t>New York Community Bancorp Inc.</t>
  </si>
  <si>
    <t>NYC</t>
  </si>
  <si>
    <t>iShares NYSE Composite Index</t>
  </si>
  <si>
    <t>NYF</t>
  </si>
  <si>
    <t>NYM</t>
  </si>
  <si>
    <t>Nymagic Inc.</t>
  </si>
  <si>
    <t>NYT</t>
  </si>
  <si>
    <t>The New York Times Company</t>
  </si>
  <si>
    <t>NYX</t>
  </si>
  <si>
    <t>NYSE Euronext, Inc.</t>
  </si>
  <si>
    <t>NZ</t>
  </si>
  <si>
    <t>Netezza Corporation</t>
  </si>
  <si>
    <t>NZT</t>
  </si>
  <si>
    <t>Telecom Corp. of New Zealand Ltd.</t>
  </si>
  <si>
    <t>New Zealand</t>
  </si>
  <si>
    <t>O</t>
  </si>
  <si>
    <t>Realty Income Corp.</t>
  </si>
  <si>
    <t>OB</t>
  </si>
  <si>
    <t>OC</t>
  </si>
  <si>
    <t>Owens Corning</t>
  </si>
  <si>
    <t>OCN</t>
  </si>
  <si>
    <t>Ocwen Financial Corp.</t>
  </si>
  <si>
    <t>OCR</t>
  </si>
  <si>
    <t>Omnicare Inc.</t>
  </si>
  <si>
    <t>ODC</t>
  </si>
  <si>
    <t>Oil-Dri Corp. of America</t>
  </si>
  <si>
    <t>ODP</t>
  </si>
  <si>
    <t>Office Depot, Inc.</t>
  </si>
  <si>
    <t>OEF</t>
  </si>
  <si>
    <t>iShares S&amp;P 100 Index</t>
  </si>
  <si>
    <t>OEH</t>
  </si>
  <si>
    <t>Orient-Express Hotels Ltd.</t>
  </si>
  <si>
    <t>OFC</t>
  </si>
  <si>
    <t>OFG</t>
  </si>
  <si>
    <t>Oriental Financial Group Inc.</t>
  </si>
  <si>
    <t>OGE</t>
  </si>
  <si>
    <t>OGE Energy Corp.</t>
  </si>
  <si>
    <t>OHI</t>
  </si>
  <si>
    <t>Omega Healthcare Investors Inc.</t>
  </si>
  <si>
    <t>OI</t>
  </si>
  <si>
    <t>Owens-Illinois, Inc.</t>
  </si>
  <si>
    <t>OIA</t>
  </si>
  <si>
    <t>OIB</t>
  </si>
  <si>
    <t>OIC</t>
  </si>
  <si>
    <t>OII</t>
  </si>
  <si>
    <t>Oceaneering International, Inc.</t>
  </si>
  <si>
    <t>OIL</t>
  </si>
  <si>
    <t>OIS</t>
  </si>
  <si>
    <t>Oil States International Inc.</t>
  </si>
  <si>
    <t>OKE</t>
  </si>
  <si>
    <t>ONEOK Inc.</t>
  </si>
  <si>
    <t>OKS</t>
  </si>
  <si>
    <t>ONEOK Partners, L.P.</t>
  </si>
  <si>
    <t>OLN</t>
  </si>
  <si>
    <t>Olin Corp.</t>
  </si>
  <si>
    <t>OLO</t>
  </si>
  <si>
    <t>PowerShares DB Crude Oil Long ETN</t>
  </si>
  <si>
    <t>OLP</t>
  </si>
  <si>
    <t>One Liberty Properties Inc.</t>
  </si>
  <si>
    <t>OMC</t>
  </si>
  <si>
    <t>Omnicom Group Inc.</t>
  </si>
  <si>
    <t>OME</t>
  </si>
  <si>
    <t>Omega Protein Corp.</t>
  </si>
  <si>
    <t>OM Group Inc.</t>
  </si>
  <si>
    <t>OMI</t>
  </si>
  <si>
    <t>Owens &amp; Minor Inc.</t>
  </si>
  <si>
    <t>Medical Equipment Wholesale</t>
  </si>
  <si>
    <t>OMN</t>
  </si>
  <si>
    <t>OMNOVA Solutions Inc.</t>
  </si>
  <si>
    <t>OMX</t>
  </si>
  <si>
    <t>OfficeMax Inc.</t>
  </si>
  <si>
    <t>ONB</t>
  </si>
  <si>
    <t>Old National Bancorp.</t>
  </si>
  <si>
    <t>OPY</t>
  </si>
  <si>
    <t>Oppenheimer Holdings Inc.</t>
  </si>
  <si>
    <t>ORA</t>
  </si>
  <si>
    <t>Ormat Technologies Inc.</t>
  </si>
  <si>
    <t>ORB</t>
  </si>
  <si>
    <t>Orbital Sciences Corp.</t>
  </si>
  <si>
    <t>ORI</t>
  </si>
  <si>
    <t>Old Republic International Corp.</t>
  </si>
  <si>
    <t>ORN</t>
  </si>
  <si>
    <t>Orion Marine Group, Inc</t>
  </si>
  <si>
    <t>OSG</t>
  </si>
  <si>
    <t>Overseas Shipholding Group Inc.</t>
  </si>
  <si>
    <t>OSK</t>
  </si>
  <si>
    <t>Oshkosh Corporation</t>
  </si>
  <si>
    <t>OTP</t>
  </si>
  <si>
    <t>Claymore/Ocean Tomo Patent</t>
  </si>
  <si>
    <t>OTR</t>
  </si>
  <si>
    <t>Claymore/Ocean Tomo Growth</t>
  </si>
  <si>
    <t>OWW</t>
  </si>
  <si>
    <t>Orbitz Worldwide, Inc.</t>
  </si>
  <si>
    <t>OXM</t>
  </si>
  <si>
    <t>Oxford Industries Inc.</t>
  </si>
  <si>
    <t>OXY</t>
  </si>
  <si>
    <t>Occidental Petroleum Corporation</t>
  </si>
  <si>
    <t>OZM</t>
  </si>
  <si>
    <t>Och-Ziff Capital Management Group LLC</t>
  </si>
  <si>
    <t>PAA</t>
  </si>
  <si>
    <t>Plains All American Pipeline LP</t>
  </si>
  <si>
    <t>PAC</t>
  </si>
  <si>
    <t>Grupo Aeroportuario del Pacifico S.A.B. de CV</t>
  </si>
  <si>
    <t>PAF</t>
  </si>
  <si>
    <t>PowerShares FTSE RAFI Asia Pacific ex-Jp</t>
  </si>
  <si>
    <t>PAG</t>
  </si>
  <si>
    <t>Penske Automotive Group, Inc.</t>
  </si>
  <si>
    <t>PAI</t>
  </si>
  <si>
    <t>Western Asset Income Fund</t>
  </si>
  <si>
    <t>PAO</t>
  </si>
  <si>
    <t>PAY</t>
  </si>
  <si>
    <t>PBD</t>
  </si>
  <si>
    <t>PowerShares Global Clean Energy</t>
  </si>
  <si>
    <t>PBE</t>
  </si>
  <si>
    <t>PowerShares Dynamic Biotech &amp; Genome</t>
  </si>
  <si>
    <t>PBH</t>
  </si>
  <si>
    <t>Prestige Brands Holdings Inc.</t>
  </si>
  <si>
    <t>PBI</t>
  </si>
  <si>
    <t>Pitney Bowes Inc.</t>
  </si>
  <si>
    <t>PBJ</t>
  </si>
  <si>
    <t>PowerShares Dynamic Food &amp; Beverage</t>
  </si>
  <si>
    <t>PBP</t>
  </si>
  <si>
    <t>PowerShares S&amp;P 500 BuyWrite</t>
  </si>
  <si>
    <t>PBR</t>
  </si>
  <si>
    <t>Petroleo Brasileiro</t>
  </si>
  <si>
    <t>PBR-A</t>
  </si>
  <si>
    <t>PBS</t>
  </si>
  <si>
    <t>PowerShares Dynamic Media</t>
  </si>
  <si>
    <t>PBT</t>
  </si>
  <si>
    <t>Permian Basin Royalty Trust</t>
  </si>
  <si>
    <t>PBW</t>
  </si>
  <si>
    <t>PowerShares WilderHill Clean Energy</t>
  </si>
  <si>
    <t>PBY</t>
  </si>
  <si>
    <t>Pep Boys - Manny, Moe &amp; Jack</t>
  </si>
  <si>
    <t>PC</t>
  </si>
  <si>
    <t>Panasonic Corporation</t>
  </si>
  <si>
    <t>PCA</t>
  </si>
  <si>
    <t>PCF</t>
  </si>
  <si>
    <t>Putnam High Income Securities Fund</t>
  </si>
  <si>
    <t>PCG</t>
  </si>
  <si>
    <t>PG &amp; E Corp.</t>
  </si>
  <si>
    <t>PCH</t>
  </si>
  <si>
    <t>PCK</t>
  </si>
  <si>
    <t>PIMCO California Municipal Income Fund II</t>
  </si>
  <si>
    <t>PCL</t>
  </si>
  <si>
    <t>Plum Creek Timber Co. Inc.</t>
  </si>
  <si>
    <t>PCM</t>
  </si>
  <si>
    <t>PCM Fund Inc.</t>
  </si>
  <si>
    <t>PCN</t>
  </si>
  <si>
    <t>PIMCO Corporate Income Fund</t>
  </si>
  <si>
    <t>PCP</t>
  </si>
  <si>
    <t>Precision Castparts Corp.</t>
  </si>
  <si>
    <t>PCQ</t>
  </si>
  <si>
    <t>PIMCO California Municipal Income Fund</t>
  </si>
  <si>
    <t>Southern Copper Corp.</t>
  </si>
  <si>
    <t>PCX</t>
  </si>
  <si>
    <t>Patriot Coal Corporation</t>
  </si>
  <si>
    <t>PCY</t>
  </si>
  <si>
    <t>PowerShares Emerging Mkts Sovereign Debt</t>
  </si>
  <si>
    <t>BRF - Brasil Foods S.A.</t>
  </si>
  <si>
    <t>PDE</t>
  </si>
  <si>
    <t>Pride International Inc.</t>
  </si>
  <si>
    <t>PDN</t>
  </si>
  <si>
    <t>PowerShares FTSE RAFI Dev Mkts ex-US S/M</t>
  </si>
  <si>
    <t>PDP</t>
  </si>
  <si>
    <t>PowerShares DWA Technical Leaders</t>
  </si>
  <si>
    <t>PDS</t>
  </si>
  <si>
    <t>PDT</t>
  </si>
  <si>
    <t>John Hancock Patriot Premium Dividend Fund II</t>
  </si>
  <si>
    <t>PEF</t>
  </si>
  <si>
    <t>PowerShares FTSE RAFI Europe</t>
  </si>
  <si>
    <t>PEG</t>
  </si>
  <si>
    <t>Public Service Enterprise Group Inc.</t>
  </si>
  <si>
    <t>PEI</t>
  </si>
  <si>
    <t>Pennsylvania Real Estate Investment Trust</t>
  </si>
  <si>
    <t>PEJ</t>
  </si>
  <si>
    <t>PowerShares Dynamic Leisure &amp; Entertain</t>
  </si>
  <si>
    <t>PEO</t>
  </si>
  <si>
    <t>Petroleum &amp; Resources Corp.</t>
  </si>
  <si>
    <t>PEP</t>
  </si>
  <si>
    <t>Pepsico, Inc.</t>
  </si>
  <si>
    <t>PEY</t>
  </si>
  <si>
    <t>PowerShares HighYield Dividend Achievers</t>
  </si>
  <si>
    <t>PEZ</t>
  </si>
  <si>
    <t>PowerShares Dynamic Consumer Disc</t>
  </si>
  <si>
    <t>PFA</t>
  </si>
  <si>
    <t>PowerShares Dynamic Developed Intl Opps</t>
  </si>
  <si>
    <t>PFD</t>
  </si>
  <si>
    <t>Flaherty &amp; Crumrine Preferred Income Fund Inc.</t>
  </si>
  <si>
    <t>PFE</t>
  </si>
  <si>
    <t>Pfizer Inc.</t>
  </si>
  <si>
    <t>PFF</t>
  </si>
  <si>
    <t>iShares S&amp;P U.S. Preferred Stock Index</t>
  </si>
  <si>
    <t>PFG</t>
  </si>
  <si>
    <t>Principal Financial Group Inc.</t>
  </si>
  <si>
    <t>PFI</t>
  </si>
  <si>
    <t>PowerShares Dynamic Financials</t>
  </si>
  <si>
    <t>PFL</t>
  </si>
  <si>
    <t>PFM</t>
  </si>
  <si>
    <t>PowerShares Dividend Achievers</t>
  </si>
  <si>
    <t>PFN</t>
  </si>
  <si>
    <t>PFO</t>
  </si>
  <si>
    <t>PFS</t>
  </si>
  <si>
    <t>Provident Financial Services, Inc.</t>
  </si>
  <si>
    <t>PG</t>
  </si>
  <si>
    <t>Procter &amp; Gamble Co.</t>
  </si>
  <si>
    <t>PGD</t>
  </si>
  <si>
    <t>Barclays Asian &amp; Gulf Currency Reval ETN</t>
  </si>
  <si>
    <t>PGF</t>
  </si>
  <si>
    <t>PowerShares Financial Preferred</t>
  </si>
  <si>
    <t>PGH</t>
  </si>
  <si>
    <t>Pengrowth Energy Trust</t>
  </si>
  <si>
    <t>PGI</t>
  </si>
  <si>
    <t>Premiere Global Services, Inc.</t>
  </si>
  <si>
    <t>PGJ</t>
  </si>
  <si>
    <t>PowerShares Gldn Dragon Halter USX China</t>
  </si>
  <si>
    <t>PGM</t>
  </si>
  <si>
    <t>PGN</t>
  </si>
  <si>
    <t>Progress Energy Inc.</t>
  </si>
  <si>
    <t>PGP</t>
  </si>
  <si>
    <t>PGR</t>
  </si>
  <si>
    <t>Progressive Corp.</t>
  </si>
  <si>
    <t>PGX</t>
  </si>
  <si>
    <t>PowerShares Preferred</t>
  </si>
  <si>
    <t>PH</t>
  </si>
  <si>
    <t>Parker Hannifin Corporation</t>
  </si>
  <si>
    <t>PHB</t>
  </si>
  <si>
    <t>PHD</t>
  </si>
  <si>
    <t>Pioneer Floating Rate Trust</t>
  </si>
  <si>
    <t>PHG</t>
  </si>
  <si>
    <t>Koninklijke Philips Electronics NV</t>
  </si>
  <si>
    <t>PHH</t>
  </si>
  <si>
    <t>PHH Corporation</t>
  </si>
  <si>
    <t>PHI</t>
  </si>
  <si>
    <t>Philippine Long Distance Telephone Co.</t>
  </si>
  <si>
    <t>Philippines</t>
  </si>
  <si>
    <t>PHK</t>
  </si>
  <si>
    <t>PIMCO High Income Fund</t>
  </si>
  <si>
    <t>PHM</t>
  </si>
  <si>
    <t>PHO</t>
  </si>
  <si>
    <t>PowerShares Water Resources</t>
  </si>
  <si>
    <t>PHT</t>
  </si>
  <si>
    <t>Pioneer High Income Trust</t>
  </si>
  <si>
    <t>PHX</t>
  </si>
  <si>
    <t>Panhandle Oil and Gas Inc.</t>
  </si>
  <si>
    <t>PIA</t>
  </si>
  <si>
    <t>PIC</t>
  </si>
  <si>
    <t>PowerShares Dynamic Insurance</t>
  </si>
  <si>
    <t>PID</t>
  </si>
  <si>
    <t>PowerShares Intl Dividend Achievers</t>
  </si>
  <si>
    <t>PIE</t>
  </si>
  <si>
    <t>PowerShares DWA Em Mkts Technical Ldrs</t>
  </si>
  <si>
    <t>PII</t>
  </si>
  <si>
    <t>Polaris Industries, Inc.</t>
  </si>
  <si>
    <t>PIKE</t>
  </si>
  <si>
    <t>Pike Electric Corporation</t>
  </si>
  <si>
    <t>PIM</t>
  </si>
  <si>
    <t>Putnam Master Intermediate Income Trust</t>
  </si>
  <si>
    <t>PIN</t>
  </si>
  <si>
    <t>PowerShares India</t>
  </si>
  <si>
    <t>PIO</t>
  </si>
  <si>
    <t>PowerShares Global Water</t>
  </si>
  <si>
    <t>PIQ</t>
  </si>
  <si>
    <t>PowerShares Dynamic MagniQuant</t>
  </si>
  <si>
    <t>PIR</t>
  </si>
  <si>
    <t>Pier 1 Imports Inc.</t>
  </si>
  <si>
    <t>PIV</t>
  </si>
  <si>
    <t>PIZ</t>
  </si>
  <si>
    <t>PowerShares DWA Dev Mkts Technical Ldrs</t>
  </si>
  <si>
    <t>PJB</t>
  </si>
  <si>
    <t>PowerShares Dynamic Banking</t>
  </si>
  <si>
    <t>PJC</t>
  </si>
  <si>
    <t>Piper Jaffray Companies</t>
  </si>
  <si>
    <t>PJF</t>
  </si>
  <si>
    <t>PowerShares Dynamic Large Cap</t>
  </si>
  <si>
    <t>PJG</t>
  </si>
  <si>
    <t>PowerShares Dynamic Mid Cap</t>
  </si>
  <si>
    <t>PJM</t>
  </si>
  <si>
    <t>PowerShares Dynamic Small Cap</t>
  </si>
  <si>
    <t>PJO</t>
  </si>
  <si>
    <t>PowerShares FTSE RAFI Japan</t>
  </si>
  <si>
    <t>PJP</t>
  </si>
  <si>
    <t>PowerShares Dynamic Pharmaceuticals</t>
  </si>
  <si>
    <t>PKB</t>
  </si>
  <si>
    <t>PowerShares Dynamic Building &amp; Construct</t>
  </si>
  <si>
    <t>PKD</t>
  </si>
  <si>
    <t>Parker Drilling Co.</t>
  </si>
  <si>
    <t>PKE</t>
  </si>
  <si>
    <t>Park Electrochemical Corp.</t>
  </si>
  <si>
    <t>PKG</t>
  </si>
  <si>
    <t>Packaging Corp. of America</t>
  </si>
  <si>
    <t>PKI</t>
  </si>
  <si>
    <t>PerkinElmer Inc.</t>
  </si>
  <si>
    <t>PKN</t>
  </si>
  <si>
    <t>PowerShares Global Nuclear Energy</t>
  </si>
  <si>
    <t>PKO</t>
  </si>
  <si>
    <t>PKW</t>
  </si>
  <si>
    <t>PowerShares Buyback Achievers</t>
  </si>
  <si>
    <t>PKX</t>
  </si>
  <si>
    <t>POSCO</t>
  </si>
  <si>
    <t>PKY</t>
  </si>
  <si>
    <t>Parkway Properties Inc.</t>
  </si>
  <si>
    <t>PL</t>
  </si>
  <si>
    <t>Protective Life Corp.</t>
  </si>
  <si>
    <t>PLA</t>
  </si>
  <si>
    <t>Playboy Enterprises Inc.</t>
  </si>
  <si>
    <t>PLD</t>
  </si>
  <si>
    <t>ProLogis</t>
  </si>
  <si>
    <t>PLK</t>
  </si>
  <si>
    <t>PowerShares Active Low Duration</t>
  </si>
  <si>
    <t>PLL</t>
  </si>
  <si>
    <t>Pall Corp.</t>
  </si>
  <si>
    <t>PLT</t>
  </si>
  <si>
    <t>Processing Systems &amp; Products</t>
  </si>
  <si>
    <t>PLW</t>
  </si>
  <si>
    <t>PowerShares 1-30 Laddered Treasury</t>
  </si>
  <si>
    <t>PM</t>
  </si>
  <si>
    <t>Philip Morris International, Inc.</t>
  </si>
  <si>
    <t>PMA</t>
  </si>
  <si>
    <t>PowerShares Active Mega Cap</t>
  </si>
  <si>
    <t>PMC</t>
  </si>
  <si>
    <t>PharMerica Corporation</t>
  </si>
  <si>
    <t>PMF</t>
  </si>
  <si>
    <t>PIMCO Municipal Income Fund</t>
  </si>
  <si>
    <t>PMI</t>
  </si>
  <si>
    <t>PMI Group Inc.</t>
  </si>
  <si>
    <t>PML</t>
  </si>
  <si>
    <t>PIMCO Municipal Income Fund II</t>
  </si>
  <si>
    <t>PMM</t>
  </si>
  <si>
    <t>Putnam Managed Municipal Income Trust</t>
  </si>
  <si>
    <t>PMO</t>
  </si>
  <si>
    <t>Putnam Municipal Opportunities Trust</t>
  </si>
  <si>
    <t>PMR</t>
  </si>
  <si>
    <t>PowerShares Dynamic Retail</t>
  </si>
  <si>
    <t>PMX</t>
  </si>
  <si>
    <t>PIMCO Municipal Income Fund III</t>
  </si>
  <si>
    <t>PNC</t>
  </si>
  <si>
    <t>PNC Financial Services Group Inc.</t>
  </si>
  <si>
    <t>PNF</t>
  </si>
  <si>
    <t>PIMCO New York Municipal Income Fund</t>
  </si>
  <si>
    <t>PNI</t>
  </si>
  <si>
    <t>PIMCO New York Municipal Income Fund II</t>
  </si>
  <si>
    <t>Pinnacle Entertainment Inc.</t>
  </si>
  <si>
    <t>PNM</t>
  </si>
  <si>
    <t>PNR</t>
  </si>
  <si>
    <t>Pentair, Inc.</t>
  </si>
  <si>
    <t>PNW</t>
  </si>
  <si>
    <t>Pinnacle West Capital Corp.</t>
  </si>
  <si>
    <t>PNX</t>
  </si>
  <si>
    <t>Phoenix Companies Inc.</t>
  </si>
  <si>
    <t>PNY</t>
  </si>
  <si>
    <t>Piedmont Natural Gas Co. Inc.</t>
  </si>
  <si>
    <t>POL</t>
  </si>
  <si>
    <t>PolyOne Corporation</t>
  </si>
  <si>
    <t>POM</t>
  </si>
  <si>
    <t>Pepco Holdings, Inc.</t>
  </si>
  <si>
    <t>POR</t>
  </si>
  <si>
    <t>Portland General Electric Company</t>
  </si>
  <si>
    <t>POT</t>
  </si>
  <si>
    <t>Potash Corp. of Saskatchewan, Inc.</t>
  </si>
  <si>
    <t>PPA</t>
  </si>
  <si>
    <t>PowerShares Aerospace &amp; Defense</t>
  </si>
  <si>
    <t>PPD</t>
  </si>
  <si>
    <t>PPG</t>
  </si>
  <si>
    <t>PPG Industries Inc.</t>
  </si>
  <si>
    <t>PPL</t>
  </si>
  <si>
    <t>PPL Corporation</t>
  </si>
  <si>
    <t>PPO</t>
  </si>
  <si>
    <t>Polypore International Inc.</t>
  </si>
  <si>
    <t>PPR</t>
  </si>
  <si>
    <t>ING Prime Rate Trust</t>
  </si>
  <si>
    <t>PPS</t>
  </si>
  <si>
    <t>Post Properties Inc.</t>
  </si>
  <si>
    <t>PPT</t>
  </si>
  <si>
    <t>PQ</t>
  </si>
  <si>
    <t>PetroQuest Energy Inc.</t>
  </si>
  <si>
    <t>PQY</t>
  </si>
  <si>
    <t>PowerShares Active AlphaQ</t>
  </si>
  <si>
    <t>PQZ</t>
  </si>
  <si>
    <t>PowerShares Active Alpha Multi-Cap</t>
  </si>
  <si>
    <t>PRA</t>
  </si>
  <si>
    <t>ProAssurance Corporation</t>
  </si>
  <si>
    <t>PRB</t>
  </si>
  <si>
    <t>Market Vectors Pre-Refunded Muni ETF</t>
  </si>
  <si>
    <t>PRE</t>
  </si>
  <si>
    <t>PartnerRe Ltd.</t>
  </si>
  <si>
    <t>PRF</t>
  </si>
  <si>
    <t>PowerShares FTSE RAFI US 1000</t>
  </si>
  <si>
    <t>PRM</t>
  </si>
  <si>
    <t>PRIMEDIA Inc.</t>
  </si>
  <si>
    <t>PRN</t>
  </si>
  <si>
    <t>PowerShares Dynamic Industrials</t>
  </si>
  <si>
    <t>PRO</t>
  </si>
  <si>
    <t>PROS Holdings, Inc.</t>
  </si>
  <si>
    <t>PRS</t>
  </si>
  <si>
    <t>Primus Guaranty, Ltd.</t>
  </si>
  <si>
    <t>PRU</t>
  </si>
  <si>
    <t>Prudential Financial, Inc.</t>
  </si>
  <si>
    <t>PRX</t>
  </si>
  <si>
    <t>Par Pharmaceutical Companies Inc.</t>
  </si>
  <si>
    <t>Drugs - Generic</t>
  </si>
  <si>
    <t>PSA</t>
  </si>
  <si>
    <t>Public Storage</t>
  </si>
  <si>
    <t>PSB</t>
  </si>
  <si>
    <t>PS Business Parks Inc.</t>
  </si>
  <si>
    <t>PSE</t>
  </si>
  <si>
    <t>Pioneer Southwest Energy Partners L.P.</t>
  </si>
  <si>
    <t>PSI</t>
  </si>
  <si>
    <t>PowerShares Dynamic Semiconductors</t>
  </si>
  <si>
    <t>PSJ</t>
  </si>
  <si>
    <t>PowerShares Dynamic Software</t>
  </si>
  <si>
    <t>PSL</t>
  </si>
  <si>
    <t>PowerShares Dynamic Consumer Staples</t>
  </si>
  <si>
    <t>PSO</t>
  </si>
  <si>
    <t>Pearson plc</t>
  </si>
  <si>
    <t>PSP</t>
  </si>
  <si>
    <t>PowerShares Listed Private Equity</t>
  </si>
  <si>
    <t>PSQ</t>
  </si>
  <si>
    <t>PSR</t>
  </si>
  <si>
    <t>PowerShares Active U.S. Real Estate</t>
  </si>
  <si>
    <t>PSS</t>
  </si>
  <si>
    <t>Collective Brands, Inc.</t>
  </si>
  <si>
    <t>PST</t>
  </si>
  <si>
    <t>PSW</t>
  </si>
  <si>
    <t>PSY</t>
  </si>
  <si>
    <t>PT</t>
  </si>
  <si>
    <t>Portugal Telecom SGPS SA</t>
  </si>
  <si>
    <t>Portugal</t>
  </si>
  <si>
    <t>PTC</t>
  </si>
  <si>
    <t>PAR Technology Corp.</t>
  </si>
  <si>
    <t>PTD</t>
  </si>
  <si>
    <t>UBS E-TRACS Short Platinum ER ETN</t>
  </si>
  <si>
    <t>PTE</t>
  </si>
  <si>
    <t>PowerShares Dynamic Telecom &amp; Wireless</t>
  </si>
  <si>
    <t>PTF</t>
  </si>
  <si>
    <t>PowerShares Dynamic Technology</t>
  </si>
  <si>
    <t>PTH</t>
  </si>
  <si>
    <t>PowerShares Dynamic Healthcare</t>
  </si>
  <si>
    <t>PTI</t>
  </si>
  <si>
    <t>PTJ</t>
  </si>
  <si>
    <t>PowerShares Dynamic Healthcare Services</t>
  </si>
  <si>
    <t>PTM</t>
  </si>
  <si>
    <t>UBS E-TRACS Long Platinum TR ETN</t>
  </si>
  <si>
    <t>PTO</t>
  </si>
  <si>
    <t>PTP</t>
  </si>
  <si>
    <t>Platinum Underwriters Holdings Ltd.</t>
  </si>
  <si>
    <t>PTR</t>
  </si>
  <si>
    <t>PetroChina Co. Ltd.</t>
  </si>
  <si>
    <t>PTV</t>
  </si>
  <si>
    <t>Pactiv Corp.</t>
  </si>
  <si>
    <t>PTY</t>
  </si>
  <si>
    <t>PIMCO Corporate Opportunity Fund</t>
  </si>
  <si>
    <t>PUI</t>
  </si>
  <si>
    <t>PowerShares Dynamic Utilities</t>
  </si>
  <si>
    <t>PUK</t>
  </si>
  <si>
    <t>Prudential plc</t>
  </si>
  <si>
    <t>PUW</t>
  </si>
  <si>
    <t>PowerShares WilderHill Progrsv Energy</t>
  </si>
  <si>
    <t>PVA</t>
  </si>
  <si>
    <t>Penn Virginia Corp.</t>
  </si>
  <si>
    <t>PVD</t>
  </si>
  <si>
    <t>Administradora de Fondos de Pensiones Provida SA</t>
  </si>
  <si>
    <t>PVG</t>
  </si>
  <si>
    <t>Penn Virginia GP Holdings LP</t>
  </si>
  <si>
    <t>PVH</t>
  </si>
  <si>
    <t>Phillips-Van Heusen Corp.</t>
  </si>
  <si>
    <t>PVI</t>
  </si>
  <si>
    <t>PowerShares VRDO Tax-Free Weekly</t>
  </si>
  <si>
    <t>PVR</t>
  </si>
  <si>
    <t>Penn Virginia Resource Partners LP</t>
  </si>
  <si>
    <t>PVX</t>
  </si>
  <si>
    <t>Provident Energy Trust</t>
  </si>
  <si>
    <t>PWB</t>
  </si>
  <si>
    <t>PowerShares Dynamic Large Cap Growth</t>
  </si>
  <si>
    <t>PWC</t>
  </si>
  <si>
    <t>PowerShares Dynamic Market</t>
  </si>
  <si>
    <t>PWE</t>
  </si>
  <si>
    <t>Penn West Energy Trust</t>
  </si>
  <si>
    <t>PWJ</t>
  </si>
  <si>
    <t>PowerShares Dynamic Mid Cap Growth</t>
  </si>
  <si>
    <t>PWO</t>
  </si>
  <si>
    <t>PowerShares Dynamic OTC</t>
  </si>
  <si>
    <t>PWP</t>
  </si>
  <si>
    <t>PowerShares Dynamic Mid Cap Value</t>
  </si>
  <si>
    <t>PWR</t>
  </si>
  <si>
    <t>PWT</t>
  </si>
  <si>
    <t>PowerShares Dynamic Small Cap Growth</t>
  </si>
  <si>
    <t>PWV</t>
  </si>
  <si>
    <t>PowerShares Dynamic Large Cap Value</t>
  </si>
  <si>
    <t>PWY</t>
  </si>
  <si>
    <t>PowerShares Dynamic Small Cap Value</t>
  </si>
  <si>
    <t>PWZ</t>
  </si>
  <si>
    <t>PowerShares Insured California Muni Bond</t>
  </si>
  <si>
    <t>PX</t>
  </si>
  <si>
    <t>Praxair Inc.</t>
  </si>
  <si>
    <t>PXD</t>
  </si>
  <si>
    <t>Pioneer Natural Resources Co.</t>
  </si>
  <si>
    <t>PXE</t>
  </si>
  <si>
    <t>PowerShares Dynamic Energy Explor &amp; Prod</t>
  </si>
  <si>
    <t>PXF</t>
  </si>
  <si>
    <t>PowerShares FTSE RAFI Dev Mkts ex-US</t>
  </si>
  <si>
    <t>PXH</t>
  </si>
  <si>
    <t>PowerShares FTSE RAFI Emerging Markets</t>
  </si>
  <si>
    <t>PXI</t>
  </si>
  <si>
    <t>PowerShares Dynamic Energy</t>
  </si>
  <si>
    <t>PXJ</t>
  </si>
  <si>
    <t>PowerShares Dynamic Oil &amp; Gas Services</t>
  </si>
  <si>
    <t>PXN</t>
  </si>
  <si>
    <t>PowerShares Lux Nanotech</t>
  </si>
  <si>
    <t>PXP</t>
  </si>
  <si>
    <t>Plains Exploration &amp; Production Company</t>
  </si>
  <si>
    <t>PXQ</t>
  </si>
  <si>
    <t>PowerShares Dynamic Networking</t>
  </si>
  <si>
    <t>PXR</t>
  </si>
  <si>
    <t>PowerShares Emerg Mks Infrastructure</t>
  </si>
  <si>
    <t>PYH</t>
  </si>
  <si>
    <t>PYN</t>
  </si>
  <si>
    <t>PIMCO New York Municipal Income Fund III</t>
  </si>
  <si>
    <t>PYZ</t>
  </si>
  <si>
    <t>PowerShares Dynamic Basic Materials</t>
  </si>
  <si>
    <t>PZA</t>
  </si>
  <si>
    <t>PowerShares Insured National Muni Bond</t>
  </si>
  <si>
    <t>PZC</t>
  </si>
  <si>
    <t>PIMCO California Municipal Income Fund III</t>
  </si>
  <si>
    <t>PZD</t>
  </si>
  <si>
    <t>PowerShares Cleantech</t>
  </si>
  <si>
    <t>PZE</t>
  </si>
  <si>
    <t>PZI</t>
  </si>
  <si>
    <t>PowerShares Zacks Micro Cap</t>
  </si>
  <si>
    <t>PZJ</t>
  </si>
  <si>
    <t>PowerShares Zacks Small Cap</t>
  </si>
  <si>
    <t>PZN</t>
  </si>
  <si>
    <t>Pzena Investment Management, Inc</t>
  </si>
  <si>
    <t>PZT</t>
  </si>
  <si>
    <t>PowerShares Insured New York Muni Bond</t>
  </si>
  <si>
    <t>Q</t>
  </si>
  <si>
    <t>Qwest Communications International Inc.</t>
  </si>
  <si>
    <t>QAI</t>
  </si>
  <si>
    <t>IQ Hedge Multi-Strategy Tracker ETF</t>
  </si>
  <si>
    <t>QID</t>
  </si>
  <si>
    <t>QLD</t>
  </si>
  <si>
    <t>QTM</t>
  </si>
  <si>
    <t>Quantum Corp.</t>
  </si>
  <si>
    <t>QXM</t>
  </si>
  <si>
    <t>Qiao Xing Mobile Communication Co., Ltd.</t>
  </si>
  <si>
    <t>R</t>
  </si>
  <si>
    <t>Ryder System, Inc.</t>
  </si>
  <si>
    <t>RA</t>
  </si>
  <si>
    <t>RailAmerica, Inc.</t>
  </si>
  <si>
    <t>RAD</t>
  </si>
  <si>
    <t>Rite Aid Corp.</t>
  </si>
  <si>
    <t>RAH</t>
  </si>
  <si>
    <t>Ralcorp Holdings Inc.</t>
  </si>
  <si>
    <t>RAI</t>
  </si>
  <si>
    <t>Reynolds American Inc.</t>
  </si>
  <si>
    <t>RAS</t>
  </si>
  <si>
    <t>RAIT Financial Trust</t>
  </si>
  <si>
    <t>RAX</t>
  </si>
  <si>
    <t>Rackspace Hosting, Inc</t>
  </si>
  <si>
    <t>RBA</t>
  </si>
  <si>
    <t>Ritchie Bros. Auctioneers Incorporated</t>
  </si>
  <si>
    <t>RBC</t>
  </si>
  <si>
    <t>RBN</t>
  </si>
  <si>
    <t>Robbins &amp; Myers Inc.</t>
  </si>
  <si>
    <t>RBS</t>
  </si>
  <si>
    <t>RC</t>
  </si>
  <si>
    <t>Grupo Radio Centro, S.A.B. de C.V.</t>
  </si>
  <si>
    <t>RCC</t>
  </si>
  <si>
    <t>Small Cap Premium &amp; Dividend Income Fund Inc.</t>
  </si>
  <si>
    <t>RCD</t>
  </si>
  <si>
    <t>Rydex S&amp;P Equal Weight Consumer Disc</t>
  </si>
  <si>
    <t>RCI</t>
  </si>
  <si>
    <t>Rogers Communications Inc.</t>
  </si>
  <si>
    <t>RCL</t>
  </si>
  <si>
    <t>Royal Caribbean Cruises Ltd.</t>
  </si>
  <si>
    <t>RCS</t>
  </si>
  <si>
    <t>PIMCO Strategic Global Government Fund Inc.</t>
  </si>
  <si>
    <t>RDC</t>
  </si>
  <si>
    <t>Rowan Companies Inc.</t>
  </si>
  <si>
    <t>RDK</t>
  </si>
  <si>
    <t>Ruddick Corp.</t>
  </si>
  <si>
    <t>RDN</t>
  </si>
  <si>
    <t>Radian Group Inc.</t>
  </si>
  <si>
    <t>RDS-B</t>
  </si>
  <si>
    <t>Royal Dutch Shell plc</t>
  </si>
  <si>
    <t>RDY</t>
  </si>
  <si>
    <t>Dr. Reddy's Laboratories Ltd.</t>
  </si>
  <si>
    <t>RE</t>
  </si>
  <si>
    <t>Everest Re Group Ltd.</t>
  </si>
  <si>
    <t>REG</t>
  </si>
  <si>
    <t>Regency Centers Corporation</t>
  </si>
  <si>
    <t>REM</t>
  </si>
  <si>
    <t>iShares FTSE NAREIT Mort Plus Cp Idx</t>
  </si>
  <si>
    <t>REN</t>
  </si>
  <si>
    <t>Resolute Energy Corporation</t>
  </si>
  <si>
    <t>REP</t>
  </si>
  <si>
    <t>Repsol YPF SA</t>
  </si>
  <si>
    <t>RES</t>
  </si>
  <si>
    <t>RPC Inc.</t>
  </si>
  <si>
    <t>Revlon, Inc.</t>
  </si>
  <si>
    <t>REW</t>
  </si>
  <si>
    <t>REZ</t>
  </si>
  <si>
    <t>iShares FTSE NAREIT Resid Plus Cp Idx</t>
  </si>
  <si>
    <t>RF</t>
  </si>
  <si>
    <t>Regions Financial Corp.</t>
  </si>
  <si>
    <t>RFG</t>
  </si>
  <si>
    <t>Rydex S&amp;P Midcap 400 Pure Growth</t>
  </si>
  <si>
    <t>RFI</t>
  </si>
  <si>
    <t>Cohen &amp; Steers Total Return Realty Fund Inc.</t>
  </si>
  <si>
    <t>RFV</t>
  </si>
  <si>
    <t>Rydex S&amp;P Midcap 400 Pure Value</t>
  </si>
  <si>
    <t>RGA</t>
  </si>
  <si>
    <t>Reinsurance Group of America Inc.</t>
  </si>
  <si>
    <t>RGC</t>
  </si>
  <si>
    <t>Regal Entertainment Group</t>
  </si>
  <si>
    <t>RGI</t>
  </si>
  <si>
    <t>Rydex S&amp;P Equal Weight Industrials</t>
  </si>
  <si>
    <t>RGR</t>
  </si>
  <si>
    <t>Sturm, Ruger &amp; Co. Inc.</t>
  </si>
  <si>
    <t>RGS</t>
  </si>
  <si>
    <t>Regis Corp.</t>
  </si>
  <si>
    <t>RHB</t>
  </si>
  <si>
    <t>Rehabcare Group Inc.</t>
  </si>
  <si>
    <t>RHI</t>
  </si>
  <si>
    <t>Robert Half International Inc.</t>
  </si>
  <si>
    <t>RHS</t>
  </si>
  <si>
    <t>Rydex S&amp;P Equal Weight Consumer Staples</t>
  </si>
  <si>
    <t>RHT</t>
  </si>
  <si>
    <t>RIG</t>
  </si>
  <si>
    <t>Transocean Ltd.</t>
  </si>
  <si>
    <t>RIT</t>
  </si>
  <si>
    <t>LMP Real Estate Income Fund Inc.</t>
  </si>
  <si>
    <t>RJA</t>
  </si>
  <si>
    <t>ELEMENTS Rogers Intl Commodity Agri ETN</t>
  </si>
  <si>
    <t>RJF</t>
  </si>
  <si>
    <t>Raymond James Financial Inc.</t>
  </si>
  <si>
    <t>RJI</t>
  </si>
  <si>
    <t>ELEMENTS Rogers Intl Commodity ETN</t>
  </si>
  <si>
    <t>RJN</t>
  </si>
  <si>
    <t>ELEMENTS Rogers Intl Commodity Engy ETN</t>
  </si>
  <si>
    <t>RJZ</t>
  </si>
  <si>
    <t>ELEMENTS Rogers Intl Commodity Metal ETN</t>
  </si>
  <si>
    <t>RKT</t>
  </si>
  <si>
    <t>Rock-Tenn Co.</t>
  </si>
  <si>
    <t>RL</t>
  </si>
  <si>
    <t>Polo Ralph Lauren Corp.</t>
  </si>
  <si>
    <t>RLH</t>
  </si>
  <si>
    <t>Red Lion Hotels Corporation</t>
  </si>
  <si>
    <t>RLI</t>
  </si>
  <si>
    <t>RLI Corp.</t>
  </si>
  <si>
    <t>RMD</t>
  </si>
  <si>
    <t>ResMed Inc.</t>
  </si>
  <si>
    <t>RMT</t>
  </si>
  <si>
    <t>Royce Micro-Cap Trust, Inc.</t>
  </si>
  <si>
    <t>RNE</t>
  </si>
  <si>
    <t>Morgan Stanley Eastern Europe Fund Inc</t>
  </si>
  <si>
    <t>RNP</t>
  </si>
  <si>
    <t>Cohen &amp; Steers REIT &amp; Preferred Income Fund Inc.</t>
  </si>
  <si>
    <t>RNR</t>
  </si>
  <si>
    <t>RenaissanceRe Holdings Ltd.</t>
  </si>
  <si>
    <t>ROC</t>
  </si>
  <si>
    <t>Rockwood Holdings Inc.</t>
  </si>
  <si>
    <t>ROG</t>
  </si>
  <si>
    <t>ROI</t>
  </si>
  <si>
    <t>WisdomTree LargeCap Growth</t>
  </si>
  <si>
    <t>Rockwell Automation Inc.</t>
  </si>
  <si>
    <t>ROL</t>
  </si>
  <si>
    <t>Rollins Inc.</t>
  </si>
  <si>
    <t>ROM</t>
  </si>
  <si>
    <t>ROP</t>
  </si>
  <si>
    <t>Roper Industries Inc.</t>
  </si>
  <si>
    <t>RPG</t>
  </si>
  <si>
    <t>Rydex S&amp;P 500 Pure Growth</t>
  </si>
  <si>
    <t>RPM</t>
  </si>
  <si>
    <t>RPM International Inc.</t>
  </si>
  <si>
    <t>RPT</t>
  </si>
  <si>
    <t>Ramco-Gershenson Properties Trust</t>
  </si>
  <si>
    <t>RPV</t>
  </si>
  <si>
    <t>Rydex S&amp;P 500 Pure Value</t>
  </si>
  <si>
    <t>RQI</t>
  </si>
  <si>
    <t>RRC</t>
  </si>
  <si>
    <t>RRI</t>
  </si>
  <si>
    <t>RRI Energy, Inc.</t>
  </si>
  <si>
    <t>RRR</t>
  </si>
  <si>
    <t>RSC Holdings, Inc.</t>
  </si>
  <si>
    <t>RS</t>
  </si>
  <si>
    <t>Reliance Steel &amp; Aluminum Co.</t>
  </si>
  <si>
    <t>RSG</t>
  </si>
  <si>
    <t>RSH</t>
  </si>
  <si>
    <t>RadioShack Corp.</t>
  </si>
  <si>
    <t>RSO</t>
  </si>
  <si>
    <t>Resource Capital Corp.</t>
  </si>
  <si>
    <t>RSP</t>
  </si>
  <si>
    <t>Rydex S&amp;P Equal Weight</t>
  </si>
  <si>
    <t>RST</t>
  </si>
  <si>
    <t>Rosetta Stone, Inc.</t>
  </si>
  <si>
    <t>RSU</t>
  </si>
  <si>
    <t>Rydex 2x S&amp;P 500</t>
  </si>
  <si>
    <t>RSW</t>
  </si>
  <si>
    <t>Rydex Inverse 2x S&amp;P 500</t>
  </si>
  <si>
    <t>RSX</t>
  </si>
  <si>
    <t>Market Vectors Russia ETF</t>
  </si>
  <si>
    <t>RT</t>
  </si>
  <si>
    <t>Ruby Tuesday, Inc.</t>
  </si>
  <si>
    <t>RTI</t>
  </si>
  <si>
    <t>RTI International Metals, Inc.</t>
  </si>
  <si>
    <t>RTL</t>
  </si>
  <si>
    <t>iShares FTSE NAREIT Retail Cp Idx</t>
  </si>
  <si>
    <t>RTM</t>
  </si>
  <si>
    <t>Rydex S&amp;P Equal Weight Materials</t>
  </si>
  <si>
    <t>RTN</t>
  </si>
  <si>
    <t>Raytheon Co.</t>
  </si>
  <si>
    <t>RTR</t>
  </si>
  <si>
    <t>RevenueShares ADR</t>
  </si>
  <si>
    <t>RUK</t>
  </si>
  <si>
    <t>Reed Elsevier plc</t>
  </si>
  <si>
    <t>RVI</t>
  </si>
  <si>
    <t>Retail Ventures Inc.</t>
  </si>
  <si>
    <t>RVT</t>
  </si>
  <si>
    <t>Royce Value Trust Inc.</t>
  </si>
  <si>
    <t>RWJ</t>
  </si>
  <si>
    <t>RevenueShares Small Cap</t>
  </si>
  <si>
    <t>RWK</t>
  </si>
  <si>
    <t>RevenueShares Mid Cap</t>
  </si>
  <si>
    <t>RWL</t>
  </si>
  <si>
    <t>RevenueShares Large Cap</t>
  </si>
  <si>
    <t>RWM</t>
  </si>
  <si>
    <t>RWO</t>
  </si>
  <si>
    <t>SPDR Dow Jones Global Real Estate</t>
  </si>
  <si>
    <t>RWR</t>
  </si>
  <si>
    <t>SPDR Dow Jones REIT</t>
  </si>
  <si>
    <t>RWT</t>
  </si>
  <si>
    <t>Redwood Trust Inc.</t>
  </si>
  <si>
    <t>RWV</t>
  </si>
  <si>
    <t>RWW</t>
  </si>
  <si>
    <t>RevenueShares Financials Sector</t>
  </si>
  <si>
    <t>RWX</t>
  </si>
  <si>
    <t>SPDR Dow Jones Intl Real Estate</t>
  </si>
  <si>
    <t>RXD</t>
  </si>
  <si>
    <t>RXI</t>
  </si>
  <si>
    <t>iShares S&amp;P Global Cons Discretionary</t>
  </si>
  <si>
    <t>RXL</t>
  </si>
  <si>
    <t>ProShares Ultra Health Care</t>
  </si>
  <si>
    <t>RY</t>
  </si>
  <si>
    <t>Royal Bank of Canada</t>
  </si>
  <si>
    <t>RYE</t>
  </si>
  <si>
    <t>Rydex S&amp;P Equal Weight Energy</t>
  </si>
  <si>
    <t>RYF</t>
  </si>
  <si>
    <t>Rydex S&amp;P Equal Weight Financials</t>
  </si>
  <si>
    <t>RYH</t>
  </si>
  <si>
    <t>Rydex S&amp;P Equal Weight Health Care</t>
  </si>
  <si>
    <t>RYJ</t>
  </si>
  <si>
    <t>Claymore/Raymond James SB-1 Equity</t>
  </si>
  <si>
    <t>RYL</t>
  </si>
  <si>
    <t>Ryland Group Inc.</t>
  </si>
  <si>
    <t>RYN</t>
  </si>
  <si>
    <t>Rayonier Inc.</t>
  </si>
  <si>
    <t>RYT</t>
  </si>
  <si>
    <t>Rydex S&amp;P Equal Weight Technology</t>
  </si>
  <si>
    <t>RYU</t>
  </si>
  <si>
    <t>Rydex S&amp;P Equal Weight Utilities</t>
  </si>
  <si>
    <t>RZ</t>
  </si>
  <si>
    <t>Raser Technologies, Inc.</t>
  </si>
  <si>
    <t>RZG</t>
  </si>
  <si>
    <t>Rydex S&amp;P SmallCap 600 Pure Growth</t>
  </si>
  <si>
    <t>RZV</t>
  </si>
  <si>
    <t>Rydex S&amp;P SmallCap 600 Pure Value</t>
  </si>
  <si>
    <t>Sprint Nextel Corp.</t>
  </si>
  <si>
    <t>SAA</t>
  </si>
  <si>
    <t>SAB</t>
  </si>
  <si>
    <t>Grupo Casa Saba SAB de CV</t>
  </si>
  <si>
    <t>SAH</t>
  </si>
  <si>
    <t>Sonic Automotive Inc.</t>
  </si>
  <si>
    <t>SAI</t>
  </si>
  <si>
    <t>SAIC, Inc.</t>
  </si>
  <si>
    <t>SAM</t>
  </si>
  <si>
    <t>Boston Beer Co. Inc.</t>
  </si>
  <si>
    <t>SAN</t>
  </si>
  <si>
    <t>Banco Santander-Chile</t>
  </si>
  <si>
    <t>SAP</t>
  </si>
  <si>
    <t>SAP AG</t>
  </si>
  <si>
    <t>SB</t>
  </si>
  <si>
    <t>Safe Bulkers, Inc.</t>
  </si>
  <si>
    <t>SBB</t>
  </si>
  <si>
    <t>SBH</t>
  </si>
  <si>
    <t>Sally Beauty Holdings Inc.</t>
  </si>
  <si>
    <t>SBR</t>
  </si>
  <si>
    <t>Sabine Royalty Trust</t>
  </si>
  <si>
    <t>SBS</t>
  </si>
  <si>
    <t>Companhia de Saneamento Basico do Estado de Sao Paulo</t>
  </si>
  <si>
    <t>SBW</t>
  </si>
  <si>
    <t>Western Asset Worldwide Income Fund Inc.</t>
  </si>
  <si>
    <t>SBX</t>
  </si>
  <si>
    <t>SCC</t>
  </si>
  <si>
    <t>SCD</t>
  </si>
  <si>
    <t>LMP Capital and Income Fund Inc.</t>
  </si>
  <si>
    <t>SCG</t>
  </si>
  <si>
    <t>SCANA Corp.</t>
  </si>
  <si>
    <t>SCI</t>
  </si>
  <si>
    <t>Service Corp. International</t>
  </si>
  <si>
    <t>SCJ</t>
  </si>
  <si>
    <t>iShares MSCI Japan Small Cap Index</t>
  </si>
  <si>
    <t>SCL</t>
  </si>
  <si>
    <t>Stepan Company</t>
  </si>
  <si>
    <t>SCO</t>
  </si>
  <si>
    <t>SCR</t>
  </si>
  <si>
    <t>Simcere Pharmaceutical Group.</t>
  </si>
  <si>
    <t>SCS</t>
  </si>
  <si>
    <t>Steelcase Inc.</t>
  </si>
  <si>
    <t>SCX</t>
  </si>
  <si>
    <t>LS Starrett Co.</t>
  </si>
  <si>
    <t>SCZ</t>
  </si>
  <si>
    <t>iShares MSCI EAFE Small Cap Index</t>
  </si>
  <si>
    <t>SD</t>
  </si>
  <si>
    <t>SandRidge Energy, Inc.</t>
  </si>
  <si>
    <t>SDD</t>
  </si>
  <si>
    <t>SDK</t>
  </si>
  <si>
    <t>SDP</t>
  </si>
  <si>
    <t>SDS</t>
  </si>
  <si>
    <t>SDY</t>
  </si>
  <si>
    <t>SPDR S&amp;P Dividend</t>
  </si>
  <si>
    <t>SE</t>
  </si>
  <si>
    <t>Spectra Energy Corp.</t>
  </si>
  <si>
    <t>SEA</t>
  </si>
  <si>
    <t>Claymore/Delta Global Shipping</t>
  </si>
  <si>
    <t>SEE</t>
  </si>
  <si>
    <t>Sealed Air Corporation</t>
  </si>
  <si>
    <t>SEF</t>
  </si>
  <si>
    <t>SEH</t>
  </si>
  <si>
    <t>Spartech Corp.</t>
  </si>
  <si>
    <t>SEM</t>
  </si>
  <si>
    <t>Select Medical Holdings Corporation</t>
  </si>
  <si>
    <t>SEP</t>
  </si>
  <si>
    <t>Spectra Energy Partners, LP</t>
  </si>
  <si>
    <t>SF</t>
  </si>
  <si>
    <t>Stifel Financial Corp.</t>
  </si>
  <si>
    <t>SFD</t>
  </si>
  <si>
    <t>Smithfield Foods Inc.</t>
  </si>
  <si>
    <t>SFE</t>
  </si>
  <si>
    <t>Safeguard Scientifics, Inc.</t>
  </si>
  <si>
    <t>SFG</t>
  </si>
  <si>
    <t>StanCorp Financial Group Inc.</t>
  </si>
  <si>
    <t>SFI</t>
  </si>
  <si>
    <t>iStar Financial Inc.</t>
  </si>
  <si>
    <t>SFK</t>
  </si>
  <si>
    <t>SFL</t>
  </si>
  <si>
    <t>Ship Finance International Limited</t>
  </si>
  <si>
    <t>SFN</t>
  </si>
  <si>
    <t>SFY</t>
  </si>
  <si>
    <t>Swift Energy Co.</t>
  </si>
  <si>
    <t>SGF</t>
  </si>
  <si>
    <t>The Singapore Fund, Inc.</t>
  </si>
  <si>
    <t>SGG</t>
  </si>
  <si>
    <t>SGK</t>
  </si>
  <si>
    <t>Schawk Inc.</t>
  </si>
  <si>
    <t>SGL</t>
  </si>
  <si>
    <t>Strategic Global Income Fund Inc.</t>
  </si>
  <si>
    <t>SGU</t>
  </si>
  <si>
    <t>Star Gas Partners LP</t>
  </si>
  <si>
    <t>SGY</t>
  </si>
  <si>
    <t>Stone Energy Corp.</t>
  </si>
  <si>
    <t>SH</t>
  </si>
  <si>
    <t>SHAW</t>
  </si>
  <si>
    <t>Shaw Group Inc.</t>
  </si>
  <si>
    <t>SHG</t>
  </si>
  <si>
    <t>Shinhan Financial Group Co. Ltd.</t>
  </si>
  <si>
    <t>SHI</t>
  </si>
  <si>
    <t>Sinopec Shanghai Petrochemical Co. Ltd.</t>
  </si>
  <si>
    <t>SHM</t>
  </si>
  <si>
    <t>SHO</t>
  </si>
  <si>
    <t>Sunstone Hotel Investors Inc.</t>
  </si>
  <si>
    <t>SHS</t>
  </si>
  <si>
    <t>Sauer-Danfoss Inc.</t>
  </si>
  <si>
    <t>SHV</t>
  </si>
  <si>
    <t>iShares Barclays Short Treasury Bond</t>
  </si>
  <si>
    <t>SHW</t>
  </si>
  <si>
    <t>Sherwin-Williams Co.</t>
  </si>
  <si>
    <t>SHY</t>
  </si>
  <si>
    <t>iShares Barclays 1-3 Year Treasury Bond</t>
  </si>
  <si>
    <t>SI</t>
  </si>
  <si>
    <t>Siemens AG</t>
  </si>
  <si>
    <t>SID</t>
  </si>
  <si>
    <t>Companhia Siderurgica Nacional</t>
  </si>
  <si>
    <t>SIG</t>
  </si>
  <si>
    <t>Signet Jewelers Limited</t>
  </si>
  <si>
    <t>Jewelry Stores</t>
  </si>
  <si>
    <t>SIJ</t>
  </si>
  <si>
    <t>SJF</t>
  </si>
  <si>
    <t>SJH</t>
  </si>
  <si>
    <t>SJI</t>
  </si>
  <si>
    <t>South Jersey Industries, Inc.</t>
  </si>
  <si>
    <t>SJL</t>
  </si>
  <si>
    <t>SJM</t>
  </si>
  <si>
    <t>The J. M. Smucker Company</t>
  </si>
  <si>
    <t>SJR</t>
  </si>
  <si>
    <t>Shaw Communications, Inc.</t>
  </si>
  <si>
    <t>SJT</t>
  </si>
  <si>
    <t>San Juan Basin Royalty Trust</t>
  </si>
  <si>
    <t>SJW</t>
  </si>
  <si>
    <t>SJW Corp.</t>
  </si>
  <si>
    <t>SKF</t>
  </si>
  <si>
    <t>SKH</t>
  </si>
  <si>
    <t>Skilled Healthcare Group, Inc.</t>
  </si>
  <si>
    <t>SKK</t>
  </si>
  <si>
    <t>SKM</t>
  </si>
  <si>
    <t>SK Telecom Co. Ltd.</t>
  </si>
  <si>
    <t>SKS</t>
  </si>
  <si>
    <t>Saks Incorporated</t>
  </si>
  <si>
    <t>SKT</t>
  </si>
  <si>
    <t>Tanger Factory Outlet Centers Inc.</t>
  </si>
  <si>
    <t>SKX</t>
  </si>
  <si>
    <t>Skechers USA Inc.</t>
  </si>
  <si>
    <t>SKY</t>
  </si>
  <si>
    <t>Skyline Corp.</t>
  </si>
  <si>
    <t>SLA</t>
  </si>
  <si>
    <t>American Select Portfolio Inc.</t>
  </si>
  <si>
    <t>SLB</t>
  </si>
  <si>
    <t>Schlumberger Limited</t>
  </si>
  <si>
    <t>SLE</t>
  </si>
  <si>
    <t>Sara Lee Corp.</t>
  </si>
  <si>
    <t>SLF</t>
  </si>
  <si>
    <t>Sun Life Financial Inc.</t>
  </si>
  <si>
    <t>SLG</t>
  </si>
  <si>
    <t>SL Green Realty Corp.</t>
  </si>
  <si>
    <t>SLH</t>
  </si>
  <si>
    <t>Solera Holdings Inc.</t>
  </si>
  <si>
    <t>SLM</t>
  </si>
  <si>
    <t>SLS</t>
  </si>
  <si>
    <t>SLS International Inc.</t>
  </si>
  <si>
    <t>SLT</t>
  </si>
  <si>
    <t>SLV</t>
  </si>
  <si>
    <t>iShares Silver Trust</t>
  </si>
  <si>
    <t>SLW</t>
  </si>
  <si>
    <t>Silver Wheaton Corp.</t>
  </si>
  <si>
    <t>SLX</t>
  </si>
  <si>
    <t>Market Vectors Steel ETF</t>
  </si>
  <si>
    <t>SM</t>
  </si>
  <si>
    <t>SMA</t>
  </si>
  <si>
    <t>Symmetry Medical, Inc.</t>
  </si>
  <si>
    <t>SMB</t>
  </si>
  <si>
    <t>SMG</t>
  </si>
  <si>
    <t>The Scotts Miracle-Gro Co.</t>
  </si>
  <si>
    <t>SMI</t>
  </si>
  <si>
    <t>Semiconductor Manufacturing International Corp.</t>
  </si>
  <si>
    <t>SMK</t>
  </si>
  <si>
    <t>SMN</t>
  </si>
  <si>
    <t>SMP</t>
  </si>
  <si>
    <t>Standard Motor Products Inc.</t>
  </si>
  <si>
    <t>SMS</t>
  </si>
  <si>
    <t>Sims Metal Management Limited</t>
  </si>
  <si>
    <t>Wholesale, Other</t>
  </si>
  <si>
    <t>SNA</t>
  </si>
  <si>
    <t>Snap-on Inc.</t>
  </si>
  <si>
    <t>SNE</t>
  </si>
  <si>
    <t>Sony Corporation</t>
  </si>
  <si>
    <t>SNF</t>
  </si>
  <si>
    <t>SNH</t>
  </si>
  <si>
    <t>Senior Housing Properties Trust</t>
  </si>
  <si>
    <t>SNI</t>
  </si>
  <si>
    <t>Scripps Networks Interactive, Inc.</t>
  </si>
  <si>
    <t>SNN</t>
  </si>
  <si>
    <t>Smith &amp; Nephew plc</t>
  </si>
  <si>
    <t>SNP</t>
  </si>
  <si>
    <t>China Petroleum &amp; Chemical Corp.</t>
  </si>
  <si>
    <t>SNV</t>
  </si>
  <si>
    <t>Synovus Financial Corp.</t>
  </si>
  <si>
    <t>SNX</t>
  </si>
  <si>
    <t>SYNNEX Corp.</t>
  </si>
  <si>
    <t>SNY</t>
  </si>
  <si>
    <t>Sanofi-Aventis</t>
  </si>
  <si>
    <t>SO</t>
  </si>
  <si>
    <t>Southern Company</t>
  </si>
  <si>
    <t>SOA</t>
  </si>
  <si>
    <t>Solutia Inc.</t>
  </si>
  <si>
    <t>SOL</t>
  </si>
  <si>
    <t>ReneSola Ltd.</t>
  </si>
  <si>
    <t>SON</t>
  </si>
  <si>
    <t>Sonoco Products Co.</t>
  </si>
  <si>
    <t>SOR</t>
  </si>
  <si>
    <t>SPA</t>
  </si>
  <si>
    <t>Sparton Corp.</t>
  </si>
  <si>
    <t>SPF</t>
  </si>
  <si>
    <t>Standard Pacific Corp.</t>
  </si>
  <si>
    <t>SPG</t>
  </si>
  <si>
    <t>Simon Property Group Inc.</t>
  </si>
  <si>
    <t>SPH</t>
  </si>
  <si>
    <t>Suburban Propane Partners LP</t>
  </si>
  <si>
    <t>SPN</t>
  </si>
  <si>
    <t>Superior Energy Services Inc.</t>
  </si>
  <si>
    <t>SPP</t>
  </si>
  <si>
    <t>Sappi Limited</t>
  </si>
  <si>
    <t>SPR</t>
  </si>
  <si>
    <t>Spirit AeroSystems Holdings Inc</t>
  </si>
  <si>
    <t>SPW</t>
  </si>
  <si>
    <t>SPX Corporation</t>
  </si>
  <si>
    <t>SPXU</t>
  </si>
  <si>
    <t>SPY</t>
  </si>
  <si>
    <t>SQM</t>
  </si>
  <si>
    <t>Chemical &amp; Mining Co. of Chile Inc.</t>
  </si>
  <si>
    <t>SR</t>
  </si>
  <si>
    <t>The Standard Register Company</t>
  </si>
  <si>
    <t>SRE</t>
  </si>
  <si>
    <t>Sempra Energy</t>
  </si>
  <si>
    <t>SRI</t>
  </si>
  <si>
    <t>Stoneridge Inc.</t>
  </si>
  <si>
    <t>SRS</t>
  </si>
  <si>
    <t>SRT</t>
  </si>
  <si>
    <t>StarTek, Inc.</t>
  </si>
  <si>
    <t>SRV</t>
  </si>
  <si>
    <t>SRX</t>
  </si>
  <si>
    <t>SRA International Inc.</t>
  </si>
  <si>
    <t>SRZ</t>
  </si>
  <si>
    <t>Sunrise Senior Living Inc.</t>
  </si>
  <si>
    <t>SSD</t>
  </si>
  <si>
    <t>Simpson Manufacturing Co., Inc.</t>
  </si>
  <si>
    <t>SSG</t>
  </si>
  <si>
    <t>SSI</t>
  </si>
  <si>
    <t>Stage Stores Inc.</t>
  </si>
  <si>
    <t>SSL</t>
  </si>
  <si>
    <t>Sasol Ltd.</t>
  </si>
  <si>
    <t>SSO</t>
  </si>
  <si>
    <t>SSP</t>
  </si>
  <si>
    <t>The E. W. Scripps Company</t>
  </si>
  <si>
    <t>SSS</t>
  </si>
  <si>
    <t>Sovran Self Storage Inc.</t>
  </si>
  <si>
    <t>SSW</t>
  </si>
  <si>
    <t>Seaspan Corp.</t>
  </si>
  <si>
    <t>Marshall Islands</t>
  </si>
  <si>
    <t>STC</t>
  </si>
  <si>
    <t>Stewart Information Services Corp.</t>
  </si>
  <si>
    <t>STD</t>
  </si>
  <si>
    <t>Banco Santander, S.A.</t>
  </si>
  <si>
    <t>STE</t>
  </si>
  <si>
    <t>Steris Corp.</t>
  </si>
  <si>
    <t>SunTrust Banks, Inc.</t>
  </si>
  <si>
    <t>STJ</t>
  </si>
  <si>
    <t>St. Jude Medical Inc.</t>
  </si>
  <si>
    <t>STL</t>
  </si>
  <si>
    <t>Sterling Bancorp</t>
  </si>
  <si>
    <t>STM</t>
  </si>
  <si>
    <t>STMicroelectronics NV</t>
  </si>
  <si>
    <t>STN</t>
  </si>
  <si>
    <t>Stantec Inc.</t>
  </si>
  <si>
    <t>STO</t>
  </si>
  <si>
    <t>Statoil ASA</t>
  </si>
  <si>
    <t>Norway</t>
  </si>
  <si>
    <t>STP</t>
  </si>
  <si>
    <t>Suntech Power Holdings Co. Ltd.</t>
  </si>
  <si>
    <t>STR</t>
  </si>
  <si>
    <t>STT</t>
  </si>
  <si>
    <t>State Street Corp.</t>
  </si>
  <si>
    <t>STU</t>
  </si>
  <si>
    <t>Student Loan Corp.</t>
  </si>
  <si>
    <t>STV</t>
  </si>
  <si>
    <t>China Digital TV Holding Co., Ltd.</t>
  </si>
  <si>
    <t>STZ</t>
  </si>
  <si>
    <t>Constellation Brands Inc.</t>
  </si>
  <si>
    <t>SU</t>
  </si>
  <si>
    <t>Suncor Energy Inc.</t>
  </si>
  <si>
    <t>SUB</t>
  </si>
  <si>
    <t>SUG</t>
  </si>
  <si>
    <t>Southern Union Co.</t>
  </si>
  <si>
    <t>SUI</t>
  </si>
  <si>
    <t>Sun Communities Inc.</t>
  </si>
  <si>
    <t>SUN</t>
  </si>
  <si>
    <t>Sunoco Inc.</t>
  </si>
  <si>
    <t>SUP</t>
  </si>
  <si>
    <t>Superior Industries International, Inc.</t>
  </si>
  <si>
    <t>SUR</t>
  </si>
  <si>
    <t>CNA Surety Corp.</t>
  </si>
  <si>
    <t>SVM</t>
  </si>
  <si>
    <t>Silvercorp Metals Inc.</t>
  </si>
  <si>
    <t>SVR</t>
  </si>
  <si>
    <t>Syniverse Holdings Inc.</t>
  </si>
  <si>
    <t>SVU</t>
  </si>
  <si>
    <t>SUPERVALU Inc.</t>
  </si>
  <si>
    <t>SWC</t>
  </si>
  <si>
    <t>Stillwater Mining Co.</t>
  </si>
  <si>
    <t>SWI</t>
  </si>
  <si>
    <t>SolarWinds, Inc.</t>
  </si>
  <si>
    <t>SWK</t>
  </si>
  <si>
    <t>SWM</t>
  </si>
  <si>
    <t>Schweitzer-Mauduit International Inc.</t>
  </si>
  <si>
    <t>SWN</t>
  </si>
  <si>
    <t>Southwestern Energy Co.</t>
  </si>
  <si>
    <t>SWS</t>
  </si>
  <si>
    <t>SWS Group Inc.</t>
  </si>
  <si>
    <t>SWX</t>
  </si>
  <si>
    <t>SWY</t>
  </si>
  <si>
    <t>Safeway Inc.</t>
  </si>
  <si>
    <t>SWZ</t>
  </si>
  <si>
    <t>The Swiss Helvetia Fund Inc.</t>
  </si>
  <si>
    <t>SXI</t>
  </si>
  <si>
    <t>Standex International Corp.</t>
  </si>
  <si>
    <t>SXL</t>
  </si>
  <si>
    <t>SXT</t>
  </si>
  <si>
    <t>SYK</t>
  </si>
  <si>
    <t>Stryker Corp.</t>
  </si>
  <si>
    <t>SYT</t>
  </si>
  <si>
    <t>Syngenta AG</t>
  </si>
  <si>
    <t>SYX</t>
  </si>
  <si>
    <t>Systemax Inc.</t>
  </si>
  <si>
    <t>SYY</t>
  </si>
  <si>
    <t>Sysco Corp.</t>
  </si>
  <si>
    <t>Food Wholesale</t>
  </si>
  <si>
    <t>SZK</t>
  </si>
  <si>
    <t>SZO</t>
  </si>
  <si>
    <t>PowerShares DB Crude Oil Short ETN</t>
  </si>
  <si>
    <t>SZR</t>
  </si>
  <si>
    <t>WisdomTree Dreyfus South African Rand</t>
  </si>
  <si>
    <t>T</t>
  </si>
  <si>
    <t>AT&amp;T, Inc.</t>
  </si>
  <si>
    <t>TAC</t>
  </si>
  <si>
    <t>TransAlta Corp.</t>
  </si>
  <si>
    <t>TAI</t>
  </si>
  <si>
    <t>Transamerica Income Shares Inc.</t>
  </si>
  <si>
    <t>TAL</t>
  </si>
  <si>
    <t>TAL International Group, Inc.</t>
  </si>
  <si>
    <t>TAM</t>
  </si>
  <si>
    <t>TAM S.A.</t>
  </si>
  <si>
    <t>TAN</t>
  </si>
  <si>
    <t>Claymore/MAC Global Solar Energy</t>
  </si>
  <si>
    <t>TAO</t>
  </si>
  <si>
    <t>Claymore/AlphaShares China Real Estate</t>
  </si>
  <si>
    <t>Molson Coors Brewing Company</t>
  </si>
  <si>
    <t>TBH</t>
  </si>
  <si>
    <t>Brazilian Telecommunications Corp.</t>
  </si>
  <si>
    <t>TBI</t>
  </si>
  <si>
    <t>TrueBlue, Inc.</t>
  </si>
  <si>
    <t>TBL</t>
  </si>
  <si>
    <t>Timberland Co.</t>
  </si>
  <si>
    <t>TBT</t>
  </si>
  <si>
    <t>TC</t>
  </si>
  <si>
    <t>Thompson Creek Metals Company Inc.</t>
  </si>
  <si>
    <t>TCB</t>
  </si>
  <si>
    <t>TCF Financial Corporation</t>
  </si>
  <si>
    <t>TCI</t>
  </si>
  <si>
    <t>Transcontinental Realty Investors Inc.</t>
  </si>
  <si>
    <t>TCK</t>
  </si>
  <si>
    <t>Teck Resources Limited</t>
  </si>
  <si>
    <t>TCL</t>
  </si>
  <si>
    <t>Tata Communications Limited</t>
  </si>
  <si>
    <t>TCM</t>
  </si>
  <si>
    <t>Tongjitang Chinese Medicines Co.</t>
  </si>
  <si>
    <t>TCO</t>
  </si>
  <si>
    <t>Taubman Centers Inc.</t>
  </si>
  <si>
    <t>TD</t>
  </si>
  <si>
    <t>TDC</t>
  </si>
  <si>
    <t>Teradata Corporation</t>
  </si>
  <si>
    <t>TDD</t>
  </si>
  <si>
    <t>TDX Independence 2010 ETF</t>
  </si>
  <si>
    <t>TDF</t>
  </si>
  <si>
    <t>Templeton Dragon Fund Inc.</t>
  </si>
  <si>
    <t>TDG</t>
  </si>
  <si>
    <t>TransDigm Group Incorporated</t>
  </si>
  <si>
    <t>TDH</t>
  </si>
  <si>
    <t>TDX Independence 2020 ETF</t>
  </si>
  <si>
    <t>TDN</t>
  </si>
  <si>
    <t>TDX Independence 2030 ETF</t>
  </si>
  <si>
    <t>TDS</t>
  </si>
  <si>
    <t>Telephone &amp; Data Systems Inc.</t>
  </si>
  <si>
    <t>TDV</t>
  </si>
  <si>
    <t>TDX Independence 2040 ETF</t>
  </si>
  <si>
    <t>TDW</t>
  </si>
  <si>
    <t>Tidewater Inc.</t>
  </si>
  <si>
    <t>TDX</t>
  </si>
  <si>
    <t>TDX Independence In-Target ETF</t>
  </si>
  <si>
    <t>TDY</t>
  </si>
  <si>
    <t>Teledyne Technologies Inc.</t>
  </si>
  <si>
    <t>TE</t>
  </si>
  <si>
    <t>TEF</t>
  </si>
  <si>
    <t>TEG</t>
  </si>
  <si>
    <t>Integrys Energy Group, Inc.</t>
  </si>
  <si>
    <t>TEI</t>
  </si>
  <si>
    <t>Templeton Emerging Markets Income Fund</t>
  </si>
  <si>
    <t>TEL</t>
  </si>
  <si>
    <t>Tyco Electronics, Ltd.</t>
  </si>
  <si>
    <t>TEN</t>
  </si>
  <si>
    <t>Tenneco Inc.</t>
  </si>
  <si>
    <t>TEO</t>
  </si>
  <si>
    <t>Telecom Argentina S A</t>
  </si>
  <si>
    <t>TER</t>
  </si>
  <si>
    <t>Teradyne Inc.</t>
  </si>
  <si>
    <t>TEX</t>
  </si>
  <si>
    <t>Terex Corp.</t>
  </si>
  <si>
    <t>TFC</t>
  </si>
  <si>
    <t>Taiwan Greater China Fund</t>
  </si>
  <si>
    <t>TFI</t>
  </si>
  <si>
    <t>TFX</t>
  </si>
  <si>
    <t>TG</t>
  </si>
  <si>
    <t>Tredegar Corp.</t>
  </si>
  <si>
    <t>TGH</t>
  </si>
  <si>
    <t>Textainer Group Holdings Limited</t>
  </si>
  <si>
    <t>TGI</t>
  </si>
  <si>
    <t>TGP</t>
  </si>
  <si>
    <t>Teekay LNG Partners LP.</t>
  </si>
  <si>
    <t>TGR</t>
  </si>
  <si>
    <t>iShares S&amp;P Target Date Retirement Inc</t>
  </si>
  <si>
    <t>TGS</t>
  </si>
  <si>
    <t>Transportadora de Gas Del Sur S.A.</t>
  </si>
  <si>
    <t>TGT</t>
  </si>
  <si>
    <t>Target Corp.</t>
  </si>
  <si>
    <t>TGX</t>
  </si>
  <si>
    <t>Theragenics Corp.</t>
  </si>
  <si>
    <t>THC</t>
  </si>
  <si>
    <t>Tenet Healthcare Corp.</t>
  </si>
  <si>
    <t>THD</t>
  </si>
  <si>
    <t>iShares MSCI Thailand Invest Mkt Index</t>
  </si>
  <si>
    <t>THG</t>
  </si>
  <si>
    <t>The Hanover Insurance Group Inc.</t>
  </si>
  <si>
    <t>THI</t>
  </si>
  <si>
    <t>Tim Hortons Inc.</t>
  </si>
  <si>
    <t>Specialty Eateries</t>
  </si>
  <si>
    <t>THO</t>
  </si>
  <si>
    <t>Thor Industries Inc.</t>
  </si>
  <si>
    <t>THS</t>
  </si>
  <si>
    <t>TI-A</t>
  </si>
  <si>
    <t>TIE</t>
  </si>
  <si>
    <t>TIF</t>
  </si>
  <si>
    <t>Tiffany &amp; Co.</t>
  </si>
  <si>
    <t>TIN</t>
  </si>
  <si>
    <t>Temple-Inland Inc.</t>
  </si>
  <si>
    <t>TIP</t>
  </si>
  <si>
    <t>iShares Barclays TIPS Bond</t>
  </si>
  <si>
    <t>TJX</t>
  </si>
  <si>
    <t>The TJX Companies, Inc.</t>
  </si>
  <si>
    <t>TK</t>
  </si>
  <si>
    <t>Teekay Corporation</t>
  </si>
  <si>
    <t>TKC</t>
  </si>
  <si>
    <t>Turkcell Iletisim Hizmetleri AS</t>
  </si>
  <si>
    <t>Turkey</t>
  </si>
  <si>
    <t>TKF</t>
  </si>
  <si>
    <t>Turkish Investment Fund Inc.</t>
  </si>
  <si>
    <t>TKR</t>
  </si>
  <si>
    <t>Timken Co.</t>
  </si>
  <si>
    <t>TKS</t>
  </si>
  <si>
    <t>Tomkins plc</t>
  </si>
  <si>
    <t>TLB</t>
  </si>
  <si>
    <t>The Talbots Inc.</t>
  </si>
  <si>
    <t>TLH</t>
  </si>
  <si>
    <t>iShares Barclays 10-20 Year Treasury Bd</t>
  </si>
  <si>
    <t>TLI</t>
  </si>
  <si>
    <t>LMP Corporate Loan Fund Inc.</t>
  </si>
  <si>
    <t>TLK</t>
  </si>
  <si>
    <t>Perusahaan Perseroan (Persero) PT Telekomunikasi Indonesia Tbk.</t>
  </si>
  <si>
    <t>TLL</t>
  </si>
  <si>
    <t>TLM</t>
  </si>
  <si>
    <t>Talisman Energy Inc.</t>
  </si>
  <si>
    <t>TLO</t>
  </si>
  <si>
    <t>SPDR Barclays Capital Long Term Treasury</t>
  </si>
  <si>
    <t>TLP</t>
  </si>
  <si>
    <t>Transmontaigne Partners L.P.</t>
  </si>
  <si>
    <t>TLT</t>
  </si>
  <si>
    <t>iShares Barclays 20+ Year Treas Bond</t>
  </si>
  <si>
    <t>TM</t>
  </si>
  <si>
    <t>Toyota Motor Corp.</t>
  </si>
  <si>
    <t>TMF</t>
  </si>
  <si>
    <t>TMK</t>
  </si>
  <si>
    <t>Torchmark Corp.</t>
  </si>
  <si>
    <t>TMM</t>
  </si>
  <si>
    <t>Grupo TMM S.A.B.</t>
  </si>
  <si>
    <t>TMO</t>
  </si>
  <si>
    <t>Thermo Fisher Scientific, Inc.</t>
  </si>
  <si>
    <t>TMV</t>
  </si>
  <si>
    <t>TMW</t>
  </si>
  <si>
    <t>SPDR Dow Jones Total Market</t>
  </si>
  <si>
    <t>TMX</t>
  </si>
  <si>
    <t>Telefonos de Mexico, S.A.B. de C.V.</t>
  </si>
  <si>
    <t>Long Distance Carriers</t>
  </si>
  <si>
    <t>TNA</t>
  </si>
  <si>
    <t>Direxion Daily Small Cap Bull 3X Shares</t>
  </si>
  <si>
    <t>TNB</t>
  </si>
  <si>
    <t>Thomas &amp; Betts Corp.</t>
  </si>
  <si>
    <t>TNC</t>
  </si>
  <si>
    <t>Tennant Co.</t>
  </si>
  <si>
    <t>TNE</t>
  </si>
  <si>
    <t>Tele Norte Leste Participacoes S.A.</t>
  </si>
  <si>
    <t>TNH</t>
  </si>
  <si>
    <t>Terra Nitrogen Company, L.P.</t>
  </si>
  <si>
    <t>TNK</t>
  </si>
  <si>
    <t>Teekay Tankers Ltd.</t>
  </si>
  <si>
    <t>TNL</t>
  </si>
  <si>
    <t>Technitrol Inc.</t>
  </si>
  <si>
    <t>TNP</t>
  </si>
  <si>
    <t>Tsakos Energy Navigation Ltd.</t>
  </si>
  <si>
    <t>TNS</t>
  </si>
  <si>
    <t>TNS Inc.</t>
  </si>
  <si>
    <t>TOD</t>
  </si>
  <si>
    <t>Todd Shipyards Corp.</t>
  </si>
  <si>
    <t>TOK</t>
  </si>
  <si>
    <t>iShares MSCI Kokusai Index</t>
  </si>
  <si>
    <t>Toll Brothers Inc.</t>
  </si>
  <si>
    <t>TOO</t>
  </si>
  <si>
    <t>Teekay Offshore Partners LP</t>
  </si>
  <si>
    <t>TOT</t>
  </si>
  <si>
    <t>Total SA</t>
  </si>
  <si>
    <t>TPC</t>
  </si>
  <si>
    <t>Tutor Perini Corporation</t>
  </si>
  <si>
    <t>TPL</t>
  </si>
  <si>
    <t>Texas Pacific Land Trust</t>
  </si>
  <si>
    <t>TPX</t>
  </si>
  <si>
    <t>Tempur Pedic International Inc.</t>
  </si>
  <si>
    <t>TR</t>
  </si>
  <si>
    <t>Tootsie Roll Industries Inc.</t>
  </si>
  <si>
    <t>TRC</t>
  </si>
  <si>
    <t>Tejon Ranch Co.</t>
  </si>
  <si>
    <t>TRF</t>
  </si>
  <si>
    <t>Templeton Russia and East European Fund Inc.</t>
  </si>
  <si>
    <t>TRH</t>
  </si>
  <si>
    <t>Transatlantic Holdings Inc.</t>
  </si>
  <si>
    <t>TRI</t>
  </si>
  <si>
    <t>Thomson Reuters Corporation</t>
  </si>
  <si>
    <t>TRK</t>
  </si>
  <si>
    <t>Speedway Motorsports Inc.</t>
  </si>
  <si>
    <t>TRN</t>
  </si>
  <si>
    <t>Trinity Industries Inc.</t>
  </si>
  <si>
    <t>TRP</t>
  </si>
  <si>
    <t>TransCanada Corp.</t>
  </si>
  <si>
    <t>TRR</t>
  </si>
  <si>
    <t>TRC Companies Inc.</t>
  </si>
  <si>
    <t>TRU</t>
  </si>
  <si>
    <t>Torch Energy Royalty Trust</t>
  </si>
  <si>
    <t>TRV</t>
  </si>
  <si>
    <t>The Travelers Companies, Inc.</t>
  </si>
  <si>
    <t>TRW</t>
  </si>
  <si>
    <t>TRW Automotive Holdings Corp.</t>
  </si>
  <si>
    <t>TS</t>
  </si>
  <si>
    <t>Tenaris SA</t>
  </si>
  <si>
    <t>TSI</t>
  </si>
  <si>
    <t>TCW Strategic Income Fund, Inc.</t>
  </si>
  <si>
    <t>TSL</t>
  </si>
  <si>
    <t>Trina Solar Ltd.</t>
  </si>
  <si>
    <t>TSM</t>
  </si>
  <si>
    <t>Taiwan Semiconductor Manufacturing Co. Ltd.</t>
  </si>
  <si>
    <t>TSN</t>
  </si>
  <si>
    <t>Tyson Foods Inc.</t>
  </si>
  <si>
    <t>TSO</t>
  </si>
  <si>
    <t>Tesoro Corporation</t>
  </si>
  <si>
    <t>TSP</t>
  </si>
  <si>
    <t>Telecomunicacoes de Sao Paulo S.A. - TELESP</t>
  </si>
  <si>
    <t>TSS</t>
  </si>
  <si>
    <t>Total System Services, Inc.</t>
  </si>
  <si>
    <t>TSU</t>
  </si>
  <si>
    <t>TTC</t>
  </si>
  <si>
    <t>Toro Co.</t>
  </si>
  <si>
    <t>TTF</t>
  </si>
  <si>
    <t>Thai Fund Inc.</t>
  </si>
  <si>
    <t>TTI</t>
  </si>
  <si>
    <t>TETRA Technologies Inc.</t>
  </si>
  <si>
    <t>TTM</t>
  </si>
  <si>
    <t>Tata Motors Ltd.</t>
  </si>
  <si>
    <t>TTO</t>
  </si>
  <si>
    <t>Tortoise Capital Resources Corp.</t>
  </si>
  <si>
    <t>TU</t>
  </si>
  <si>
    <t>TELUS Corporation</t>
  </si>
  <si>
    <t>TUC</t>
  </si>
  <si>
    <t>Mac-Gray Corp.</t>
  </si>
  <si>
    <t>Tupperware Brands Corporation</t>
  </si>
  <si>
    <t>TUR</t>
  </si>
  <si>
    <t>iShares MSCI Turkey Invest Mkt Index</t>
  </si>
  <si>
    <t>TV</t>
  </si>
  <si>
    <t>Grupo Televisa SA</t>
  </si>
  <si>
    <t>TVL</t>
  </si>
  <si>
    <t>LIN TV Corp.</t>
  </si>
  <si>
    <t>TWC</t>
  </si>
  <si>
    <t>Time Warner Cable Inc.</t>
  </si>
  <si>
    <t>TWI</t>
  </si>
  <si>
    <t>Titan International Inc.</t>
  </si>
  <si>
    <t>TWM</t>
  </si>
  <si>
    <t>TWN</t>
  </si>
  <si>
    <t>The Taiwan Fund, Inc.</t>
  </si>
  <si>
    <t>Trex Co. Inc.</t>
  </si>
  <si>
    <t>TWQ</t>
  </si>
  <si>
    <t>TWX</t>
  </si>
  <si>
    <t>Time Warner Inc.</t>
  </si>
  <si>
    <t>TX</t>
  </si>
  <si>
    <t>Ternium S.A.</t>
  </si>
  <si>
    <t>TXI</t>
  </si>
  <si>
    <t>Texas Industries Inc.</t>
  </si>
  <si>
    <t>TXN</t>
  </si>
  <si>
    <t>Texas Instruments Inc.</t>
  </si>
  <si>
    <t>TXT</t>
  </si>
  <si>
    <t>Textron Inc.</t>
  </si>
  <si>
    <t>TY</t>
  </si>
  <si>
    <t>TYC</t>
  </si>
  <si>
    <t>Tyco International Ltd.</t>
  </si>
  <si>
    <t>TYD</t>
  </si>
  <si>
    <t>TYG</t>
  </si>
  <si>
    <t>Tortoise Energy Infrastructure Corp.</t>
  </si>
  <si>
    <t>TYH</t>
  </si>
  <si>
    <t>Direxion Daily Technology Bull 3X Shares</t>
  </si>
  <si>
    <t>TYL</t>
  </si>
  <si>
    <t>Tyler Technologies, Inc.</t>
  </si>
  <si>
    <t>Technical &amp; System Software</t>
  </si>
  <si>
    <t>TYN</t>
  </si>
  <si>
    <t>Tortoise North American Energy Corporation</t>
  </si>
  <si>
    <t>TYO</t>
  </si>
  <si>
    <t>TYP</t>
  </si>
  <si>
    <t>Direxion Daily Technology Bear 3X Shares</t>
  </si>
  <si>
    <t>TYW</t>
  </si>
  <si>
    <t>TS&amp;W/Claymore Tax-Advantaged Balanced Fund</t>
  </si>
  <si>
    <t>TYY</t>
  </si>
  <si>
    <t>Tortoise Energy Capital Corp.</t>
  </si>
  <si>
    <t>TZA</t>
  </si>
  <si>
    <t>Direxion Daily Small Cap Bear 3X Shares</t>
  </si>
  <si>
    <t>TZD</t>
  </si>
  <si>
    <t>iShares S&amp;P Target Date 2010</t>
  </si>
  <si>
    <t>TZE</t>
  </si>
  <si>
    <t>iShares S&amp;P Target Date 2015</t>
  </si>
  <si>
    <t>TZG</t>
  </si>
  <si>
    <t>iShares S&amp;P Target Date 2020</t>
  </si>
  <si>
    <t>TZI</t>
  </si>
  <si>
    <t>iShares S&amp;P Target Date 2025</t>
  </si>
  <si>
    <t>TZL</t>
  </si>
  <si>
    <t>iShares S&amp;P Target Date 2030</t>
  </si>
  <si>
    <t>TZO</t>
  </si>
  <si>
    <t>iShares S&amp;P Target Date 2035</t>
  </si>
  <si>
    <t>TZV</t>
  </si>
  <si>
    <t>iShares S&amp;P Target Date 2040</t>
  </si>
  <si>
    <t>UA</t>
  </si>
  <si>
    <t>Under Armour, Inc.</t>
  </si>
  <si>
    <t>UAG</t>
  </si>
  <si>
    <t>UBS E-TRACS CMCI Agriculture TR ETN</t>
  </si>
  <si>
    <t>UAM</t>
  </si>
  <si>
    <t>Universal American Corp</t>
  </si>
  <si>
    <t>UBA</t>
  </si>
  <si>
    <t>Urstadt Biddle Properties Inc.</t>
  </si>
  <si>
    <t>UBC</t>
  </si>
  <si>
    <t>UBS E-TRACS CMCI Livestock TR ETN</t>
  </si>
  <si>
    <t>UBD</t>
  </si>
  <si>
    <t>Claymore U.S. Capital Markets Bond</t>
  </si>
  <si>
    <t>UBG</t>
  </si>
  <si>
    <t>UBS E-TRACS CMCI Gold TR ETN</t>
  </si>
  <si>
    <t>UBM</t>
  </si>
  <si>
    <t>UBS E-TRACS CMCI Industrial Mtls TR ETN</t>
  </si>
  <si>
    <t>UBN</t>
  </si>
  <si>
    <t>UBS E-TRACS CMCI Energy TR ETN</t>
  </si>
  <si>
    <t>UBS</t>
  </si>
  <si>
    <t>UBS AG</t>
  </si>
  <si>
    <t>UCC</t>
  </si>
  <si>
    <t>UCD</t>
  </si>
  <si>
    <t>UCI</t>
  </si>
  <si>
    <t>UBS E-TRACS CMCI TR ETN</t>
  </si>
  <si>
    <t>UCO</t>
  </si>
  <si>
    <t>UDN</t>
  </si>
  <si>
    <t>PowerShares DB US Dollar Index Bearish</t>
  </si>
  <si>
    <t>UDR</t>
  </si>
  <si>
    <t>UDR, Inc.</t>
  </si>
  <si>
    <t>UFI</t>
  </si>
  <si>
    <t>Unifi Inc.</t>
  </si>
  <si>
    <t>UFS</t>
  </si>
  <si>
    <t>Domtar Corporation</t>
  </si>
  <si>
    <t>UGA</t>
  </si>
  <si>
    <t>United States Gasoline</t>
  </si>
  <si>
    <t>UGE</t>
  </si>
  <si>
    <t>UGI</t>
  </si>
  <si>
    <t>UGI Corp.</t>
  </si>
  <si>
    <t>UGL</t>
  </si>
  <si>
    <t>UGP</t>
  </si>
  <si>
    <t>Ultrapar Holdings Inc.</t>
  </si>
  <si>
    <t>UHN</t>
  </si>
  <si>
    <t>United States Heating Oil</t>
  </si>
  <si>
    <t>UHS</t>
  </si>
  <si>
    <t>Universal Health Services Inc.</t>
  </si>
  <si>
    <t>UHT</t>
  </si>
  <si>
    <t>Universal Health Realty Income Trust</t>
  </si>
  <si>
    <t>UIL</t>
  </si>
  <si>
    <t>Unisys Corporation</t>
  </si>
  <si>
    <t>UKF</t>
  </si>
  <si>
    <t>UKK</t>
  </si>
  <si>
    <t>UKW</t>
  </si>
  <si>
    <t>UL</t>
  </si>
  <si>
    <t>Unilever plc</t>
  </si>
  <si>
    <t>ULE</t>
  </si>
  <si>
    <t>ULQ</t>
  </si>
  <si>
    <t>Claymore U.S. Capital Mkts Micro-Trm F/I</t>
  </si>
  <si>
    <t>UMC</t>
  </si>
  <si>
    <t>United Microelectronics Corporation</t>
  </si>
  <si>
    <t>UN</t>
  </si>
  <si>
    <t>Unilever NV</t>
  </si>
  <si>
    <t>UNF</t>
  </si>
  <si>
    <t>UniFirst Corp.</t>
  </si>
  <si>
    <t>UNG</t>
  </si>
  <si>
    <t>United States Natural Gas</t>
  </si>
  <si>
    <t>UNH</t>
  </si>
  <si>
    <t>Unitedhealth Group, Inc.</t>
  </si>
  <si>
    <t>UNM</t>
  </si>
  <si>
    <t>Unum Group</t>
  </si>
  <si>
    <t>UNP</t>
  </si>
  <si>
    <t>UNS</t>
  </si>
  <si>
    <t>Unisource Energy Corp.</t>
  </si>
  <si>
    <t>UNT</t>
  </si>
  <si>
    <t>Unit Corp.</t>
  </si>
  <si>
    <t>UPL</t>
  </si>
  <si>
    <t>Ultra Petroleum Corp.</t>
  </si>
  <si>
    <t>UPRO</t>
  </si>
  <si>
    <t>UPS</t>
  </si>
  <si>
    <t>United Parcel Service, Inc.</t>
  </si>
  <si>
    <t>UPW</t>
  </si>
  <si>
    <t>URE</t>
  </si>
  <si>
    <t>United Rentals, Inc.</t>
  </si>
  <si>
    <t>URR</t>
  </si>
  <si>
    <t>Market Vectors Double Long Euro ETN</t>
  </si>
  <si>
    <t>URS</t>
  </si>
  <si>
    <t>URS Corporation</t>
  </si>
  <si>
    <t>Liberty All Star Equity Fund</t>
  </si>
  <si>
    <t>USB</t>
  </si>
  <si>
    <t>USD</t>
  </si>
  <si>
    <t>USG</t>
  </si>
  <si>
    <t>USG Corp.</t>
  </si>
  <si>
    <t>USL</t>
  </si>
  <si>
    <t>United States 12 Month Oil</t>
  </si>
  <si>
    <t>USM</t>
  </si>
  <si>
    <t>United States Cellular Corp.</t>
  </si>
  <si>
    <t>USO</t>
  </si>
  <si>
    <t>USU</t>
  </si>
  <si>
    <t>USEC Inc.</t>
  </si>
  <si>
    <t>USV</t>
  </si>
  <si>
    <t>UBS E-TRACS CMCI Silver TR ETN</t>
  </si>
  <si>
    <t>UTA</t>
  </si>
  <si>
    <t>Universal Travel Group</t>
  </si>
  <si>
    <t>UTF</t>
  </si>
  <si>
    <t>UTI</t>
  </si>
  <si>
    <t>Universal Technical Institute Inc.</t>
  </si>
  <si>
    <t>UTL</t>
  </si>
  <si>
    <t>Unitil Corp.</t>
  </si>
  <si>
    <t>UTR</t>
  </si>
  <si>
    <t>Unitrin Inc.</t>
  </si>
  <si>
    <t>UTX</t>
  </si>
  <si>
    <t>United Technologies Corp.</t>
  </si>
  <si>
    <t>UUP</t>
  </si>
  <si>
    <t>PowerShares DB US Dollar Index Bullish</t>
  </si>
  <si>
    <t>UVG</t>
  </si>
  <si>
    <t>UVT</t>
  </si>
  <si>
    <t>UVU</t>
  </si>
  <si>
    <t>UVV</t>
  </si>
  <si>
    <t>Universal Corp.</t>
  </si>
  <si>
    <t>UWM</t>
  </si>
  <si>
    <t>UXI</t>
  </si>
  <si>
    <t>UYG</t>
  </si>
  <si>
    <t>UYM</t>
  </si>
  <si>
    <t>V</t>
  </si>
  <si>
    <t>Visa, Inc.</t>
  </si>
  <si>
    <t>VAL</t>
  </si>
  <si>
    <t>VALE</t>
  </si>
  <si>
    <t>Vale S.A.</t>
  </si>
  <si>
    <t>VAR</t>
  </si>
  <si>
    <t>Varian Medical Systems Inc.</t>
  </si>
  <si>
    <t>VAW</t>
  </si>
  <si>
    <t>Vanguard Materials ETF</t>
  </si>
  <si>
    <t>VB</t>
  </si>
  <si>
    <t>Vanguard Small Cap ETF</t>
  </si>
  <si>
    <t>VBF</t>
  </si>
  <si>
    <t>VBK</t>
  </si>
  <si>
    <t>Vanguard Small Cap Growth ETF</t>
  </si>
  <si>
    <t>VBR</t>
  </si>
  <si>
    <t>Vanguard Small Cap Value ETF</t>
  </si>
  <si>
    <t>VCI</t>
  </si>
  <si>
    <t>Valassis Communications Inc.</t>
  </si>
  <si>
    <t>VCO</t>
  </si>
  <si>
    <t>Vina Concha y Toro S.A.</t>
  </si>
  <si>
    <t>VCR</t>
  </si>
  <si>
    <t>Vanguard Consumer Discretionary ETF</t>
  </si>
  <si>
    <t>VCV</t>
  </si>
  <si>
    <t>VDC</t>
  </si>
  <si>
    <t>Vanguard Consumer Staples ETF</t>
  </si>
  <si>
    <t>VDE</t>
  </si>
  <si>
    <t>Vanguard Energy ETF</t>
  </si>
  <si>
    <t>VE</t>
  </si>
  <si>
    <t>VEA</t>
  </si>
  <si>
    <t>Vanguard Europe Pacific ETF</t>
  </si>
  <si>
    <t>VEU</t>
  </si>
  <si>
    <t>Vanguard FTSE All-World ex-US ETF</t>
  </si>
  <si>
    <t>VFC</t>
  </si>
  <si>
    <t>VFH</t>
  </si>
  <si>
    <t>Vanguard Financials ETF</t>
  </si>
  <si>
    <t>VG</t>
  </si>
  <si>
    <t>Vonage Holdings Corporation</t>
  </si>
  <si>
    <t>VGK</t>
  </si>
  <si>
    <t>VGM</t>
  </si>
  <si>
    <t>VGR</t>
  </si>
  <si>
    <t>Vector Group Ltd.</t>
  </si>
  <si>
    <t>VGT</t>
  </si>
  <si>
    <t>Vanguard Information Technology ETF</t>
  </si>
  <si>
    <t>VHI</t>
  </si>
  <si>
    <t>VHT</t>
  </si>
  <si>
    <t>Vanguard Health Care ETF</t>
  </si>
  <si>
    <t>VIA-B</t>
  </si>
  <si>
    <t>Viacom, Inc.</t>
  </si>
  <si>
    <t>VIG</t>
  </si>
  <si>
    <t>Vanguard Dividend Appreciation ETF</t>
  </si>
  <si>
    <t>VIM</t>
  </si>
  <si>
    <t>VIP</t>
  </si>
  <si>
    <t>Vimpel-Communications</t>
  </si>
  <si>
    <t>VIS</t>
  </si>
  <si>
    <t>Vanguard Industrials ETF</t>
  </si>
  <si>
    <t>VIT</t>
  </si>
  <si>
    <t>VanceInfo Technologies Inc.</t>
  </si>
  <si>
    <t>VIV</t>
  </si>
  <si>
    <t>Vivo Participacoes S.A.</t>
  </si>
  <si>
    <t>VKQ</t>
  </si>
  <si>
    <t>VLO</t>
  </si>
  <si>
    <t>Valero Energy Corp.</t>
  </si>
  <si>
    <t>VLT</t>
  </si>
  <si>
    <t>VLY</t>
  </si>
  <si>
    <t>Valley National Bancorp</t>
  </si>
  <si>
    <t>VMC</t>
  </si>
  <si>
    <t>Vulcan Materials Company</t>
  </si>
  <si>
    <t>VMI</t>
  </si>
  <si>
    <t>Valmont Industries, Inc.</t>
  </si>
  <si>
    <t>VMO</t>
  </si>
  <si>
    <t>VMW</t>
  </si>
  <si>
    <t>VMware, Inc.</t>
  </si>
  <si>
    <t>VNM</t>
  </si>
  <si>
    <t>Market Vectors Vietnam ETF</t>
  </si>
  <si>
    <t>VNO</t>
  </si>
  <si>
    <t>Vornado Realty Trust</t>
  </si>
  <si>
    <t>VNQ</t>
  </si>
  <si>
    <t>Vanguard REIT Index ETF</t>
  </si>
  <si>
    <t>VNR</t>
  </si>
  <si>
    <t>Vanguard Natural Resources, LLC</t>
  </si>
  <si>
    <t>VO</t>
  </si>
  <si>
    <t>VOE</t>
  </si>
  <si>
    <t>Vanguard Mid-Cap Value ETF</t>
  </si>
  <si>
    <t>VOL</t>
  </si>
  <si>
    <t>Volt Information Sciences Inc.</t>
  </si>
  <si>
    <t>VOQ</t>
  </si>
  <si>
    <t>VOT</t>
  </si>
  <si>
    <t>Vanguard Mid-Cap Growth ETF</t>
  </si>
  <si>
    <t>VOX</t>
  </si>
  <si>
    <t>Vanguard Telecom Services ETF</t>
  </si>
  <si>
    <t>VPL</t>
  </si>
  <si>
    <t>Vanguard Pacific Stock ETF</t>
  </si>
  <si>
    <t>VPU</t>
  </si>
  <si>
    <t>Vanguard Utilities ETF</t>
  </si>
  <si>
    <t>VPV</t>
  </si>
  <si>
    <t>VQ</t>
  </si>
  <si>
    <t>Venoco, Inc.</t>
  </si>
  <si>
    <t>VR</t>
  </si>
  <si>
    <t>Validus Holdings, Ltd.</t>
  </si>
  <si>
    <t>VRS</t>
  </si>
  <si>
    <t>Verso Paper Corp.</t>
  </si>
  <si>
    <t>VRX</t>
  </si>
  <si>
    <t>Valeant Pharmaceuticals International</t>
  </si>
  <si>
    <t>VSH</t>
  </si>
  <si>
    <t>Vishay Intertechnology Inc.</t>
  </si>
  <si>
    <t>VSI</t>
  </si>
  <si>
    <t>Vitamin Shoppe, Inc.</t>
  </si>
  <si>
    <t>VSS</t>
  </si>
  <si>
    <t>Vanguard FTSE All-Wld ex-US SmCp Idx ETF</t>
  </si>
  <si>
    <t>VT</t>
  </si>
  <si>
    <t>Vanguard Total World Stock Index ETF</t>
  </si>
  <si>
    <t>VTA</t>
  </si>
  <si>
    <t>VTI</t>
  </si>
  <si>
    <t>Vanguard Total Stock Market ETF</t>
  </si>
  <si>
    <t>VTJ</t>
  </si>
  <si>
    <t>VTN</t>
  </si>
  <si>
    <t>VTR</t>
  </si>
  <si>
    <t>Ventas Inc.</t>
  </si>
  <si>
    <t>VTV</t>
  </si>
  <si>
    <t>Vanguard Value ETF</t>
  </si>
  <si>
    <t>VUG</t>
  </si>
  <si>
    <t>Vanguard Growth ETF</t>
  </si>
  <si>
    <t>VV</t>
  </si>
  <si>
    <t>Vanguard Large Cap ETF</t>
  </si>
  <si>
    <t>VVC</t>
  </si>
  <si>
    <t>VVI</t>
  </si>
  <si>
    <t>VVR</t>
  </si>
  <si>
    <t>VWO</t>
  </si>
  <si>
    <t>Vanguard Emerging Markets Stock ETF</t>
  </si>
  <si>
    <t>VXF</t>
  </si>
  <si>
    <t>Vanguard Extended Market Index ETF</t>
  </si>
  <si>
    <t>VXX</t>
  </si>
  <si>
    <t>iPath S&amp;P 500 VIX Short-Term Futures ETN</t>
  </si>
  <si>
    <t>VXZ</t>
  </si>
  <si>
    <t>iPath S&amp;P 500 VIX Mid-Term Futures ETN</t>
  </si>
  <si>
    <t>VYM</t>
  </si>
  <si>
    <t>Vanguard High Dividend Yield Indx ETF</t>
  </si>
  <si>
    <t>VZ</t>
  </si>
  <si>
    <t>Verizon Communications Inc.</t>
  </si>
  <si>
    <t>WAB</t>
  </si>
  <si>
    <t>WAG</t>
  </si>
  <si>
    <t>Walgreen Co.</t>
  </si>
  <si>
    <t>WAL</t>
  </si>
  <si>
    <t>Western Alliance Bancorporation</t>
  </si>
  <si>
    <t>WAT</t>
  </si>
  <si>
    <t>Waters Corp.</t>
  </si>
  <si>
    <t>WBC</t>
  </si>
  <si>
    <t>WABCO Holdings Inc.</t>
  </si>
  <si>
    <t>WBD</t>
  </si>
  <si>
    <t>Wimm-Bill-Dann Foods OJSC</t>
  </si>
  <si>
    <t>WBK</t>
  </si>
  <si>
    <t>Westpac Banking Corporation</t>
  </si>
  <si>
    <t>WBS</t>
  </si>
  <si>
    <t>Webster Financial Corp.</t>
  </si>
  <si>
    <t>WCC</t>
  </si>
  <si>
    <t>WESCO International Inc.</t>
  </si>
  <si>
    <t>WellCare Health Plans, Inc.</t>
  </si>
  <si>
    <t>WCN</t>
  </si>
  <si>
    <t>Waste Connections Inc.</t>
  </si>
  <si>
    <t>WDC</t>
  </si>
  <si>
    <t>Western Digital Corp.</t>
  </si>
  <si>
    <t>WDR</t>
  </si>
  <si>
    <t>Waddell &amp; Reed Financial Inc.</t>
  </si>
  <si>
    <t>WEA</t>
  </si>
  <si>
    <t>Western Asset Premier Bond Fund</t>
  </si>
  <si>
    <t>WEC</t>
  </si>
  <si>
    <t>Wisconsin Energy Corp.</t>
  </si>
  <si>
    <t>WEN</t>
  </si>
  <si>
    <t>Wendy's/Arby's Group, Inc.</t>
  </si>
  <si>
    <t>WES</t>
  </si>
  <si>
    <t>Western Gas Partners Lp</t>
  </si>
  <si>
    <t>WF</t>
  </si>
  <si>
    <t>Woori Finance Holdings Co. Ltd.</t>
  </si>
  <si>
    <t>WFC</t>
  </si>
  <si>
    <t>Wells Fargo &amp; Company</t>
  </si>
  <si>
    <t>WFR</t>
  </si>
  <si>
    <t>MEMC Electronic Materials Inc.</t>
  </si>
  <si>
    <t>WFT</t>
  </si>
  <si>
    <t>Weatherford International Ltd.</t>
  </si>
  <si>
    <t>WG</t>
  </si>
  <si>
    <t>Willbros Group Inc.</t>
  </si>
  <si>
    <t>WGL</t>
  </si>
  <si>
    <t>WGL Holdings Inc.</t>
  </si>
  <si>
    <t>WGO</t>
  </si>
  <si>
    <t>Winnebago Industries Inc.</t>
  </si>
  <si>
    <t>WH</t>
  </si>
  <si>
    <t>WSP Holdings Ltd.</t>
  </si>
  <si>
    <t>WHG</t>
  </si>
  <si>
    <t>Westwood Holdings Group Inc.</t>
  </si>
  <si>
    <t>WHR</t>
  </si>
  <si>
    <t>Whirlpool Corp.</t>
  </si>
  <si>
    <t>WHX</t>
  </si>
  <si>
    <t>Whiting USA Trust I</t>
  </si>
  <si>
    <t>WIA</t>
  </si>
  <si>
    <t>Western Asset/Claymore Inflation-Linked Securities &amp; Income Fund</t>
  </si>
  <si>
    <t>WIN</t>
  </si>
  <si>
    <t>Windstream Corporation</t>
  </si>
  <si>
    <t>WIP</t>
  </si>
  <si>
    <t>SPDR DB Intl Govt Infl-Protected Bond</t>
  </si>
  <si>
    <t>WIT</t>
  </si>
  <si>
    <t>Wipro Ltd.</t>
  </si>
  <si>
    <t>WIW</t>
  </si>
  <si>
    <t>WL</t>
  </si>
  <si>
    <t>Wilmington Trust Corporation</t>
  </si>
  <si>
    <t>WLK</t>
  </si>
  <si>
    <t>Westlake Chemical Corp.</t>
  </si>
  <si>
    <t>WLL</t>
  </si>
  <si>
    <t>Whiting Petroleum Corp.</t>
  </si>
  <si>
    <t>WLP</t>
  </si>
  <si>
    <t>WellPoint Inc.</t>
  </si>
  <si>
    <t>WLT</t>
  </si>
  <si>
    <t>Walter Energy, Inc.</t>
  </si>
  <si>
    <t>WM</t>
  </si>
  <si>
    <t>Waste Management, Inc.</t>
  </si>
  <si>
    <t>WMB</t>
  </si>
  <si>
    <t>Williams Companies, Inc.</t>
  </si>
  <si>
    <t>WMG</t>
  </si>
  <si>
    <t>Warner Music Group Corp.</t>
  </si>
  <si>
    <t>WMK</t>
  </si>
  <si>
    <t>Weis Markets, Inc.</t>
  </si>
  <si>
    <t>WMS</t>
  </si>
  <si>
    <t>WMS Industries Inc.</t>
  </si>
  <si>
    <t>WMT</t>
  </si>
  <si>
    <t>Wal-Mart Stores Inc.</t>
  </si>
  <si>
    <t>WMW</t>
  </si>
  <si>
    <t>ELEMENTS Morningstar Wide Moat Focus ETN</t>
  </si>
  <si>
    <t>WNC</t>
  </si>
  <si>
    <t>Wabash National Corp.</t>
  </si>
  <si>
    <t>WNI</t>
  </si>
  <si>
    <t>Western Refining Inc.</t>
  </si>
  <si>
    <t>WNS</t>
  </si>
  <si>
    <t>WNS (Holdings) Ltd.</t>
  </si>
  <si>
    <t>WOR</t>
  </si>
  <si>
    <t>Worthington Industries, Inc.</t>
  </si>
  <si>
    <t>WPC</t>
  </si>
  <si>
    <t>W. P. Carey &amp; Co. LLC</t>
  </si>
  <si>
    <t>WPI</t>
  </si>
  <si>
    <t>Watson Pharmaceuticals Inc.</t>
  </si>
  <si>
    <t>WPO</t>
  </si>
  <si>
    <t>WPP</t>
  </si>
  <si>
    <t>Wausau Paper Corp.</t>
  </si>
  <si>
    <t>WPS</t>
  </si>
  <si>
    <t>iShares S&amp;P Dev ex-US Property Index</t>
  </si>
  <si>
    <t>WPZ</t>
  </si>
  <si>
    <t>Williams Partners L.P.</t>
  </si>
  <si>
    <t>WR</t>
  </si>
  <si>
    <t>WRB</t>
  </si>
  <si>
    <t>W.R. Berkley Corporation</t>
  </si>
  <si>
    <t>WRC</t>
  </si>
  <si>
    <t>Warnaco Group Inc.</t>
  </si>
  <si>
    <t>WRE</t>
  </si>
  <si>
    <t>Washington Real Estate Investment Trust</t>
  </si>
  <si>
    <t>WRI</t>
  </si>
  <si>
    <t>Weingarten Realty Investors</t>
  </si>
  <si>
    <t>WSH</t>
  </si>
  <si>
    <t>WSM</t>
  </si>
  <si>
    <t>Williams-Sonoma Inc.</t>
  </si>
  <si>
    <t>WSO</t>
  </si>
  <si>
    <t>Watsco Inc.</t>
  </si>
  <si>
    <t>WST</t>
  </si>
  <si>
    <t>West Pharmaceutical Services, Inc.</t>
  </si>
  <si>
    <t>WTI</t>
  </si>
  <si>
    <t>W&amp;T Offshore Inc.</t>
  </si>
  <si>
    <t>WTM</t>
  </si>
  <si>
    <t>White Mountains Insurance Group, Ltd.</t>
  </si>
  <si>
    <t>WTR</t>
  </si>
  <si>
    <t>Aqua America Inc.</t>
  </si>
  <si>
    <t>WTS</t>
  </si>
  <si>
    <t>Watts Water Technologies, Inc.</t>
  </si>
  <si>
    <t>WTU</t>
  </si>
  <si>
    <t>Williams Coal Seam Gas Royalty Trust</t>
  </si>
  <si>
    <t>WTW</t>
  </si>
  <si>
    <t>WU</t>
  </si>
  <si>
    <t>Western Union Co.</t>
  </si>
  <si>
    <t>WWE</t>
  </si>
  <si>
    <t>World Wrestling Entertainment Inc.</t>
  </si>
  <si>
    <t>WWW</t>
  </si>
  <si>
    <t>Wolverine World Wide Inc.</t>
  </si>
  <si>
    <t>WX</t>
  </si>
  <si>
    <t>WuXi PharmaTech (Cayman) Inc.</t>
  </si>
  <si>
    <t>WXS</t>
  </si>
  <si>
    <t>Wright Express Corp.</t>
  </si>
  <si>
    <t>WY</t>
  </si>
  <si>
    <t>Weyerhaeuser Co.</t>
  </si>
  <si>
    <t>WYN</t>
  </si>
  <si>
    <t>Wyndham Worldwide Corporation</t>
  </si>
  <si>
    <t>X</t>
  </si>
  <si>
    <t>United States Steel Corp.</t>
  </si>
  <si>
    <t>XAA</t>
  </si>
  <si>
    <t>American Municipal Income Portfolio Inc.</t>
  </si>
  <si>
    <t>XBI</t>
  </si>
  <si>
    <t>SPDR S&amp;P Biotech</t>
  </si>
  <si>
    <t>XCO</t>
  </si>
  <si>
    <t>EXCO Resources Inc.</t>
  </si>
  <si>
    <t>XEC</t>
  </si>
  <si>
    <t>Cimarex Energy Co.</t>
  </si>
  <si>
    <t>XEL</t>
  </si>
  <si>
    <t>Xcel Energy Inc.</t>
  </si>
  <si>
    <t>XES</t>
  </si>
  <si>
    <t>SPDR S&amp;P Oil &amp; Gas Equipment &amp; Services</t>
  </si>
  <si>
    <t>XGC</t>
  </si>
  <si>
    <t>Claymore/BNY Mellon Intl Small Cap LDRs</t>
  </si>
  <si>
    <t>XHB</t>
  </si>
  <si>
    <t>SPDR S&amp;P Homebuilders</t>
  </si>
  <si>
    <t>XIN</t>
  </si>
  <si>
    <t>XJT</t>
  </si>
  <si>
    <t>ExpressJet Holdings Inc.</t>
  </si>
  <si>
    <t>XL</t>
  </si>
  <si>
    <t>XLB</t>
  </si>
  <si>
    <t>Materials Select Sector SPDR</t>
  </si>
  <si>
    <t>XLE</t>
  </si>
  <si>
    <t>Energy Select Sector SPDR</t>
  </si>
  <si>
    <t>XLF</t>
  </si>
  <si>
    <t>Financial Select Sector SPDR</t>
  </si>
  <si>
    <t>XLG</t>
  </si>
  <si>
    <t>Rydex Russell Top 50</t>
  </si>
  <si>
    <t>XLI</t>
  </si>
  <si>
    <t>Industrial Select Sector SPDR</t>
  </si>
  <si>
    <t>XLK</t>
  </si>
  <si>
    <t>Technology Select Sector SPDR</t>
  </si>
  <si>
    <t>XLP</t>
  </si>
  <si>
    <t>Consumer Staples Select Sector SPDR</t>
  </si>
  <si>
    <t>XLU</t>
  </si>
  <si>
    <t>Utilities Select Sector SPDR</t>
  </si>
  <si>
    <t>XLV</t>
  </si>
  <si>
    <t>Health Care Select Sector SPDR</t>
  </si>
  <si>
    <t>XLY</t>
  </si>
  <si>
    <t>Consumer Discret Select Sector SPDR</t>
  </si>
  <si>
    <t>XME</t>
  </si>
  <si>
    <t>SPDR S&amp;P Metals &amp; Mining</t>
  </si>
  <si>
    <t>XOM</t>
  </si>
  <si>
    <t>Exxon Mobil Corp.</t>
  </si>
  <si>
    <t>XOP</t>
  </si>
  <si>
    <t>SPDR S&amp;P Oil &amp; Gas Exploration &amp; Prod</t>
  </si>
  <si>
    <t>XPH</t>
  </si>
  <si>
    <t>SPDR S&amp;P Pharmaceuticals</t>
  </si>
  <si>
    <t>XPP</t>
  </si>
  <si>
    <t>XRM</t>
  </si>
  <si>
    <t>Xerium Technologies Inc.</t>
  </si>
  <si>
    <t>XRO</t>
  </si>
  <si>
    <t>Claymore/Zacks Sector Rotation</t>
  </si>
  <si>
    <t>XRT</t>
  </si>
  <si>
    <t>SPDR S&amp;P Retail</t>
  </si>
  <si>
    <t>XRU</t>
  </si>
  <si>
    <t>CurrencyShares Russian Ruble Trust</t>
  </si>
  <si>
    <t>XRX</t>
  </si>
  <si>
    <t>Xerox Corp.</t>
  </si>
  <si>
    <t>XSD</t>
  </si>
  <si>
    <t>SPDR S&amp;P Semiconductor</t>
  </si>
  <si>
    <t>Y</t>
  </si>
  <si>
    <t>Alleghany Corp.</t>
  </si>
  <si>
    <t>YCL</t>
  </si>
  <si>
    <t>YCS</t>
  </si>
  <si>
    <t>YGE</t>
  </si>
  <si>
    <t>Yingli Green Energy Holding Co. Ltd.</t>
  </si>
  <si>
    <t>YPF</t>
  </si>
  <si>
    <t>YPF S.A.</t>
  </si>
  <si>
    <t>YSI</t>
  </si>
  <si>
    <t>U-Store-It Trust</t>
  </si>
  <si>
    <t>YUM</t>
  </si>
  <si>
    <t>Yum! Brands, Inc.</t>
  </si>
  <si>
    <t>YZC</t>
  </si>
  <si>
    <t>Yanzhou Coal Mining Co. Ltd.</t>
  </si>
  <si>
    <t>ZEP</t>
  </si>
  <si>
    <t>Zep, Inc.</t>
  </si>
  <si>
    <t>ZF</t>
  </si>
  <si>
    <t>Zweig Fund Inc.</t>
  </si>
  <si>
    <t>ZLC</t>
  </si>
  <si>
    <t>Zale Corporation</t>
  </si>
  <si>
    <t>ZMH</t>
  </si>
  <si>
    <t>ZNH</t>
  </si>
  <si>
    <t>China Southern Airlines Co. Ltd.</t>
  </si>
  <si>
    <t>ZQK</t>
  </si>
  <si>
    <t>Quiksilver Inc.</t>
  </si>
  <si>
    <t>ZSL</t>
  </si>
  <si>
    <t>ZTR</t>
  </si>
  <si>
    <t>Zweig Total Return Fund Inc.</t>
  </si>
  <si>
    <t>ZZ</t>
  </si>
  <si>
    <t>NYSE</t>
  </si>
  <si>
    <t>AACC</t>
  </si>
  <si>
    <t>Asset Acceptance Capital Corp.</t>
  </si>
  <si>
    <t>AAII</t>
  </si>
  <si>
    <t>Alabama Aircraft Industries, Inc</t>
  </si>
  <si>
    <t>AAME</t>
  </si>
  <si>
    <t>Atlantic American Corp.</t>
  </si>
  <si>
    <t>AAON</t>
  </si>
  <si>
    <t>AAON Inc.</t>
  </si>
  <si>
    <t>AAPL</t>
  </si>
  <si>
    <t>Apple Inc.</t>
  </si>
  <si>
    <t>Personal Computers</t>
  </si>
  <si>
    <t>AATI</t>
  </si>
  <si>
    <t>Advanced Analogic Technologies, Inc.</t>
  </si>
  <si>
    <t>AAWW</t>
  </si>
  <si>
    <t>Atlas Air Worldwide Holdings Inc.</t>
  </si>
  <si>
    <t>AAXJ</t>
  </si>
  <si>
    <t>iShares MSCI All Country Asia ex Jpn Idx</t>
  </si>
  <si>
    <t>ABAT</t>
  </si>
  <si>
    <t>Advanced Battery Technologies, Inc.</t>
  </si>
  <si>
    <t>ABAX</t>
  </si>
  <si>
    <t>Abaxis Inc.</t>
  </si>
  <si>
    <t>Diagnostic Substances</t>
  </si>
  <si>
    <t>ABBC</t>
  </si>
  <si>
    <t>Abington Bancorp Inc.</t>
  </si>
  <si>
    <t>ABCB</t>
  </si>
  <si>
    <t>Ameris Bancorp</t>
  </si>
  <si>
    <t>ABCO</t>
  </si>
  <si>
    <t>Advisory Board Co.</t>
  </si>
  <si>
    <t>ABCW</t>
  </si>
  <si>
    <t>Anchor BanCorp Wisconsin, Inc.</t>
  </si>
  <si>
    <t>ABFS</t>
  </si>
  <si>
    <t>ABIO</t>
  </si>
  <si>
    <t>ARCA biopharma, Inc.</t>
  </si>
  <si>
    <t>ABMC</t>
  </si>
  <si>
    <t>American Bio Medica Corp.</t>
  </si>
  <si>
    <t>ABMD</t>
  </si>
  <si>
    <t>Abiomed Inc.</t>
  </si>
  <si>
    <t>ABTL</t>
  </si>
  <si>
    <t>Autobytel Inc.</t>
  </si>
  <si>
    <t>Internet Information Providers</t>
  </si>
  <si>
    <t>ABVA</t>
  </si>
  <si>
    <t>Alliance Bankshares Corporation</t>
  </si>
  <si>
    <t>ACAD</t>
  </si>
  <si>
    <t>ACADIA Pharmaceuticals, Inc.</t>
  </si>
  <si>
    <t>ACAS</t>
  </si>
  <si>
    <t>American Capital, Ltd.</t>
  </si>
  <si>
    <t>ACAT</t>
  </si>
  <si>
    <t>Arctic Cat Inc.</t>
  </si>
  <si>
    <t>ACCL</t>
  </si>
  <si>
    <t>Accelrys Inc.</t>
  </si>
  <si>
    <t>ACEL</t>
  </si>
  <si>
    <t>ACET</t>
  </si>
  <si>
    <t>Aceto Corp.</t>
  </si>
  <si>
    <t>ACFC</t>
  </si>
  <si>
    <t>Atlantic Coast Federal Corporation</t>
  </si>
  <si>
    <t>ACFN</t>
  </si>
  <si>
    <t>Acorn Energy, Inc.</t>
  </si>
  <si>
    <t>ACGL</t>
  </si>
  <si>
    <t>Arch Capital Group Ltd.</t>
  </si>
  <si>
    <t>ACGY</t>
  </si>
  <si>
    <t>Acergy SA</t>
  </si>
  <si>
    <t>ACHN</t>
  </si>
  <si>
    <t>Achillion Pharmaceuticals, Inc.</t>
  </si>
  <si>
    <t>ACIW</t>
  </si>
  <si>
    <t>ACI Worldwide, Inc.</t>
  </si>
  <si>
    <t>ACLI</t>
  </si>
  <si>
    <t>American Commercial Lines Inc.</t>
  </si>
  <si>
    <t>ACLS</t>
  </si>
  <si>
    <t>Axcelis Technologies Inc.</t>
  </si>
  <si>
    <t>ACMR</t>
  </si>
  <si>
    <t>AC Moore Arts &amp; Crafts Inc.</t>
  </si>
  <si>
    <t>ACOR</t>
  </si>
  <si>
    <t>Acorda Therapeutics, Inc.</t>
  </si>
  <si>
    <t>ACPW</t>
  </si>
  <si>
    <t>Active Power Inc.</t>
  </si>
  <si>
    <t>ACSEF</t>
  </si>
  <si>
    <t>ACS Motion Control Ltd</t>
  </si>
  <si>
    <t>ACTG</t>
  </si>
  <si>
    <t>Acacia Research Corporation</t>
  </si>
  <si>
    <t>ACTI</t>
  </si>
  <si>
    <t>ActivIdentity Corporation</t>
  </si>
  <si>
    <t>ACTL</t>
  </si>
  <si>
    <t>Actel Corporation</t>
  </si>
  <si>
    <t>ACTS</t>
  </si>
  <si>
    <t>Actions Semiconductor Co., Ltd.</t>
  </si>
  <si>
    <t>ACTU</t>
  </si>
  <si>
    <t>ACUR</t>
  </si>
  <si>
    <t>Acura Pharmaceuticals Inc.</t>
  </si>
  <si>
    <t>ACWI</t>
  </si>
  <si>
    <t>iShares MSCI ACWI Index</t>
  </si>
  <si>
    <t>ACWX</t>
  </si>
  <si>
    <t>iShares MSCI ACWI ex US Index</t>
  </si>
  <si>
    <t>ACXM</t>
  </si>
  <si>
    <t>Acxiom Corporation</t>
  </si>
  <si>
    <t>ADAM</t>
  </si>
  <si>
    <t>ADAM Inc.</t>
  </si>
  <si>
    <t>ADAT</t>
  </si>
  <si>
    <t>Authentidate Holding Corp.</t>
  </si>
  <si>
    <t>ADBE</t>
  </si>
  <si>
    <t>Adobe Systems Inc.</t>
  </si>
  <si>
    <t>ADCT</t>
  </si>
  <si>
    <t>ADC Telecommunications Inc.</t>
  </si>
  <si>
    <t>ADEP</t>
  </si>
  <si>
    <t>Adept Technology Inc.</t>
  </si>
  <si>
    <t>ADES</t>
  </si>
  <si>
    <t>ADA-ES, Inc.</t>
  </si>
  <si>
    <t>ADGF</t>
  </si>
  <si>
    <t>Adams Golf Inc.</t>
  </si>
  <si>
    <t>ADLR</t>
  </si>
  <si>
    <t>Adolor Corp.</t>
  </si>
  <si>
    <t>ADLS</t>
  </si>
  <si>
    <t>Advanced Life Sciences Holdings, Inc.</t>
  </si>
  <si>
    <t>ADP</t>
  </si>
  <si>
    <t>Automatic Data Processing, Inc.</t>
  </si>
  <si>
    <t>ADPI</t>
  </si>
  <si>
    <t>American Dental Partners, Inc.</t>
  </si>
  <si>
    <t>ADPT</t>
  </si>
  <si>
    <t>Computer Based Systems</t>
  </si>
  <si>
    <t>ADRA</t>
  </si>
  <si>
    <t>BLDRS Asia 50 ADR Index</t>
  </si>
  <si>
    <t>ADRD</t>
  </si>
  <si>
    <t>BLDRS Developed Markets 100 ADR Index</t>
  </si>
  <si>
    <t>ADRE</t>
  </si>
  <si>
    <t>BLDRS Emerging Markets 50 ADR Index</t>
  </si>
  <si>
    <t>ADRU</t>
  </si>
  <si>
    <t>BLDRS Europe 100 ADR Index</t>
  </si>
  <si>
    <t>ADSK</t>
  </si>
  <si>
    <t>Autodesk, Inc.</t>
  </si>
  <si>
    <t>ADTN</t>
  </si>
  <si>
    <t>ADTRAN Inc.</t>
  </si>
  <si>
    <t>ADUS</t>
  </si>
  <si>
    <t>ADVS</t>
  </si>
  <si>
    <t>Advent Software, Inc.</t>
  </si>
  <si>
    <t>AEHR</t>
  </si>
  <si>
    <t>Aehr Test Systems</t>
  </si>
  <si>
    <t>AEIS</t>
  </si>
  <si>
    <t>Advanced Energy Industries, Inc.</t>
  </si>
  <si>
    <t>AEPI</t>
  </si>
  <si>
    <t>AEP Industries Inc.</t>
  </si>
  <si>
    <t>AERG</t>
  </si>
  <si>
    <t>Applied Energetics, Inc.</t>
  </si>
  <si>
    <t>AERO</t>
  </si>
  <si>
    <t>Aerogrow International, Inc.</t>
  </si>
  <si>
    <t>AERT</t>
  </si>
  <si>
    <t>Advanced Environmental Recycling Technologies, Inc.</t>
  </si>
  <si>
    <t>AETI</t>
  </si>
  <si>
    <t>American Electric Technologies, Inc</t>
  </si>
  <si>
    <t>AEY</t>
  </si>
  <si>
    <t>ADDvantage Technologies Group Inc.</t>
  </si>
  <si>
    <t>AEZS</t>
  </si>
  <si>
    <t>AFAM</t>
  </si>
  <si>
    <t>Almost Family Inc.</t>
  </si>
  <si>
    <t>AFCE</t>
  </si>
  <si>
    <t>AFC Enterprises Inc.</t>
  </si>
  <si>
    <t>AFFM</t>
  </si>
  <si>
    <t>Affirmative Insurance Holdings Inc.</t>
  </si>
  <si>
    <t>AFFX</t>
  </si>
  <si>
    <t>Affymetrix Inc.</t>
  </si>
  <si>
    <t>AFFY</t>
  </si>
  <si>
    <t>Affymax, Inc.</t>
  </si>
  <si>
    <t>Alliance Fiber Optic Products Inc.</t>
  </si>
  <si>
    <t>AFSI</t>
  </si>
  <si>
    <t>AmTrust Financial Services, Inc.</t>
  </si>
  <si>
    <t>AGAM</t>
  </si>
  <si>
    <t>AGA Medical Holdings, Inc.</t>
  </si>
  <si>
    <t>AGEN</t>
  </si>
  <si>
    <t>Antigenics Inc.</t>
  </si>
  <si>
    <t>AGII</t>
  </si>
  <si>
    <t>Argo Group International Holdings, Ltd.</t>
  </si>
  <si>
    <t>AGNC</t>
  </si>
  <si>
    <t>American Capital Agency Corp.</t>
  </si>
  <si>
    <t>AGYS</t>
  </si>
  <si>
    <t>Agilysys Inc.</t>
  </si>
  <si>
    <t>AHCI</t>
  </si>
  <si>
    <t>Allied Healthcare International Inc.</t>
  </si>
  <si>
    <t>AHGP</t>
  </si>
  <si>
    <t>Alliance Holdings GP, L.P.</t>
  </si>
  <si>
    <t>AHII</t>
  </si>
  <si>
    <t>Animal Health International, Inc.</t>
  </si>
  <si>
    <t>AHPI</t>
  </si>
  <si>
    <t>Allied Healthcare Products Inc.</t>
  </si>
  <si>
    <t>AIMC</t>
  </si>
  <si>
    <t>Altra Holdings, Inc.</t>
  </si>
  <si>
    <t>AINV</t>
  </si>
  <si>
    <t>Apollo Investment Corporation</t>
  </si>
  <si>
    <t>AIRM</t>
  </si>
  <si>
    <t>Air Methods Corp.</t>
  </si>
  <si>
    <t>AIRT</t>
  </si>
  <si>
    <t>Air T Inc.</t>
  </si>
  <si>
    <t>AIXG</t>
  </si>
  <si>
    <t>AKAM</t>
  </si>
  <si>
    <t>Akamai Technologies Inc.</t>
  </si>
  <si>
    <t>Akeena Solar, Inc.</t>
  </si>
  <si>
    <t>AKRX</t>
  </si>
  <si>
    <t>Akorn Inc.</t>
  </si>
  <si>
    <t>ALCO</t>
  </si>
  <si>
    <t>Alico Inc.</t>
  </si>
  <si>
    <t>ALDA</t>
  </si>
  <si>
    <t>Aldila Inc.</t>
  </si>
  <si>
    <t>ALGN</t>
  </si>
  <si>
    <t>Align Technology Inc.</t>
  </si>
  <si>
    <t>ALGT</t>
  </si>
  <si>
    <t>Allegiant Travel Company</t>
  </si>
  <si>
    <t>ALKS</t>
  </si>
  <si>
    <t>Alkermes, Inc.</t>
  </si>
  <si>
    <t>ALLB</t>
  </si>
  <si>
    <t>Alliance Bancorp Inc of Pennsylvania</t>
  </si>
  <si>
    <t>ALLT</t>
  </si>
  <si>
    <t>Allot Communications Ltd.</t>
  </si>
  <si>
    <t>ALNC</t>
  </si>
  <si>
    <t>Alliance Financial Corporation</t>
  </si>
  <si>
    <t>ALNY</t>
  </si>
  <si>
    <t>Alnylam Pharmaceuticals, Inc.</t>
  </si>
  <si>
    <t>ALOG</t>
  </si>
  <si>
    <t>Analogic Corporation</t>
  </si>
  <si>
    <t>ALOT</t>
  </si>
  <si>
    <t>Astro-Med Inc.</t>
  </si>
  <si>
    <t>ALOY</t>
  </si>
  <si>
    <t>Alloy Inc.</t>
  </si>
  <si>
    <t>ALSE</t>
  </si>
  <si>
    <t>Alseres Pharmaceuticals, Inc.</t>
  </si>
  <si>
    <t>ALSK</t>
  </si>
  <si>
    <t>Alaska Communications Systems Group Inc.</t>
  </si>
  <si>
    <t>ALTH</t>
  </si>
  <si>
    <t>Allos Therapeutics, Inc.</t>
  </si>
  <si>
    <t>ALTI</t>
  </si>
  <si>
    <t>Altair Nanotechnologies, Inc.</t>
  </si>
  <si>
    <t>ALTR</t>
  </si>
  <si>
    <t>Altera Corp.</t>
  </si>
  <si>
    <t>ALVR</t>
  </si>
  <si>
    <t>Alvarion Ltd.</t>
  </si>
  <si>
    <t>ALXA</t>
  </si>
  <si>
    <t>Alexza Pharmaceuticals Inc.</t>
  </si>
  <si>
    <t>ALXN</t>
  </si>
  <si>
    <t>Alexion Pharmaceuticals, Inc.</t>
  </si>
  <si>
    <t>AMAC</t>
  </si>
  <si>
    <t>American Medical Alert Corp.</t>
  </si>
  <si>
    <t>AMAG</t>
  </si>
  <si>
    <t>AMAG Pharmaceuticals, Inc.</t>
  </si>
  <si>
    <t>AMAT</t>
  </si>
  <si>
    <t>Applied Materials Inc.</t>
  </si>
  <si>
    <t>AMCC</t>
  </si>
  <si>
    <t>Applied Micro Circuits Corp.</t>
  </si>
  <si>
    <t>AMCN</t>
  </si>
  <si>
    <t>AirMedia Group Inc.</t>
  </si>
  <si>
    <t>AMED</t>
  </si>
  <si>
    <t>Amedisys Inc.</t>
  </si>
  <si>
    <t>AMGN</t>
  </si>
  <si>
    <t>Amgen Inc.</t>
  </si>
  <si>
    <t>AMIC</t>
  </si>
  <si>
    <t>American Independence Corp.</t>
  </si>
  <si>
    <t>AMIN</t>
  </si>
  <si>
    <t>American International Industries Inc.</t>
  </si>
  <si>
    <t>AMKR</t>
  </si>
  <si>
    <t>Amkor Technology, Inc.</t>
  </si>
  <si>
    <t>AMLN</t>
  </si>
  <si>
    <t>Amylin Pharmaceuticals, Inc.</t>
  </si>
  <si>
    <t>AMMD</t>
  </si>
  <si>
    <t>American Medical Systems Holdings Inc.</t>
  </si>
  <si>
    <t>AMNB</t>
  </si>
  <si>
    <t>American National Bankshares Inc.</t>
  </si>
  <si>
    <t>AMOT</t>
  </si>
  <si>
    <t>Allied Motion Technologies Inc.</t>
  </si>
  <si>
    <t>AMPH</t>
  </si>
  <si>
    <t>American Physicians Service Group Inc.</t>
  </si>
  <si>
    <t>AMPL</t>
  </si>
  <si>
    <t>Ampal-American Israel Corp.</t>
  </si>
  <si>
    <t>AMRB</t>
  </si>
  <si>
    <t>American River Bankshares</t>
  </si>
  <si>
    <t>AMRI</t>
  </si>
  <si>
    <t>Albany Molecular Research Inc.</t>
  </si>
  <si>
    <t>AMRN</t>
  </si>
  <si>
    <t>Amarin Corporation plc</t>
  </si>
  <si>
    <t>AMSC</t>
  </si>
  <si>
    <t>American Superconductor Corporation</t>
  </si>
  <si>
    <t>AMSF</t>
  </si>
  <si>
    <t>Amerisafe, Inc.</t>
  </si>
  <si>
    <t>AMSG</t>
  </si>
  <si>
    <t>AmSurg Corp.</t>
  </si>
  <si>
    <t>AMSWA</t>
  </si>
  <si>
    <t>American Software, Inc.</t>
  </si>
  <si>
    <t>AMTC</t>
  </si>
  <si>
    <t>Ameritrans Capital Corp.</t>
  </si>
  <si>
    <t>AMTD</t>
  </si>
  <si>
    <t>TD AMERITRADE Holding Corporation</t>
  </si>
  <si>
    <t>AMTY</t>
  </si>
  <si>
    <t>Amerityre Corp.</t>
  </si>
  <si>
    <t>AMWD</t>
  </si>
  <si>
    <t>American Woodmark Corp.</t>
  </si>
  <si>
    <t>AMZN</t>
  </si>
  <si>
    <t>Amazon.com Inc.</t>
  </si>
  <si>
    <t>ANAD</t>
  </si>
  <si>
    <t>Anadigics, Inc.</t>
  </si>
  <si>
    <t>ANAT</t>
  </si>
  <si>
    <t>American National Insurance Co.</t>
  </si>
  <si>
    <t>ANCI</t>
  </si>
  <si>
    <t>American Caresource Holdings, Inc.</t>
  </si>
  <si>
    <t>ANCX</t>
  </si>
  <si>
    <t>Access National Corp.</t>
  </si>
  <si>
    <t>ANDE</t>
  </si>
  <si>
    <t>The Andersons, Inc.</t>
  </si>
  <si>
    <t>ANDS</t>
  </si>
  <si>
    <t>Anadys Pharmaceuticals Inc.</t>
  </si>
  <si>
    <t>ANEN</t>
  </si>
  <si>
    <t>Anaren Inc.</t>
  </si>
  <si>
    <t>ANGN</t>
  </si>
  <si>
    <t>Angeion Corp.</t>
  </si>
  <si>
    <t>ANGO</t>
  </si>
  <si>
    <t>AngioDynamics Inc.</t>
  </si>
  <si>
    <t>ANIK</t>
  </si>
  <si>
    <t>Anika Therapeutics Inc.</t>
  </si>
  <si>
    <t>ANLY</t>
  </si>
  <si>
    <t>Analysts International Corp.</t>
  </si>
  <si>
    <t>ANNB</t>
  </si>
  <si>
    <t>Annapolis Bancorp Inc.</t>
  </si>
  <si>
    <t>ANPI</t>
  </si>
  <si>
    <t>Angiotech Pharmaceuticals Inc.</t>
  </si>
  <si>
    <t>ANSS</t>
  </si>
  <si>
    <t>Ansys, Inc.</t>
  </si>
  <si>
    <t>ANSW</t>
  </si>
  <si>
    <t>Answers Corporation</t>
  </si>
  <si>
    <t>ANTP</t>
  </si>
  <si>
    <t>Phazar Corp.</t>
  </si>
  <si>
    <t>AONE</t>
  </si>
  <si>
    <t>A123 Systems, Inc.</t>
  </si>
  <si>
    <t>APAC</t>
  </si>
  <si>
    <t>APAC Customer Services Inc.</t>
  </si>
  <si>
    <t>APAGF</t>
  </si>
  <si>
    <t>Apco Oil &amp; Gas International Inc.</t>
  </si>
  <si>
    <t>APEI</t>
  </si>
  <si>
    <t>American Public Education, Inc.</t>
  </si>
  <si>
    <t>APFC</t>
  </si>
  <si>
    <t>American Pacific Corp.</t>
  </si>
  <si>
    <t>APKT</t>
  </si>
  <si>
    <t>Acme Packet, Inc.</t>
  </si>
  <si>
    <t>APOG</t>
  </si>
  <si>
    <t>APOL</t>
  </si>
  <si>
    <t>Apollo Group Inc.</t>
  </si>
  <si>
    <t>APPA</t>
  </si>
  <si>
    <t>AP Pharma Inc.</t>
  </si>
  <si>
    <t>APPY</t>
  </si>
  <si>
    <t>AspenBio Pharma Inc.</t>
  </si>
  <si>
    <t>APSA</t>
  </si>
  <si>
    <t>Alto Palermo S.A.</t>
  </si>
  <si>
    <t>APSG</t>
  </si>
  <si>
    <t>Applied Signal Technology, Inc.</t>
  </si>
  <si>
    <t>APWR</t>
  </si>
  <si>
    <t>A-Power Energy Generation Systems, Ltd.</t>
  </si>
  <si>
    <t>ARAY</t>
  </si>
  <si>
    <t>Accuray Incorporated</t>
  </si>
  <si>
    <t>ARBA</t>
  </si>
  <si>
    <t>Ariba Inc.</t>
  </si>
  <si>
    <t>ARBX</t>
  </si>
  <si>
    <t>Arbinet Corporation</t>
  </si>
  <si>
    <t>ARCC</t>
  </si>
  <si>
    <t>Ares Capital Corporation</t>
  </si>
  <si>
    <t>ARCI</t>
  </si>
  <si>
    <t>Appliance Recycling Centers of America Inc.</t>
  </si>
  <si>
    <t>ARCW</t>
  </si>
  <si>
    <t>ARC Wireless Solutions Inc.</t>
  </si>
  <si>
    <t>ARDNA</t>
  </si>
  <si>
    <t>Arden Group Inc.</t>
  </si>
  <si>
    <t>AREX</t>
  </si>
  <si>
    <t>Approach Resources, Inc.</t>
  </si>
  <si>
    <t>ARGN</t>
  </si>
  <si>
    <t>Amerigon Inc.</t>
  </si>
  <si>
    <t>ARIA</t>
  </si>
  <si>
    <t>Ariad Pharmaceuticals Inc.</t>
  </si>
  <si>
    <t>ARII</t>
  </si>
  <si>
    <t>American Railcar Industries</t>
  </si>
  <si>
    <t>ARKR</t>
  </si>
  <si>
    <t>Ark Restaurants Corp.</t>
  </si>
  <si>
    <t>ARLP</t>
  </si>
  <si>
    <t>Alliance Resource Partners LP</t>
  </si>
  <si>
    <t>ARMH</t>
  </si>
  <si>
    <t>ARM Holdings plc</t>
  </si>
  <si>
    <t>ARNA</t>
  </si>
  <si>
    <t>Arena Pharmaceuticals, Inc.</t>
  </si>
  <si>
    <t>AROW</t>
  </si>
  <si>
    <t>Arrow Financial Corporation</t>
  </si>
  <si>
    <t>ARQL</t>
  </si>
  <si>
    <t>ArQule Inc.</t>
  </si>
  <si>
    <t>ARRS</t>
  </si>
  <si>
    <t>Arris Group Inc.</t>
  </si>
  <si>
    <t>ARRY</t>
  </si>
  <si>
    <t>Array BioPharma, Inc.</t>
  </si>
  <si>
    <t>ARSD</t>
  </si>
  <si>
    <t>Arabian American Development Company</t>
  </si>
  <si>
    <t>ARTC</t>
  </si>
  <si>
    <t>ArthroCare Corporation</t>
  </si>
  <si>
    <t>ARTG</t>
  </si>
  <si>
    <t>Art Technology Group Inc.</t>
  </si>
  <si>
    <t>ARTNA</t>
  </si>
  <si>
    <t>Artesian Resources Corp.</t>
  </si>
  <si>
    <t>ARTW</t>
  </si>
  <si>
    <t>Art's-Way Manufacturing Co. Inc.</t>
  </si>
  <si>
    <t>ARTX</t>
  </si>
  <si>
    <t>Arotech Corp.</t>
  </si>
  <si>
    <t>ARUN</t>
  </si>
  <si>
    <t>Aruba Networks, Inc.</t>
  </si>
  <si>
    <t>ARWR</t>
  </si>
  <si>
    <t>Arrowhead Research Corp.</t>
  </si>
  <si>
    <t>ARYX</t>
  </si>
  <si>
    <t>ARYx Therapeutics, Inc.</t>
  </si>
  <si>
    <t>ASBC</t>
  </si>
  <si>
    <t>Associated Banc-Corp</t>
  </si>
  <si>
    <t>ASBI</t>
  </si>
  <si>
    <t>Ameriana Bancorp</t>
  </si>
  <si>
    <t>ASCA</t>
  </si>
  <si>
    <t>Ameristar Casinos Inc.</t>
  </si>
  <si>
    <t>ASCMA</t>
  </si>
  <si>
    <t>Ascent Media Corporation</t>
  </si>
  <si>
    <t>ASEI</t>
  </si>
  <si>
    <t>American Science &amp; Engineering Inc.</t>
  </si>
  <si>
    <t>ASFI</t>
  </si>
  <si>
    <t>Asta Funding Inc.</t>
  </si>
  <si>
    <t>ASFN</t>
  </si>
  <si>
    <t>Atlantic Southern Financial Group, Inc.</t>
  </si>
  <si>
    <t>ASGN</t>
  </si>
  <si>
    <t>On Assignment Inc.</t>
  </si>
  <si>
    <t>ASGR</t>
  </si>
  <si>
    <t>America Service Group Inc.</t>
  </si>
  <si>
    <t>ASIA</t>
  </si>
  <si>
    <t>ASMI</t>
  </si>
  <si>
    <t>ASM International NV</t>
  </si>
  <si>
    <t>ASML</t>
  </si>
  <si>
    <t>ASML Holding NV</t>
  </si>
  <si>
    <t>ASPS</t>
  </si>
  <si>
    <t>Altisource Portfolio Solutions S.A.</t>
  </si>
  <si>
    <t>ASRV</t>
  </si>
  <si>
    <t>AmeriServ Financial, Inc.</t>
  </si>
  <si>
    <t>ASTC</t>
  </si>
  <si>
    <t>Astrotech Corp.</t>
  </si>
  <si>
    <t>ASTE</t>
  </si>
  <si>
    <t>ASTI</t>
  </si>
  <si>
    <t>ASTM</t>
  </si>
  <si>
    <t>Aastrom Biosciences, Inc.</t>
  </si>
  <si>
    <t>ASUR</t>
  </si>
  <si>
    <t>Asure Software, Inc.</t>
  </si>
  <si>
    <t>ASYS</t>
  </si>
  <si>
    <t>Amtech Systems Inc.</t>
  </si>
  <si>
    <t>ATAI</t>
  </si>
  <si>
    <t>ATA, Inc.</t>
  </si>
  <si>
    <t>ATAX</t>
  </si>
  <si>
    <t>America First Tax Exempt Investors LP</t>
  </si>
  <si>
    <t>ATBC</t>
  </si>
  <si>
    <t>Atlantic Bancgroup Inc.</t>
  </si>
  <si>
    <t>ATEA</t>
  </si>
  <si>
    <t>Astea International Inc.</t>
  </si>
  <si>
    <t>ATEC</t>
  </si>
  <si>
    <t>Alphatec Holdings, Inc.</t>
  </si>
  <si>
    <t>ATGN</t>
  </si>
  <si>
    <t>AltiGen Communications Inc.</t>
  </si>
  <si>
    <t>ATHN</t>
  </si>
  <si>
    <t>Athenahealth, Inc.</t>
  </si>
  <si>
    <t>ATHR</t>
  </si>
  <si>
    <t>Atheros Communications Inc.</t>
  </si>
  <si>
    <t>ATHX</t>
  </si>
  <si>
    <t>Athersys, Inc.</t>
  </si>
  <si>
    <t>ATLO</t>
  </si>
  <si>
    <t>Ames National Corporation</t>
  </si>
  <si>
    <t>ATLS</t>
  </si>
  <si>
    <t>Atlas Energy, Inc.</t>
  </si>
  <si>
    <t>ATMI</t>
  </si>
  <si>
    <t>ATMI Inc.</t>
  </si>
  <si>
    <t>ATML</t>
  </si>
  <si>
    <t>Atmel Corporation</t>
  </si>
  <si>
    <t>ATNI</t>
  </si>
  <si>
    <t>ATPG</t>
  </si>
  <si>
    <t>ATP Oil &amp; Gas Corp.</t>
  </si>
  <si>
    <t>ATRC</t>
  </si>
  <si>
    <t>AtriCure, Inc.</t>
  </si>
  <si>
    <t>ATRI</t>
  </si>
  <si>
    <t>ATRION Corp.</t>
  </si>
  <si>
    <t>ATRM</t>
  </si>
  <si>
    <t>Aetrium Inc.</t>
  </si>
  <si>
    <t>ATRN</t>
  </si>
  <si>
    <t>Atrinsic, Inc.</t>
  </si>
  <si>
    <t>ATRO</t>
  </si>
  <si>
    <t>Astronics Corp.</t>
  </si>
  <si>
    <t>ATSG</t>
  </si>
  <si>
    <t>Air Transport Services Group, Inc.</t>
  </si>
  <si>
    <t>ATVI</t>
  </si>
  <si>
    <t>Activision Blizzard, Inc.</t>
  </si>
  <si>
    <t>ATX</t>
  </si>
  <si>
    <t>AUBN</t>
  </si>
  <si>
    <t>Auburn National Bancorporation, Inc.</t>
  </si>
  <si>
    <t>AUDC</t>
  </si>
  <si>
    <t>AudioCodes Ltd.</t>
  </si>
  <si>
    <t>AUTC</t>
  </si>
  <si>
    <t>AutoChina International Ltd.</t>
  </si>
  <si>
    <t>AUTH</t>
  </si>
  <si>
    <t>AuthenTec, Inc.</t>
  </si>
  <si>
    <t>AUXL</t>
  </si>
  <si>
    <t>Auxilium Pharmaceuticals Inc.</t>
  </si>
  <si>
    <t>AVAV</t>
  </si>
  <si>
    <t>AeroVironment, Inc.</t>
  </si>
  <si>
    <t>AVCA</t>
  </si>
  <si>
    <t>Advocat Inc.</t>
  </si>
  <si>
    <t>AVGO</t>
  </si>
  <si>
    <t>Avago Technologies Limited</t>
  </si>
  <si>
    <t>AVID</t>
  </si>
  <si>
    <t>Avid Technology Inc.</t>
  </si>
  <si>
    <t>AVII</t>
  </si>
  <si>
    <t>AVI Biopharma, Inc.</t>
  </si>
  <si>
    <t>AVNR</t>
  </si>
  <si>
    <t>Avanir Pharmaceuticals</t>
  </si>
  <si>
    <t>AVSR</t>
  </si>
  <si>
    <t>Avistar Communications Corp.</t>
  </si>
  <si>
    <t>AVTR</t>
  </si>
  <si>
    <t>Avatar Holdings Inc.</t>
  </si>
  <si>
    <t>AWBC</t>
  </si>
  <si>
    <t>AmericanWest Bancorporation</t>
  </si>
  <si>
    <t>AWRE</t>
  </si>
  <si>
    <t>Aware Inc.</t>
  </si>
  <si>
    <t>AXAS</t>
  </si>
  <si>
    <t>Abraxas Petroleum Corp.</t>
  </si>
  <si>
    <t>AXTI</t>
  </si>
  <si>
    <t>AXT Inc.</t>
  </si>
  <si>
    <t>BABY</t>
  </si>
  <si>
    <t>Natus Medical Inc.</t>
  </si>
  <si>
    <t>BAGL</t>
  </si>
  <si>
    <t>Einstein Noah Restaurant Group, Inc.</t>
  </si>
  <si>
    <t>BAMM</t>
  </si>
  <si>
    <t>Books-A-Million Inc.</t>
  </si>
  <si>
    <t>BANF</t>
  </si>
  <si>
    <t>BancFirst Corporation</t>
  </si>
  <si>
    <t>BANR</t>
  </si>
  <si>
    <t>Banner Corporation</t>
  </si>
  <si>
    <t>BARI</t>
  </si>
  <si>
    <t>Bancorp Rhode Island, Inc.</t>
  </si>
  <si>
    <t>BASI</t>
  </si>
  <si>
    <t>Bioanalytical Systems Inc.</t>
  </si>
  <si>
    <t>BAYN</t>
  </si>
  <si>
    <t>Bay National Corp.</t>
  </si>
  <si>
    <t>BBBB</t>
  </si>
  <si>
    <t>Blackboard Inc.</t>
  </si>
  <si>
    <t>BBBY</t>
  </si>
  <si>
    <t>Bed Bath &amp; Beyond, Inc.</t>
  </si>
  <si>
    <t>BBEP</t>
  </si>
  <si>
    <t>Breitburn Energy Partners LP</t>
  </si>
  <si>
    <t>BBGI</t>
  </si>
  <si>
    <t>Beasley Broadcast Group Inc.</t>
  </si>
  <si>
    <t>BBND</t>
  </si>
  <si>
    <t>BigBand Networks, Inc.</t>
  </si>
  <si>
    <t>BBNK</t>
  </si>
  <si>
    <t>Bridge Capital Holdings</t>
  </si>
  <si>
    <t>BBOX</t>
  </si>
  <si>
    <t>Black Box Corp.</t>
  </si>
  <si>
    <t>BBSI</t>
  </si>
  <si>
    <t>Barrett Business Services Inc.</t>
  </si>
  <si>
    <t>BCAR</t>
  </si>
  <si>
    <t>Bank of the Carolinas Corp.</t>
  </si>
  <si>
    <t>BCBP</t>
  </si>
  <si>
    <t>BCB Bancorp Inc.</t>
  </si>
  <si>
    <t>BCON</t>
  </si>
  <si>
    <t>Beacon Power Corporation</t>
  </si>
  <si>
    <t>BCPC</t>
  </si>
  <si>
    <t>Balchem Corp.</t>
  </si>
  <si>
    <t>BCRX</t>
  </si>
  <si>
    <t>BioCryst Pharmaceuticals, Inc.</t>
  </si>
  <si>
    <t>BCSB</t>
  </si>
  <si>
    <t>BCSB Bankcorp Inc.</t>
  </si>
  <si>
    <t>BCSI</t>
  </si>
  <si>
    <t>Blue Coat Systems Inc.</t>
  </si>
  <si>
    <t>BDCO</t>
  </si>
  <si>
    <t>BDGE</t>
  </si>
  <si>
    <t>Bridge Bancorp, Inc.</t>
  </si>
  <si>
    <t>BDMS</t>
  </si>
  <si>
    <t>Birner Dental Management Services Inc.</t>
  </si>
  <si>
    <t>BDSI</t>
  </si>
  <si>
    <t>BioDelivery Sciences International Inc.</t>
  </si>
  <si>
    <t>BEAT</t>
  </si>
  <si>
    <t>CardioNet, Inc.</t>
  </si>
  <si>
    <t>BEAV</t>
  </si>
  <si>
    <t>BE Aerospace Inc.</t>
  </si>
  <si>
    <t>BEBE</t>
  </si>
  <si>
    <t>Bebe Stores, Inc.</t>
  </si>
  <si>
    <t>BECN</t>
  </si>
  <si>
    <t>Beacon Roofing Supply Inc.</t>
  </si>
  <si>
    <t>BELFB</t>
  </si>
  <si>
    <t>Bel Fuse Inc.</t>
  </si>
  <si>
    <t>BERK</t>
  </si>
  <si>
    <t>Berkshire Bancorp Inc.</t>
  </si>
  <si>
    <t>BEST</t>
  </si>
  <si>
    <t>Shiner International, Inc.</t>
  </si>
  <si>
    <t>BEXP</t>
  </si>
  <si>
    <t>Brigham Exploration Co.</t>
  </si>
  <si>
    <t>BFED</t>
  </si>
  <si>
    <t>Beacon Federal Bancorp, Inc.</t>
  </si>
  <si>
    <t>BFIN</t>
  </si>
  <si>
    <t>BankFinancial Corp.</t>
  </si>
  <si>
    <t>BFLY</t>
  </si>
  <si>
    <t>Bluefly Inc.</t>
  </si>
  <si>
    <t>BFSB</t>
  </si>
  <si>
    <t>Brooklyn Federal Bancorp Inc.</t>
  </si>
  <si>
    <t>BGCP</t>
  </si>
  <si>
    <t>BGC Partners, Inc.</t>
  </si>
  <si>
    <t>BGFV</t>
  </si>
  <si>
    <t>Big 5 Sporting Goods Corp.</t>
  </si>
  <si>
    <t>BHLB</t>
  </si>
  <si>
    <t>Berkshire Hills Bancorp Inc.</t>
  </si>
  <si>
    <t>BHRT</t>
  </si>
  <si>
    <t>Bioheart, Inc.</t>
  </si>
  <si>
    <t>BIDU</t>
  </si>
  <si>
    <t>Baidu, Inc.</t>
  </si>
  <si>
    <t>BIDZ</t>
  </si>
  <si>
    <t>BIDZ.com, Inc.</t>
  </si>
  <si>
    <t>BIIB</t>
  </si>
  <si>
    <t>Biogen Idec Inc.</t>
  </si>
  <si>
    <t>BIOC</t>
  </si>
  <si>
    <t>BioClinica, Inc.</t>
  </si>
  <si>
    <t>BIOD</t>
  </si>
  <si>
    <t>Biodel Inc.</t>
  </si>
  <si>
    <t>BIOF</t>
  </si>
  <si>
    <t>BioFuel Energy Corp.</t>
  </si>
  <si>
    <t>BIOS</t>
  </si>
  <si>
    <t>BioScrip Inc.</t>
  </si>
  <si>
    <t>BITS</t>
  </si>
  <si>
    <t>Bitstream Inc.</t>
  </si>
  <si>
    <t>BJCT</t>
  </si>
  <si>
    <t>BJGP</t>
  </si>
  <si>
    <t>BMP Sunstone Corporation</t>
  </si>
  <si>
    <t>BJRI</t>
  </si>
  <si>
    <t>BKBK</t>
  </si>
  <si>
    <t>Britton &amp; Koontz Capital Corp.</t>
  </si>
  <si>
    <t>BKCC</t>
  </si>
  <si>
    <t>BlackRock Kelso Capital Corporation</t>
  </si>
  <si>
    <t>BKMU</t>
  </si>
  <si>
    <t>Bank Mutual Corporation</t>
  </si>
  <si>
    <t>BKOR</t>
  </si>
  <si>
    <t>Oak Ridge Financial Services, Inc.</t>
  </si>
  <si>
    <t>BKRS</t>
  </si>
  <si>
    <t>Bakers Footwear Group Inc.</t>
  </si>
  <si>
    <t>BKSC</t>
  </si>
  <si>
    <t>The Bank of South Carolina Corporation</t>
  </si>
  <si>
    <t>BKYF</t>
  </si>
  <si>
    <t>Bank of Kentucky Financial Corp.</t>
  </si>
  <si>
    <t>BLDP</t>
  </si>
  <si>
    <t>Ballard Power Systems Inc.</t>
  </si>
  <si>
    <t>BLDR</t>
  </si>
  <si>
    <t>Builders FirstSource, Inc.</t>
  </si>
  <si>
    <t>BLKB</t>
  </si>
  <si>
    <t>Blackbaud Inc.</t>
  </si>
  <si>
    <t>BLTI</t>
  </si>
  <si>
    <t>Biolase Technology, Inc.</t>
  </si>
  <si>
    <t>BLUD</t>
  </si>
  <si>
    <t>Immucor Inc.</t>
  </si>
  <si>
    <t>BMC</t>
  </si>
  <si>
    <t>BMC Software Inc.</t>
  </si>
  <si>
    <t>BMRC</t>
  </si>
  <si>
    <t>Bank of Marin Bancorp</t>
  </si>
  <si>
    <t>BMRN</t>
  </si>
  <si>
    <t>BioMarin Pharmaceutical Inc.</t>
  </si>
  <si>
    <t>BMTC</t>
  </si>
  <si>
    <t>Bryn Mawr Bank Corp.</t>
  </si>
  <si>
    <t>BMTI</t>
  </si>
  <si>
    <t>BioMimetic Therapeutics Inc.</t>
  </si>
  <si>
    <t>BNCL</t>
  </si>
  <si>
    <t>Beneficial Mutual Bancorp Inc.</t>
  </si>
  <si>
    <t>BNCN</t>
  </si>
  <si>
    <t>BNC Bancorp</t>
  </si>
  <si>
    <t>BNHN</t>
  </si>
  <si>
    <t>Benihana Inc.</t>
  </si>
  <si>
    <t>BNHNA</t>
  </si>
  <si>
    <t>BNSO</t>
  </si>
  <si>
    <t>Bonso Electronics International Inc.</t>
  </si>
  <si>
    <t>Bionovo, Inc.</t>
  </si>
  <si>
    <t>BOBE</t>
  </si>
  <si>
    <t>Bob Evans Farms Inc.</t>
  </si>
  <si>
    <t>BOCH</t>
  </si>
  <si>
    <t>Bank of Commerce Holdings</t>
  </si>
  <si>
    <t>BOFI</t>
  </si>
  <si>
    <t>BofI Holding Inc.</t>
  </si>
  <si>
    <t>BOFL</t>
  </si>
  <si>
    <t>Bank of Florida Corporation</t>
  </si>
  <si>
    <t>BOKF</t>
  </si>
  <si>
    <t>BOK Financial Corp.</t>
  </si>
  <si>
    <t>BOLT</t>
  </si>
  <si>
    <t>Bolt Technology Corp.</t>
  </si>
  <si>
    <t>BONT</t>
  </si>
  <si>
    <t>Bon-Ton Stores Inc.</t>
  </si>
  <si>
    <t>BOOM</t>
  </si>
  <si>
    <t>Dynamic Materials Corp.</t>
  </si>
  <si>
    <t>BOOT</t>
  </si>
  <si>
    <t>Lacrosse Footwear Inc.</t>
  </si>
  <si>
    <t>BOSC</t>
  </si>
  <si>
    <t>BOVA</t>
  </si>
  <si>
    <t>Bank of Virginia</t>
  </si>
  <si>
    <t>BPAX</t>
  </si>
  <si>
    <t>BioSante Pharmaceuticals, Inc.</t>
  </si>
  <si>
    <t>BPFH</t>
  </si>
  <si>
    <t>Boston Private Financial Holdings Inc.</t>
  </si>
  <si>
    <t>BPHX</t>
  </si>
  <si>
    <t>BluePhoenix Solutions Ltd.</t>
  </si>
  <si>
    <t>BPOP</t>
  </si>
  <si>
    <t>Popular Inc.</t>
  </si>
  <si>
    <t>BRCD</t>
  </si>
  <si>
    <t>Brocade Communications Systems, Inc.</t>
  </si>
  <si>
    <t>BRCM</t>
  </si>
  <si>
    <t>Broadcom Corp.</t>
  </si>
  <si>
    <t>BRID</t>
  </si>
  <si>
    <t>Bridgford Foods Corp.</t>
  </si>
  <si>
    <t>BRKL</t>
  </si>
  <si>
    <t>BRKR</t>
  </si>
  <si>
    <t>Bruker Corporation</t>
  </si>
  <si>
    <t>BRKS</t>
  </si>
  <si>
    <t>Brooks Automation Inc.</t>
  </si>
  <si>
    <t>BRLI</t>
  </si>
  <si>
    <t>Bio-Reference Laboratories Inc.</t>
  </si>
  <si>
    <t>BRNC</t>
  </si>
  <si>
    <t>Bronco Drilling Co. Inc.</t>
  </si>
  <si>
    <t>BSDM</t>
  </si>
  <si>
    <t>BSD Medical Corp.</t>
  </si>
  <si>
    <t>BSET</t>
  </si>
  <si>
    <t>Bassett Furniture Industries Inc.</t>
  </si>
  <si>
    <t>BSQR</t>
  </si>
  <si>
    <t>BSQUARE Corp.</t>
  </si>
  <si>
    <t>BSRR</t>
  </si>
  <si>
    <t>Sierra Bancorp</t>
  </si>
  <si>
    <t>BSTC</t>
  </si>
  <si>
    <t>BioSpecifics Technologies Corp.</t>
  </si>
  <si>
    <t>BTFG</t>
  </si>
  <si>
    <t>BancTrust Financial Group, Inc.</t>
  </si>
  <si>
    <t>BTUI</t>
  </si>
  <si>
    <t>BTU International Inc.</t>
  </si>
  <si>
    <t>BUCY</t>
  </si>
  <si>
    <t>Bucyrus International Inc.</t>
  </si>
  <si>
    <t>BUSE</t>
  </si>
  <si>
    <t>First Busey Corporation</t>
  </si>
  <si>
    <t>BVSN</t>
  </si>
  <si>
    <t>BroadVision Inc.</t>
  </si>
  <si>
    <t>BWEN</t>
  </si>
  <si>
    <t>Broadwind Energy, Inc.</t>
  </si>
  <si>
    <t>BWINB</t>
  </si>
  <si>
    <t>Baldwin &amp; Lyons Inc.</t>
  </si>
  <si>
    <t>BWLD</t>
  </si>
  <si>
    <t>Buffalo Wild Wings Inc.</t>
  </si>
  <si>
    <t>BYFC</t>
  </si>
  <si>
    <t>Broadway Financial Corp.</t>
  </si>
  <si>
    <t>CA</t>
  </si>
  <si>
    <t>CAAS</t>
  </si>
  <si>
    <t>China Automotive Systems Inc.</t>
  </si>
  <si>
    <t>CABL</t>
  </si>
  <si>
    <t>China Cablecom Holdings, Ltd.</t>
  </si>
  <si>
    <t>CAC</t>
  </si>
  <si>
    <t>Camden National Corp.</t>
  </si>
  <si>
    <t>CACB</t>
  </si>
  <si>
    <t>CACC</t>
  </si>
  <si>
    <t>Credit Acceptance Corp.</t>
  </si>
  <si>
    <t>CACH</t>
  </si>
  <si>
    <t>Cache Inc.</t>
  </si>
  <si>
    <t>CADC</t>
  </si>
  <si>
    <t>China Advanced Construction Materials Group, Inc.</t>
  </si>
  <si>
    <t>CADE</t>
  </si>
  <si>
    <t>Cadence Financial Corp.</t>
  </si>
  <si>
    <t>CADX</t>
  </si>
  <si>
    <t>Cadence Pharmaceuticals Inc.</t>
  </si>
  <si>
    <t>CAEI</t>
  </si>
  <si>
    <t>China Architectural Engineering, Inc.</t>
  </si>
  <si>
    <t>CAFI</t>
  </si>
  <si>
    <t>Camco Financial Corp.</t>
  </si>
  <si>
    <t>CAGC</t>
  </si>
  <si>
    <t>China Agritech Inc.</t>
  </si>
  <si>
    <t>CAKE</t>
  </si>
  <si>
    <t>The Cheesecake Factory Incorporated</t>
  </si>
  <si>
    <t>CALD</t>
  </si>
  <si>
    <t>Callidus Software Inc.</t>
  </si>
  <si>
    <t>CALI</t>
  </si>
  <si>
    <t>China Auto Logistic Inc.</t>
  </si>
  <si>
    <t>CALM</t>
  </si>
  <si>
    <t>Cal-Maine Foods, Inc.</t>
  </si>
  <si>
    <t>CALP</t>
  </si>
  <si>
    <t>Caliper Life Sciences, Inc.</t>
  </si>
  <si>
    <t>CAMP</t>
  </si>
  <si>
    <t>CalAmp Corp.</t>
  </si>
  <si>
    <t>CAMT</t>
  </si>
  <si>
    <t>Camtek Ltd.</t>
  </si>
  <si>
    <t>CAPS</t>
  </si>
  <si>
    <t>CART</t>
  </si>
  <si>
    <t>Carolina Trust Bank</t>
  </si>
  <si>
    <t>CARV</t>
  </si>
  <si>
    <t>Carver Bancorp Inc.</t>
  </si>
  <si>
    <t>CASA</t>
  </si>
  <si>
    <t>Mexican Restaurants Inc.</t>
  </si>
  <si>
    <t>CASB</t>
  </si>
  <si>
    <t>Cascade Financial Corp.</t>
  </si>
  <si>
    <t>CASH</t>
  </si>
  <si>
    <t>Meta Financial Group, Inc.</t>
  </si>
  <si>
    <t>CASM</t>
  </si>
  <si>
    <t>CAS Medical Systems Inc.</t>
  </si>
  <si>
    <t>CASS</t>
  </si>
  <si>
    <t>Cass Information Systems Inc.</t>
  </si>
  <si>
    <t>CAST</t>
  </si>
  <si>
    <t>ChinaCast Education Corporation</t>
  </si>
  <si>
    <t>CASY</t>
  </si>
  <si>
    <t>Casey's General Stores Inc.</t>
  </si>
  <si>
    <t>CATM</t>
  </si>
  <si>
    <t>Cardtronics Inc.</t>
  </si>
  <si>
    <t>CATY</t>
  </si>
  <si>
    <t>Cathay General Bancorp</t>
  </si>
  <si>
    <t>CAVM</t>
  </si>
  <si>
    <t>Cavium Networks, Inc.</t>
  </si>
  <si>
    <t>CAVO</t>
  </si>
  <si>
    <t>Cavico Corporation</t>
  </si>
  <si>
    <t>CBAK</t>
  </si>
  <si>
    <t>China BAK Battery, Inc.</t>
  </si>
  <si>
    <t>CBAN</t>
  </si>
  <si>
    <t>Colony Bankcorp Inc.</t>
  </si>
  <si>
    <t>CBEH</t>
  </si>
  <si>
    <t>China Integrated Energy, Inc.</t>
  </si>
  <si>
    <t>CBEY</t>
  </si>
  <si>
    <t>Cbeyond, Inc.</t>
  </si>
  <si>
    <t>CBIN</t>
  </si>
  <si>
    <t>Community Bank Shares of Indiana Inc.</t>
  </si>
  <si>
    <t>CBKN</t>
  </si>
  <si>
    <t>Capital Bank Corporation</t>
  </si>
  <si>
    <t>CBLI</t>
  </si>
  <si>
    <t>Cleveland BioLabs, Inc.</t>
  </si>
  <si>
    <t>CBMX</t>
  </si>
  <si>
    <t>CombiMatrix Corporation</t>
  </si>
  <si>
    <t>CBNJ</t>
  </si>
  <si>
    <t>Cape Bancorp, Inc.</t>
  </si>
  <si>
    <t>CBNK</t>
  </si>
  <si>
    <t>Chicopee Bancorp, Inc.</t>
  </si>
  <si>
    <t>CBOU</t>
  </si>
  <si>
    <t>Caribou Coffee Company, Inc.</t>
  </si>
  <si>
    <t>CBRL</t>
  </si>
  <si>
    <t>Cracker Barrel Old Country Store, Inc.</t>
  </si>
  <si>
    <t>CBRX</t>
  </si>
  <si>
    <t>Columbia Laboratories Inc.</t>
  </si>
  <si>
    <t>CBSH</t>
  </si>
  <si>
    <t>Commerce Bancshares Inc.</t>
  </si>
  <si>
    <t>CBST</t>
  </si>
  <si>
    <t>Cubist Pharmaceuticals Inc.</t>
  </si>
  <si>
    <t>CBTE</t>
  </si>
  <si>
    <t>Commonwealth Biotechnologies Inc.</t>
  </si>
  <si>
    <t>CCBD</t>
  </si>
  <si>
    <t>Community Central Bank Corp.</t>
  </si>
  <si>
    <t>CCBG</t>
  </si>
  <si>
    <t>Capital City Bank Group Inc.</t>
  </si>
  <si>
    <t>CCBP</t>
  </si>
  <si>
    <t>Comm Bancorp Inc.</t>
  </si>
  <si>
    <t>CCIX</t>
  </si>
  <si>
    <t>Coleman Cable, Inc.</t>
  </si>
  <si>
    <t>CCMP</t>
  </si>
  <si>
    <t>Cabot Microelectronics Corp.</t>
  </si>
  <si>
    <t>CCNE</t>
  </si>
  <si>
    <t>CNB Financial Corp.</t>
  </si>
  <si>
    <t>CCOI</t>
  </si>
  <si>
    <t>Cogent Communications Group Inc.</t>
  </si>
  <si>
    <t>CCRN</t>
  </si>
  <si>
    <t>Cross Country Healthcare, Inc.</t>
  </si>
  <si>
    <t>CCRT</t>
  </si>
  <si>
    <t>CompuCredit Holdings Corp.</t>
  </si>
  <si>
    <t>CCUR</t>
  </si>
  <si>
    <t>Concurrent Computer Corporation</t>
  </si>
  <si>
    <t>CDCS</t>
  </si>
  <si>
    <t>CDC Software Corporation</t>
  </si>
  <si>
    <t>CDII</t>
  </si>
  <si>
    <t>China Direct Industries, Inc.</t>
  </si>
  <si>
    <t>CDNS</t>
  </si>
  <si>
    <t>Cadence Design Systems Inc.</t>
  </si>
  <si>
    <t>CDZI</t>
  </si>
  <si>
    <t>Cadiz Inc.</t>
  </si>
  <si>
    <t>CEBK</t>
  </si>
  <si>
    <t>Central Bancorp Inc.</t>
  </si>
  <si>
    <t>CECE</t>
  </si>
  <si>
    <t>CECO Environmental Corp.</t>
  </si>
  <si>
    <t>CECO</t>
  </si>
  <si>
    <t>Career Education Corp.</t>
  </si>
  <si>
    <t>CEDC</t>
  </si>
  <si>
    <t>Central European Distribution Corp.</t>
  </si>
  <si>
    <t>CEDU</t>
  </si>
  <si>
    <t>ChinaEdu Corporation</t>
  </si>
  <si>
    <t>CELG</t>
  </si>
  <si>
    <t>Celgene Corporation</t>
  </si>
  <si>
    <t>CELL</t>
  </si>
  <si>
    <t>Brightpoint Inc.</t>
  </si>
  <si>
    <t>CENT</t>
  </si>
  <si>
    <t>Central Garden &amp; Pet Co.</t>
  </si>
  <si>
    <t>CENX</t>
  </si>
  <si>
    <t>Century Aluminum Co.</t>
  </si>
  <si>
    <t>CEPH</t>
  </si>
  <si>
    <t>Cephalon Inc.</t>
  </si>
  <si>
    <t>CERN</t>
  </si>
  <si>
    <t>Cerner Corp.</t>
  </si>
  <si>
    <t>Healthcare Information Services</t>
  </si>
  <si>
    <t>CERS</t>
  </si>
  <si>
    <t>Cerus Corporation</t>
  </si>
  <si>
    <t>CETV</t>
  </si>
  <si>
    <t>Central European Media Enterprises Ltd.</t>
  </si>
  <si>
    <t>CEVA</t>
  </si>
  <si>
    <t>CEVA Inc.</t>
  </si>
  <si>
    <t>CFBK</t>
  </si>
  <si>
    <t>Central Federal Corp.</t>
  </si>
  <si>
    <t>CFFC</t>
  </si>
  <si>
    <t>Community Financial Corp.</t>
  </si>
  <si>
    <t>CFFI</t>
  </si>
  <si>
    <t>C&amp;F Financial Corp.</t>
  </si>
  <si>
    <t>CFFN</t>
  </si>
  <si>
    <t>Capitol Federal Financial</t>
  </si>
  <si>
    <t>CFK</t>
  </si>
  <si>
    <t>CE Franklin Ltd.</t>
  </si>
  <si>
    <t>CFNB</t>
  </si>
  <si>
    <t>California First National Bancorp</t>
  </si>
  <si>
    <t>CFNL</t>
  </si>
  <si>
    <t>Cardinal Financial Corp.</t>
  </si>
  <si>
    <t>CFSG</t>
  </si>
  <si>
    <t>China Fire &amp; Security Group, Inc.</t>
  </si>
  <si>
    <t>CGEN</t>
  </si>
  <si>
    <t>Compugen Ltd.</t>
  </si>
  <si>
    <t>CGNX</t>
  </si>
  <si>
    <t>Cognex Corp.</t>
  </si>
  <si>
    <t>CHBT</t>
  </si>
  <si>
    <t>China-Biotics, Inc.</t>
  </si>
  <si>
    <t>CHCI</t>
  </si>
  <si>
    <t>Comstock Homebuilding Companies Inc.</t>
  </si>
  <si>
    <t>CHCO</t>
  </si>
  <si>
    <t>City Holding Co.</t>
  </si>
  <si>
    <t>CHDN</t>
  </si>
  <si>
    <t>Churchill Downs Inc.</t>
  </si>
  <si>
    <t>CHDX</t>
  </si>
  <si>
    <t>Chindex International Inc.</t>
  </si>
  <si>
    <t>CHEV</t>
  </si>
  <si>
    <t>Cheviot Financial Corp.</t>
  </si>
  <si>
    <t>CHFC</t>
  </si>
  <si>
    <t>Chemical Financial Corp.</t>
  </si>
  <si>
    <t>CHIO</t>
  </si>
  <si>
    <t>China INSOnline Corp.</t>
  </si>
  <si>
    <t>CHKE</t>
  </si>
  <si>
    <t>Cherokee Inc.</t>
  </si>
  <si>
    <t>CHKP</t>
  </si>
  <si>
    <t>Check Point Software Technologies Ltd.</t>
  </si>
  <si>
    <t>CHLN</t>
  </si>
  <si>
    <t>China Housing and Land Development, Inc.</t>
  </si>
  <si>
    <t>CHMP</t>
  </si>
  <si>
    <t>Champion Industries Inc.</t>
  </si>
  <si>
    <t>CHNG</t>
  </si>
  <si>
    <t>China Natural Gas, Inc.</t>
  </si>
  <si>
    <t>CHNR</t>
  </si>
  <si>
    <t>China Natural Resources Inc.</t>
  </si>
  <si>
    <t>CHRS</t>
  </si>
  <si>
    <t>Charming Shoppes Inc.</t>
  </si>
  <si>
    <t>CHRW</t>
  </si>
  <si>
    <t>CH Robinson Worldwide Inc.</t>
  </si>
  <si>
    <t>CHSCP</t>
  </si>
  <si>
    <t>CHS Inc.</t>
  </si>
  <si>
    <t>CHSI</t>
  </si>
  <si>
    <t>Catalyst Health Solutions, Inc.</t>
  </si>
  <si>
    <t>CHTP</t>
  </si>
  <si>
    <t>Chelsea Therapeutics International Ltd.</t>
  </si>
  <si>
    <t>CHUX</t>
  </si>
  <si>
    <t>O'Charley's Inc.</t>
  </si>
  <si>
    <t>CHYR</t>
  </si>
  <si>
    <t>Chyron Corporation</t>
  </si>
  <si>
    <t>CIDM</t>
  </si>
  <si>
    <t>Cinedigm Digital Cinema Corp.</t>
  </si>
  <si>
    <t>CIEN</t>
  </si>
  <si>
    <t>CIENA Corp.</t>
  </si>
  <si>
    <t>CIIC</t>
  </si>
  <si>
    <t>China Infrastructure Investment Corp.</t>
  </si>
  <si>
    <t>CIMT</t>
  </si>
  <si>
    <t>Cimatron Ltd.</t>
  </si>
  <si>
    <t>CINF</t>
  </si>
  <si>
    <t>Cincinnati Financial Corp.</t>
  </si>
  <si>
    <t>CISG</t>
  </si>
  <si>
    <t>Cninsure Inc.</t>
  </si>
  <si>
    <t>CITZ</t>
  </si>
  <si>
    <t>CFS Bancorp Inc.</t>
  </si>
  <si>
    <t>CIZN</t>
  </si>
  <si>
    <t>Citizens Holding Company</t>
  </si>
  <si>
    <t>CJBK</t>
  </si>
  <si>
    <t>Central Jersey Bancorp</t>
  </si>
  <si>
    <t>CKEC</t>
  </si>
  <si>
    <t>Carmike Cinemas Inc.</t>
  </si>
  <si>
    <t>CKSW</t>
  </si>
  <si>
    <t>ClickSoftware Technologies Ltd.</t>
  </si>
  <si>
    <t>CKXE</t>
  </si>
  <si>
    <t>CKX Inc.</t>
  </si>
  <si>
    <t>CLBH</t>
  </si>
  <si>
    <t>Carolina Bank Holdings Inc.</t>
  </si>
  <si>
    <t>CLCT</t>
  </si>
  <si>
    <t>Collectors Universe Inc.</t>
  </si>
  <si>
    <t>CLDA</t>
  </si>
  <si>
    <t>Clinical Data, Inc.</t>
  </si>
  <si>
    <t>CLDX</t>
  </si>
  <si>
    <t>Celldex Therapeutics, Inc.</t>
  </si>
  <si>
    <t>CLFC</t>
  </si>
  <si>
    <t>Center Financial Corporation</t>
  </si>
  <si>
    <t>CLFD</t>
  </si>
  <si>
    <t>Clearfield, Inc.</t>
  </si>
  <si>
    <t>CLMS</t>
  </si>
  <si>
    <t>Calamos Asset Management Inc.</t>
  </si>
  <si>
    <t>CLMT</t>
  </si>
  <si>
    <t>Calumet Specialty Products Partners LP</t>
  </si>
  <si>
    <t>CLNE</t>
  </si>
  <si>
    <t>Clean Energy Fuels Corp.</t>
  </si>
  <si>
    <t>CLRO</t>
  </si>
  <si>
    <t>ClearOne Communications Inc.</t>
  </si>
  <si>
    <t>CLRT</t>
  </si>
  <si>
    <t>Clarient, Inc.</t>
  </si>
  <si>
    <t>CLSN</t>
  </si>
  <si>
    <t>Celsion Corp.</t>
  </si>
  <si>
    <t>CLUB</t>
  </si>
  <si>
    <t>Town Sports International Holdings Inc.</t>
  </si>
  <si>
    <t>CLWR</t>
  </si>
  <si>
    <t>Clearwire Corporation</t>
  </si>
  <si>
    <t>CLWT</t>
  </si>
  <si>
    <t>Euro Tech Holdings Co. Ltd.</t>
  </si>
  <si>
    <t>CMCO</t>
  </si>
  <si>
    <t>Columbus Mckinnon Corp.</t>
  </si>
  <si>
    <t>CMCSA</t>
  </si>
  <si>
    <t>Comcast Corporation</t>
  </si>
  <si>
    <t>CME</t>
  </si>
  <si>
    <t>CME Group Inc.</t>
  </si>
  <si>
    <t>CMED</t>
  </si>
  <si>
    <t>China Medical Technologies Inc.</t>
  </si>
  <si>
    <t>CMFB</t>
  </si>
  <si>
    <t>Commercefirst Bancorp Inc.</t>
  </si>
  <si>
    <t>CMKG</t>
  </si>
  <si>
    <t>mktg, inc.</t>
  </si>
  <si>
    <t>CMLS</t>
  </si>
  <si>
    <t>Cumulus Media Inc.</t>
  </si>
  <si>
    <t>CMRG</t>
  </si>
  <si>
    <t>Casual Male Retail Group, Inc.</t>
  </si>
  <si>
    <t>CMRO</t>
  </si>
  <si>
    <t>Comarco, Inc.</t>
  </si>
  <si>
    <t>CMSB</t>
  </si>
  <si>
    <t>Cms Bancorp, Inc.</t>
  </si>
  <si>
    <t>CMTL</t>
  </si>
  <si>
    <t>Comtech Telecommunications Corp.</t>
  </si>
  <si>
    <t>CNAF</t>
  </si>
  <si>
    <t>Commercial National Financial Corp.</t>
  </si>
  <si>
    <t>CNBC</t>
  </si>
  <si>
    <t>Center Bancorp Inc.</t>
  </si>
  <si>
    <t>CNBKA</t>
  </si>
  <si>
    <t>Century Bancorp Inc.</t>
  </si>
  <si>
    <t>CNIC</t>
  </si>
  <si>
    <t>Copernic Inc.</t>
  </si>
  <si>
    <t>CNLG</t>
  </si>
  <si>
    <t>Conolog Corp.</t>
  </si>
  <si>
    <t>CNMD</t>
  </si>
  <si>
    <t>CNQR</t>
  </si>
  <si>
    <t>Concur Technologies, Inc.</t>
  </si>
  <si>
    <t>CNSL</t>
  </si>
  <si>
    <t>Consolidated Communications Holdings Inc.</t>
  </si>
  <si>
    <t>CNTF</t>
  </si>
  <si>
    <t>China Techfaith Wireless Communication Technology Ltd.</t>
  </si>
  <si>
    <t>CNTY</t>
  </si>
  <si>
    <t>Century Casinos Inc.</t>
  </si>
  <si>
    <t>CNXT</t>
  </si>
  <si>
    <t>Conexant Systems Inc.</t>
  </si>
  <si>
    <t>COBK</t>
  </si>
  <si>
    <t>COBR</t>
  </si>
  <si>
    <t>Cobra Electronics Corp.</t>
  </si>
  <si>
    <t>COBZ</t>
  </si>
  <si>
    <t>CoBiz Financial Inc</t>
  </si>
  <si>
    <t>COCO</t>
  </si>
  <si>
    <t>Corinthian Colleges Inc.</t>
  </si>
  <si>
    <t>CODI</t>
  </si>
  <si>
    <t>Compass Diversified Holdings</t>
  </si>
  <si>
    <t>COGO</t>
  </si>
  <si>
    <t>Cogo Group, Inc.</t>
  </si>
  <si>
    <t>COGT</t>
  </si>
  <si>
    <t>Cogent Inc.</t>
  </si>
  <si>
    <t>COHR</t>
  </si>
  <si>
    <t>Coherent Inc.</t>
  </si>
  <si>
    <t>COHU</t>
  </si>
  <si>
    <t>COIN</t>
  </si>
  <si>
    <t>COKE</t>
  </si>
  <si>
    <t>Coca-Cola Bottling Co. Consolidated</t>
  </si>
  <si>
    <t>COLB</t>
  </si>
  <si>
    <t>Columbia Banking System Inc.</t>
  </si>
  <si>
    <t>COLM</t>
  </si>
  <si>
    <t>Columbia Sportswear Company</t>
  </si>
  <si>
    <t>COMV</t>
  </si>
  <si>
    <t>Comverge, Inc.</t>
  </si>
  <si>
    <t>CONN</t>
  </si>
  <si>
    <t>Conns Inc.</t>
  </si>
  <si>
    <t>COOL</t>
  </si>
  <si>
    <t>Majesco Entertainment Co.</t>
  </si>
  <si>
    <t>CORE</t>
  </si>
  <si>
    <t>Core-Mark Holding Company, Inc.</t>
  </si>
  <si>
    <t>CORT</t>
  </si>
  <si>
    <t>Corcept Therapeutics Inc.</t>
  </si>
  <si>
    <t>COSI</t>
  </si>
  <si>
    <t>Cosi Inc.</t>
  </si>
  <si>
    <t>COST</t>
  </si>
  <si>
    <t>Costco Wholesale Corporation</t>
  </si>
  <si>
    <t>COWN</t>
  </si>
  <si>
    <t>Cowen Group, Inc.</t>
  </si>
  <si>
    <t>CPBC</t>
  </si>
  <si>
    <t>Community Partners Bancorp</t>
  </si>
  <si>
    <t>CPBK</t>
  </si>
  <si>
    <t>Community Capital Corporation</t>
  </si>
  <si>
    <t>CPEX</t>
  </si>
  <si>
    <t>CPEX Pharmaceuticals, Inc.</t>
  </si>
  <si>
    <t>CPHC</t>
  </si>
  <si>
    <t>Canterbury Park Holding Corp.</t>
  </si>
  <si>
    <t>CPHD</t>
  </si>
  <si>
    <t>Cepheid</t>
  </si>
  <si>
    <t>CPII</t>
  </si>
  <si>
    <t>CPI International, Inc.</t>
  </si>
  <si>
    <t>CPIX</t>
  </si>
  <si>
    <t>Cumberland Pharmaceuticals, Inc.</t>
  </si>
  <si>
    <t>CPKI</t>
  </si>
  <si>
    <t>California Pizza Kitchen Inc.</t>
  </si>
  <si>
    <t>CPLA</t>
  </si>
  <si>
    <t>Capella Education Co.</t>
  </si>
  <si>
    <t>CPLP</t>
  </si>
  <si>
    <t>Capital Product Partners L.P.</t>
  </si>
  <si>
    <t>CPNO</t>
  </si>
  <si>
    <t>Copano Energy LLC</t>
  </si>
  <si>
    <t>CPRT</t>
  </si>
  <si>
    <t>CPRX</t>
  </si>
  <si>
    <t>Catalyst Pharmaceutical Partners Inc.</t>
  </si>
  <si>
    <t>CPSI</t>
  </si>
  <si>
    <t>Computer Programs &amp; Systems Inc.</t>
  </si>
  <si>
    <t>CPSL</t>
  </si>
  <si>
    <t>China Precision Steel, Inc.</t>
  </si>
  <si>
    <t>CPSS</t>
  </si>
  <si>
    <t>Consumer Portfolio Services, Inc.</t>
  </si>
  <si>
    <t>CPST</t>
  </si>
  <si>
    <t>Capstone Turbine Corp.</t>
  </si>
  <si>
    <t>CPTS</t>
  </si>
  <si>
    <t>Conceptus, Inc.</t>
  </si>
  <si>
    <t>CPWM</t>
  </si>
  <si>
    <t>Cost Plus Inc.</t>
  </si>
  <si>
    <t>CPWR</t>
  </si>
  <si>
    <t>CRA</t>
  </si>
  <si>
    <t>Celera Corporation</t>
  </si>
  <si>
    <t>CRAI</t>
  </si>
  <si>
    <t>CRA International Inc.</t>
  </si>
  <si>
    <t>CRAY</t>
  </si>
  <si>
    <t>Cray Inc.</t>
  </si>
  <si>
    <t>CRBC</t>
  </si>
  <si>
    <t>Citizens Republic Bancorp, Inc</t>
  </si>
  <si>
    <t>CRDC</t>
  </si>
  <si>
    <t>Cardica Inc.</t>
  </si>
  <si>
    <t>CRDN</t>
  </si>
  <si>
    <t>Ceradyne Inc.</t>
  </si>
  <si>
    <t>CRED</t>
  </si>
  <si>
    <t>Credo Petroleum Corp.</t>
  </si>
  <si>
    <t>CREE</t>
  </si>
  <si>
    <t>Cree Inc.</t>
  </si>
  <si>
    <t>CRESY</t>
  </si>
  <si>
    <t>Cresud Inc.</t>
  </si>
  <si>
    <t>CRFN</t>
  </si>
  <si>
    <t>Crescent Financial Corp.</t>
  </si>
  <si>
    <t>CRIC</t>
  </si>
  <si>
    <t>China Real Estate Information Corporation</t>
  </si>
  <si>
    <t>CRIS</t>
  </si>
  <si>
    <t>Curis Inc.</t>
  </si>
  <si>
    <t>CRME</t>
  </si>
  <si>
    <t>Cardiome Pharma Corp.</t>
  </si>
  <si>
    <t>CRMT</t>
  </si>
  <si>
    <t>America's Car-Mart Inc.</t>
  </si>
  <si>
    <t>CRNT</t>
  </si>
  <si>
    <t>Ceragon Networks Ltd.</t>
  </si>
  <si>
    <t>CROX</t>
  </si>
  <si>
    <t>CROCS Inc.</t>
  </si>
  <si>
    <t>CRRB</t>
  </si>
  <si>
    <t>Carrollton Bancorp</t>
  </si>
  <si>
    <t>CRRC</t>
  </si>
  <si>
    <t>Courier Corporation</t>
  </si>
  <si>
    <t>CRTP</t>
  </si>
  <si>
    <t>CRTX</t>
  </si>
  <si>
    <t>Cornerstone Therapeutics Inc.</t>
  </si>
  <si>
    <t>CRUS</t>
  </si>
  <si>
    <t>Cirrus Logic Inc.</t>
  </si>
  <si>
    <t>CRVL</t>
  </si>
  <si>
    <t>CRWN</t>
  </si>
  <si>
    <t>Crown Media Holdings Inc.</t>
  </si>
  <si>
    <t>CRWS</t>
  </si>
  <si>
    <t>Crown Crafts Inc.</t>
  </si>
  <si>
    <t>CRXL</t>
  </si>
  <si>
    <t>Crucell NV</t>
  </si>
  <si>
    <t>CRYP</t>
  </si>
  <si>
    <t>CRZO</t>
  </si>
  <si>
    <t>Carrizo Oil &amp; Gas Inc.</t>
  </si>
  <si>
    <t>CSBC</t>
  </si>
  <si>
    <t>Citizens South Banking Corp.</t>
  </si>
  <si>
    <t>CSBK</t>
  </si>
  <si>
    <t>Clifton Savings Bancorp Inc.</t>
  </si>
  <si>
    <t>CSCD</t>
  </si>
  <si>
    <t>Cascade Microtech Inc.</t>
  </si>
  <si>
    <t>CSCO</t>
  </si>
  <si>
    <t>Cisco Systems, Inc.</t>
  </si>
  <si>
    <t>CSCX</t>
  </si>
  <si>
    <t>Cardiac Science Corporation</t>
  </si>
  <si>
    <t>CSFL</t>
  </si>
  <si>
    <t>CenterState Banks, Inc.</t>
  </si>
  <si>
    <t>CSGP</t>
  </si>
  <si>
    <t>CoStar Group Inc.</t>
  </si>
  <si>
    <t>CSGS</t>
  </si>
  <si>
    <t>CSG Systems International Inc.</t>
  </si>
  <si>
    <t>CSHB</t>
  </si>
  <si>
    <t>Community Shores Bank Corp.</t>
  </si>
  <si>
    <t>CSII</t>
  </si>
  <si>
    <t>Cardiovascular Systems Inc.</t>
  </si>
  <si>
    <t>CSIQ</t>
  </si>
  <si>
    <t>Canadian Solar Inc.</t>
  </si>
  <si>
    <t>CSKI</t>
  </si>
  <si>
    <t>China Sky One Medical, Inc.</t>
  </si>
  <si>
    <t>CSNT</t>
  </si>
  <si>
    <t>Crescent Banking Co.</t>
  </si>
  <si>
    <t>CSPI</t>
  </si>
  <si>
    <t>CSP Inc.</t>
  </si>
  <si>
    <t>CSTR</t>
  </si>
  <si>
    <t>Coinstar Inc.</t>
  </si>
  <si>
    <t>CSUN</t>
  </si>
  <si>
    <t>China Sunergy Co. Ltd.</t>
  </si>
  <si>
    <t>CSWC</t>
  </si>
  <si>
    <t>Capital Southwest Corporation</t>
  </si>
  <si>
    <t>CTAS</t>
  </si>
  <si>
    <t>CTBC</t>
  </si>
  <si>
    <t>The Connecticut Bank and Trust Company</t>
  </si>
  <si>
    <t>CTBI</t>
  </si>
  <si>
    <t>Community Trust Bancorp Inc.</t>
  </si>
  <si>
    <t>CTBK</t>
  </si>
  <si>
    <t>City Bank</t>
  </si>
  <si>
    <t>CTCH</t>
  </si>
  <si>
    <t>Commtouch Software Ltd.</t>
  </si>
  <si>
    <t>Internet Service Providers</t>
  </si>
  <si>
    <t>CTCM</t>
  </si>
  <si>
    <t>CTC Media, Inc</t>
  </si>
  <si>
    <t>CTCT</t>
  </si>
  <si>
    <t>Constant Contact, Inc.</t>
  </si>
  <si>
    <t>CTDC</t>
  </si>
  <si>
    <t>China Technology Development Group Corporation</t>
  </si>
  <si>
    <t>CTEL</t>
  </si>
  <si>
    <t>City Telecom HK Ltd.</t>
  </si>
  <si>
    <t>CTFO</t>
  </si>
  <si>
    <t>China TransInfo Technology Corp.</t>
  </si>
  <si>
    <t>CTGX</t>
  </si>
  <si>
    <t>Computer Task Group Inc.</t>
  </si>
  <si>
    <t>CTHR</t>
  </si>
  <si>
    <t>Charles &amp; Colvard Ltd.</t>
  </si>
  <si>
    <t>CTIB</t>
  </si>
  <si>
    <t>CTI Industries Corp.</t>
  </si>
  <si>
    <t>CTIC</t>
  </si>
  <si>
    <t>Cell Therapeutics, Inc.</t>
  </si>
  <si>
    <t>CTRN</t>
  </si>
  <si>
    <t>Citi Trends</t>
  </si>
  <si>
    <t>CTRP</t>
  </si>
  <si>
    <t>Ctrip.com International Ltd.</t>
  </si>
  <si>
    <t>CTSH</t>
  </si>
  <si>
    <t>Cognizant Technology Solutions Corp.</t>
  </si>
  <si>
    <t>CTWS</t>
  </si>
  <si>
    <t>Connecticut Water Service Inc.</t>
  </si>
  <si>
    <t>CTXS</t>
  </si>
  <si>
    <t>Citrix Systems, Inc.</t>
  </si>
  <si>
    <t>CTZN</t>
  </si>
  <si>
    <t>Citizens First Bancorp Inc.</t>
  </si>
  <si>
    <t>CUBA</t>
  </si>
  <si>
    <t>Herzfeld Caribbean Basin Fund Inc.</t>
  </si>
  <si>
    <t>CUTR</t>
  </si>
  <si>
    <t>Cutera Inc.</t>
  </si>
  <si>
    <t>CVBF</t>
  </si>
  <si>
    <t>CVB Financial Corp.</t>
  </si>
  <si>
    <t>CVBK</t>
  </si>
  <si>
    <t>Central Virginia Bankshares Inc.</t>
  </si>
  <si>
    <t>CVCO</t>
  </si>
  <si>
    <t>Cavco Industries Inc.</t>
  </si>
  <si>
    <t>CVCY</t>
  </si>
  <si>
    <t>Central Valley Community Bancorp</t>
  </si>
  <si>
    <t>CVGI</t>
  </si>
  <si>
    <t>Commercial Vehicle Group Inc.</t>
  </si>
  <si>
    <t>CVGW</t>
  </si>
  <si>
    <t>Calavo Growers Inc.</t>
  </si>
  <si>
    <t>CVLT</t>
  </si>
  <si>
    <t>CommVault Systems, Inc.</t>
  </si>
  <si>
    <t>CVLY</t>
  </si>
  <si>
    <t>Codorus Valley Bancorp Inc.</t>
  </si>
  <si>
    <t>CVTI</t>
  </si>
  <si>
    <t>Covenant Transportation Group, Inc.</t>
  </si>
  <si>
    <t>CVV</t>
  </si>
  <si>
    <t>CVD Equipment Corp.</t>
  </si>
  <si>
    <t>CWBC</t>
  </si>
  <si>
    <t>Community West Bancshares</t>
  </si>
  <si>
    <t>CWBS</t>
  </si>
  <si>
    <t>Commonwealth Bankshares Inc.</t>
  </si>
  <si>
    <t>CWCO</t>
  </si>
  <si>
    <t>Consolidated Water Co. Ltd.</t>
  </si>
  <si>
    <t>CWEI</t>
  </si>
  <si>
    <t>Clayton Williams Energy Inc.</t>
  </si>
  <si>
    <t>CWLZ</t>
  </si>
  <si>
    <t>Cowlitz Bancorp.</t>
  </si>
  <si>
    <t>CWST</t>
  </si>
  <si>
    <t>Casella Waste Systems Inc.</t>
  </si>
  <si>
    <t>CWTR</t>
  </si>
  <si>
    <t>Coldwater Creek Inc.</t>
  </si>
  <si>
    <t>CY</t>
  </si>
  <si>
    <t>Cypress Semiconductor Corporation</t>
  </si>
  <si>
    <t>CYAN</t>
  </si>
  <si>
    <t>Cyanotech Corp.</t>
  </si>
  <si>
    <t>CYBE</t>
  </si>
  <si>
    <t>CyberOptics Corp.</t>
  </si>
  <si>
    <t>CYBI</t>
  </si>
  <si>
    <t>Cybex International Inc.</t>
  </si>
  <si>
    <t>CYBX</t>
  </si>
  <si>
    <t>Cyberonics Inc.</t>
  </si>
  <si>
    <t>CYCC</t>
  </si>
  <si>
    <t>Cyclacel Pharmaceuticals, Inc.</t>
  </si>
  <si>
    <t>CYMI</t>
  </si>
  <si>
    <t>Cymer Inc.</t>
  </si>
  <si>
    <t>CYNO</t>
  </si>
  <si>
    <t>Cynosure, Inc.</t>
  </si>
  <si>
    <t>CYOU</t>
  </si>
  <si>
    <t>Changyou.com Limited</t>
  </si>
  <si>
    <t>CYPB</t>
  </si>
  <si>
    <t>Cypress Bioscience, Inc.</t>
  </si>
  <si>
    <t>CYTK</t>
  </si>
  <si>
    <t>Cytokinetics Inc.</t>
  </si>
  <si>
    <t>CYTR</t>
  </si>
  <si>
    <t>CytRx Corporation</t>
  </si>
  <si>
    <t>CYTX</t>
  </si>
  <si>
    <t>Cytori Therapeutics, Inc.</t>
  </si>
  <si>
    <t>CZFC</t>
  </si>
  <si>
    <t>Citizens First Corp.</t>
  </si>
  <si>
    <t>CZNC</t>
  </si>
  <si>
    <t>Citizens &amp; Northern Corp.</t>
  </si>
  <si>
    <t>CZWI</t>
  </si>
  <si>
    <t>Citizens Community Bancorp, Inc.</t>
  </si>
  <si>
    <t>DAIO</t>
  </si>
  <si>
    <t>Data I/O Corp.</t>
  </si>
  <si>
    <t>DAKT</t>
  </si>
  <si>
    <t>Daktronics Inc.</t>
  </si>
  <si>
    <t>DARA</t>
  </si>
  <si>
    <t>DARA BioSciences, Inc</t>
  </si>
  <si>
    <t>DATA</t>
  </si>
  <si>
    <t>DATATRAK International, Inc.</t>
  </si>
  <si>
    <t>DAVE</t>
  </si>
  <si>
    <t>Famous Dave's of America Inc.</t>
  </si>
  <si>
    <t>DBLE</t>
  </si>
  <si>
    <t>Double Eagle Petroleum Co.</t>
  </si>
  <si>
    <t>DBRN</t>
  </si>
  <si>
    <t>Dress Barn Inc.</t>
  </si>
  <si>
    <t>DCOM</t>
  </si>
  <si>
    <t>Dime Community Bancshares Inc.</t>
  </si>
  <si>
    <t>DCTH</t>
  </si>
  <si>
    <t>Delcath Systems Inc.</t>
  </si>
  <si>
    <t>DDIC</t>
  </si>
  <si>
    <t>DDI Corp.</t>
  </si>
  <si>
    <t>DDMX</t>
  </si>
  <si>
    <t>Dynamex Inc.</t>
  </si>
  <si>
    <t>DDSS</t>
  </si>
  <si>
    <t>Labopharm Inc.</t>
  </si>
  <si>
    <t>DEAR</t>
  </si>
  <si>
    <t>Dearborn Bancorp Inc.</t>
  </si>
  <si>
    <t>DECK</t>
  </si>
  <si>
    <t>Deckers Outdoor Corp.</t>
  </si>
  <si>
    <t>DEER</t>
  </si>
  <si>
    <t>Deer Consumer Products, Inc.</t>
  </si>
  <si>
    <t>DELL</t>
  </si>
  <si>
    <t>Dell Inc.</t>
  </si>
  <si>
    <t>DENN</t>
  </si>
  <si>
    <t>DEPO</t>
  </si>
  <si>
    <t>DepoMed Inc.</t>
  </si>
  <si>
    <t>DEST</t>
  </si>
  <si>
    <t>Destination Maternity Corporation</t>
  </si>
  <si>
    <t>DFZ</t>
  </si>
  <si>
    <t>RG Barry Corp.</t>
  </si>
  <si>
    <t>DGAS</t>
  </si>
  <si>
    <t>Delta Natural Gas Co. Inc.</t>
  </si>
  <si>
    <t>DGICB</t>
  </si>
  <si>
    <t>Donegal Group Inc.</t>
  </si>
  <si>
    <t>DGII</t>
  </si>
  <si>
    <t>Digi International Inc.</t>
  </si>
  <si>
    <t>DGIT</t>
  </si>
  <si>
    <t>DG FastChannel, Inc.</t>
  </si>
  <si>
    <t>DGLY</t>
  </si>
  <si>
    <t>Digital Ally Inc.</t>
  </si>
  <si>
    <t>DHFT</t>
  </si>
  <si>
    <t>Diamond Hill Financial Trends Fund, Inc.</t>
  </si>
  <si>
    <t>DHIL</t>
  </si>
  <si>
    <t>Diamond Hill Investment Group Inc.</t>
  </si>
  <si>
    <t>DIET</t>
  </si>
  <si>
    <t>Ediets.com Inc.</t>
  </si>
  <si>
    <t>DIGA</t>
  </si>
  <si>
    <t>Digital Angel Corporation</t>
  </si>
  <si>
    <t>DINE</t>
  </si>
  <si>
    <t>Rewards Network Inc.</t>
  </si>
  <si>
    <t>DIOD</t>
  </si>
  <si>
    <t>Diodes Incorporated</t>
  </si>
  <si>
    <t>DISCA</t>
  </si>
  <si>
    <t>Discovery Communications, Inc.</t>
  </si>
  <si>
    <t>DISH</t>
  </si>
  <si>
    <t>Dish Network Corp.</t>
  </si>
  <si>
    <t>DISK</t>
  </si>
  <si>
    <t>Image Entertainment, Inc.</t>
  </si>
  <si>
    <t>DITC</t>
  </si>
  <si>
    <t>Ditech Networks, Inc.</t>
  </si>
  <si>
    <t>DIVX</t>
  </si>
  <si>
    <t>DivX, Inc.</t>
  </si>
  <si>
    <t>DJCO</t>
  </si>
  <si>
    <t>Daily Journal Corp.</t>
  </si>
  <si>
    <t>DLIA</t>
  </si>
  <si>
    <t>dELiA*s, Inc.</t>
  </si>
  <si>
    <t>DLLR</t>
  </si>
  <si>
    <t>Dollar Financial Corp.</t>
  </si>
  <si>
    <t>DLPX</t>
  </si>
  <si>
    <t>Delphax Technologies Inc.</t>
  </si>
  <si>
    <t>DLTR</t>
  </si>
  <si>
    <t>DMAN</t>
  </si>
  <si>
    <t>DemandTec, Inc.</t>
  </si>
  <si>
    <t>DMLP</t>
  </si>
  <si>
    <t>Dorchester Minerals LP</t>
  </si>
  <si>
    <t>DMND</t>
  </si>
  <si>
    <t>Diamond Foods, Inc.</t>
  </si>
  <si>
    <t>DMRC</t>
  </si>
  <si>
    <t>Digimarc Corporation</t>
  </si>
  <si>
    <t>DNBF</t>
  </si>
  <si>
    <t>DNB Financial Corp.</t>
  </si>
  <si>
    <t>DNBK</t>
  </si>
  <si>
    <t>Danvers Bancorp Inc.</t>
  </si>
  <si>
    <t>DNDN</t>
  </si>
  <si>
    <t>Dendreon Corp.</t>
  </si>
  <si>
    <t>DNEX</t>
  </si>
  <si>
    <t>Dionex Corp.</t>
  </si>
  <si>
    <t>DORM</t>
  </si>
  <si>
    <t>Dorman Products, Inc.</t>
  </si>
  <si>
    <t>DOVR</t>
  </si>
  <si>
    <t>Dover Saddlery, Inc.</t>
  </si>
  <si>
    <t>DPTR</t>
  </si>
  <si>
    <t>Delta Petroleum Corp.</t>
  </si>
  <si>
    <t>DRAD</t>
  </si>
  <si>
    <t>Digirad Corporation</t>
  </si>
  <si>
    <t>DRAM</t>
  </si>
  <si>
    <t>Dataram Corporation</t>
  </si>
  <si>
    <t>DRCO</t>
  </si>
  <si>
    <t>Dynamics Research Corp.</t>
  </si>
  <si>
    <t>DRIV</t>
  </si>
  <si>
    <t>Digital River Inc.</t>
  </si>
  <si>
    <t>DROOY</t>
  </si>
  <si>
    <t>DRDGOLD Ltd.</t>
  </si>
  <si>
    <t>DRRX</t>
  </si>
  <si>
    <t>Durect Corp.</t>
  </si>
  <si>
    <t>DRWI</t>
  </si>
  <si>
    <t>DragonWave Inc.</t>
  </si>
  <si>
    <t>DRYS</t>
  </si>
  <si>
    <t>DryShips, Inc.</t>
  </si>
  <si>
    <t>DSCM</t>
  </si>
  <si>
    <t>Drugstore.com Inc.</t>
  </si>
  <si>
    <t>DSCO</t>
  </si>
  <si>
    <t>Discovery Laboratories Inc.</t>
  </si>
  <si>
    <t>DSGX</t>
  </si>
  <si>
    <t>Descartes Systems Group Inc.</t>
  </si>
  <si>
    <t>DSPG</t>
  </si>
  <si>
    <t>DSP Group Inc.</t>
  </si>
  <si>
    <t>DSTI</t>
  </si>
  <si>
    <t>DayStar Technologies Inc.</t>
  </si>
  <si>
    <t>DSWL</t>
  </si>
  <si>
    <t>Deswell Industries Inc.</t>
  </si>
  <si>
    <t>DTLK</t>
  </si>
  <si>
    <t>Datalink Corp.</t>
  </si>
  <si>
    <t>DTPI</t>
  </si>
  <si>
    <t>Diamond Management &amp; Technology Consultants, Inc.</t>
  </si>
  <si>
    <t>DTSI</t>
  </si>
  <si>
    <t>DTS Inc.</t>
  </si>
  <si>
    <t>DTV</t>
  </si>
  <si>
    <t>DUCK</t>
  </si>
  <si>
    <t>Duckwall-ALCO Stores Inc.</t>
  </si>
  <si>
    <t>DUSA</t>
  </si>
  <si>
    <t>DUSA Pharmaceuticals Inc.</t>
  </si>
  <si>
    <t>DVAX</t>
  </si>
  <si>
    <t>Dynavax Technologies Corporation</t>
  </si>
  <si>
    <t>DWA</t>
  </si>
  <si>
    <t>DreamWorks Animation SKG Inc.</t>
  </si>
  <si>
    <t>DWCH</t>
  </si>
  <si>
    <t>Datawatch Corp.</t>
  </si>
  <si>
    <t>DWSN</t>
  </si>
  <si>
    <t>Dawson Geophysical Co.</t>
  </si>
  <si>
    <t>DXCM</t>
  </si>
  <si>
    <t>DexCom, Inc.</t>
  </si>
  <si>
    <t>DXPE</t>
  </si>
  <si>
    <t>DXP Enterprises Inc.</t>
  </si>
  <si>
    <t>DXYN</t>
  </si>
  <si>
    <t>The Dixie Group, Inc.</t>
  </si>
  <si>
    <t>DYAX</t>
  </si>
  <si>
    <t>Dyax Corp.</t>
  </si>
  <si>
    <t>DYII</t>
  </si>
  <si>
    <t>Dynacq Healthcare Inc.</t>
  </si>
  <si>
    <t>DYNT</t>
  </si>
  <si>
    <t>Dynatronics Corp.</t>
  </si>
  <si>
    <t>EBAY</t>
  </si>
  <si>
    <t>eBay Inc.</t>
  </si>
  <si>
    <t>EBIX</t>
  </si>
  <si>
    <t>Ebix Inc.</t>
  </si>
  <si>
    <t>EBSB</t>
  </si>
  <si>
    <t>Meridian Interstate Bancorp, Inc.</t>
  </si>
  <si>
    <t>EBTC</t>
  </si>
  <si>
    <t>Enterprise Bancorp Inc.</t>
  </si>
  <si>
    <t>EBTX</t>
  </si>
  <si>
    <t>Encore Bancshares, Inc.</t>
  </si>
  <si>
    <t>ECBE</t>
  </si>
  <si>
    <t>ECB Bancorp Inc.</t>
  </si>
  <si>
    <t>ECGI</t>
  </si>
  <si>
    <t>ECHO</t>
  </si>
  <si>
    <t>Echo Global Logistics, Inc.</t>
  </si>
  <si>
    <t>ECOL</t>
  </si>
  <si>
    <t>ECPG</t>
  </si>
  <si>
    <t>Encore Capital Group, Inc.</t>
  </si>
  <si>
    <t>EDAC</t>
  </si>
  <si>
    <t>Edac Technologies Corp.</t>
  </si>
  <si>
    <t>EDAP</t>
  </si>
  <si>
    <t>EDAP TMS SA</t>
  </si>
  <si>
    <t>EDCI</t>
  </si>
  <si>
    <t>EDCI Holdings, Inc.</t>
  </si>
  <si>
    <t>EDGR</t>
  </si>
  <si>
    <t>EDGAR Online Inc.</t>
  </si>
  <si>
    <t>EDGW</t>
  </si>
  <si>
    <t>Edgewater Technology Inc.</t>
  </si>
  <si>
    <t>EDMC</t>
  </si>
  <si>
    <t>Education Management Corporation</t>
  </si>
  <si>
    <t>EDS</t>
  </si>
  <si>
    <t>Exceed Company Ltd.</t>
  </si>
  <si>
    <t>EDUC</t>
  </si>
  <si>
    <t>Educational Development Corp.</t>
  </si>
  <si>
    <t>EEFT</t>
  </si>
  <si>
    <t>Euronet Worldwide Inc.</t>
  </si>
  <si>
    <t>EEI</t>
  </si>
  <si>
    <t>EFII</t>
  </si>
  <si>
    <t>Electronics for Imaging, Inc.</t>
  </si>
  <si>
    <t>EFOI</t>
  </si>
  <si>
    <t>Energy Focus, Inc.</t>
  </si>
  <si>
    <t>EFSC</t>
  </si>
  <si>
    <t>Enterprise Financial Services Corp.</t>
  </si>
  <si>
    <t>EFUT</t>
  </si>
  <si>
    <t>e-Future Information Technology Inc.</t>
  </si>
  <si>
    <t>EGAS</t>
  </si>
  <si>
    <t>EGBN</t>
  </si>
  <si>
    <t>Eagle Bancorp, Inc.</t>
  </si>
  <si>
    <t>EGHT</t>
  </si>
  <si>
    <t>8x8 Inc.</t>
  </si>
  <si>
    <t>EGLE</t>
  </si>
  <si>
    <t>Eagle Bulk Shipping, Inc.</t>
  </si>
  <si>
    <t>EGOV</t>
  </si>
  <si>
    <t>NIC Inc.</t>
  </si>
  <si>
    <t>EHTH</t>
  </si>
  <si>
    <t>eHealth, Inc.</t>
  </si>
  <si>
    <t>EIHI</t>
  </si>
  <si>
    <t>Eastern Insurance Holdings, Inc.</t>
  </si>
  <si>
    <t>ELGX</t>
  </si>
  <si>
    <t>Endologix Inc.</t>
  </si>
  <si>
    <t>ELMG</t>
  </si>
  <si>
    <t>EMS Technologies Inc.</t>
  </si>
  <si>
    <t>ELNK</t>
  </si>
  <si>
    <t>EarthLink Inc.</t>
  </si>
  <si>
    <t>ELON</t>
  </si>
  <si>
    <t>Echelon Corporation</t>
  </si>
  <si>
    <t>ELOS</t>
  </si>
  <si>
    <t>Syneron Medical Ltd.</t>
  </si>
  <si>
    <t>ELOY</t>
  </si>
  <si>
    <t>eLoyalty Corp.</t>
  </si>
  <si>
    <t>ELRC</t>
  </si>
  <si>
    <t>Electro Rent Corp.</t>
  </si>
  <si>
    <t>ELSE</t>
  </si>
  <si>
    <t>Electro-Sensors Inc.</t>
  </si>
  <si>
    <t>ELTK</t>
  </si>
  <si>
    <t>Eltek Ltd.</t>
  </si>
  <si>
    <t>EMCF</t>
  </si>
  <si>
    <t>Emclaire Financial Corp.</t>
  </si>
  <si>
    <t>EMCI</t>
  </si>
  <si>
    <t>EMC Insurance Group Inc.</t>
  </si>
  <si>
    <t>EMIF</t>
  </si>
  <si>
    <t>iShares S&amp;P Emerging Mkts Infrastructure</t>
  </si>
  <si>
    <t>EMIS</t>
  </si>
  <si>
    <t>Emisphere Technologies, Inc.</t>
  </si>
  <si>
    <t>EMITF</t>
  </si>
  <si>
    <t>EMKR</t>
  </si>
  <si>
    <t>EMCORE Corporation</t>
  </si>
  <si>
    <t>EMMS</t>
  </si>
  <si>
    <t>Emmis Communications Corp.</t>
  </si>
  <si>
    <t>ENCO</t>
  </si>
  <si>
    <t>Encorium Group Inc.</t>
  </si>
  <si>
    <t>ENDP</t>
  </si>
  <si>
    <t>Endo Pharmaceuticals Holdings Inc.</t>
  </si>
  <si>
    <t>ENER</t>
  </si>
  <si>
    <t>Energy Conversion Devices, Inc.</t>
  </si>
  <si>
    <t>ENG</t>
  </si>
  <si>
    <t>ENGlobal Corp.</t>
  </si>
  <si>
    <t>ENMD</t>
  </si>
  <si>
    <t>EntreMed Inc.</t>
  </si>
  <si>
    <t>ENOC</t>
  </si>
  <si>
    <t>EnerNOC, Inc.</t>
  </si>
  <si>
    <t>ENSG</t>
  </si>
  <si>
    <t>The Ensign Group, Inc.</t>
  </si>
  <si>
    <t>ENTG</t>
  </si>
  <si>
    <t>Entegris, Inc.</t>
  </si>
  <si>
    <t>Entorian Technologies, Inc.</t>
  </si>
  <si>
    <t>ENTR</t>
  </si>
  <si>
    <t>Entropic Communications, Inc.</t>
  </si>
  <si>
    <t>ENWV</t>
  </si>
  <si>
    <t>Endwave Corp.</t>
  </si>
  <si>
    <t>ENZN</t>
  </si>
  <si>
    <t>Enzon Pharmaceuticals Inc.</t>
  </si>
  <si>
    <t>EONC</t>
  </si>
  <si>
    <t>eOn Communications Corp.</t>
  </si>
  <si>
    <t>EPAX</t>
  </si>
  <si>
    <t>Ambassadors Group Inc.</t>
  </si>
  <si>
    <t>EPAY</t>
  </si>
  <si>
    <t>Bottomline Technologies Inc.</t>
  </si>
  <si>
    <t>EPCT</t>
  </si>
  <si>
    <t>EpiCept Corporation</t>
  </si>
  <si>
    <t>EPHC</t>
  </si>
  <si>
    <t>EPIC</t>
  </si>
  <si>
    <t>Epicor Software Corporation</t>
  </si>
  <si>
    <t>EPIQ</t>
  </si>
  <si>
    <t>EPIQ Systems, Inc.</t>
  </si>
  <si>
    <t>EQIX</t>
  </si>
  <si>
    <t>ERES</t>
  </si>
  <si>
    <t>eResearchTechnology, Inc.</t>
  </si>
  <si>
    <t>ERIC</t>
  </si>
  <si>
    <t>LM Ericsson Telephone Co.</t>
  </si>
  <si>
    <t>ERIE</t>
  </si>
  <si>
    <t>Erie Indemnity Co.</t>
  </si>
  <si>
    <t>ERII</t>
  </si>
  <si>
    <t>Energy Recovery, Inc.</t>
  </si>
  <si>
    <t>EROC</t>
  </si>
  <si>
    <t>Eagle Rock Energy Partners, L.P.</t>
  </si>
  <si>
    <t>ERTS</t>
  </si>
  <si>
    <t>Electronic Arts Inc.</t>
  </si>
  <si>
    <t>ESBF</t>
  </si>
  <si>
    <t>ESB Financial Corp.</t>
  </si>
  <si>
    <t>ESBK</t>
  </si>
  <si>
    <t>Elmira Savings Bank</t>
  </si>
  <si>
    <t>ESCA</t>
  </si>
  <si>
    <t>Escalade Inc.</t>
  </si>
  <si>
    <t>ESCC</t>
  </si>
  <si>
    <t>Evans &amp; Sutherland Computer Corp.</t>
  </si>
  <si>
    <t>ESEA</t>
  </si>
  <si>
    <t>Euroseas, Ltd.</t>
  </si>
  <si>
    <t>ESGR</t>
  </si>
  <si>
    <t>Enstar Group Limited</t>
  </si>
  <si>
    <t>ESIC</t>
  </si>
  <si>
    <t>EasyLink Services International Corporation</t>
  </si>
  <si>
    <t>ESIO</t>
  </si>
  <si>
    <t>Electro Scientific Industries Inc.</t>
  </si>
  <si>
    <t>ESLR</t>
  </si>
  <si>
    <t>Evergreen Solar Inc.</t>
  </si>
  <si>
    <t>ESLT</t>
  </si>
  <si>
    <t>Elbit Systems Ltd.</t>
  </si>
  <si>
    <t>ESMC</t>
  </si>
  <si>
    <t>Escalon Medical Corp.</t>
  </si>
  <si>
    <t>ESRX</t>
  </si>
  <si>
    <t>Express Scripts Inc.</t>
  </si>
  <si>
    <t>ESSA</t>
  </si>
  <si>
    <t>Essa Bancorp, Inc.</t>
  </si>
  <si>
    <t>ESYS</t>
  </si>
  <si>
    <t>Elecsys Corp.</t>
  </si>
  <si>
    <t>ETFC</t>
  </si>
  <si>
    <t>E*TRADE Financial Corporation</t>
  </si>
  <si>
    <t>ETRM</t>
  </si>
  <si>
    <t>EnteroMedics, Inc.</t>
  </si>
  <si>
    <t>EURX</t>
  </si>
  <si>
    <t>Eurand N.V.</t>
  </si>
  <si>
    <t>EVBN</t>
  </si>
  <si>
    <t>Evans Bancorp Inc.</t>
  </si>
  <si>
    <t>EVBS</t>
  </si>
  <si>
    <t>Eastern Virginia Bankshares Inc.</t>
  </si>
  <si>
    <t>EVEP</t>
  </si>
  <si>
    <t>EV Energy Partners LP</t>
  </si>
  <si>
    <t>EVOL</t>
  </si>
  <si>
    <t>Evolving Systems Inc.</t>
  </si>
  <si>
    <t>EWBC</t>
  </si>
  <si>
    <t>EXAC</t>
  </si>
  <si>
    <t>Exactech Inc.</t>
  </si>
  <si>
    <t>EXAR</t>
  </si>
  <si>
    <t>Exar Corp.</t>
  </si>
  <si>
    <t>EXAS</t>
  </si>
  <si>
    <t>EXBD</t>
  </si>
  <si>
    <t>Corporate Executive Board Co.</t>
  </si>
  <si>
    <t>EXEL</t>
  </si>
  <si>
    <t>Exelixis, Inc.</t>
  </si>
  <si>
    <t>EXFO</t>
  </si>
  <si>
    <t>EXLP</t>
  </si>
  <si>
    <t>Exterran Partners, L.P.</t>
  </si>
  <si>
    <t>EXLS</t>
  </si>
  <si>
    <t>Exlservice Holdings, Inc.</t>
  </si>
  <si>
    <t>EXPD</t>
  </si>
  <si>
    <t>Expeditors International of Washington Inc.</t>
  </si>
  <si>
    <t>EXPE</t>
  </si>
  <si>
    <t>Expedia Inc.</t>
  </si>
  <si>
    <t>EXPO</t>
  </si>
  <si>
    <t>Exponent Inc.</t>
  </si>
  <si>
    <t>EXTR</t>
  </si>
  <si>
    <t>Extreme Networks Inc.</t>
  </si>
  <si>
    <t>EXXI</t>
  </si>
  <si>
    <t>Energy XXI (Bermuda) Limited</t>
  </si>
  <si>
    <t>EZCH</t>
  </si>
  <si>
    <t>EZchip Semiconductor Ltd.</t>
  </si>
  <si>
    <t>EZPW</t>
  </si>
  <si>
    <t>EZCORP Inc.</t>
  </si>
  <si>
    <t>FABK</t>
  </si>
  <si>
    <t>First Advantage Bancorp.</t>
  </si>
  <si>
    <t>FACE</t>
  </si>
  <si>
    <t>Physicians Formula Holdings Inc.</t>
  </si>
  <si>
    <t>FALC</t>
  </si>
  <si>
    <t>Falconstor Software Inc.</t>
  </si>
  <si>
    <t>FARM</t>
  </si>
  <si>
    <t>Farmer Brothers Co.</t>
  </si>
  <si>
    <t>FARO</t>
  </si>
  <si>
    <t>FARO Technologies Inc.</t>
  </si>
  <si>
    <t>FAST</t>
  </si>
  <si>
    <t>Fastenal Co.</t>
  </si>
  <si>
    <t>FBCM</t>
  </si>
  <si>
    <t>FBR Capital Markets Corporation</t>
  </si>
  <si>
    <t>FBIZ</t>
  </si>
  <si>
    <t>First Business Financial Services, Inc.</t>
  </si>
  <si>
    <t>FBMI</t>
  </si>
  <si>
    <t>Firstbank Corporation</t>
  </si>
  <si>
    <t>FBMS</t>
  </si>
  <si>
    <t>First Bancshares Inc.</t>
  </si>
  <si>
    <t>FBNC</t>
  </si>
  <si>
    <t>FBSI</t>
  </si>
  <si>
    <t>FBSS</t>
  </si>
  <si>
    <t>Fauquier Bankshares Inc.</t>
  </si>
  <si>
    <t>FCAL</t>
  </si>
  <si>
    <t>First California Financial Group, Inc.</t>
  </si>
  <si>
    <t>FCAP</t>
  </si>
  <si>
    <t>First Capital Inc.</t>
  </si>
  <si>
    <t>FCBC</t>
  </si>
  <si>
    <t>First Community Bancshares, Inc. (Bluefield)</t>
  </si>
  <si>
    <t>FCCO</t>
  </si>
  <si>
    <t>First Community Corporation</t>
  </si>
  <si>
    <t>FCCY</t>
  </si>
  <si>
    <t>1st Constitution Bancorp</t>
  </si>
  <si>
    <t>FCEC</t>
  </si>
  <si>
    <t>First Chester County Corp.</t>
  </si>
  <si>
    <t>FCEL</t>
  </si>
  <si>
    <t>FuelCell Energy Inc.</t>
  </si>
  <si>
    <t>FCFC</t>
  </si>
  <si>
    <t>FirstCity Financial Corp.</t>
  </si>
  <si>
    <t>FCFL</t>
  </si>
  <si>
    <t>First Community Bank Corp. of America</t>
  </si>
  <si>
    <t>FCFS</t>
  </si>
  <si>
    <t>First Cash Financial Services Inc.</t>
  </si>
  <si>
    <t>FCHI</t>
  </si>
  <si>
    <t>iShares FTSE China (HK Listed) Index</t>
  </si>
  <si>
    <t>FCLF</t>
  </si>
  <si>
    <t>First Clover Leaf Financial Corp.</t>
  </si>
  <si>
    <t>FCNCA</t>
  </si>
  <si>
    <t>First Citizens Bancshares Inc.</t>
  </si>
  <si>
    <t>FCTY</t>
  </si>
  <si>
    <t>1st Century Bancshares, Inc.</t>
  </si>
  <si>
    <t>FCVA</t>
  </si>
  <si>
    <t>First Capital Bancorp, Inc.</t>
  </si>
  <si>
    <t>FCZA</t>
  </si>
  <si>
    <t>First Citizens Banc Corp.</t>
  </si>
  <si>
    <t>FDEF</t>
  </si>
  <si>
    <t>First Defiance Financial Corp.</t>
  </si>
  <si>
    <t>FDML</t>
  </si>
  <si>
    <t>Federal-Mogul Corp.</t>
  </si>
  <si>
    <t>FEED</t>
  </si>
  <si>
    <t>AgFeed Industries, Inc.</t>
  </si>
  <si>
    <t>FEIC</t>
  </si>
  <si>
    <t>FEI Co.</t>
  </si>
  <si>
    <t>FEIM</t>
  </si>
  <si>
    <t>Frequency Electronics Inc.</t>
  </si>
  <si>
    <t>FELE</t>
  </si>
  <si>
    <t>Franklin Electric Co. Inc.</t>
  </si>
  <si>
    <t>FFBC</t>
  </si>
  <si>
    <t>First Financial Bancorp.</t>
  </si>
  <si>
    <t>FFBH</t>
  </si>
  <si>
    <t>First Federal Bancshares of Arkansas Inc.</t>
  </si>
  <si>
    <t>FFCH</t>
  </si>
  <si>
    <t>First Financial Holdings Inc.</t>
  </si>
  <si>
    <t>FFDF</t>
  </si>
  <si>
    <t>FFD Financial Corp.</t>
  </si>
  <si>
    <t>FFEX</t>
  </si>
  <si>
    <t>Frozen Food Express Industries Inc.</t>
  </si>
  <si>
    <t>FFFD</t>
  </si>
  <si>
    <t>North Central Bancshares Inc.</t>
  </si>
  <si>
    <t>FFHL</t>
  </si>
  <si>
    <t>Fuwei Films (Holdings) Co., Ltd.</t>
  </si>
  <si>
    <t>FFHS</t>
  </si>
  <si>
    <t>First Franklin Corp.</t>
  </si>
  <si>
    <t>FFIC</t>
  </si>
  <si>
    <t>Flushing Financial Corp.</t>
  </si>
  <si>
    <t>FFIN</t>
  </si>
  <si>
    <t>First Financial Bankshares Inc.</t>
  </si>
  <si>
    <t>FFIV</t>
  </si>
  <si>
    <t>FFKT</t>
  </si>
  <si>
    <t>Farmers Capital Bank Corp.</t>
  </si>
  <si>
    <t>FFKY</t>
  </si>
  <si>
    <t>First Financial Service Corp.</t>
  </si>
  <si>
    <t>FFNM</t>
  </si>
  <si>
    <t>First Federal of Northern Michigan Bancorp, Inc.</t>
  </si>
  <si>
    <t>FFNW</t>
  </si>
  <si>
    <t>First Financial Northwest, Inc.</t>
  </si>
  <si>
    <t>FHCO</t>
  </si>
  <si>
    <t>Female Health Co.</t>
  </si>
  <si>
    <t>FIGI</t>
  </si>
  <si>
    <t>Fortress International Group, Inc.</t>
  </si>
  <si>
    <t>FINL</t>
  </si>
  <si>
    <t>Finish Line Inc.</t>
  </si>
  <si>
    <t>FIRE</t>
  </si>
  <si>
    <t>Sourcefire, Inc.</t>
  </si>
  <si>
    <t>FISI</t>
  </si>
  <si>
    <t>Financial Institutions Inc.</t>
  </si>
  <si>
    <t>FISV</t>
  </si>
  <si>
    <t>FITB</t>
  </si>
  <si>
    <t>Fifth Third Bancorp</t>
  </si>
  <si>
    <t>FIZZ</t>
  </si>
  <si>
    <t>National Beverage Corp.</t>
  </si>
  <si>
    <t>FLEX</t>
  </si>
  <si>
    <t>Flextronics International Ltd.</t>
  </si>
  <si>
    <t>FLIC</t>
  </si>
  <si>
    <t>First of Long Island Corp.</t>
  </si>
  <si>
    <t>FLIR</t>
  </si>
  <si>
    <t>FLIR Systems, Inc.</t>
  </si>
  <si>
    <t>FLML</t>
  </si>
  <si>
    <t>Flamel Technologies SA</t>
  </si>
  <si>
    <t>FLOW</t>
  </si>
  <si>
    <t>Flow International Corp.</t>
  </si>
  <si>
    <t>FLWS</t>
  </si>
  <si>
    <t>1-800-Flowers.com Inc.</t>
  </si>
  <si>
    <t>FLXS</t>
  </si>
  <si>
    <t>Flexsteel Industries Inc.</t>
  </si>
  <si>
    <t>FMAR</t>
  </si>
  <si>
    <t>First Mariner Bancorp</t>
  </si>
  <si>
    <t>FMBI</t>
  </si>
  <si>
    <t>First Midwest Bancorp Inc.</t>
  </si>
  <si>
    <t>FMCN</t>
  </si>
  <si>
    <t>Focus Media Holding Ltd.</t>
  </si>
  <si>
    <t>FMER</t>
  </si>
  <si>
    <t>FMFC</t>
  </si>
  <si>
    <t>First M&amp;F Corp.</t>
  </si>
  <si>
    <t>FNBN</t>
  </si>
  <si>
    <t>FNB United Corp.</t>
  </si>
  <si>
    <t>FNDT</t>
  </si>
  <si>
    <t>Fundtech Ltd.</t>
  </si>
  <si>
    <t>FNFG</t>
  </si>
  <si>
    <t>First Niagara Financial Group Inc.</t>
  </si>
  <si>
    <t>FNLC</t>
  </si>
  <si>
    <t>The First Bancorp, Inc.</t>
  </si>
  <si>
    <t>FNSR</t>
  </si>
  <si>
    <t>Finisar Corp.</t>
  </si>
  <si>
    <t>FOLD</t>
  </si>
  <si>
    <t>Amicus Therapeutics, Inc.</t>
  </si>
  <si>
    <t>FONR</t>
  </si>
  <si>
    <t>Fonar Corp.</t>
  </si>
  <si>
    <t>FOOD</t>
  </si>
  <si>
    <t>Vaughan Foods Inc.</t>
  </si>
  <si>
    <t>FORD</t>
  </si>
  <si>
    <t>Forward Industries Inc.</t>
  </si>
  <si>
    <t>FORM</t>
  </si>
  <si>
    <t>FormFactor Inc.</t>
  </si>
  <si>
    <t>FORR</t>
  </si>
  <si>
    <t>Forrester Research Inc.</t>
  </si>
  <si>
    <t>FORTY</t>
  </si>
  <si>
    <t>Formula Systems (1985) Ltd.</t>
  </si>
  <si>
    <t>FOSL</t>
  </si>
  <si>
    <t>FPBI</t>
  </si>
  <si>
    <t>FPB Bancorp Inc.</t>
  </si>
  <si>
    <t>FPFC</t>
  </si>
  <si>
    <t>First Place Financial Corp.</t>
  </si>
  <si>
    <t>FPIC</t>
  </si>
  <si>
    <t>FPIC Insurance Group Inc.</t>
  </si>
  <si>
    <t>FPTB</t>
  </si>
  <si>
    <t>First Pactrust Bancorp Inc.</t>
  </si>
  <si>
    <t>FRBK</t>
  </si>
  <si>
    <t>Republic First Bancorp Inc.</t>
  </si>
  <si>
    <t>FRED</t>
  </si>
  <si>
    <t>Fred's Inc.</t>
  </si>
  <si>
    <t>FREE</t>
  </si>
  <si>
    <t>FreeSeas Inc.</t>
  </si>
  <si>
    <t>FRME</t>
  </si>
  <si>
    <t>First Merchants Corp.</t>
  </si>
  <si>
    <t>FRPT</t>
  </si>
  <si>
    <t>Force Protection Inc.</t>
  </si>
  <si>
    <t>FSBI</t>
  </si>
  <si>
    <t>Fidelity Bancorp Inc.</t>
  </si>
  <si>
    <t>FSBK</t>
  </si>
  <si>
    <t>First South Bancorp Inc.</t>
  </si>
  <si>
    <t>FSCI</t>
  </si>
  <si>
    <t>Fisher Communications Inc.</t>
  </si>
  <si>
    <t>FSFG</t>
  </si>
  <si>
    <t>First Savings Financial Group, Inc.</t>
  </si>
  <si>
    <t>FSGI</t>
  </si>
  <si>
    <t>First Security Group, Inc.</t>
  </si>
  <si>
    <t>FSII</t>
  </si>
  <si>
    <t>FSI International Inc.</t>
  </si>
  <si>
    <t>FSIN</t>
  </si>
  <si>
    <t>Fushi Copperweld, Inc.</t>
  </si>
  <si>
    <t>FSLR</t>
  </si>
  <si>
    <t>First Solar, Inc.</t>
  </si>
  <si>
    <t>FSNM</t>
  </si>
  <si>
    <t>First State Bancorp.</t>
  </si>
  <si>
    <t>FSRV</t>
  </si>
  <si>
    <t>FirstService Corp.</t>
  </si>
  <si>
    <t>FSTR</t>
  </si>
  <si>
    <t>LB Foster Co.</t>
  </si>
  <si>
    <t>FSYS</t>
  </si>
  <si>
    <t>Fuel Systems Solutions, Inc.</t>
  </si>
  <si>
    <t>FTBK</t>
  </si>
  <si>
    <t>Frontier Financial Corporation</t>
  </si>
  <si>
    <t>FTEK</t>
  </si>
  <si>
    <t>Fuel-Tech, Inc.</t>
  </si>
  <si>
    <t>FTWR</t>
  </si>
  <si>
    <t>FiberTower Corporation</t>
  </si>
  <si>
    <t>FUBC</t>
  </si>
  <si>
    <t>1st United Bancorp, Inc.</t>
  </si>
  <si>
    <t>FUEL</t>
  </si>
  <si>
    <t>SMF Energy Corporation</t>
  </si>
  <si>
    <t>FULT</t>
  </si>
  <si>
    <t>Fulton Financial Corp.</t>
  </si>
  <si>
    <t>FUNC</t>
  </si>
  <si>
    <t>First United Corporation</t>
  </si>
  <si>
    <t>FUND</t>
  </si>
  <si>
    <t>Royce Focus Trust, Inc.</t>
  </si>
  <si>
    <t>FUQI</t>
  </si>
  <si>
    <t>Fuqi International, Inc.</t>
  </si>
  <si>
    <t>FWLT</t>
  </si>
  <si>
    <t>Foster Wheeler AG</t>
  </si>
  <si>
    <t>FWRD</t>
  </si>
  <si>
    <t>Forward Air Corp.</t>
  </si>
  <si>
    <t>FXCB</t>
  </si>
  <si>
    <t>Fox Chase Bancorp, Inc.</t>
  </si>
  <si>
    <t>FXEN</t>
  </si>
  <si>
    <t>FX Energy Inc.</t>
  </si>
  <si>
    <t>FXRE</t>
  </si>
  <si>
    <t>FX Real Estate &amp; Entertainment Inc.</t>
  </si>
  <si>
    <t>GABC</t>
  </si>
  <si>
    <t>German American Bancorp Inc.</t>
  </si>
  <si>
    <t>GAI</t>
  </si>
  <si>
    <t>Global-Tech Advanced Innovations Inc.</t>
  </si>
  <si>
    <t>GAIA</t>
  </si>
  <si>
    <t>Gaiam Inc.</t>
  </si>
  <si>
    <t>GAIN</t>
  </si>
  <si>
    <t>Gladstone Investment Corporation</t>
  </si>
  <si>
    <t>GAME</t>
  </si>
  <si>
    <t>Shanda Games Limited</t>
  </si>
  <si>
    <t>GASS</t>
  </si>
  <si>
    <t>StealthGas, Inc.</t>
  </si>
  <si>
    <t>GBCI</t>
  </si>
  <si>
    <t>Glacier Bancorp Inc.</t>
  </si>
  <si>
    <t>GBNK</t>
  </si>
  <si>
    <t>Guaranty Bancorp</t>
  </si>
  <si>
    <t>GCBC</t>
  </si>
  <si>
    <t>Greene County Bancorp, Inc.</t>
  </si>
  <si>
    <t>GCFB</t>
  </si>
  <si>
    <t>Granite City Food &amp; Brewery Ltd.</t>
  </si>
  <si>
    <t>GCOM</t>
  </si>
  <si>
    <t>Globecomm Systems Inc.</t>
  </si>
  <si>
    <t>GENC</t>
  </si>
  <si>
    <t>Gencor Industries Inc.</t>
  </si>
  <si>
    <t>GENE</t>
  </si>
  <si>
    <t>Genetic Technologies Ltd.</t>
  </si>
  <si>
    <t>GENT</t>
  </si>
  <si>
    <t>Gentium S.p.A</t>
  </si>
  <si>
    <t>GENZ</t>
  </si>
  <si>
    <t>Genzyme Corp.</t>
  </si>
  <si>
    <t>GEOI</t>
  </si>
  <si>
    <t>GeoResources, Inc.</t>
  </si>
  <si>
    <t>GEOY</t>
  </si>
  <si>
    <t>GeoEye, Inc.</t>
  </si>
  <si>
    <t>GERN</t>
  </si>
  <si>
    <t>Geron Corporation</t>
  </si>
  <si>
    <t>GFED</t>
  </si>
  <si>
    <t>Guaranty Federal Bancshares Inc.</t>
  </si>
  <si>
    <t>GFIG</t>
  </si>
  <si>
    <t>GFI Group Inc.</t>
  </si>
  <si>
    <t>GFLB</t>
  </si>
  <si>
    <t>Great Florida Bank</t>
  </si>
  <si>
    <t>GFN</t>
  </si>
  <si>
    <t>General Finance Corporation</t>
  </si>
  <si>
    <t>GGAL</t>
  </si>
  <si>
    <t>Grupo Financiero Galicia S.A.</t>
  </si>
  <si>
    <t>GHDX</t>
  </si>
  <si>
    <t>Genomic Health Inc.</t>
  </si>
  <si>
    <t>GIFI</t>
  </si>
  <si>
    <t>Gulf Island Fabrication Inc.</t>
  </si>
  <si>
    <t>GIGA</t>
  </si>
  <si>
    <t>Giga-tronics Inc.</t>
  </si>
  <si>
    <t>GIGM</t>
  </si>
  <si>
    <t>GigaMedia Ltd.</t>
  </si>
  <si>
    <t>GIII</t>
  </si>
  <si>
    <t>G-III Apparel Group, Ltd.</t>
  </si>
  <si>
    <t>GILD</t>
  </si>
  <si>
    <t>Gilead Sciences Inc.</t>
  </si>
  <si>
    <t>GILT</t>
  </si>
  <si>
    <t>Gilat Satellite Networks Ltd.</t>
  </si>
  <si>
    <t>GIVN</t>
  </si>
  <si>
    <t>Given Imaging Ltd.</t>
  </si>
  <si>
    <t>GKSR</t>
  </si>
  <si>
    <t>G&amp;K Services Inc.</t>
  </si>
  <si>
    <t>GLAD</t>
  </si>
  <si>
    <t>Gladstone Capital Corporation</t>
  </si>
  <si>
    <t>GLBC</t>
  </si>
  <si>
    <t>Global Crossing Ltd.</t>
  </si>
  <si>
    <t>GLBL</t>
  </si>
  <si>
    <t>Global Industries Ltd.</t>
  </si>
  <si>
    <t>GLBZ</t>
  </si>
  <si>
    <t>Glen Burnie Bancorp</t>
  </si>
  <si>
    <t>GLDC</t>
  </si>
  <si>
    <t>Golden Enterprises Inc.</t>
  </si>
  <si>
    <t>GLDD</t>
  </si>
  <si>
    <t>Great Lakes Dredge &amp; Dock Corporation</t>
  </si>
  <si>
    <t>GLNG</t>
  </si>
  <si>
    <t>Golar LNG Ltd.</t>
  </si>
  <si>
    <t>GLOI</t>
  </si>
  <si>
    <t>GlobalOptions Group, Inc.</t>
  </si>
  <si>
    <t>GLRE</t>
  </si>
  <si>
    <t>Greenlight Capital Re, Ltd.</t>
  </si>
  <si>
    <t>GLRP</t>
  </si>
  <si>
    <t>Glen Rose Petroleum Corp.</t>
  </si>
  <si>
    <t>GLUU</t>
  </si>
  <si>
    <t>Glu Mobile, Inc.</t>
  </si>
  <si>
    <t>GMCR</t>
  </si>
  <si>
    <t>Green Mountain Coffee Roasters Inc.</t>
  </si>
  <si>
    <t>GMET</t>
  </si>
  <si>
    <t>Geomet, Inc.</t>
  </si>
  <si>
    <t>GMTC</t>
  </si>
  <si>
    <t>GameTech International Inc.</t>
  </si>
  <si>
    <t>GMXR</t>
  </si>
  <si>
    <t>GMX Resources Inc.</t>
  </si>
  <si>
    <t>GNBT</t>
  </si>
  <si>
    <t>Generex Biotechnology Corp.</t>
  </si>
  <si>
    <t>GNCMA</t>
  </si>
  <si>
    <t>General Communication Inc.</t>
  </si>
  <si>
    <t>GNET</t>
  </si>
  <si>
    <t>Global Traffic Network Inc.</t>
  </si>
  <si>
    <t>GNTX</t>
  </si>
  <si>
    <t>Gentex Corp.</t>
  </si>
  <si>
    <t>GNVC</t>
  </si>
  <si>
    <t>GOLD</t>
  </si>
  <si>
    <t>Randgold Resources Ltd.</t>
  </si>
  <si>
    <t>GOLF</t>
  </si>
  <si>
    <t>Golfsmith International Holdings Inc.</t>
  </si>
  <si>
    <t>GOOD</t>
  </si>
  <si>
    <t>Gladstone Commercial Corp.</t>
  </si>
  <si>
    <t>GOOG</t>
  </si>
  <si>
    <t>Google Inc.</t>
  </si>
  <si>
    <t>GORX</t>
  </si>
  <si>
    <t>GeoPharma Inc.</t>
  </si>
  <si>
    <t>GPIC</t>
  </si>
  <si>
    <t>Gaming Partners International Corporation</t>
  </si>
  <si>
    <t>GPOR</t>
  </si>
  <si>
    <t>Gulfport Energy Corp.</t>
  </si>
  <si>
    <t>GPRE</t>
  </si>
  <si>
    <t>Green Plains Renewable Energy, Inc.</t>
  </si>
  <si>
    <t>GPRO</t>
  </si>
  <si>
    <t>Gen-Probe Inc.</t>
  </si>
  <si>
    <t>GRAN</t>
  </si>
  <si>
    <t>Bank of Granite Corporation</t>
  </si>
  <si>
    <t>GRIF</t>
  </si>
  <si>
    <t>Griffin Land &amp; Nurseries Inc.</t>
  </si>
  <si>
    <t>GRMH</t>
  </si>
  <si>
    <t>Graymark Healthcare, Inc.</t>
  </si>
  <si>
    <t>GRMN</t>
  </si>
  <si>
    <t>Garmin Ltd.</t>
  </si>
  <si>
    <t>GRNB</t>
  </si>
  <si>
    <t>Green Bankshares, Inc.</t>
  </si>
  <si>
    <t>GROW</t>
  </si>
  <si>
    <t>U.S. Global Investors, Inc.</t>
  </si>
  <si>
    <t>GRRF</t>
  </si>
  <si>
    <t>China GrenTech Corp. Ltd.</t>
  </si>
  <si>
    <t>GRVY</t>
  </si>
  <si>
    <t>Gravity Co., Ltd</t>
  </si>
  <si>
    <t>GSAT</t>
  </si>
  <si>
    <t>Globalstar Inc.</t>
  </si>
  <si>
    <t>GSBC</t>
  </si>
  <si>
    <t>Great Southern Bancorp Inc.</t>
  </si>
  <si>
    <t>GSIC</t>
  </si>
  <si>
    <t>GSI Commerce Inc.</t>
  </si>
  <si>
    <t>GSIT</t>
  </si>
  <si>
    <t>GSI Technology Inc.</t>
  </si>
  <si>
    <t>GSLA</t>
  </si>
  <si>
    <t>GS Financial Corp.</t>
  </si>
  <si>
    <t>GSM</t>
  </si>
  <si>
    <t>Globe Specialty Metals, Inc.</t>
  </si>
  <si>
    <t>GSOL</t>
  </si>
  <si>
    <t>Global Sources Ltd.</t>
  </si>
  <si>
    <t>GTCB</t>
  </si>
  <si>
    <t>GTC Biotherapeutics, Inc.</t>
  </si>
  <si>
    <t>GTIM</t>
  </si>
  <si>
    <t>Good Times Restaurants Inc.</t>
  </si>
  <si>
    <t>GTIV</t>
  </si>
  <si>
    <t>Gentiva Health Services Inc.</t>
  </si>
  <si>
    <t>GTLS</t>
  </si>
  <si>
    <t>Chart Industries Inc.</t>
  </si>
  <si>
    <t>GTSI</t>
  </si>
  <si>
    <t>GTSI Corp.</t>
  </si>
  <si>
    <t>GTXI</t>
  </si>
  <si>
    <t>GTX Inc.</t>
  </si>
  <si>
    <t>GUID</t>
  </si>
  <si>
    <t>Guidance Software, Inc.</t>
  </si>
  <si>
    <t>GULF</t>
  </si>
  <si>
    <t>WisdomTree Middle East Dividend</t>
  </si>
  <si>
    <t>GXDX</t>
  </si>
  <si>
    <t>Genoptix, Inc.</t>
  </si>
  <si>
    <t>GYMB</t>
  </si>
  <si>
    <t>Gymboree Corp.</t>
  </si>
  <si>
    <t>GYRO</t>
  </si>
  <si>
    <t>Gyrodyne Co. of America Inc.</t>
  </si>
  <si>
    <t>HA</t>
  </si>
  <si>
    <t>Hawaiian Holdings Inc.</t>
  </si>
  <si>
    <t>HABC</t>
  </si>
  <si>
    <t>Habersham Bancorp</t>
  </si>
  <si>
    <t>HAFC</t>
  </si>
  <si>
    <t>Hanmi Financial Corp.</t>
  </si>
  <si>
    <t>HAIN</t>
  </si>
  <si>
    <t>The Hain Celestial Group, Inc.</t>
  </si>
  <si>
    <t>HALL</t>
  </si>
  <si>
    <t>Hallmark Financial Services Inc.</t>
  </si>
  <si>
    <t>HALO</t>
  </si>
  <si>
    <t>Halozyme Therapeutics, Inc.</t>
  </si>
  <si>
    <t>HANS</t>
  </si>
  <si>
    <t>Hansen Natural Corporation</t>
  </si>
  <si>
    <t>HARL</t>
  </si>
  <si>
    <t>Harleysville Savings Financial Corporation</t>
  </si>
  <si>
    <t>HAST</t>
  </si>
  <si>
    <t>Hastings Entertainment Inc.</t>
  </si>
  <si>
    <t>HAUP</t>
  </si>
  <si>
    <t>Hauppauge Digital Inc.</t>
  </si>
  <si>
    <t>HAWK</t>
  </si>
  <si>
    <t>Seahawk Drilling, Inc.</t>
  </si>
  <si>
    <t>HAYN</t>
  </si>
  <si>
    <t>Haynes International Inc.</t>
  </si>
  <si>
    <t>HBAN</t>
  </si>
  <si>
    <t>Huntington Bancshares Inc.</t>
  </si>
  <si>
    <t>HBCP</t>
  </si>
  <si>
    <t>Home Bancorp, Inc.</t>
  </si>
  <si>
    <t>HBE</t>
  </si>
  <si>
    <t>Henry Bros. Electronics, Inc.</t>
  </si>
  <si>
    <t>HBHC</t>
  </si>
  <si>
    <t>Hancock Holding Co.</t>
  </si>
  <si>
    <t>HBIO</t>
  </si>
  <si>
    <t>Harvard Bioscience Inc.</t>
  </si>
  <si>
    <t>HBNC</t>
  </si>
  <si>
    <t>Horizon Bancorp.</t>
  </si>
  <si>
    <t>HBNK</t>
  </si>
  <si>
    <t>Hampden Bancorp, Inc.</t>
  </si>
  <si>
    <t>HBOS</t>
  </si>
  <si>
    <t>Heritage Financial Group</t>
  </si>
  <si>
    <t>HCBK</t>
  </si>
  <si>
    <t>Hudson City Bancorp, Inc.</t>
  </si>
  <si>
    <t>HCCI</t>
  </si>
  <si>
    <t>Heritage-Crystal Clean, Inc</t>
  </si>
  <si>
    <t>HCII</t>
  </si>
  <si>
    <t>Homeowners Choice, Inc.</t>
  </si>
  <si>
    <t>HCKT</t>
  </si>
  <si>
    <t>The Hackett Group, Inc.</t>
  </si>
  <si>
    <t>HCSG</t>
  </si>
  <si>
    <t>Healthcare Services Group Inc.</t>
  </si>
  <si>
    <t>HDNG</t>
  </si>
  <si>
    <t>Hardinge Inc.</t>
  </si>
  <si>
    <t>HDSN</t>
  </si>
  <si>
    <t>Hudson Technologies Inc.</t>
  </si>
  <si>
    <t>HEAT</t>
  </si>
  <si>
    <t>SmartHeat Inc.</t>
  </si>
  <si>
    <t>HEES</t>
  </si>
  <si>
    <t>H&amp;E Equipment Services Inc.</t>
  </si>
  <si>
    <t>HELE</t>
  </si>
  <si>
    <t>Helen of Troy Limited</t>
  </si>
  <si>
    <t>HEOP</t>
  </si>
  <si>
    <t>Heritage Oaks Bancorp</t>
  </si>
  <si>
    <t>HERO</t>
  </si>
  <si>
    <t>Hercules Offshore, Inc.</t>
  </si>
  <si>
    <t>HEV</t>
  </si>
  <si>
    <t>Ener1, Inc.</t>
  </si>
  <si>
    <t>HFBC</t>
  </si>
  <si>
    <t>HopFed Bancorp Inc.</t>
  </si>
  <si>
    <t>HFFC</t>
  </si>
  <si>
    <t>HF Financial Corp.</t>
  </si>
  <si>
    <t>HFWA</t>
  </si>
  <si>
    <t>Heritage Financial Corp.</t>
  </si>
  <si>
    <t>HGIC</t>
  </si>
  <si>
    <t>Harleysville Group Inc.</t>
  </si>
  <si>
    <t>HGSI</t>
  </si>
  <si>
    <t>Human Genome Sciences Inc.</t>
  </si>
  <si>
    <t>HHGP</t>
  </si>
  <si>
    <t>Hudson Highland Group Inc.</t>
  </si>
  <si>
    <t>HIBB</t>
  </si>
  <si>
    <t>Hibbett Sports, Inc.</t>
  </si>
  <si>
    <t>HIFS</t>
  </si>
  <si>
    <t>Hingham Institution for Savings</t>
  </si>
  <si>
    <t>HIHO</t>
  </si>
  <si>
    <t>Highway Holdings Ltd.</t>
  </si>
  <si>
    <t>HILL</t>
  </si>
  <si>
    <t>Dot Hill Systems Corp.</t>
  </si>
  <si>
    <t>HIMX</t>
  </si>
  <si>
    <t>Himax Technologies, Inc.</t>
  </si>
  <si>
    <t>HITK</t>
  </si>
  <si>
    <t>Hi Tech Pharmacal Co. Inc.</t>
  </si>
  <si>
    <t>HITT</t>
  </si>
  <si>
    <t>Hittite Microwave Corporation</t>
  </si>
  <si>
    <t>HLCS</t>
  </si>
  <si>
    <t>Helicos BioSciences Corporation</t>
  </si>
  <si>
    <t>HLIT</t>
  </si>
  <si>
    <t>Harmonic Inc.</t>
  </si>
  <si>
    <t>HLYS</t>
  </si>
  <si>
    <t>Heelys, Inc.</t>
  </si>
  <si>
    <t>HMIN</t>
  </si>
  <si>
    <t>Home Inns &amp; Hotels Management Inc.</t>
  </si>
  <si>
    <t>HMNA</t>
  </si>
  <si>
    <t>Helios &amp; Matheson North America, Inc.</t>
  </si>
  <si>
    <t>HMNF</t>
  </si>
  <si>
    <t>HMN Financial Inc.</t>
  </si>
  <si>
    <t>HMPR</t>
  </si>
  <si>
    <t>Hampton Roads Bankshares Inc.</t>
  </si>
  <si>
    <t>HMSY</t>
  </si>
  <si>
    <t>HMS Holdings Corp.</t>
  </si>
  <si>
    <t>HNSN</t>
  </si>
  <si>
    <t>Hansen Medical, Inc.</t>
  </si>
  <si>
    <t>HOFT</t>
  </si>
  <si>
    <t>Hooker Furniture Corp.</t>
  </si>
  <si>
    <t>HOGS</t>
  </si>
  <si>
    <t>Zhongpin, Inc.</t>
  </si>
  <si>
    <t>HOKU</t>
  </si>
  <si>
    <t>HOLI</t>
  </si>
  <si>
    <t>Hollysys Automation Technologies, Ltd</t>
  </si>
  <si>
    <t>HOLL</t>
  </si>
  <si>
    <t>Hollywood Media Corp.</t>
  </si>
  <si>
    <t>HOLX</t>
  </si>
  <si>
    <t>Hologic Inc.</t>
  </si>
  <si>
    <t>HOMB</t>
  </si>
  <si>
    <t>Home Bancshares, Inc. (Conway, AR)</t>
  </si>
  <si>
    <t>HOME</t>
  </si>
  <si>
    <t>Home Federal Bancorp Inc.</t>
  </si>
  <si>
    <t>HOOK</t>
  </si>
  <si>
    <t>Craft Brewers Alliance, Inc.</t>
  </si>
  <si>
    <t>HOTT</t>
  </si>
  <si>
    <t>Hot Topic Inc.</t>
  </si>
  <si>
    <t>HPOL</t>
  </si>
  <si>
    <t>Harris Interactive Inc.</t>
  </si>
  <si>
    <t>HRBN</t>
  </si>
  <si>
    <t>Harbin Electric, Inc.</t>
  </si>
  <si>
    <t>HRLY</t>
  </si>
  <si>
    <t>Herley Industries Inc.</t>
  </si>
  <si>
    <t>HSIC</t>
  </si>
  <si>
    <t>Henry Schein Inc.</t>
  </si>
  <si>
    <t>HSII</t>
  </si>
  <si>
    <t>Heidrick &amp; Struggles International Inc.</t>
  </si>
  <si>
    <t>HSKA</t>
  </si>
  <si>
    <t>Heska Corp.</t>
  </si>
  <si>
    <t>HSNI</t>
  </si>
  <si>
    <t>HSN, Inc.</t>
  </si>
  <si>
    <t>HSTM</t>
  </si>
  <si>
    <t>Healthstream Inc.</t>
  </si>
  <si>
    <t>HSWI</t>
  </si>
  <si>
    <t>HSW International, Inc.</t>
  </si>
  <si>
    <t>HTBK</t>
  </si>
  <si>
    <t>Heritage Commerce Corp.</t>
  </si>
  <si>
    <t>HTCH</t>
  </si>
  <si>
    <t>Hutchinson Technology Inc.</t>
  </si>
  <si>
    <t>HTCO</t>
  </si>
  <si>
    <t>Hickory Tech Corp.</t>
  </si>
  <si>
    <t>HTGC</t>
  </si>
  <si>
    <t>Hercules Technology Growth Capital, Inc.</t>
  </si>
  <si>
    <t>HTLD</t>
  </si>
  <si>
    <t>HTLF</t>
  </si>
  <si>
    <t>Heartland Financial USA Inc.</t>
  </si>
  <si>
    <t>HTWR</t>
  </si>
  <si>
    <t>Heartware International Inc.</t>
  </si>
  <si>
    <t>HUBG</t>
  </si>
  <si>
    <t>Hub Group Inc.</t>
  </si>
  <si>
    <t>HUGH</t>
  </si>
  <si>
    <t>Hughes Communications, Inc.</t>
  </si>
  <si>
    <t>HURC</t>
  </si>
  <si>
    <t>Hurco Companies Inc.</t>
  </si>
  <si>
    <t>HURN</t>
  </si>
  <si>
    <t>Huron Consulting Group Inc.</t>
  </si>
  <si>
    <t>HUSA</t>
  </si>
  <si>
    <t>Houston American Energy Corp.</t>
  </si>
  <si>
    <t>HUVL</t>
  </si>
  <si>
    <t>Hudson Valley Holding Corp.</t>
  </si>
  <si>
    <t>HWAY</t>
  </si>
  <si>
    <t>Healthways Inc.</t>
  </si>
  <si>
    <t>HWBK</t>
  </si>
  <si>
    <t>Hawthorn Bancshares, Inc.</t>
  </si>
  <si>
    <t>HWCC</t>
  </si>
  <si>
    <t>Houston Wire &amp; Cable Company</t>
  </si>
  <si>
    <t>HWKN</t>
  </si>
  <si>
    <t>Hawkins Inc.</t>
  </si>
  <si>
    <t>Hydrogenics Corp.</t>
  </si>
  <si>
    <t>HYTM</t>
  </si>
  <si>
    <t>Hythiam Inc.</t>
  </si>
  <si>
    <t>IAAC</t>
  </si>
  <si>
    <t>IACI</t>
  </si>
  <si>
    <t>IAC/InterActiveCorp.</t>
  </si>
  <si>
    <t>IART</t>
  </si>
  <si>
    <t>Integra LifeSciences Holdings Corporation</t>
  </si>
  <si>
    <t>IBB</t>
  </si>
  <si>
    <t>iShares Nasdaq Biotechnology</t>
  </si>
  <si>
    <t>IBCA</t>
  </si>
  <si>
    <t>Intervest Bancshares Corp.</t>
  </si>
  <si>
    <t>Independent Bank Corporation</t>
  </si>
  <si>
    <t>IBKC</t>
  </si>
  <si>
    <t>IberiaBank Corp.</t>
  </si>
  <si>
    <t>IBKR</t>
  </si>
  <si>
    <t>Interactive Brokers Group, Inc.</t>
  </si>
  <si>
    <t>IBNK</t>
  </si>
  <si>
    <t>Integra Bank Corporation</t>
  </si>
  <si>
    <t>IBOC</t>
  </si>
  <si>
    <t>International Bancshares Corp.</t>
  </si>
  <si>
    <t>ICAD</t>
  </si>
  <si>
    <t>icad Inc.</t>
  </si>
  <si>
    <t>ICCC</t>
  </si>
  <si>
    <t>ImmuCell Corp.</t>
  </si>
  <si>
    <t>ICFI</t>
  </si>
  <si>
    <t>ICF International Inc.</t>
  </si>
  <si>
    <t>ICGE</t>
  </si>
  <si>
    <t>Internet Capital Group Inc.</t>
  </si>
  <si>
    <t>ICLK</t>
  </si>
  <si>
    <t>interCLICK, Inc.</t>
  </si>
  <si>
    <t>ICLN</t>
  </si>
  <si>
    <t>iShares S&amp;P Global Clean Energy Index</t>
  </si>
  <si>
    <t>ICLR</t>
  </si>
  <si>
    <t>ICON plc</t>
  </si>
  <si>
    <t>ICON</t>
  </si>
  <si>
    <t>Iconix Brand Group, Inc.</t>
  </si>
  <si>
    <t>ICOP</t>
  </si>
  <si>
    <t>ICOP Digital Inc.</t>
  </si>
  <si>
    <t>ICUI</t>
  </si>
  <si>
    <t>IDCC</t>
  </si>
  <si>
    <t>InterDigital, Inc.</t>
  </si>
  <si>
    <t>IDIX</t>
  </si>
  <si>
    <t>Idenix Pharmaceuticals Inc.</t>
  </si>
  <si>
    <t>IDRA</t>
  </si>
  <si>
    <t>Idera Pharmaceuticals, Inc.</t>
  </si>
  <si>
    <t>IDSA</t>
  </si>
  <si>
    <t>Industrial Services of America, Inc.</t>
  </si>
  <si>
    <t>IDSY</t>
  </si>
  <si>
    <t>ID Systems Inc.</t>
  </si>
  <si>
    <t>IDTI</t>
  </si>
  <si>
    <t>IDXX</t>
  </si>
  <si>
    <t>IESC</t>
  </si>
  <si>
    <t>Integrated Electrical Services, Inc.</t>
  </si>
  <si>
    <t>IFAS</t>
  </si>
  <si>
    <t>iShares FTSE EPRA/NAREIT Dev Asia Idx</t>
  </si>
  <si>
    <t>IFEU</t>
  </si>
  <si>
    <t>iShares FTSE EPRA/NAREIT Dev EU Idx</t>
  </si>
  <si>
    <t>IFGL</t>
  </si>
  <si>
    <t>iShares FTSE EPRA/NAREIT Dev RE ex-US</t>
  </si>
  <si>
    <t>IFLG</t>
  </si>
  <si>
    <t>InfoLogix, Inc.</t>
  </si>
  <si>
    <t>IFNA</t>
  </si>
  <si>
    <t>iShares FTSE EPRA/NAREIT North America</t>
  </si>
  <si>
    <t>IFNY</t>
  </si>
  <si>
    <t>Infinity Energy Resources Inc.</t>
  </si>
  <si>
    <t>IFON</t>
  </si>
  <si>
    <t>Infosonics Corp.</t>
  </si>
  <si>
    <t>IFSB</t>
  </si>
  <si>
    <t>Independence Federal Savings Bank</t>
  </si>
  <si>
    <t>IFSIA</t>
  </si>
  <si>
    <t>Interface Inc.</t>
  </si>
  <si>
    <t>IFSM</t>
  </si>
  <si>
    <t>iShares FTSE Dev Sm Cap ex-North Amer</t>
  </si>
  <si>
    <t>IGLD</t>
  </si>
  <si>
    <t>Internet Gold Golden Lines Ltd.</t>
  </si>
  <si>
    <t>IGOI</t>
  </si>
  <si>
    <t>iGo, Inc.</t>
  </si>
  <si>
    <t>IGOV</t>
  </si>
  <si>
    <t>iShares S&amp;P/Citi Intl Treasury Bond</t>
  </si>
  <si>
    <t>IGTE</t>
  </si>
  <si>
    <t>III</t>
  </si>
  <si>
    <t>Information Services Group, Inc.</t>
  </si>
  <si>
    <t>IIIN</t>
  </si>
  <si>
    <t>Insteel Industries Inc.</t>
  </si>
  <si>
    <t>IIJI</t>
  </si>
  <si>
    <t>Internet Initiative Japan Inc.</t>
  </si>
  <si>
    <t>IILG</t>
  </si>
  <si>
    <t>Interval Leisure Group, Inc.</t>
  </si>
  <si>
    <t>IIN</t>
  </si>
  <si>
    <t>Intricon Corp.</t>
  </si>
  <si>
    <t>IIVI</t>
  </si>
  <si>
    <t>II-VI Inc.</t>
  </si>
  <si>
    <t>IKAN</t>
  </si>
  <si>
    <t>Ikanos Communications, Inc.</t>
  </si>
  <si>
    <t>IKNX</t>
  </si>
  <si>
    <t>Ikonics Corp.</t>
  </si>
  <si>
    <t>ILMN</t>
  </si>
  <si>
    <t>Illumina Inc.</t>
  </si>
  <si>
    <t>IMAX</t>
  </si>
  <si>
    <t>IMAX Corporation</t>
  </si>
  <si>
    <t>IMGN</t>
  </si>
  <si>
    <t>Immunogen Inc.</t>
  </si>
  <si>
    <t>IMKTA</t>
  </si>
  <si>
    <t>Ingles Markets Inc.</t>
  </si>
  <si>
    <t>IMMR</t>
  </si>
  <si>
    <t>Immersion Corporation</t>
  </si>
  <si>
    <t>IMMU</t>
  </si>
  <si>
    <t>Immunomedics Inc.</t>
  </si>
  <si>
    <t>IMOS</t>
  </si>
  <si>
    <t>ChipMOS TECHNOLOGIES (Bermuda) LTD.</t>
  </si>
  <si>
    <t>INAP</t>
  </si>
  <si>
    <t>Internap Network Services Corp.</t>
  </si>
  <si>
    <t>INBP</t>
  </si>
  <si>
    <t>INCB</t>
  </si>
  <si>
    <t>Indiana Community Bancorp</t>
  </si>
  <si>
    <t>INCY</t>
  </si>
  <si>
    <t>Incyte Corporation</t>
  </si>
  <si>
    <t>INDB</t>
  </si>
  <si>
    <t>Independent Bank Corp.</t>
  </si>
  <si>
    <t>INET</t>
  </si>
  <si>
    <t>Internet Brands, Inc.</t>
  </si>
  <si>
    <t>INFA</t>
  </si>
  <si>
    <t>INFI</t>
  </si>
  <si>
    <t>Infinity Pharmaceuticals, Inc.</t>
  </si>
  <si>
    <t>INFN</t>
  </si>
  <si>
    <t>Infinera Corp.</t>
  </si>
  <si>
    <t>INFY</t>
  </si>
  <si>
    <t>Infosys Technologies Ltd.</t>
  </si>
  <si>
    <t>INHX</t>
  </si>
  <si>
    <t>Inhibitex Inc.</t>
  </si>
  <si>
    <t>ININ</t>
  </si>
  <si>
    <t>Interactive Intelligence, Inc.</t>
  </si>
  <si>
    <t>INMD</t>
  </si>
  <si>
    <t>Integramed America Inc.</t>
  </si>
  <si>
    <t>Medical Practitioners</t>
  </si>
  <si>
    <t>INOC</t>
  </si>
  <si>
    <t>Innotrac Corp.</t>
  </si>
  <si>
    <t>INOD</t>
  </si>
  <si>
    <t>Innodata Isogen Inc.</t>
  </si>
  <si>
    <t>INPH</t>
  </si>
  <si>
    <t>Interphase Corp.</t>
  </si>
  <si>
    <t>INSM</t>
  </si>
  <si>
    <t>Insmed Incorporated</t>
  </si>
  <si>
    <t>INSP</t>
  </si>
  <si>
    <t>InfoSpace Inc.</t>
  </si>
  <si>
    <t>INSU</t>
  </si>
  <si>
    <t>Insituform Technologies Inc.</t>
  </si>
  <si>
    <t>INSW</t>
  </si>
  <si>
    <t>InsWeb Corp.</t>
  </si>
  <si>
    <t>INTC</t>
  </si>
  <si>
    <t>Intel Corporation</t>
  </si>
  <si>
    <t>INTG</t>
  </si>
  <si>
    <t>InterGroup Corp.</t>
  </si>
  <si>
    <t>INTT</t>
  </si>
  <si>
    <t>inTEST Corp.</t>
  </si>
  <si>
    <t>INTU</t>
  </si>
  <si>
    <t>Intuit Inc.</t>
  </si>
  <si>
    <t>INTX</t>
  </si>
  <si>
    <t>Intersections Inc.</t>
  </si>
  <si>
    <t>INWK</t>
  </si>
  <si>
    <t>InnerWorkings Inc.</t>
  </si>
  <si>
    <t>INXI</t>
  </si>
  <si>
    <t>INX Inc.</t>
  </si>
  <si>
    <t>IOSP</t>
  </si>
  <si>
    <t>Innospec Inc.</t>
  </si>
  <si>
    <t>IPAR</t>
  </si>
  <si>
    <t>Inter Parfums Inc.</t>
  </si>
  <si>
    <t>IPAS</t>
  </si>
  <si>
    <t>iPass Inc.</t>
  </si>
  <si>
    <t>IPCC</t>
  </si>
  <si>
    <t>Infinity Property and Casualty Corp.</t>
  </si>
  <si>
    <t>IPCM</t>
  </si>
  <si>
    <t>IPC The Hospitalist Company, Inc.</t>
  </si>
  <si>
    <t>IPGP</t>
  </si>
  <si>
    <t>IPG Photonics Corporation</t>
  </si>
  <si>
    <t>IPHS</t>
  </si>
  <si>
    <t>Innophos Holdings Inc</t>
  </si>
  <si>
    <t>IPSU</t>
  </si>
  <si>
    <t>Imperial Sugar Co.</t>
  </si>
  <si>
    <t>IPXL</t>
  </si>
  <si>
    <t>Impax Laboratories Inc.</t>
  </si>
  <si>
    <t>IRBT</t>
  </si>
  <si>
    <t>iRobot Corporation</t>
  </si>
  <si>
    <t>IRDM</t>
  </si>
  <si>
    <t>Iridium Communications Inc.</t>
  </si>
  <si>
    <t>IRET</t>
  </si>
  <si>
    <t>Investors Real Estate Trust</t>
  </si>
  <si>
    <t>IRETP</t>
  </si>
  <si>
    <t>IRIS</t>
  </si>
  <si>
    <t>IRIS International Inc.</t>
  </si>
  <si>
    <t>IRIX</t>
  </si>
  <si>
    <t>IRIDEX Corp.</t>
  </si>
  <si>
    <t>IRSN</t>
  </si>
  <si>
    <t>Irvine Sensors Corp.</t>
  </si>
  <si>
    <t>ISBC</t>
  </si>
  <si>
    <t>Investors Bancorp Inc.</t>
  </si>
  <si>
    <t>ISCA</t>
  </si>
  <si>
    <t>International Speedway Corp.</t>
  </si>
  <si>
    <t>ISHG</t>
  </si>
  <si>
    <t>iShares S&amp;P/Citi 1-3 Yr Intl Treasury Bd</t>
  </si>
  <si>
    <t>ISIG</t>
  </si>
  <si>
    <t>Insignia Systems Inc.</t>
  </si>
  <si>
    <t>ISIL</t>
  </si>
  <si>
    <t>ISIS</t>
  </si>
  <si>
    <t>Isis Pharmaceuticals, Inc.</t>
  </si>
  <si>
    <t>ISLE</t>
  </si>
  <si>
    <t>Isle of Capri Casinos Inc.</t>
  </si>
  <si>
    <t>ISLN</t>
  </si>
  <si>
    <t>Isilon Systems, Inc.</t>
  </si>
  <si>
    <t>ISNS</t>
  </si>
  <si>
    <t>Image Sensing Systems, Inc.</t>
  </si>
  <si>
    <t>ISPH</t>
  </si>
  <si>
    <t>Inspire Pharmaceuticals, Inc.</t>
  </si>
  <si>
    <t>ISRG</t>
  </si>
  <si>
    <t>Intuitive Surgical, Inc.</t>
  </si>
  <si>
    <t>ISRL</t>
  </si>
  <si>
    <t>Isramco Inc.</t>
  </si>
  <si>
    <t>ISSC</t>
  </si>
  <si>
    <t>Innovative Solutions &amp; Support Inc.</t>
  </si>
  <si>
    <t>ISSI</t>
  </si>
  <si>
    <t>Integrated Silicon Solution Inc.</t>
  </si>
  <si>
    <t>ISTA</t>
  </si>
  <si>
    <t>ISTA Pharmaceuticals Inc.</t>
  </si>
  <si>
    <t>ISYS</t>
  </si>
  <si>
    <t>Integral Systems Inc.</t>
  </si>
  <si>
    <t>ITIC</t>
  </si>
  <si>
    <t>Investors Title Co.</t>
  </si>
  <si>
    <t>ITMN</t>
  </si>
  <si>
    <t>InterMune Inc.</t>
  </si>
  <si>
    <t>ITRI</t>
  </si>
  <si>
    <t>ITRN</t>
  </si>
  <si>
    <t>Ituran Location &amp; Control Ltd.</t>
  </si>
  <si>
    <t>IVAC</t>
  </si>
  <si>
    <t>Intevac Inc.</t>
  </si>
  <si>
    <t>IVAN</t>
  </si>
  <si>
    <t>IXYS</t>
  </si>
  <si>
    <t>IXYS Corp.</t>
  </si>
  <si>
    <t>JACK</t>
  </si>
  <si>
    <t>Jack in the Box Inc.</t>
  </si>
  <si>
    <t>JADE</t>
  </si>
  <si>
    <t>LJ International Inc.</t>
  </si>
  <si>
    <t>JAKK</t>
  </si>
  <si>
    <t>JASO</t>
  </si>
  <si>
    <t>JA Solar Holdings Co., Ltd.</t>
  </si>
  <si>
    <t>JAX</t>
  </si>
  <si>
    <t>J. Alexander's Corp.</t>
  </si>
  <si>
    <t>JAXB</t>
  </si>
  <si>
    <t>Jacksonville Bancorp, Inc.</t>
  </si>
  <si>
    <t>JAZZ</t>
  </si>
  <si>
    <t>Jazz Pharmaceuticals, Inc.</t>
  </si>
  <si>
    <t>JBHT</t>
  </si>
  <si>
    <t>JB Hunt Transport Services Inc.</t>
  </si>
  <si>
    <t>JBLU</t>
  </si>
  <si>
    <t>JetBlue Airways Corporation</t>
  </si>
  <si>
    <t>JBSS</t>
  </si>
  <si>
    <t>John B Sanfilippo &amp; Son Inc.</t>
  </si>
  <si>
    <t>JCDA</t>
  </si>
  <si>
    <t>Jacada Ltd.</t>
  </si>
  <si>
    <t>JCOM</t>
  </si>
  <si>
    <t>j2 Global Communications, Inc.</t>
  </si>
  <si>
    <t>JCS</t>
  </si>
  <si>
    <t>Communications Systems Inc.</t>
  </si>
  <si>
    <t>JCTCF</t>
  </si>
  <si>
    <t>Jewett-Cameron Trading Co. Ltd.</t>
  </si>
  <si>
    <t>JDAS</t>
  </si>
  <si>
    <t>JDA Software Group Inc.</t>
  </si>
  <si>
    <t>JDSU</t>
  </si>
  <si>
    <t>JFBC</t>
  </si>
  <si>
    <t>Jeffersonville Bancorp</t>
  </si>
  <si>
    <t>JFBI</t>
  </si>
  <si>
    <t>Jefferson Bancshares Inc.</t>
  </si>
  <si>
    <t>JJSF</t>
  </si>
  <si>
    <t>J&amp;J Snack Foods Corp.</t>
  </si>
  <si>
    <t>JKHY</t>
  </si>
  <si>
    <t>Jack Henry &amp; Associates Inc.</t>
  </si>
  <si>
    <t>JMBA</t>
  </si>
  <si>
    <t>Jamba, Inc.</t>
  </si>
  <si>
    <t>JOBS</t>
  </si>
  <si>
    <t>51job Inc.</t>
  </si>
  <si>
    <t>JOEZ</t>
  </si>
  <si>
    <t>Joe's Jeans Inc.</t>
  </si>
  <si>
    <t>JOSB</t>
  </si>
  <si>
    <t>Jos. A Bank Clothiers Inc.</t>
  </si>
  <si>
    <t>JOUT</t>
  </si>
  <si>
    <t>Johnson Outdoors Inc.</t>
  </si>
  <si>
    <t>JOYG</t>
  </si>
  <si>
    <t>Joy Global, Inc.</t>
  </si>
  <si>
    <t>JRCC</t>
  </si>
  <si>
    <t>James River Coal Co.</t>
  </si>
  <si>
    <t>JRJC</t>
  </si>
  <si>
    <t>China Finance Online Co. Ltd.</t>
  </si>
  <si>
    <t>JSDA</t>
  </si>
  <si>
    <t>Jones Soda Co.</t>
  </si>
  <si>
    <t>JST</t>
  </si>
  <si>
    <t>Jinpan International Ltd.</t>
  </si>
  <si>
    <t>JXSB</t>
  </si>
  <si>
    <t>Jacksonville Bancorp Inc.</t>
  </si>
  <si>
    <t>KALU</t>
  </si>
  <si>
    <t>Kaiser Aluminum Corporation</t>
  </si>
  <si>
    <t>KAMN</t>
  </si>
  <si>
    <t>Kaman Corporation</t>
  </si>
  <si>
    <t>KBALB</t>
  </si>
  <si>
    <t>Kimball International, Inc.</t>
  </si>
  <si>
    <t>KCAP</t>
  </si>
  <si>
    <t>Kohlberg Capital Corporation</t>
  </si>
  <si>
    <t>KCLI</t>
  </si>
  <si>
    <t>Kansas City Life Insurance Company</t>
  </si>
  <si>
    <t>KELYA</t>
  </si>
  <si>
    <t>KENT</t>
  </si>
  <si>
    <t>Kent Financial Services Inc.</t>
  </si>
  <si>
    <t>KEQU</t>
  </si>
  <si>
    <t>Kewaunee Scientific Corp.</t>
  </si>
  <si>
    <t>KERX</t>
  </si>
  <si>
    <t>Keryx Biopharmaceuticals Inc.</t>
  </si>
  <si>
    <t>KEYN</t>
  </si>
  <si>
    <t>Keynote Systems Inc.</t>
  </si>
  <si>
    <t>KFED</t>
  </si>
  <si>
    <t>K-Fed Bancorp</t>
  </si>
  <si>
    <t>KFFB</t>
  </si>
  <si>
    <t>Kentucky First Federal Bancorp, Inc.</t>
  </si>
  <si>
    <t>KFRC</t>
  </si>
  <si>
    <t>Kforce Inc.</t>
  </si>
  <si>
    <t>KINS</t>
  </si>
  <si>
    <t>Kingstone Companies, Inc.</t>
  </si>
  <si>
    <t>KIRK</t>
  </si>
  <si>
    <t>Kirkland's Inc.</t>
  </si>
  <si>
    <t>KITD</t>
  </si>
  <si>
    <t>KIT digital, Inc.</t>
  </si>
  <si>
    <t>KLAC</t>
  </si>
  <si>
    <t>KLA-Tencor Corporation</t>
  </si>
  <si>
    <t>KLIC</t>
  </si>
  <si>
    <t>Kulicke &amp; Soffa Industries Inc.</t>
  </si>
  <si>
    <t>KMGB</t>
  </si>
  <si>
    <t>KMG Chemicals Inc.</t>
  </si>
  <si>
    <t>KNDI</t>
  </si>
  <si>
    <t>Kandi Technologies, Corp</t>
  </si>
  <si>
    <t>KNDL</t>
  </si>
  <si>
    <t>Kendle International Inc.</t>
  </si>
  <si>
    <t>KNOL</t>
  </si>
  <si>
    <t>Knology, Inc.</t>
  </si>
  <si>
    <t>KNOT</t>
  </si>
  <si>
    <t>The Knot, Inc.</t>
  </si>
  <si>
    <t>KNSY</t>
  </si>
  <si>
    <t>KNXA</t>
  </si>
  <si>
    <t>Kenexa Corp.</t>
  </si>
  <si>
    <t>KONA</t>
  </si>
  <si>
    <t>Kona Grill Inc.</t>
  </si>
  <si>
    <t>KONG</t>
  </si>
  <si>
    <t>Kongzhong Corp.</t>
  </si>
  <si>
    <t>KOPN</t>
  </si>
  <si>
    <t>Kopin Corp.</t>
  </si>
  <si>
    <t>KOSS</t>
  </si>
  <si>
    <t>Koss Corp.</t>
  </si>
  <si>
    <t>KapStone Paper and Packaging Corporation</t>
  </si>
  <si>
    <t>KRNY</t>
  </si>
  <si>
    <t>Kearny Financial Corp.</t>
  </si>
  <si>
    <t>KRSL</t>
  </si>
  <si>
    <t>Kreisler Manufacturing Corp.</t>
  </si>
  <si>
    <t>KSW</t>
  </si>
  <si>
    <t>KSW Inc.</t>
  </si>
  <si>
    <t>KSWS</t>
  </si>
  <si>
    <t>K-Swiss Inc.</t>
  </si>
  <si>
    <t>KTCC</t>
  </si>
  <si>
    <t>Key Tronic Corp.</t>
  </si>
  <si>
    <t>KTEC</t>
  </si>
  <si>
    <t>Key Technology Inc.</t>
  </si>
  <si>
    <t>KTOS</t>
  </si>
  <si>
    <t>Kratos Defense &amp; Security Solutions, Inc.</t>
  </si>
  <si>
    <t>KVHI</t>
  </si>
  <si>
    <t>KVH Industries Inc.</t>
  </si>
  <si>
    <t>LABC</t>
  </si>
  <si>
    <t>Louisiana Bancorp, Inc.</t>
  </si>
  <si>
    <t>LABL</t>
  </si>
  <si>
    <t>Multi-Color Corp.</t>
  </si>
  <si>
    <t>LACO</t>
  </si>
  <si>
    <t>Lakes Entertainment Inc.</t>
  </si>
  <si>
    <t>LAKE</t>
  </si>
  <si>
    <t>Lakeland Industries Inc.</t>
  </si>
  <si>
    <t>LAMR</t>
  </si>
  <si>
    <t>Lamar Advertising Co.</t>
  </si>
  <si>
    <t>LANC</t>
  </si>
  <si>
    <t>LARK</t>
  </si>
  <si>
    <t>Landmark Bancorp Inc.</t>
  </si>
  <si>
    <t>LAVA</t>
  </si>
  <si>
    <t>Magma Design Automation Inc.</t>
  </si>
  <si>
    <t>LAWS</t>
  </si>
  <si>
    <t>Lawson Products Inc.</t>
  </si>
  <si>
    <t>LAYN</t>
  </si>
  <si>
    <t>Layne Christensen Co.</t>
  </si>
  <si>
    <t>LBAI</t>
  </si>
  <si>
    <t>Lakeland Bancorp Inc.</t>
  </si>
  <si>
    <t>LBCP</t>
  </si>
  <si>
    <t>Liberty Bancorp, Inc.</t>
  </si>
  <si>
    <t>LBIX</t>
  </si>
  <si>
    <t>Leading Brands Inc.</t>
  </si>
  <si>
    <t>LBTYA</t>
  </si>
  <si>
    <t>Liberty Global Inc.</t>
  </si>
  <si>
    <t>LCAPA</t>
  </si>
  <si>
    <t>LCAV</t>
  </si>
  <si>
    <t>LCA-Vision Inc.</t>
  </si>
  <si>
    <t>LCRD</t>
  </si>
  <si>
    <t>LaserCard Corporation</t>
  </si>
  <si>
    <t>LCRY</t>
  </si>
  <si>
    <t>LeCroy Corp.</t>
  </si>
  <si>
    <t>LCUT</t>
  </si>
  <si>
    <t>Lifetime Brands, Inc.</t>
  </si>
  <si>
    <t>LDSH</t>
  </si>
  <si>
    <t>Ladish Co. Inc.</t>
  </si>
  <si>
    <t>LEAP</t>
  </si>
  <si>
    <t>Leap Wireless International Inc.</t>
  </si>
  <si>
    <t>LECO</t>
  </si>
  <si>
    <t>Lincoln Electric Holdings Inc.</t>
  </si>
  <si>
    <t>LEDR</t>
  </si>
  <si>
    <t>Market Leader, Inc.</t>
  </si>
  <si>
    <t>LEGC</t>
  </si>
  <si>
    <t>Legacy Bancorp Inc.</t>
  </si>
  <si>
    <t>LFUS</t>
  </si>
  <si>
    <t>Littelfuse Inc.</t>
  </si>
  <si>
    <t>LGCY</t>
  </si>
  <si>
    <t>Legacy Reserves Lp</t>
  </si>
  <si>
    <t>LGND</t>
  </si>
  <si>
    <t>Ligand Pharmaceuticals Inc.</t>
  </si>
  <si>
    <t>LHCG</t>
  </si>
  <si>
    <t>LHC Group, Inc.</t>
  </si>
  <si>
    <t>LIFE</t>
  </si>
  <si>
    <t>Life Technologies Corporation</t>
  </si>
  <si>
    <t>LIME</t>
  </si>
  <si>
    <t>Lime Energy Co.</t>
  </si>
  <si>
    <t>LINC</t>
  </si>
  <si>
    <t>Lincoln Educational Services Corporation</t>
  </si>
  <si>
    <t>LINE</t>
  </si>
  <si>
    <t>Linn Energy, LLC</t>
  </si>
  <si>
    <t>LINTA</t>
  </si>
  <si>
    <t>Liberty Media Interactive</t>
  </si>
  <si>
    <t>LION</t>
  </si>
  <si>
    <t>Fidelity Southern Corporation</t>
  </si>
  <si>
    <t>LIOX</t>
  </si>
  <si>
    <t>Lionbridge Technologies Inc.</t>
  </si>
  <si>
    <t>LiveDeal, Inc.</t>
  </si>
  <si>
    <t>LIWA</t>
  </si>
  <si>
    <t>Lihua International, Inc.</t>
  </si>
  <si>
    <t>LKFN</t>
  </si>
  <si>
    <t>Lakeland Financial Corp.</t>
  </si>
  <si>
    <t>LKQX</t>
  </si>
  <si>
    <t>LKQ Corp.</t>
  </si>
  <si>
    <t>LLNW</t>
  </si>
  <si>
    <t>Limelight Networks, Inc.</t>
  </si>
  <si>
    <t>LLTC</t>
  </si>
  <si>
    <t>Linear Technology Corp.</t>
  </si>
  <si>
    <t>LMAT</t>
  </si>
  <si>
    <t>LeMaitre Vascular, Inc.</t>
  </si>
  <si>
    <t>LMIA</t>
  </si>
  <si>
    <t>LMI Aerospace Inc.</t>
  </si>
  <si>
    <t>LMLP</t>
  </si>
  <si>
    <t>LML Payment Systems Inc.</t>
  </si>
  <si>
    <t>LMNX</t>
  </si>
  <si>
    <t>Luminex Corporation</t>
  </si>
  <si>
    <t>LNBB</t>
  </si>
  <si>
    <t>LNB Bancorp Inc.</t>
  </si>
  <si>
    <t>LNCE</t>
  </si>
  <si>
    <t>Lance, Inc.</t>
  </si>
  <si>
    <t>LNCR</t>
  </si>
  <si>
    <t>Lincare Holdings Inc.</t>
  </si>
  <si>
    <t>LNDC</t>
  </si>
  <si>
    <t>Landec Corp.</t>
  </si>
  <si>
    <t>LNET</t>
  </si>
  <si>
    <t>LodgeNet Interactive Corporation</t>
  </si>
  <si>
    <t>Geeknet, Inc.</t>
  </si>
  <si>
    <t>LOAN</t>
  </si>
  <si>
    <t>Manhattan Bridge Capital, Inc.</t>
  </si>
  <si>
    <t>LOCM</t>
  </si>
  <si>
    <t>Local.com Corp.</t>
  </si>
  <si>
    <t>LOGC</t>
  </si>
  <si>
    <t>LOGIC Devices Incorporated</t>
  </si>
  <si>
    <t>LOGI</t>
  </si>
  <si>
    <t>Logitech International SA</t>
  </si>
  <si>
    <t>LOGM</t>
  </si>
  <si>
    <t>LogMeIn, Inc.</t>
  </si>
  <si>
    <t>LOJN</t>
  </si>
  <si>
    <t>LoJack Corp.</t>
  </si>
  <si>
    <t>eLong Inc.</t>
  </si>
  <si>
    <t>LOOK</t>
  </si>
  <si>
    <t>LookSmart, Ltd.</t>
  </si>
  <si>
    <t>LOOP</t>
  </si>
  <si>
    <t>LoopNet, Inc.</t>
  </si>
  <si>
    <t>LOPE</t>
  </si>
  <si>
    <t>Grand Canyon Education, Inc.</t>
  </si>
  <si>
    <t>LORL</t>
  </si>
  <si>
    <t>Loral Space &amp; Communications, Inc.</t>
  </si>
  <si>
    <t>LPHI</t>
  </si>
  <si>
    <t>LPNT</t>
  </si>
  <si>
    <t>Lifepoint Hospitals Inc.</t>
  </si>
  <si>
    <t>LPSB</t>
  </si>
  <si>
    <t>Laporte Bancorp, Inc.</t>
  </si>
  <si>
    <t>LPSN</t>
  </si>
  <si>
    <t>LivePerson Inc.</t>
  </si>
  <si>
    <t>LPTH</t>
  </si>
  <si>
    <t>LightPath Technologies Inc.</t>
  </si>
  <si>
    <t>LQDT</t>
  </si>
  <si>
    <t>Liquidity Services, Inc.</t>
  </si>
  <si>
    <t>LRCX</t>
  </si>
  <si>
    <t>Lam Research Corporation</t>
  </si>
  <si>
    <t>LSBI</t>
  </si>
  <si>
    <t>LSB Financial Corp.</t>
  </si>
  <si>
    <t>LSBK</t>
  </si>
  <si>
    <t>Lake Shore Bancorp Inc.</t>
  </si>
  <si>
    <t>LSBX</t>
  </si>
  <si>
    <t>LSB Corp.</t>
  </si>
  <si>
    <t>LSCC</t>
  </si>
  <si>
    <t>Lattice Semiconductor Corporation</t>
  </si>
  <si>
    <t>LSTR</t>
  </si>
  <si>
    <t>Landstar System Inc.</t>
  </si>
  <si>
    <t>LTBR</t>
  </si>
  <si>
    <t>Lightbridge Corp.</t>
  </si>
  <si>
    <t>LTON</t>
  </si>
  <si>
    <t>Linktone Ltd.</t>
  </si>
  <si>
    <t>LTRE</t>
  </si>
  <si>
    <t>Learning Tree International Inc.</t>
  </si>
  <si>
    <t>LTRX</t>
  </si>
  <si>
    <t>Lantronix Inc.</t>
  </si>
  <si>
    <t>LTXC</t>
  </si>
  <si>
    <t>LTX-Credence Corporation</t>
  </si>
  <si>
    <t>LUFK</t>
  </si>
  <si>
    <t>Lufkin Industries Inc.</t>
  </si>
  <si>
    <t>LULU</t>
  </si>
  <si>
    <t>Lululemon Athletica Inc.</t>
  </si>
  <si>
    <t>LUNA</t>
  </si>
  <si>
    <t>Luna Innovations Incorporated</t>
  </si>
  <si>
    <t>LVLT</t>
  </si>
  <si>
    <t>Level 3 Communications Inc.</t>
  </si>
  <si>
    <t>LWAY</t>
  </si>
  <si>
    <t>Lifeway Foods Inc.</t>
  </si>
  <si>
    <t>LWSN</t>
  </si>
  <si>
    <t>Lawson Software, Inc.</t>
  </si>
  <si>
    <t>LXRX</t>
  </si>
  <si>
    <t>Lexicon Pharmaceuticals, Inc.</t>
  </si>
  <si>
    <t>LYTS</t>
  </si>
  <si>
    <t>LSI Industries Inc.</t>
  </si>
  <si>
    <t>MACC</t>
  </si>
  <si>
    <t>MACC Private Equities Inc.</t>
  </si>
  <si>
    <t>MACE</t>
  </si>
  <si>
    <t>Mace Security International Inc.</t>
  </si>
  <si>
    <t>MAGS</t>
  </si>
  <si>
    <t>Magal Security Systems Ltd.</t>
  </si>
  <si>
    <t>MAIL</t>
  </si>
  <si>
    <t>IncrediMail, Ltd.</t>
  </si>
  <si>
    <t>MAIN</t>
  </si>
  <si>
    <t>Main Street Capital Corporation</t>
  </si>
  <si>
    <t>MAKO</t>
  </si>
  <si>
    <t>MAKO Surgical Corp.</t>
  </si>
  <si>
    <t>MALL</t>
  </si>
  <si>
    <t>PC Mall Inc.</t>
  </si>
  <si>
    <t>MANH</t>
  </si>
  <si>
    <t>Manhattan Associates, Inc.</t>
  </si>
  <si>
    <t>MANT</t>
  </si>
  <si>
    <t>MAPP</t>
  </si>
  <si>
    <t>MAP Pharmaceuticals, Inc.</t>
  </si>
  <si>
    <t>MARPS</t>
  </si>
  <si>
    <t>Marine Petroleum Trust</t>
  </si>
  <si>
    <t>MASI</t>
  </si>
  <si>
    <t>Masimo Corporation</t>
  </si>
  <si>
    <t>MAT</t>
  </si>
  <si>
    <t>Mattel Inc.</t>
  </si>
  <si>
    <t>MATK</t>
  </si>
  <si>
    <t>Martek Biosciences Corp.</t>
  </si>
  <si>
    <t>MATW</t>
  </si>
  <si>
    <t>Matthews International Corporation</t>
  </si>
  <si>
    <t>MAXY</t>
  </si>
  <si>
    <t>Maxygen, Inc.</t>
  </si>
  <si>
    <t>MAYS</t>
  </si>
  <si>
    <t>JW Mays Inc.</t>
  </si>
  <si>
    <t>MBFI</t>
  </si>
  <si>
    <t>MB Financial Inc.</t>
  </si>
  <si>
    <t>MBLX</t>
  </si>
  <si>
    <t>Metabolix, Inc.</t>
  </si>
  <si>
    <t>MBND</t>
  </si>
  <si>
    <t>Multiband Corporation</t>
  </si>
  <si>
    <t>MBRG</t>
  </si>
  <si>
    <t>Middleburg Financial Corporation</t>
  </si>
  <si>
    <t>MBTF</t>
  </si>
  <si>
    <t>MBT Financial Corp.</t>
  </si>
  <si>
    <t>MBVT</t>
  </si>
  <si>
    <t>Merchants Bancshares Inc.</t>
  </si>
  <si>
    <t>MBWM</t>
  </si>
  <si>
    <t>Mercantile Bank Corp.</t>
  </si>
  <si>
    <t>MCBC</t>
  </si>
  <si>
    <t>Macatawa Bank Corp.</t>
  </si>
  <si>
    <t>MCBF</t>
  </si>
  <si>
    <t>Monarch Community Bancorp Inc.</t>
  </si>
  <si>
    <t>MCBI</t>
  </si>
  <si>
    <t>Metrocorp Bancshares Inc.</t>
  </si>
  <si>
    <t>MCCC</t>
  </si>
  <si>
    <t>Mediacom Communications Corp.</t>
  </si>
  <si>
    <t>MCGC</t>
  </si>
  <si>
    <t>MCG Capital Corporation</t>
  </si>
  <si>
    <t>MCHP</t>
  </si>
  <si>
    <t>Microchip Technology Inc.</t>
  </si>
  <si>
    <t>MCHX</t>
  </si>
  <si>
    <t>Marchex, Inc.</t>
  </si>
  <si>
    <t>MCRI</t>
  </si>
  <si>
    <t>Monarch Casino &amp; Resort Inc.</t>
  </si>
  <si>
    <t>MCRL</t>
  </si>
  <si>
    <t>Micrel Inc.</t>
  </si>
  <si>
    <t>MCRS</t>
  </si>
  <si>
    <t>MICROS Systems, Inc.</t>
  </si>
  <si>
    <t>MDAS</t>
  </si>
  <si>
    <t>MedAssets, Inc.</t>
  </si>
  <si>
    <t>MDCA</t>
  </si>
  <si>
    <t>MDC Partners Inc.</t>
  </si>
  <si>
    <t>MDCI</t>
  </si>
  <si>
    <t>Medical Action Industries Inc.</t>
  </si>
  <si>
    <t>MDCO</t>
  </si>
  <si>
    <t>Medicines Co.</t>
  </si>
  <si>
    <t>MDH</t>
  </si>
  <si>
    <t>MHI Hospitality Corp.</t>
  </si>
  <si>
    <t>MDRX</t>
  </si>
  <si>
    <t>MDSO</t>
  </si>
  <si>
    <t>Medidata Solutions, Inc.</t>
  </si>
  <si>
    <t>MDTH</t>
  </si>
  <si>
    <t>MedCath Corp.</t>
  </si>
  <si>
    <t>MDVN</t>
  </si>
  <si>
    <t>Medivation, Inc.</t>
  </si>
  <si>
    <t>MEAD</t>
  </si>
  <si>
    <t>Meade Instruments Corp.</t>
  </si>
  <si>
    <t>MEAS</t>
  </si>
  <si>
    <t>Measurement Specialties Inc.</t>
  </si>
  <si>
    <t>MEDQ</t>
  </si>
  <si>
    <t>MedQuist Inc.</t>
  </si>
  <si>
    <t>MEDW</t>
  </si>
  <si>
    <t>Mediware Information Systems Inc.</t>
  </si>
  <si>
    <t>MELA</t>
  </si>
  <si>
    <t>MELI</t>
  </si>
  <si>
    <t>Mercadolibre, Inc.</t>
  </si>
  <si>
    <t>MEMS</t>
  </si>
  <si>
    <t>MEMSIC, Inc.</t>
  </si>
  <si>
    <t>MENT</t>
  </si>
  <si>
    <t>Mentor Graphics Corp.</t>
  </si>
  <si>
    <t>MEOH</t>
  </si>
  <si>
    <t>Methanex Corp.</t>
  </si>
  <si>
    <t>MERC</t>
  </si>
  <si>
    <t>Mercer International Inc.</t>
  </si>
  <si>
    <t>MERR</t>
  </si>
  <si>
    <t>Merriman Curhan Ford Group, Inc.</t>
  </si>
  <si>
    <t>METR</t>
  </si>
  <si>
    <t>Metro Bancorp, Inc.</t>
  </si>
  <si>
    <t>MFI</t>
  </si>
  <si>
    <t>MicroFinancial Inc.</t>
  </si>
  <si>
    <t>MFLR</t>
  </si>
  <si>
    <t>Mayflower Bancorp, Inc.</t>
  </si>
  <si>
    <t>MFLX</t>
  </si>
  <si>
    <t>Multi-Fineline Electronix Inc.</t>
  </si>
  <si>
    <t>MFNC</t>
  </si>
  <si>
    <t>Mackinac Financial Corp.</t>
  </si>
  <si>
    <t>MFRI</t>
  </si>
  <si>
    <t>MFRI Inc.</t>
  </si>
  <si>
    <t>MFSF</t>
  </si>
  <si>
    <t>Mutualfirst Financial Inc.</t>
  </si>
  <si>
    <t>MGAM</t>
  </si>
  <si>
    <t>Multimedia Games Inc.</t>
  </si>
  <si>
    <t>MGEE</t>
  </si>
  <si>
    <t>MGE Energy Inc.</t>
  </si>
  <si>
    <t>MGIC</t>
  </si>
  <si>
    <t>Magic Software Enterprises Ltd.</t>
  </si>
  <si>
    <t>MGLN</t>
  </si>
  <si>
    <t>Magellan Health Services Inc.</t>
  </si>
  <si>
    <t>MGPI</t>
  </si>
  <si>
    <t>MGP Ingredients Inc.</t>
  </si>
  <si>
    <t>MGRC</t>
  </si>
  <si>
    <t>McGrath Rentcorp</t>
  </si>
  <si>
    <t>MGYR</t>
  </si>
  <si>
    <t>Magyar Bancorp, Inc.</t>
  </si>
  <si>
    <t>MHGC</t>
  </si>
  <si>
    <t>Morgans Hotel Group Co.</t>
  </si>
  <si>
    <t>MHLD</t>
  </si>
  <si>
    <t>Maiden Holdings, Ltd.</t>
  </si>
  <si>
    <t>MICC</t>
  </si>
  <si>
    <t>Millicom International Cellular SA</t>
  </si>
  <si>
    <t>MIDD</t>
  </si>
  <si>
    <t>Middleby Corp.</t>
  </si>
  <si>
    <t>MIGP</t>
  </si>
  <si>
    <t>Mercer Insurance Group Inc.</t>
  </si>
  <si>
    <t>MIND</t>
  </si>
  <si>
    <t>Mitcham Industries Inc.</t>
  </si>
  <si>
    <t>MINI</t>
  </si>
  <si>
    <t>Mobile Mini, Inc.</t>
  </si>
  <si>
    <t>MIPI</t>
  </si>
  <si>
    <t>Molecular Insight Pharmaceuticals, Inc.</t>
  </si>
  <si>
    <t>MIPS</t>
  </si>
  <si>
    <t>MIPS Technologies Inc.</t>
  </si>
  <si>
    <t>MITI</t>
  </si>
  <si>
    <t>Micromet, Inc.</t>
  </si>
  <si>
    <t>MITSY</t>
  </si>
  <si>
    <t>Mitsui &amp; Co. Ltd.</t>
  </si>
  <si>
    <t>MKSI</t>
  </si>
  <si>
    <t>MKS Instruments Inc.</t>
  </si>
  <si>
    <t>MKTAY</t>
  </si>
  <si>
    <t>Makita Corp.</t>
  </si>
  <si>
    <t>MKTX</t>
  </si>
  <si>
    <t>MarketAxess Holdings Inc.</t>
  </si>
  <si>
    <t>MKTY</t>
  </si>
  <si>
    <t>Mechanical Technology Inc.</t>
  </si>
  <si>
    <t>MLAB</t>
  </si>
  <si>
    <t>Mesa Laboratories Inc.</t>
  </si>
  <si>
    <t>MLHR</t>
  </si>
  <si>
    <t>Herman Miller Inc.</t>
  </si>
  <si>
    <t>MLNK</t>
  </si>
  <si>
    <t>ModusLink Global Solutions, Inc.</t>
  </si>
  <si>
    <t>MLNX</t>
  </si>
  <si>
    <t>Mellanox Technologies, Ltd.</t>
  </si>
  <si>
    <t>MLVF</t>
  </si>
  <si>
    <t>Malvern Federal Bancorp, Inc.</t>
  </si>
  <si>
    <t>MMLP</t>
  </si>
  <si>
    <t>Martin Midstream Partners LP</t>
  </si>
  <si>
    <t>MMSI</t>
  </si>
  <si>
    <t>Merit Medical Systems, Inc.</t>
  </si>
  <si>
    <t>MMUS</t>
  </si>
  <si>
    <t>MakeMusic Inc.</t>
  </si>
  <si>
    <t>MNDO</t>
  </si>
  <si>
    <t>MIND C.T.I., Ltd.</t>
  </si>
  <si>
    <t>MNKD</t>
  </si>
  <si>
    <t>MannKind Corp.</t>
  </si>
  <si>
    <t>MNOV</t>
  </si>
  <si>
    <t>MediciNova Inc.</t>
  </si>
  <si>
    <t>MNRK</t>
  </si>
  <si>
    <t>Monarch Financial Holdings, Inc.</t>
  </si>
  <si>
    <t>MNRO</t>
  </si>
  <si>
    <t>Monro Muffler Brake Inc.</t>
  </si>
  <si>
    <t>Monmouth Real Estate Investment Corp.</t>
  </si>
  <si>
    <t>MNTA</t>
  </si>
  <si>
    <t>Momenta Pharmaceuticals Inc.</t>
  </si>
  <si>
    <t>MNTG</t>
  </si>
  <si>
    <t>MTR Gaming Group, Inc.</t>
  </si>
  <si>
    <t>MNTX</t>
  </si>
  <si>
    <t>Manitex International, Inc.</t>
  </si>
  <si>
    <t>MOCO</t>
  </si>
  <si>
    <t>MOCON Inc.</t>
  </si>
  <si>
    <t>MOFG</t>
  </si>
  <si>
    <t>MidWest One Financial Group, Inc.</t>
  </si>
  <si>
    <t>MOLX</t>
  </si>
  <si>
    <t>Molex Inc.</t>
  </si>
  <si>
    <t>MORN</t>
  </si>
  <si>
    <t>Morningstar Inc.</t>
  </si>
  <si>
    <t>MOSY</t>
  </si>
  <si>
    <t>MoSys, Inc.</t>
  </si>
  <si>
    <t>MOVE</t>
  </si>
  <si>
    <t>Move, Inc.</t>
  </si>
  <si>
    <t>MPAA</t>
  </si>
  <si>
    <t>Motorcar Parts of America Inc.</t>
  </si>
  <si>
    <t>MPAC</t>
  </si>
  <si>
    <t>MOD-PAC Corp.</t>
  </si>
  <si>
    <t>MPB</t>
  </si>
  <si>
    <t>Mid Penn Bancorp Inc.</t>
  </si>
  <si>
    <t>MPEL</t>
  </si>
  <si>
    <t>Melco Crown Entertainment Ltd.</t>
  </si>
  <si>
    <t>MPET</t>
  </si>
  <si>
    <t>MPWR</t>
  </si>
  <si>
    <t>Monolithic Power Systems Inc.</t>
  </si>
  <si>
    <t>MRCY</t>
  </si>
  <si>
    <t>Mercury Computer Systems, Inc.</t>
  </si>
  <si>
    <t>MRGE</t>
  </si>
  <si>
    <t>Merge Healthcare Incorporated.</t>
  </si>
  <si>
    <t>MRLN</t>
  </si>
  <si>
    <t>Marlin Business Services Corp.</t>
  </si>
  <si>
    <t>MRNA</t>
  </si>
  <si>
    <t>MROE</t>
  </si>
  <si>
    <t>Monroe Bancorp</t>
  </si>
  <si>
    <t>MRTI</t>
  </si>
  <si>
    <t>Maxus Realty Trust Inc.</t>
  </si>
  <si>
    <t>MRTN</t>
  </si>
  <si>
    <t>Marten Transport Ltd.</t>
  </si>
  <si>
    <t>MRVC</t>
  </si>
  <si>
    <t>MRV Communications Inc.</t>
  </si>
  <si>
    <t>MRVL</t>
  </si>
  <si>
    <t>Marvell Technology Group Ltd.</t>
  </si>
  <si>
    <t>MSBF</t>
  </si>
  <si>
    <t>MSB Financial Corp.</t>
  </si>
  <si>
    <t>MSCC</t>
  </si>
  <si>
    <t>Microsemi Corp.</t>
  </si>
  <si>
    <t>MSEX</t>
  </si>
  <si>
    <t>Middlesex Water Co.</t>
  </si>
  <si>
    <t>MSFG</t>
  </si>
  <si>
    <t>Mainsource Financial Group</t>
  </si>
  <si>
    <t>MSFT</t>
  </si>
  <si>
    <t>Microsoft Corporation</t>
  </si>
  <si>
    <t>MSHL</t>
  </si>
  <si>
    <t>Marshall Edwards Inc.</t>
  </si>
  <si>
    <t>MSII</t>
  </si>
  <si>
    <t>Media Sciences International Inc.</t>
  </si>
  <si>
    <t>MSON</t>
  </si>
  <si>
    <t>Misonix Inc.</t>
  </si>
  <si>
    <t>MSPD</t>
  </si>
  <si>
    <t>Mindspeed Technologies Inc.</t>
  </si>
  <si>
    <t>MSSR</t>
  </si>
  <si>
    <t>McCormick &amp; Schmick's Seafood Restaurants, Inc.</t>
  </si>
  <si>
    <t>MSTR</t>
  </si>
  <si>
    <t>MicroStrategy Inc.</t>
  </si>
  <si>
    <t>MSW</t>
  </si>
  <si>
    <t>Mission West Properties Inc.</t>
  </si>
  <si>
    <t>MTEX</t>
  </si>
  <si>
    <t>Mannatech Inc.</t>
  </si>
  <si>
    <t>MTLK</t>
  </si>
  <si>
    <t>Metalink, Ltd.</t>
  </si>
  <si>
    <t>MTMC</t>
  </si>
  <si>
    <t>MTM Technologies Inc.</t>
  </si>
  <si>
    <t>MTOX</t>
  </si>
  <si>
    <t>MEDTOX Scientific Inc.</t>
  </si>
  <si>
    <t>MTRX</t>
  </si>
  <si>
    <t>Matrix Service Co.</t>
  </si>
  <si>
    <t>MTSC</t>
  </si>
  <si>
    <t>MTS Systems Corp.</t>
  </si>
  <si>
    <t>MTSL</t>
  </si>
  <si>
    <t>MER Telemanagement Solutions Ltd.</t>
  </si>
  <si>
    <t>MTSN</t>
  </si>
  <si>
    <t>Mattson Technology Inc.</t>
  </si>
  <si>
    <t>MTXX</t>
  </si>
  <si>
    <t>Matrixx Initiatives Inc.</t>
  </si>
  <si>
    <t>MVIS</t>
  </si>
  <si>
    <t>Microvision Inc.</t>
  </si>
  <si>
    <t>MWIV</t>
  </si>
  <si>
    <t>MWI Veterinary Supply, Inc.</t>
  </si>
  <si>
    <t>MXIM</t>
  </si>
  <si>
    <t>Maxim Integrated Products Inc.</t>
  </si>
  <si>
    <t>MXWL</t>
  </si>
  <si>
    <t>Maxwell Technologies Inc.</t>
  </si>
  <si>
    <t>MYGN</t>
  </si>
  <si>
    <t>Myriad Genetics Inc.</t>
  </si>
  <si>
    <t>MYL</t>
  </si>
  <si>
    <t>Mylan, Inc.</t>
  </si>
  <si>
    <t>MYRG</t>
  </si>
  <si>
    <t>MYR Group, Inc.</t>
  </si>
  <si>
    <t>MYRX</t>
  </si>
  <si>
    <t>NABI</t>
  </si>
  <si>
    <t>Nabi Biopharmaceuticals</t>
  </si>
  <si>
    <t>NAFC</t>
  </si>
  <si>
    <t>Nash Finch Co.</t>
  </si>
  <si>
    <t>NAII</t>
  </si>
  <si>
    <t>Natural Alternatives International Inc.</t>
  </si>
  <si>
    <t>NANO</t>
  </si>
  <si>
    <t>NANX</t>
  </si>
  <si>
    <t>Nanophase Technologies Corp.</t>
  </si>
  <si>
    <t>NARA</t>
  </si>
  <si>
    <t>Nara Bancorp Inc.</t>
  </si>
  <si>
    <t>NASB</t>
  </si>
  <si>
    <t>NASB Financial Inc.</t>
  </si>
  <si>
    <t>NATH</t>
  </si>
  <si>
    <t>Nathan's Famous Inc.</t>
  </si>
  <si>
    <t>NATI</t>
  </si>
  <si>
    <t>NATL</t>
  </si>
  <si>
    <t>National Interstate Corporation</t>
  </si>
  <si>
    <t>NATR</t>
  </si>
  <si>
    <t>Nature's Sunshine Products Inc.</t>
  </si>
  <si>
    <t>NAVG</t>
  </si>
  <si>
    <t>Navigators Group Inc.</t>
  </si>
  <si>
    <t>NAVI</t>
  </si>
  <si>
    <t>NaviSite Inc.</t>
  </si>
  <si>
    <t>NAVR</t>
  </si>
  <si>
    <t>Navarre Corp.</t>
  </si>
  <si>
    <t>NBBC</t>
  </si>
  <si>
    <t>NewBridge Bancorp</t>
  </si>
  <si>
    <t>NBIX</t>
  </si>
  <si>
    <t>Neurocrine Biosciences Inc.</t>
  </si>
  <si>
    <t>NBN</t>
  </si>
  <si>
    <t>Northeast Bancorp</t>
  </si>
  <si>
    <t>NBTB</t>
  </si>
  <si>
    <t>NBT Bancorp, Inc.</t>
  </si>
  <si>
    <t>NBTF</t>
  </si>
  <si>
    <t>NB&amp;T Financial Group Inc.</t>
  </si>
  <si>
    <t>NCBC</t>
  </si>
  <si>
    <t>New Century Bancorp Inc.</t>
  </si>
  <si>
    <t>NCIT</t>
  </si>
  <si>
    <t>NCI, Inc.</t>
  </si>
  <si>
    <t>NCMI</t>
  </si>
  <si>
    <t>National CineMedia, Inc.</t>
  </si>
  <si>
    <t>NCOC</t>
  </si>
  <si>
    <t>National Coal Corp.</t>
  </si>
  <si>
    <t>NCTY</t>
  </si>
  <si>
    <t>The9 Limited</t>
  </si>
  <si>
    <t>NDAQ</t>
  </si>
  <si>
    <t>Nasdaq OMX Group Inc.</t>
  </si>
  <si>
    <t>NDSN</t>
  </si>
  <si>
    <t>NEBS</t>
  </si>
  <si>
    <t>New England Bancshares Inc.</t>
  </si>
  <si>
    <t>NECB</t>
  </si>
  <si>
    <t>Northeast Community Bancorp, Inc.</t>
  </si>
  <si>
    <t>NEOG</t>
  </si>
  <si>
    <t>Neogen Corp.</t>
  </si>
  <si>
    <t>NETC</t>
  </si>
  <si>
    <t>NETL</t>
  </si>
  <si>
    <t>NetLogic Microsystems Inc.</t>
  </si>
  <si>
    <t>NEWP</t>
  </si>
  <si>
    <t>Newport Corp.</t>
  </si>
  <si>
    <t>NEWS</t>
  </si>
  <si>
    <t>NewStar Financial, Inc.</t>
  </si>
  <si>
    <t>NEWT</t>
  </si>
  <si>
    <t>Newtek Business Services Inc.</t>
  </si>
  <si>
    <t>NEXS</t>
  </si>
  <si>
    <t>Nexxus Lighting, Inc.</t>
  </si>
  <si>
    <t>NFBK</t>
  </si>
  <si>
    <t>Northfield Bancorp, Inc. (Staten Island, NY)</t>
  </si>
  <si>
    <t>NFLX</t>
  </si>
  <si>
    <t>Netflix, Inc.</t>
  </si>
  <si>
    <t>NFSB</t>
  </si>
  <si>
    <t>Newport Bancorp Inc.</t>
  </si>
  <si>
    <t>NGAS</t>
  </si>
  <si>
    <t>NGAS Resources Inc.</t>
  </si>
  <si>
    <t>NGBF</t>
  </si>
  <si>
    <t>New Generation Biofuels Holdings, Inc.</t>
  </si>
  <si>
    <t>NGLS</t>
  </si>
  <si>
    <t>Targa Resources Partners LP</t>
  </si>
  <si>
    <t>NGPC</t>
  </si>
  <si>
    <t>NGP Capital Resources Company</t>
  </si>
  <si>
    <t>NGSX</t>
  </si>
  <si>
    <t>NeurogesX, Inc.</t>
  </si>
  <si>
    <t>NHTB</t>
  </si>
  <si>
    <t>New Hampshire Thrift Bancshares Inc.</t>
  </si>
  <si>
    <t>NHWK</t>
  </si>
  <si>
    <t>NightHawk Radiology Holdings, Inc.</t>
  </si>
  <si>
    <t>NICE</t>
  </si>
  <si>
    <t>NICE Systems Ltd.</t>
  </si>
  <si>
    <t>NICK</t>
  </si>
  <si>
    <t>Nicholas Financial Inc.</t>
  </si>
  <si>
    <t>NIHD</t>
  </si>
  <si>
    <t>NII Holdings Inc.</t>
  </si>
  <si>
    <t>NILE</t>
  </si>
  <si>
    <t>Blue Nile Inc.</t>
  </si>
  <si>
    <t>NINE</t>
  </si>
  <si>
    <t>Ninetowns Internet Technology Group Company Limited</t>
  </si>
  <si>
    <t>Knight Capital Group Inc.</t>
  </si>
  <si>
    <t>NKSH</t>
  </si>
  <si>
    <t>National Bankshares Inc.</t>
  </si>
  <si>
    <t>NKTR</t>
  </si>
  <si>
    <t>Nektar Therapeutics</t>
  </si>
  <si>
    <t>NLCI</t>
  </si>
  <si>
    <t>Nobel Learning Communities Inc.</t>
  </si>
  <si>
    <t>NLST</t>
  </si>
  <si>
    <t>Netlist Inc.</t>
  </si>
  <si>
    <t>NLTX</t>
  </si>
  <si>
    <t>Nile Therapeutics, Inc</t>
  </si>
  <si>
    <t>NMRX</t>
  </si>
  <si>
    <t>Numerex Corp.</t>
  </si>
  <si>
    <t>NMTI</t>
  </si>
  <si>
    <t>NMT Medical Inc.</t>
  </si>
  <si>
    <t>NNBR</t>
  </si>
  <si>
    <t>NN Inc.</t>
  </si>
  <si>
    <t>NOBH</t>
  </si>
  <si>
    <t>Nobility Homes Inc.</t>
  </si>
  <si>
    <t>NOEC</t>
  </si>
  <si>
    <t>New Oriental Energy &amp; Chemical Corp</t>
  </si>
  <si>
    <t>NOIZ</t>
  </si>
  <si>
    <t>Micronetics Inc.</t>
  </si>
  <si>
    <t>NOOF</t>
  </si>
  <si>
    <t>New Frontier Media Inc.</t>
  </si>
  <si>
    <t>NOVA</t>
  </si>
  <si>
    <t>NovaMed Inc.</t>
  </si>
  <si>
    <t>NOVB</t>
  </si>
  <si>
    <t>North Valley Bancorp</t>
  </si>
  <si>
    <t>NOVL</t>
  </si>
  <si>
    <t>Novell Inc.</t>
  </si>
  <si>
    <t>NPBC</t>
  </si>
  <si>
    <t>National Penn Bancshares Inc.</t>
  </si>
  <si>
    <t>NPSP</t>
  </si>
  <si>
    <t>NPS Pharmaceuticals, Inc.</t>
  </si>
  <si>
    <t>NRCI</t>
  </si>
  <si>
    <t>National Research Corp.</t>
  </si>
  <si>
    <t>NRGP</t>
  </si>
  <si>
    <t>Inergy Holdings, L.P.</t>
  </si>
  <si>
    <t>NRGY</t>
  </si>
  <si>
    <t>Inergy, L.P.</t>
  </si>
  <si>
    <t>NRIM</t>
  </si>
  <si>
    <t>Northrim Bancorp Inc.</t>
  </si>
  <si>
    <t>NSANY</t>
  </si>
  <si>
    <t>NSEC</t>
  </si>
  <si>
    <t>National Security Group Inc.</t>
  </si>
  <si>
    <t>NSFC</t>
  </si>
  <si>
    <t>Northern States Financial Corporation</t>
  </si>
  <si>
    <t>NSIT</t>
  </si>
  <si>
    <t>Insight Enterprises Inc.</t>
  </si>
  <si>
    <t>NSPH</t>
  </si>
  <si>
    <t>Nanosphere, Inc.</t>
  </si>
  <si>
    <t>NSSC</t>
  </si>
  <si>
    <t>Napco Security Technologies, Inc.</t>
  </si>
  <si>
    <t>NSTC</t>
  </si>
  <si>
    <t>Ness Technologies Inc.</t>
  </si>
  <si>
    <t>NSYS</t>
  </si>
  <si>
    <t>Nortech Systems Inc.</t>
  </si>
  <si>
    <t>NTAP</t>
  </si>
  <si>
    <t>NetApp, Inc.</t>
  </si>
  <si>
    <t>NTCT</t>
  </si>
  <si>
    <t>NetScout Systems Inc.</t>
  </si>
  <si>
    <t>NTES</t>
  </si>
  <si>
    <t>Netease.com Inc.</t>
  </si>
  <si>
    <t>NTGR</t>
  </si>
  <si>
    <t>Netgear Inc.</t>
  </si>
  <si>
    <t>NTIC</t>
  </si>
  <si>
    <t>Northern Technologies International Corp.</t>
  </si>
  <si>
    <t>NTLS</t>
  </si>
  <si>
    <t>NTELOS Holdings Corp.</t>
  </si>
  <si>
    <t>NTRI</t>
  </si>
  <si>
    <t>NutriSystem Inc.</t>
  </si>
  <si>
    <t>NTRS</t>
  </si>
  <si>
    <t>Northern Trust Corporation</t>
  </si>
  <si>
    <t>NTSC</t>
  </si>
  <si>
    <t>National Technical Systems Inc.</t>
  </si>
  <si>
    <t>NTWK</t>
  </si>
  <si>
    <t>NUAN</t>
  </si>
  <si>
    <t>Nuance Communications, Inc.</t>
  </si>
  <si>
    <t>NUCL</t>
  </si>
  <si>
    <t>iShares S&amp;P Global Nuclear Energy Index</t>
  </si>
  <si>
    <t>NUHC</t>
  </si>
  <si>
    <t>Nu Horizons Electronics Corp.</t>
  </si>
  <si>
    <t>NURO</t>
  </si>
  <si>
    <t>NeuroMetrix Inc.</t>
  </si>
  <si>
    <t>NUTR</t>
  </si>
  <si>
    <t>Nutraceutical International Corp.</t>
  </si>
  <si>
    <t>NUVA</t>
  </si>
  <si>
    <t>NuVasive, Inc.</t>
  </si>
  <si>
    <t>NVAX</t>
  </si>
  <si>
    <t>Novavax, Inc.</t>
  </si>
  <si>
    <t>NVDA</t>
  </si>
  <si>
    <t>NVIDIA Corporation</t>
  </si>
  <si>
    <t>NVEC</t>
  </si>
  <si>
    <t>NVE Corp.</t>
  </si>
  <si>
    <t>NVGN</t>
  </si>
  <si>
    <t>Novogen Limited</t>
  </si>
  <si>
    <t>NVLS</t>
  </si>
  <si>
    <t>Novellus Systems, Inc.</t>
  </si>
  <si>
    <t>NVMI</t>
  </si>
  <si>
    <t>Nova Measuring Instruments Ltd.</t>
  </si>
  <si>
    <t>NVSL</t>
  </si>
  <si>
    <t>Naugatuck Valley Financial Corp.</t>
  </si>
  <si>
    <t>NVTL</t>
  </si>
  <si>
    <t>Novatel Wireless Inc.</t>
  </si>
  <si>
    <t>NWFL</t>
  </si>
  <si>
    <t>Norwood Financial Corp.</t>
  </si>
  <si>
    <t>NWK</t>
  </si>
  <si>
    <t>Network Equipment Technologies Inc.</t>
  </si>
  <si>
    <t>NWLI</t>
  </si>
  <si>
    <t>National Western Life Insurance Company</t>
  </si>
  <si>
    <t>NWPX</t>
  </si>
  <si>
    <t>Northwest Pipe Co.</t>
  </si>
  <si>
    <t>NWSA</t>
  </si>
  <si>
    <t>News Corp.</t>
  </si>
  <si>
    <t>NXST</t>
  </si>
  <si>
    <t>Nexstar Broadcasting Group Inc.</t>
  </si>
  <si>
    <t>NXTM</t>
  </si>
  <si>
    <t>Nxstage Medical, Inc.</t>
  </si>
  <si>
    <t>NYMT</t>
  </si>
  <si>
    <t>New York Mortgage Trust Inc.</t>
  </si>
  <si>
    <t>NYMX</t>
  </si>
  <si>
    <t>Nymox Pharmaceutical Corporation</t>
  </si>
  <si>
    <t>NYNY</t>
  </si>
  <si>
    <t>Empire Resorts Inc.</t>
  </si>
  <si>
    <t>OBAS</t>
  </si>
  <si>
    <t>Optibase Ltd.</t>
  </si>
  <si>
    <t>OBCI</t>
  </si>
  <si>
    <t>Ocean Bio-Chem Inc.</t>
  </si>
  <si>
    <t>OCCF</t>
  </si>
  <si>
    <t>Optical Cable Corp.</t>
  </si>
  <si>
    <t>OCFC</t>
  </si>
  <si>
    <t>OceanFirst Financial Corp.</t>
  </si>
  <si>
    <t>OCLR</t>
  </si>
  <si>
    <t>Oclaro, Inc.</t>
  </si>
  <si>
    <t>OCLS</t>
  </si>
  <si>
    <t>Oculus Innovative Sciences, Inc.</t>
  </si>
  <si>
    <t>OCNF</t>
  </si>
  <si>
    <t>OceanFreight, Inc.</t>
  </si>
  <si>
    <t>OCNW</t>
  </si>
  <si>
    <t>Occam Networks Inc.</t>
  </si>
  <si>
    <t>ODFL</t>
  </si>
  <si>
    <t>Old Dominion Freight Line Inc.</t>
  </si>
  <si>
    <t>OESX</t>
  </si>
  <si>
    <t>Orion Energy Systems, Inc</t>
  </si>
  <si>
    <t>OFIX</t>
  </si>
  <si>
    <t>Orthofix International NV</t>
  </si>
  <si>
    <t>Netherlands Antilles</t>
  </si>
  <si>
    <t>OFLX</t>
  </si>
  <si>
    <t>OmegaFlex, Inc.</t>
  </si>
  <si>
    <t>OGXI</t>
  </si>
  <si>
    <t>OncoGenex Pharmaceuticals, Inc.</t>
  </si>
  <si>
    <t>OICO</t>
  </si>
  <si>
    <t>OI Corp.</t>
  </si>
  <si>
    <t>OIIM</t>
  </si>
  <si>
    <t>O2Micro International Ltd.</t>
  </si>
  <si>
    <t>OKSB</t>
  </si>
  <si>
    <t>Southwest Bancorp Inc.</t>
  </si>
  <si>
    <t>OLBK</t>
  </si>
  <si>
    <t>Old Line Bancshares Inc.</t>
  </si>
  <si>
    <t>OLCB</t>
  </si>
  <si>
    <t>Ohio Legacy Corp.</t>
  </si>
  <si>
    <t>OMAB</t>
  </si>
  <si>
    <t>OMCL</t>
  </si>
  <si>
    <t>Omnicell Inc.</t>
  </si>
  <si>
    <t>OMER</t>
  </si>
  <si>
    <t>Omeros Corporation</t>
  </si>
  <si>
    <t>OMEX</t>
  </si>
  <si>
    <t>Odyssey Marine Exploration Inc.</t>
  </si>
  <si>
    <t>OMNI</t>
  </si>
  <si>
    <t>OMNI Energy Services Corp.</t>
  </si>
  <si>
    <t>OMPI</t>
  </si>
  <si>
    <t>Obagi Medical Products, Inc.</t>
  </si>
  <si>
    <t>ONAV</t>
  </si>
  <si>
    <t>Omega Navigation Enterprises, Inc.</t>
  </si>
  <si>
    <t>ONCY</t>
  </si>
  <si>
    <t>ONEQ</t>
  </si>
  <si>
    <t>Fidelity Nasdaq Composite Index Tracking</t>
  </si>
  <si>
    <t>ONFC</t>
  </si>
  <si>
    <t>Oneida Financial Corp.</t>
  </si>
  <si>
    <t>ONNN</t>
  </si>
  <si>
    <t>ON Semiconductor Corp.</t>
  </si>
  <si>
    <t>ONSM</t>
  </si>
  <si>
    <t>Onstream Media Corp.</t>
  </si>
  <si>
    <t>ONTY</t>
  </si>
  <si>
    <t>Oncothyreon Inc</t>
  </si>
  <si>
    <t>ONVI</t>
  </si>
  <si>
    <t>Onvia Inc.</t>
  </si>
  <si>
    <t>ONXX</t>
  </si>
  <si>
    <t>Onyx Pharmaceuticals Inc.</t>
  </si>
  <si>
    <t>OPEN</t>
  </si>
  <si>
    <t>OpenTable, Inc.</t>
  </si>
  <si>
    <t>OPHC</t>
  </si>
  <si>
    <t>OptimumBank Holdings Inc.</t>
  </si>
  <si>
    <t>OPLK</t>
  </si>
  <si>
    <t>Oplink Communications Inc.</t>
  </si>
  <si>
    <t>OPMR</t>
  </si>
  <si>
    <t>Optimal Group Inc.</t>
  </si>
  <si>
    <t>OPNT</t>
  </si>
  <si>
    <t>OPNET Technologies Inc.</t>
  </si>
  <si>
    <t>OPOF</t>
  </si>
  <si>
    <t>Old Point Financial Corporation</t>
  </si>
  <si>
    <t>OPTC</t>
  </si>
  <si>
    <t>Optelecom-NKF Inc.</t>
  </si>
  <si>
    <t>OPTR</t>
  </si>
  <si>
    <t>Optimer Pharmaceuticals, Inc.</t>
  </si>
  <si>
    <t>OPTT</t>
  </si>
  <si>
    <t>Ocean Power Technologies, Inc</t>
  </si>
  <si>
    <t>OPWV</t>
  </si>
  <si>
    <t>Openwave Systems Inc.</t>
  </si>
  <si>
    <t>OPXA</t>
  </si>
  <si>
    <t>Opexa Therapeutics, Inc.</t>
  </si>
  <si>
    <t>OPXT</t>
  </si>
  <si>
    <t>Opnext, Inc.</t>
  </si>
  <si>
    <t>ORBC</t>
  </si>
  <si>
    <t>ORBCOMM, Inc.</t>
  </si>
  <si>
    <t>ORBK</t>
  </si>
  <si>
    <t>Orbotech Ltd.</t>
  </si>
  <si>
    <t>ORBT</t>
  </si>
  <si>
    <t>Orbit International Corp.</t>
  </si>
  <si>
    <t>ORCC</t>
  </si>
  <si>
    <t>Online Resources Corp.</t>
  </si>
  <si>
    <t>ORCH</t>
  </si>
  <si>
    <t>Orchid Cellmark Inc.</t>
  </si>
  <si>
    <t>ORCL</t>
  </si>
  <si>
    <t>Oracle Corp.</t>
  </si>
  <si>
    <t>ORCT</t>
  </si>
  <si>
    <t>Orckit Communications Ltd.</t>
  </si>
  <si>
    <t>OREX</t>
  </si>
  <si>
    <t>Orexigen Therapeutics, Inc.</t>
  </si>
  <si>
    <t>ORIT</t>
  </si>
  <si>
    <t>Oritani Financial Corp.</t>
  </si>
  <si>
    <t>ORLY</t>
  </si>
  <si>
    <t>O'Reilly Automotive Inc.</t>
  </si>
  <si>
    <t>ORNG</t>
  </si>
  <si>
    <t>Orange 21 Inc.</t>
  </si>
  <si>
    <t>ORRF</t>
  </si>
  <si>
    <t>Orrstown Financial Services Inc.</t>
  </si>
  <si>
    <t>ORXE</t>
  </si>
  <si>
    <t>Ore Pharmaceutical Holdings Inc.</t>
  </si>
  <si>
    <t>OSBC</t>
  </si>
  <si>
    <t>Old Second Bancorp Inc.</t>
  </si>
  <si>
    <t>OSBK</t>
  </si>
  <si>
    <t>Osage Bancshares Inc.</t>
  </si>
  <si>
    <t>OSHC</t>
  </si>
  <si>
    <t>Ocean Shore Holding Co.</t>
  </si>
  <si>
    <t>OSIR</t>
  </si>
  <si>
    <t>Osiris Therapeutics, Inc.</t>
  </si>
  <si>
    <t>OSIS</t>
  </si>
  <si>
    <t>OSI Systems, Inc.</t>
  </si>
  <si>
    <t>OSTE</t>
  </si>
  <si>
    <t>Osteotech, Inc.</t>
  </si>
  <si>
    <t>OSTK</t>
  </si>
  <si>
    <t>Overstock.com Inc.</t>
  </si>
  <si>
    <t>OSUR</t>
  </si>
  <si>
    <t>OraSure Technologies Inc.</t>
  </si>
  <si>
    <t>OTEX</t>
  </si>
  <si>
    <t>Open Text Corp.</t>
  </si>
  <si>
    <t>OTIV</t>
  </si>
  <si>
    <t>On Track Innovations Ltd.</t>
  </si>
  <si>
    <t>OTIX</t>
  </si>
  <si>
    <t>Otix Global, Inc.</t>
  </si>
  <si>
    <t>OTT</t>
  </si>
  <si>
    <t>Otelco Inc.</t>
  </si>
  <si>
    <t>OTTR</t>
  </si>
  <si>
    <t>Otter Tail Corporation</t>
  </si>
  <si>
    <t>OUTD</t>
  </si>
  <si>
    <t>Outdoor Channel Holdings, Inc.</t>
  </si>
  <si>
    <t>OVBC</t>
  </si>
  <si>
    <t>Ohio Valley Banc Corp.</t>
  </si>
  <si>
    <t>OVLY</t>
  </si>
  <si>
    <t>Oak Valley Bancorp</t>
  </si>
  <si>
    <t>OVRL</t>
  </si>
  <si>
    <t>Overland Storage Inc.</t>
  </si>
  <si>
    <t>OVTI</t>
  </si>
  <si>
    <t>OmniVision Technologies Inc.</t>
  </si>
  <si>
    <t>OXGN</t>
  </si>
  <si>
    <t>Oxigene Inc.</t>
  </si>
  <si>
    <t>OXPS</t>
  </si>
  <si>
    <t>optionsXpress Holdings, Inc.</t>
  </si>
  <si>
    <t>OYOG</t>
  </si>
  <si>
    <t>OYO Geospace Corp.</t>
  </si>
  <si>
    <t>OZRK</t>
  </si>
  <si>
    <t>Bank of the Ozarks, Inc.</t>
  </si>
  <si>
    <t>PAAS</t>
  </si>
  <si>
    <t>Pan American Silver Corp.</t>
  </si>
  <si>
    <t>PABK</t>
  </si>
  <si>
    <t>PAB Bankshares Inc.</t>
  </si>
  <si>
    <t>PACR</t>
  </si>
  <si>
    <t>Pacer International Inc.</t>
  </si>
  <si>
    <t>PACW</t>
  </si>
  <si>
    <t>PacWest Bancorp</t>
  </si>
  <si>
    <t>PAET</t>
  </si>
  <si>
    <t>PAETEC Holding Corp.</t>
  </si>
  <si>
    <t>PAGG</t>
  </si>
  <si>
    <t>PowerShares Global Agriculture</t>
  </si>
  <si>
    <t>PANL</t>
  </si>
  <si>
    <t>Universal Display Corp.</t>
  </si>
  <si>
    <t>PARD</t>
  </si>
  <si>
    <t>Poniard Pharmaceuticals, Inc.</t>
  </si>
  <si>
    <t>PARL</t>
  </si>
  <si>
    <t>Parlux Fragrances Inc.</t>
  </si>
  <si>
    <t>PATK</t>
  </si>
  <si>
    <t>Patrick Industries Inc.</t>
  </si>
  <si>
    <t>PATR</t>
  </si>
  <si>
    <t>Patriot Transportation Holding Inc.</t>
  </si>
  <si>
    <t>PAYX</t>
  </si>
  <si>
    <t>Paychex Inc.</t>
  </si>
  <si>
    <t>PBCI</t>
  </si>
  <si>
    <t>Pamrapo Bancorp Inc.</t>
  </si>
  <si>
    <t>PBCT</t>
  </si>
  <si>
    <t>People's United Financial Inc.</t>
  </si>
  <si>
    <t>PBHC</t>
  </si>
  <si>
    <t>Pathfinder Bancorp Inc.</t>
  </si>
  <si>
    <t>PBIB</t>
  </si>
  <si>
    <t>Porter Bancorp Inc.</t>
  </si>
  <si>
    <t>PBIO</t>
  </si>
  <si>
    <t>Pressure BioSciences, Inc.</t>
  </si>
  <si>
    <t>PBIP</t>
  </si>
  <si>
    <t>Prudential Bancorp Inc. Of Pennsylvania</t>
  </si>
  <si>
    <t>PBNY</t>
  </si>
  <si>
    <t>Provident New York Bancorp</t>
  </si>
  <si>
    <t>PBTQ</t>
  </si>
  <si>
    <t>PowerShares Global Biotech</t>
  </si>
  <si>
    <t>PCAR</t>
  </si>
  <si>
    <t>PACCAR Inc.</t>
  </si>
  <si>
    <t>PCBC</t>
  </si>
  <si>
    <t>Pacific Capital Bancorp</t>
  </si>
  <si>
    <t>PCBK</t>
  </si>
  <si>
    <t>Pacific Continental Corp.</t>
  </si>
  <si>
    <t>PCBS</t>
  </si>
  <si>
    <t>Provident Community Bancshares, Inc.</t>
  </si>
  <si>
    <t>PCCC</t>
  </si>
  <si>
    <t>PC Connection, Inc.</t>
  </si>
  <si>
    <t>PCGR</t>
  </si>
  <si>
    <t>PC Group, Inc.</t>
  </si>
  <si>
    <t>PCLN</t>
  </si>
  <si>
    <t>PCTI</t>
  </si>
  <si>
    <t>PCTEL, Inc.</t>
  </si>
  <si>
    <t>PCYC</t>
  </si>
  <si>
    <t>Pharmacyclics Inc.</t>
  </si>
  <si>
    <t>PCYO</t>
  </si>
  <si>
    <t>Pure Cycle Corp.</t>
  </si>
  <si>
    <t>PDCO</t>
  </si>
  <si>
    <t>Patterson Companies Inc.</t>
  </si>
  <si>
    <t>PDEX</t>
  </si>
  <si>
    <t>Pro-Dex Inc.</t>
  </si>
  <si>
    <t>PDFS</t>
  </si>
  <si>
    <t>PDF Solutions Inc.</t>
  </si>
  <si>
    <t>PDII</t>
  </si>
  <si>
    <t>PDLI</t>
  </si>
  <si>
    <t>PDL BioPharma, Inc.</t>
  </si>
  <si>
    <t>PEBK</t>
  </si>
  <si>
    <t>Peoples Bancorp of North Carolina Inc.</t>
  </si>
  <si>
    <t>PEBO</t>
  </si>
  <si>
    <t>Peoples Bancorp Inc.</t>
  </si>
  <si>
    <t>PEDH</t>
  </si>
  <si>
    <t>Peoples Educational Holdings, Inc.</t>
  </si>
  <si>
    <t>PEET</t>
  </si>
  <si>
    <t>Peet's Coffee &amp; Tea Inc.</t>
  </si>
  <si>
    <t>PEGA</t>
  </si>
  <si>
    <t>Pegasystems Inc.</t>
  </si>
  <si>
    <t>PEIX</t>
  </si>
  <si>
    <t>Pacific Ethanol, Inc.</t>
  </si>
  <si>
    <t>PENN</t>
  </si>
  <si>
    <t>Penn National Gaming Inc.</t>
  </si>
  <si>
    <t>PENX</t>
  </si>
  <si>
    <t>PERF</t>
  </si>
  <si>
    <t>Perfumania Holdings, Inc.</t>
  </si>
  <si>
    <t>PERY</t>
  </si>
  <si>
    <t>Perry Ellis International Inc.</t>
  </si>
  <si>
    <t>PESI</t>
  </si>
  <si>
    <t>Perma-Fix Environmental Services Inc.</t>
  </si>
  <si>
    <t>PETD</t>
  </si>
  <si>
    <t>PETM</t>
  </si>
  <si>
    <t>PETS</t>
  </si>
  <si>
    <t>PetMed Express Inc.</t>
  </si>
  <si>
    <t>PFBC</t>
  </si>
  <si>
    <t>Preferred Bank</t>
  </si>
  <si>
    <t>PFBI</t>
  </si>
  <si>
    <t>Premier Financial Bancorp Inc.</t>
  </si>
  <si>
    <t>PFBX</t>
  </si>
  <si>
    <t>Peoples Financial Corp.</t>
  </si>
  <si>
    <t>PFCB</t>
  </si>
  <si>
    <t>PFED</t>
  </si>
  <si>
    <t>Park Bancorp Inc.</t>
  </si>
  <si>
    <t>PFIN</t>
  </si>
  <si>
    <t>P&amp;F Industries Inc.</t>
  </si>
  <si>
    <t>PFSW</t>
  </si>
  <si>
    <t>PFSweb Inc.</t>
  </si>
  <si>
    <t>PGC</t>
  </si>
  <si>
    <t>Peapack-Gladstone Financial Corp.</t>
  </si>
  <si>
    <t>PGNX</t>
  </si>
  <si>
    <t>Progenics Pharmaceuticals Inc.</t>
  </si>
  <si>
    <t>PGTI</t>
  </si>
  <si>
    <t>PGT, Inc.</t>
  </si>
  <si>
    <t>PHHM</t>
  </si>
  <si>
    <t>Palm Harbor Homes Inc.</t>
  </si>
  <si>
    <t>PHII</t>
  </si>
  <si>
    <t>PHI Inc.</t>
  </si>
  <si>
    <t>PHMD</t>
  </si>
  <si>
    <t>PhotoMedex, Inc.</t>
  </si>
  <si>
    <t>PICO</t>
  </si>
  <si>
    <t>PICO Holdings Inc.</t>
  </si>
  <si>
    <t>PINN</t>
  </si>
  <si>
    <t>Pinnacle Gas Resources, Inc.</t>
  </si>
  <si>
    <t>PKBK</t>
  </si>
  <si>
    <t>Parke Bancorp Inc.</t>
  </si>
  <si>
    <t>PKOH</t>
  </si>
  <si>
    <t>Park-Ohio Holdings Corp.</t>
  </si>
  <si>
    <t>PKOL</t>
  </si>
  <si>
    <t>PowerShares Global Coal</t>
  </si>
  <si>
    <t>PLAB</t>
  </si>
  <si>
    <t>Photronics Inc.</t>
  </si>
  <si>
    <t>PLBC</t>
  </si>
  <si>
    <t>Plumas Bancorp</t>
  </si>
  <si>
    <t>PLCC</t>
  </si>
  <si>
    <t>Paulson Capital Corp.</t>
  </si>
  <si>
    <t>PLCE</t>
  </si>
  <si>
    <t>The Children's Place Retail Stores, Inc.</t>
  </si>
  <si>
    <t>PLCM</t>
  </si>
  <si>
    <t>Polycom, Inc.</t>
  </si>
  <si>
    <t>PLFE</t>
  </si>
  <si>
    <t>Presidential Life Corp.</t>
  </si>
  <si>
    <t>PLNR</t>
  </si>
  <si>
    <t>Planar Systems Inc.</t>
  </si>
  <si>
    <t>PLPC</t>
  </si>
  <si>
    <t>Preformed Line Products Co.</t>
  </si>
  <si>
    <t>PLUG</t>
  </si>
  <si>
    <t>Plug Power Inc.</t>
  </si>
  <si>
    <t>PLUS</t>
  </si>
  <si>
    <t>ePlus Inc.</t>
  </si>
  <si>
    <t>PLXS</t>
  </si>
  <si>
    <t>Plexus Corp.</t>
  </si>
  <si>
    <t>PLXT</t>
  </si>
  <si>
    <t>PLX Technology Inc.</t>
  </si>
  <si>
    <t>PMBC</t>
  </si>
  <si>
    <t>Pacific Mercantile Bancorp</t>
  </si>
  <si>
    <t>PMCS</t>
  </si>
  <si>
    <t>PMC-Sierra Inc.</t>
  </si>
  <si>
    <t>PMD</t>
  </si>
  <si>
    <t>Psychemedics Corp.</t>
  </si>
  <si>
    <t>PMFG</t>
  </si>
  <si>
    <t>PMFG, Inc.</t>
  </si>
  <si>
    <t>PMIC</t>
  </si>
  <si>
    <t>Penn Millers Holding Corporation</t>
  </si>
  <si>
    <t>PMNA</t>
  </si>
  <si>
    <t>PowerShares MENA Frontier Countries</t>
  </si>
  <si>
    <t>PMTC</t>
  </si>
  <si>
    <t>Parametric Technology Corporation</t>
  </si>
  <si>
    <t>PMTI</t>
  </si>
  <si>
    <t>Palomar Medical Technologies Inc.</t>
  </si>
  <si>
    <t>PNBC</t>
  </si>
  <si>
    <t>Princeton National Bancorp Inc.</t>
  </si>
  <si>
    <t>PNBK</t>
  </si>
  <si>
    <t>Patriot National Bancorp Inc.</t>
  </si>
  <si>
    <t>PNCL</t>
  </si>
  <si>
    <t>Pinnacle Airlines Corp.</t>
  </si>
  <si>
    <t>PNFP</t>
  </si>
  <si>
    <t>Pinnacle Financial Partners Inc.</t>
  </si>
  <si>
    <t>PNNT</t>
  </si>
  <si>
    <t>PNNW</t>
  </si>
  <si>
    <t>Pennichuck Corp.</t>
  </si>
  <si>
    <t>PNQI</t>
  </si>
  <si>
    <t>PowerShares NASDAQ Internet</t>
  </si>
  <si>
    <t>PNRA</t>
  </si>
  <si>
    <t>Panera Bread Co.</t>
  </si>
  <si>
    <t>PNRG</t>
  </si>
  <si>
    <t>PrimeEnergy Corp.</t>
  </si>
  <si>
    <t>PNSN</t>
  </si>
  <si>
    <t>Penson Worldwide Inc</t>
  </si>
  <si>
    <t>PNTR</t>
  </si>
  <si>
    <t>Pointer Telocation Ltd.</t>
  </si>
  <si>
    <t>PNXQ</t>
  </si>
  <si>
    <t>PowerShares NXQ</t>
  </si>
  <si>
    <t>PODD</t>
  </si>
  <si>
    <t>Insulet Corporation</t>
  </si>
  <si>
    <t>POLXF</t>
  </si>
  <si>
    <t>Polydex Pharmaceuticals Ltd.</t>
  </si>
  <si>
    <t>POOL</t>
  </si>
  <si>
    <t>Pool Corp</t>
  </si>
  <si>
    <t>POPE</t>
  </si>
  <si>
    <t>Pope Resources LP</t>
  </si>
  <si>
    <t>POWI</t>
  </si>
  <si>
    <t>Power Integrations Inc.</t>
  </si>
  <si>
    <t>POWL</t>
  </si>
  <si>
    <t>Powell Industries, Inc.</t>
  </si>
  <si>
    <t>POWR</t>
  </si>
  <si>
    <t>PowerSecure International, Inc.</t>
  </si>
  <si>
    <t>POZN</t>
  </si>
  <si>
    <t>POZEN, Inc.</t>
  </si>
  <si>
    <t>PPBI</t>
  </si>
  <si>
    <t>Pacific Premier Bancorp Inc.</t>
  </si>
  <si>
    <t>PPCO</t>
  </si>
  <si>
    <t>Penwest Pharmaceuticals Co.</t>
  </si>
  <si>
    <t>PPDI</t>
  </si>
  <si>
    <t>Pharmaceutical Product Development Inc.</t>
  </si>
  <si>
    <t>Peregrine Pharmaceuticals Inc.</t>
  </si>
  <si>
    <t>PQBW</t>
  </si>
  <si>
    <t>PowerShares NASDAQ-100 BuyWrite</t>
  </si>
  <si>
    <t>PQSC</t>
  </si>
  <si>
    <t>PowerShares FTSE NASDAQ Small Cap</t>
  </si>
  <si>
    <t>PRAA</t>
  </si>
  <si>
    <t>Portfolio Recovery Associates Inc.</t>
  </si>
  <si>
    <t>PRAN</t>
  </si>
  <si>
    <t>Prana Biotechnology Ltd.</t>
  </si>
  <si>
    <t>PRCP</t>
  </si>
  <si>
    <t>PRFT</t>
  </si>
  <si>
    <t>Perficient Inc.</t>
  </si>
  <si>
    <t>PRFZ</t>
  </si>
  <si>
    <t>PowerShares FTSE RAFI US 1500 Small-Mid</t>
  </si>
  <si>
    <t>PRGN</t>
  </si>
  <si>
    <t>Paragon Shipping Inc.</t>
  </si>
  <si>
    <t>PRGO</t>
  </si>
  <si>
    <t>Perrigo Co.</t>
  </si>
  <si>
    <t>PRGS</t>
  </si>
  <si>
    <t>Progress Software Corp.</t>
  </si>
  <si>
    <t>PRGX</t>
  </si>
  <si>
    <t>PRIM</t>
  </si>
  <si>
    <t>Primoris Services Corporation</t>
  </si>
  <si>
    <t>PRKR</t>
  </si>
  <si>
    <t>Parkervision Inc.</t>
  </si>
  <si>
    <t>PRLS</t>
  </si>
  <si>
    <t>Peerless Systems Corp.</t>
  </si>
  <si>
    <t>PROJ</t>
  </si>
  <si>
    <t>Deltek, Inc</t>
  </si>
  <si>
    <t>PROV</t>
  </si>
  <si>
    <t>Provident Financial Holdings Inc.</t>
  </si>
  <si>
    <t>PRPX</t>
  </si>
  <si>
    <t>Portec Rail Products Inc.</t>
  </si>
  <si>
    <t>PRSC</t>
  </si>
  <si>
    <t>Providence Service Corp.</t>
  </si>
  <si>
    <t>PRSP</t>
  </si>
  <si>
    <t>Prosperity Bancshares Inc.</t>
  </si>
  <si>
    <t>PRST</t>
  </si>
  <si>
    <t>Presstek Inc.</t>
  </si>
  <si>
    <t>PRTS</t>
  </si>
  <si>
    <t>U.S. Auto Parts Network, Inc.</t>
  </si>
  <si>
    <t>PRVT</t>
  </si>
  <si>
    <t>Private Media Group Inc.</t>
  </si>
  <si>
    <t>PRWT</t>
  </si>
  <si>
    <t>Premierwest Bancorp</t>
  </si>
  <si>
    <t>PRXI</t>
  </si>
  <si>
    <t>Premier Exhibitions Inc.</t>
  </si>
  <si>
    <t>PRXL</t>
  </si>
  <si>
    <t>Parexel International Corp.</t>
  </si>
  <si>
    <t>PSAU</t>
  </si>
  <si>
    <t>PowerShares Global Gold &amp; Prec Metals</t>
  </si>
  <si>
    <t>PSBH</t>
  </si>
  <si>
    <t>PSB Holdings Inc.</t>
  </si>
  <si>
    <t>PSDV</t>
  </si>
  <si>
    <t>pSivida Corp.</t>
  </si>
  <si>
    <t>PSEC</t>
  </si>
  <si>
    <t>Prospect Capital Corporation</t>
  </si>
  <si>
    <t>PSEM</t>
  </si>
  <si>
    <t>Pericom Semiconductor Corp.</t>
  </si>
  <si>
    <t>PSMT</t>
  </si>
  <si>
    <t>PriceSmart Inc.</t>
  </si>
  <si>
    <t>PSOF</t>
  </si>
  <si>
    <t>Pansoft Company Limited</t>
  </si>
  <si>
    <t>PSSI</t>
  </si>
  <si>
    <t>PSS World Medical Inc.</t>
  </si>
  <si>
    <t>PSTI</t>
  </si>
  <si>
    <t>Pluristem Therapeutics, Inc.</t>
  </si>
  <si>
    <t>PSTL</t>
  </si>
  <si>
    <t>PowerShares Global Steel</t>
  </si>
  <si>
    <t>PSUN</t>
  </si>
  <si>
    <t>Pacific Sunwear of California Inc.</t>
  </si>
  <si>
    <t>PSYS</t>
  </si>
  <si>
    <t>Psychiatric Solutions, Inc.</t>
  </si>
  <si>
    <t>PTEC</t>
  </si>
  <si>
    <t>Phoenix Technologies Ltd.</t>
  </si>
  <si>
    <t>PTEK</t>
  </si>
  <si>
    <t>PokerTek, Inc.</t>
  </si>
  <si>
    <t>PTEN</t>
  </si>
  <si>
    <t>Patterson-UTI Energy Inc.</t>
  </si>
  <si>
    <t>PTIE</t>
  </si>
  <si>
    <t>Pain Therapeutics Inc.</t>
  </si>
  <si>
    <t>PTIX</t>
  </si>
  <si>
    <t>Performance Technologies Inc.</t>
  </si>
  <si>
    <t>PTNR</t>
  </si>
  <si>
    <t>PTRP</t>
  </si>
  <si>
    <t>PowerShares Global Progressive Transport</t>
  </si>
  <si>
    <t>PTRY</t>
  </si>
  <si>
    <t>Pantry Inc.</t>
  </si>
  <si>
    <t>PTSI</t>
  </si>
  <si>
    <t>P.A.M. Transportation Services, Inc.</t>
  </si>
  <si>
    <t>PTSX</t>
  </si>
  <si>
    <t>PULB</t>
  </si>
  <si>
    <t>Pulaski Financial Corporation</t>
  </si>
  <si>
    <t>PURE</t>
  </si>
  <si>
    <t>Pure Bioscience</t>
  </si>
  <si>
    <t>PVFC</t>
  </si>
  <si>
    <t>PVF Capital Corp.</t>
  </si>
  <si>
    <t>PVSA</t>
  </si>
  <si>
    <t>Parkvale Financial Corp.</t>
  </si>
  <si>
    <t>PVSW</t>
  </si>
  <si>
    <t>Pervasive Software Inc.</t>
  </si>
  <si>
    <t>PVTB</t>
  </si>
  <si>
    <t>Privatebancorp Inc.</t>
  </si>
  <si>
    <t>PWAV</t>
  </si>
  <si>
    <t>Powerwave Technologies Inc.</t>
  </si>
  <si>
    <t>PWER</t>
  </si>
  <si>
    <t>Power-One Inc.</t>
  </si>
  <si>
    <t>PWND</t>
  </si>
  <si>
    <t>PowerShares Global Wind Energy</t>
  </si>
  <si>
    <t>PWOD</t>
  </si>
  <si>
    <t>Penns Woods Bancorp Inc.</t>
  </si>
  <si>
    <t>PWRD</t>
  </si>
  <si>
    <t>Perfect World Co., Ltd.</t>
  </si>
  <si>
    <t>PWX</t>
  </si>
  <si>
    <t>Providence &amp; Worcester Railroad Co.</t>
  </si>
  <si>
    <t>PXLW</t>
  </si>
  <si>
    <t>Pixelworks Inc.</t>
  </si>
  <si>
    <t>PZZ</t>
  </si>
  <si>
    <t>Prospect Medical Holdings Inc.</t>
  </si>
  <si>
    <t>PZZA</t>
  </si>
  <si>
    <t>Papa John's International Inc.</t>
  </si>
  <si>
    <t>PZZI</t>
  </si>
  <si>
    <t>Pizza Inn, Inc.</t>
  </si>
  <si>
    <t>QADI</t>
  </si>
  <si>
    <t>QAD Inc.</t>
  </si>
  <si>
    <t>QBAK</t>
  </si>
  <si>
    <t>Qualstar Corp.</t>
  </si>
  <si>
    <t>QCCO</t>
  </si>
  <si>
    <t>QC Holdings Inc.</t>
  </si>
  <si>
    <t>QCLN</t>
  </si>
  <si>
    <t>QCOM</t>
  </si>
  <si>
    <t>QCOR</t>
  </si>
  <si>
    <t>Questcor Pharmaceuticals, Inc.</t>
  </si>
  <si>
    <t>QCRH</t>
  </si>
  <si>
    <t>QCR Holdings Inc.</t>
  </si>
  <si>
    <t>QDEL</t>
  </si>
  <si>
    <t>Quidel Corp.</t>
  </si>
  <si>
    <t>QEPC</t>
  </si>
  <si>
    <t>QEP Co. Inc.</t>
  </si>
  <si>
    <t>QGEN</t>
  </si>
  <si>
    <t>Qiagen NV</t>
  </si>
  <si>
    <t>QKLS</t>
  </si>
  <si>
    <t>QKL Stores Inc.</t>
  </si>
  <si>
    <t>QLGC</t>
  </si>
  <si>
    <t>QLogic Corp.</t>
  </si>
  <si>
    <t>QLTI</t>
  </si>
  <si>
    <t>QLT Inc.</t>
  </si>
  <si>
    <t>QLTY</t>
  </si>
  <si>
    <t>Quality Distribution Inc.</t>
  </si>
  <si>
    <t>QPSA</t>
  </si>
  <si>
    <t>Quepasa Corp.</t>
  </si>
  <si>
    <t>QQEW</t>
  </si>
  <si>
    <t>First Trust NASDAQ-100 Equal Weight Idx</t>
  </si>
  <si>
    <t>QQQQ</t>
  </si>
  <si>
    <t>PowerShares QQQ</t>
  </si>
  <si>
    <t>QQQX</t>
  </si>
  <si>
    <t>NASDAQ Premium Income and Growt</t>
  </si>
  <si>
    <t>QQXT</t>
  </si>
  <si>
    <t>QSFT</t>
  </si>
  <si>
    <t>Quest Software Inc.</t>
  </si>
  <si>
    <t>QSII</t>
  </si>
  <si>
    <t>Quality Systems Inc.</t>
  </si>
  <si>
    <t>QSND</t>
  </si>
  <si>
    <t>QSound Labs Inc.</t>
  </si>
  <si>
    <t>QTEC</t>
  </si>
  <si>
    <t>First Trust NASDAQ-100-Tech Index</t>
  </si>
  <si>
    <t>QTWW</t>
  </si>
  <si>
    <t>Quantum Fuel Systems Technologies Worldwide Inc.</t>
  </si>
  <si>
    <t>QUIK</t>
  </si>
  <si>
    <t>QuickLogic Corp.</t>
  </si>
  <si>
    <t>RADA</t>
  </si>
  <si>
    <t>RADA Electronic Industries Ltd.</t>
  </si>
  <si>
    <t>RADS</t>
  </si>
  <si>
    <t>Radiant Systems Inc.</t>
  </si>
  <si>
    <t>RAIL</t>
  </si>
  <si>
    <t>FreightCar America Inc.</t>
  </si>
  <si>
    <t>RAME</t>
  </si>
  <si>
    <t>RAM Energy Resources, Inc.</t>
  </si>
  <si>
    <t>RAMR</t>
  </si>
  <si>
    <t>RAM Holdings Ltd.</t>
  </si>
  <si>
    <t>RAND</t>
  </si>
  <si>
    <t>Rand Capital Corporation</t>
  </si>
  <si>
    <t>RAVN</t>
  </si>
  <si>
    <t>Raven Industries Inc.</t>
  </si>
  <si>
    <t>RBCAA</t>
  </si>
  <si>
    <t>Republic Bancorp Inc.</t>
  </si>
  <si>
    <t>RBCN</t>
  </si>
  <si>
    <t>Rubicon Technology, Inc.</t>
  </si>
  <si>
    <t>RBNF</t>
  </si>
  <si>
    <t>Rurban Financial Corp.</t>
  </si>
  <si>
    <t>RBPAA</t>
  </si>
  <si>
    <t>Royal Bancshares of Pennsylvania Inc.</t>
  </si>
  <si>
    <t>RCII</t>
  </si>
  <si>
    <t>Rent-A-Center Inc.</t>
  </si>
  <si>
    <t>RCKB</t>
  </si>
  <si>
    <t>Rockville Financial Inc.</t>
  </si>
  <si>
    <t>RCKY</t>
  </si>
  <si>
    <t>Rocky Brands, Inc.</t>
  </si>
  <si>
    <t>RCMT</t>
  </si>
  <si>
    <t>RCM Technologies Inc.</t>
  </si>
  <si>
    <t>RCON</t>
  </si>
  <si>
    <t>Recon Technology, Ltd.</t>
  </si>
  <si>
    <t>RCRC</t>
  </si>
  <si>
    <t>RC2 Corp.</t>
  </si>
  <si>
    <t>RDCM</t>
  </si>
  <si>
    <t>Radcom Ltd.</t>
  </si>
  <si>
    <t>RDEA</t>
  </si>
  <si>
    <t>Ardea Biosciences, Inc.</t>
  </si>
  <si>
    <t>RDEN</t>
  </si>
  <si>
    <t>Elizabeth Arden, Inc.</t>
  </si>
  <si>
    <t>RDI</t>
  </si>
  <si>
    <t>Reading International Inc.</t>
  </si>
  <si>
    <t>RDNT</t>
  </si>
  <si>
    <t>RadNet, Inc.</t>
  </si>
  <si>
    <t>RDWR</t>
  </si>
  <si>
    <t>Radware Ltd.</t>
  </si>
  <si>
    <t>RECN</t>
  </si>
  <si>
    <t>Resources Connection Inc.</t>
  </si>
  <si>
    <t>REDF</t>
  </si>
  <si>
    <t>Rediff.com India Ltd.</t>
  </si>
  <si>
    <t>REED</t>
  </si>
  <si>
    <t>REEDS, Inc.</t>
  </si>
  <si>
    <t>REFR</t>
  </si>
  <si>
    <t>Research Frontiers Inc.</t>
  </si>
  <si>
    <t>REGN</t>
  </si>
  <si>
    <t>REIS</t>
  </si>
  <si>
    <t>Reis, Inc.</t>
  </si>
  <si>
    <t>RELL</t>
  </si>
  <si>
    <t>Richardson Electronics Ltd.</t>
  </si>
  <si>
    <t>RELV</t>
  </si>
  <si>
    <t>Reliv International, Inc.</t>
  </si>
  <si>
    <t>RENT</t>
  </si>
  <si>
    <t>Rentrak Corporation</t>
  </si>
  <si>
    <t>REVU</t>
  </si>
  <si>
    <t>Princeton Review Inc.</t>
  </si>
  <si>
    <t>REXI</t>
  </si>
  <si>
    <t>Resource America Inc.</t>
  </si>
  <si>
    <t>REXX</t>
  </si>
  <si>
    <t>Rex Energy Corporation</t>
  </si>
  <si>
    <t>RFIL</t>
  </si>
  <si>
    <t>RF Industries Ltd.</t>
  </si>
  <si>
    <t>RFMD</t>
  </si>
  <si>
    <t>RF Micro Devices Inc.</t>
  </si>
  <si>
    <t>RFMI</t>
  </si>
  <si>
    <t>RF Monolithics Inc.</t>
  </si>
  <si>
    <t>RGCO</t>
  </si>
  <si>
    <t>RGC Resources Inc.</t>
  </si>
  <si>
    <t>RGDX</t>
  </si>
  <si>
    <t>Response Genetics, Inc</t>
  </si>
  <si>
    <t>RGEN</t>
  </si>
  <si>
    <t>Repligen Corporation</t>
  </si>
  <si>
    <t>RGLD</t>
  </si>
  <si>
    <t>Royal Gold, Inc.</t>
  </si>
  <si>
    <t>RGNC</t>
  </si>
  <si>
    <t>Regency Energy Partners LP</t>
  </si>
  <si>
    <t>RHIE</t>
  </si>
  <si>
    <t>RHI Entertainment, Inc.</t>
  </si>
  <si>
    <t>RICK</t>
  </si>
  <si>
    <t>Rick's Cabaret International Inc.</t>
  </si>
  <si>
    <t>RIGL</t>
  </si>
  <si>
    <t>Rigel Pharmaceuticals, Inc.</t>
  </si>
  <si>
    <t>RIMG</t>
  </si>
  <si>
    <t>Rimage Corp.</t>
  </si>
  <si>
    <t>RIMM</t>
  </si>
  <si>
    <t>RINO</t>
  </si>
  <si>
    <t>RINO International Corporation</t>
  </si>
  <si>
    <t>RITT</t>
  </si>
  <si>
    <t>RiT Technologies Ltd.</t>
  </si>
  <si>
    <t>RIVR</t>
  </si>
  <si>
    <t>River Valley Bancorp</t>
  </si>
  <si>
    <t>RJET</t>
  </si>
  <si>
    <t>Republic Airways Holdings Inc.</t>
  </si>
  <si>
    <t>RLOG</t>
  </si>
  <si>
    <t>Rand Logistics, Inc.</t>
  </si>
  <si>
    <t>RLRN</t>
  </si>
  <si>
    <t>Renaissance Learning Inc.</t>
  </si>
  <si>
    <t>RMBS</t>
  </si>
  <si>
    <t>Rambus Inc.</t>
  </si>
  <si>
    <t>RMCF</t>
  </si>
  <si>
    <t>Rocky Mountain Chocolate Factory Inc.</t>
  </si>
  <si>
    <t>RMKR</t>
  </si>
  <si>
    <t>Rainmaker Systems Inc.</t>
  </si>
  <si>
    <t>RMTI</t>
  </si>
  <si>
    <t>Rockwell Medical Technologies Inc.</t>
  </si>
  <si>
    <t>RMTR</t>
  </si>
  <si>
    <t>Ramtron International Corp.</t>
  </si>
  <si>
    <t>RNIN</t>
  </si>
  <si>
    <t>Wireless Ronin Technologies Inc.</t>
  </si>
  <si>
    <t>RNOW</t>
  </si>
  <si>
    <t>Rightnow Technologies Inc.</t>
  </si>
  <si>
    <t>RNST</t>
  </si>
  <si>
    <t>Renasant Corp.</t>
  </si>
  <si>
    <t>RNWK</t>
  </si>
  <si>
    <t>RealNetworks Inc.</t>
  </si>
  <si>
    <t>ROAC</t>
  </si>
  <si>
    <t>Rock of Ages Corp.</t>
  </si>
  <si>
    <t>ROCK</t>
  </si>
  <si>
    <t>Gibraltar Industries, Inc.</t>
  </si>
  <si>
    <t>ROCM</t>
  </si>
  <si>
    <t>Rochester Medical Corp.</t>
  </si>
  <si>
    <t>RODM</t>
  </si>
  <si>
    <t>Rodman &amp; Renshaw Capital Group, Inc.</t>
  </si>
  <si>
    <t>ROFO</t>
  </si>
  <si>
    <t>Rockford Corp.</t>
  </si>
  <si>
    <t>ROIA</t>
  </si>
  <si>
    <t>ROIAK</t>
  </si>
  <si>
    <t>Radio One Inc.</t>
  </si>
  <si>
    <t>ROLL</t>
  </si>
  <si>
    <t>RBC Bearings Inc.</t>
  </si>
  <si>
    <t>ROMA</t>
  </si>
  <si>
    <t>Roma Financial Corp.</t>
  </si>
  <si>
    <t>ROME</t>
  </si>
  <si>
    <t>Rome Bancorp Inc.</t>
  </si>
  <si>
    <t>ROSE</t>
  </si>
  <si>
    <t>Rosetta Resources, Inc.</t>
  </si>
  <si>
    <t>ROSG</t>
  </si>
  <si>
    <t>Rosetta Genomics, Ltd.</t>
  </si>
  <si>
    <t>ROST</t>
  </si>
  <si>
    <t>Ross Stores Inc.</t>
  </si>
  <si>
    <t>ROVI</t>
  </si>
  <si>
    <t>Rovi Corporation</t>
  </si>
  <si>
    <t>ROYL</t>
  </si>
  <si>
    <t>Royale Energy Inc.</t>
  </si>
  <si>
    <t>Repros Therapeutics Inc.</t>
  </si>
  <si>
    <t>RPTP</t>
  </si>
  <si>
    <t>Raptor Pharmaceuticals Corp.</t>
  </si>
  <si>
    <t>RRD</t>
  </si>
  <si>
    <t>R.R. Donnelley &amp; Sons Company</t>
  </si>
  <si>
    <t>RRGB</t>
  </si>
  <si>
    <t>Red Robin Gourmet Burgers Inc.</t>
  </si>
  <si>
    <t>RRST</t>
  </si>
  <si>
    <t>RRSat Global Communications Network Ltd.</t>
  </si>
  <si>
    <t>RSCR</t>
  </si>
  <si>
    <t>Res-Care Inc.</t>
  </si>
  <si>
    <t>RSOL</t>
  </si>
  <si>
    <t>Real Goods Solar, Inc.</t>
  </si>
  <si>
    <t>RSTI</t>
  </si>
  <si>
    <t>Rofin-Sinar Technologies Inc.</t>
  </si>
  <si>
    <t>RSYS</t>
  </si>
  <si>
    <t>RadiSys Corporation</t>
  </si>
  <si>
    <t>RTEC</t>
  </si>
  <si>
    <t>Rudolph Technologies Inc.</t>
  </si>
  <si>
    <t>RTIX</t>
  </si>
  <si>
    <t>RTI Biologics, Inc.</t>
  </si>
  <si>
    <t>RTLX</t>
  </si>
  <si>
    <t>Retalix Ltd.</t>
  </si>
  <si>
    <t>RURL</t>
  </si>
  <si>
    <t>Rural/Metro Corp.</t>
  </si>
  <si>
    <t>RUSHB</t>
  </si>
  <si>
    <t>Rush Enterprises, Inc.</t>
  </si>
  <si>
    <t>RUTH</t>
  </si>
  <si>
    <t>Ruth's Hospitality Group Inc.</t>
  </si>
  <si>
    <t>RVBD</t>
  </si>
  <si>
    <t>Riverbed Technology, Inc.</t>
  </si>
  <si>
    <t>RVEP</t>
  </si>
  <si>
    <t>Rio Vista Energy Partners LP</t>
  </si>
  <si>
    <t>RVSB</t>
  </si>
  <si>
    <t>Riverview Bancorp Inc.</t>
  </si>
  <si>
    <t>RVSN</t>
  </si>
  <si>
    <t>Radvision Ltd.</t>
  </si>
  <si>
    <t>RXII</t>
  </si>
  <si>
    <t>RXi Pharmaceuticals Corporation</t>
  </si>
  <si>
    <t>RYAAY</t>
  </si>
  <si>
    <t>Ryanair Holdings plc</t>
  </si>
  <si>
    <t>SAAS</t>
  </si>
  <si>
    <t>inContact, Inc.</t>
  </si>
  <si>
    <t>SABA</t>
  </si>
  <si>
    <t>Saba Software Inc.</t>
  </si>
  <si>
    <t>SAFM</t>
  </si>
  <si>
    <t>SAFT</t>
  </si>
  <si>
    <t>Safety Insurance Group Inc.</t>
  </si>
  <si>
    <t>SAIA</t>
  </si>
  <si>
    <t>Saia, Inc.</t>
  </si>
  <si>
    <t>SALM</t>
  </si>
  <si>
    <t>Salem Communications Corp.</t>
  </si>
  <si>
    <t>SANM</t>
  </si>
  <si>
    <t>Sanmina-SCI Corp.</t>
  </si>
  <si>
    <t>SAPE</t>
  </si>
  <si>
    <t>Sapient Corp.</t>
  </si>
  <si>
    <t>SAPX</t>
  </si>
  <si>
    <t>Seven Arts Pictures plc</t>
  </si>
  <si>
    <t>SASR</t>
  </si>
  <si>
    <t>Sandy Spring Bancorp Inc.</t>
  </si>
  <si>
    <t>SATC</t>
  </si>
  <si>
    <t>Satcon Technology Corporation</t>
  </si>
  <si>
    <t>SATS</t>
  </si>
  <si>
    <t>EchoStar Corp.</t>
  </si>
  <si>
    <t>SAVB</t>
  </si>
  <si>
    <t>Savannah Bancorp Inc.</t>
  </si>
  <si>
    <t>SBAC</t>
  </si>
  <si>
    <t>SBA Communications Corp.</t>
  </si>
  <si>
    <t>SBBX</t>
  </si>
  <si>
    <t>Sussex Bancorp</t>
  </si>
  <si>
    <t>SBCF</t>
  </si>
  <si>
    <t>Seacoast Banking Corp. of Florida</t>
  </si>
  <si>
    <t>SBGI</t>
  </si>
  <si>
    <t>Sinclair Broadcast Group Inc.</t>
  </si>
  <si>
    <t>SBIB</t>
  </si>
  <si>
    <t>Sterling Bancshares Inc.</t>
  </si>
  <si>
    <t>SBLK</t>
  </si>
  <si>
    <t>Star Bulk Carriers Corp.</t>
  </si>
  <si>
    <t>SBNY</t>
  </si>
  <si>
    <t>Signature Bank</t>
  </si>
  <si>
    <t>SBSA</t>
  </si>
  <si>
    <t>Spanish Broadcasting System Inc.</t>
  </si>
  <si>
    <t>SBSI</t>
  </si>
  <si>
    <t>Southside Bancshares Inc.</t>
  </si>
  <si>
    <t>SBUX</t>
  </si>
  <si>
    <t>Starbucks Corp.</t>
  </si>
  <si>
    <t>SCBT</t>
  </si>
  <si>
    <t>SCBT Financial Corp.</t>
  </si>
  <si>
    <t>SCHL</t>
  </si>
  <si>
    <t>Scholastic Corporation</t>
  </si>
  <si>
    <t>SCHN</t>
  </si>
  <si>
    <t>Schnitzer Steel Industries Inc.</t>
  </si>
  <si>
    <t>SCHS</t>
  </si>
  <si>
    <t>School Specialty Inc.</t>
  </si>
  <si>
    <t>SCHW</t>
  </si>
  <si>
    <t>Charles Schwab Corp.</t>
  </si>
  <si>
    <t>SCIL</t>
  </si>
  <si>
    <t>Scientific Learning Corp.</t>
  </si>
  <si>
    <t>SCKT</t>
  </si>
  <si>
    <t>Socket Mobile, Inc.</t>
  </si>
  <si>
    <t>SCLN</t>
  </si>
  <si>
    <t>SciClone Pharmaceuticals, Inc.</t>
  </si>
  <si>
    <t>SCMF</t>
  </si>
  <si>
    <t>Southern Community Financial Corp.</t>
  </si>
  <si>
    <t>SCMP</t>
  </si>
  <si>
    <t>Sucampo Pharmaceuticals, Inc.</t>
  </si>
  <si>
    <t>SCMR</t>
  </si>
  <si>
    <t>Sycamore Networks Inc.</t>
  </si>
  <si>
    <t>SCON</t>
  </si>
  <si>
    <t>Superconductor Technologies Inc.</t>
  </si>
  <si>
    <t>SCOR</t>
  </si>
  <si>
    <t>comScore, Inc.</t>
  </si>
  <si>
    <t>SCSC</t>
  </si>
  <si>
    <t>ScanSource, Inc.</t>
  </si>
  <si>
    <t>SCSS</t>
  </si>
  <si>
    <t>Select Comfort Corporation</t>
  </si>
  <si>
    <t>SCVL</t>
  </si>
  <si>
    <t>Shoe Carnival Inc.</t>
  </si>
  <si>
    <t>SDBT</t>
  </si>
  <si>
    <t>SoundBite Communications, Inc.</t>
  </si>
  <si>
    <t>SDIX</t>
  </si>
  <si>
    <t>Strategic Diagnostics Inc.</t>
  </si>
  <si>
    <t>SDTH</t>
  </si>
  <si>
    <t>Shengdatech, Inc.</t>
  </si>
  <si>
    <t>SEAC</t>
  </si>
  <si>
    <t>SeaChange International Inc.</t>
  </si>
  <si>
    <t>SEED</t>
  </si>
  <si>
    <t>Origin Agritech Limited</t>
  </si>
  <si>
    <t>SEIC</t>
  </si>
  <si>
    <t>SEI Investments Co.</t>
  </si>
  <si>
    <t>SENEA</t>
  </si>
  <si>
    <t>Seneca Foods Corp.</t>
  </si>
  <si>
    <t>SENEB</t>
  </si>
  <si>
    <t>SENO</t>
  </si>
  <si>
    <t>SenoRx, Inc.</t>
  </si>
  <si>
    <t>SERV</t>
  </si>
  <si>
    <t>Servidyne, Inc.</t>
  </si>
  <si>
    <t>SFLY</t>
  </si>
  <si>
    <t>Shutterfly, Inc.</t>
  </si>
  <si>
    <t>SFNC</t>
  </si>
  <si>
    <t>Simmons First National Corporation</t>
  </si>
  <si>
    <t>SFSF</t>
  </si>
  <si>
    <t>SuccessFactors, Inc.</t>
  </si>
  <si>
    <t>SFST</t>
  </si>
  <si>
    <t>Southern First Bancshares, Inc.</t>
  </si>
  <si>
    <t>SGC</t>
  </si>
  <si>
    <t>Superior Uniform Group Inc.</t>
  </si>
  <si>
    <t>SGEN</t>
  </si>
  <si>
    <t>Seattle Genetics Inc.</t>
  </si>
  <si>
    <t>SGI</t>
  </si>
  <si>
    <t>Silicon Graphics International Corp.</t>
  </si>
  <si>
    <t>SGMA</t>
  </si>
  <si>
    <t>SigmaTron International Inc.</t>
  </si>
  <si>
    <t>SGMO</t>
  </si>
  <si>
    <t>Sangamo Biosciences Inc.</t>
  </si>
  <si>
    <t>SGMS</t>
  </si>
  <si>
    <t>SGRP</t>
  </si>
  <si>
    <t>Spar Group Inc.</t>
  </si>
  <si>
    <t>SHBI</t>
  </si>
  <si>
    <t>Shore Bancshares Inc.</t>
  </si>
  <si>
    <t>SHEN</t>
  </si>
  <si>
    <t>Shenandoah Telecommunications Co.</t>
  </si>
  <si>
    <t>SHFL</t>
  </si>
  <si>
    <t>Shuffle Master Inc.</t>
  </si>
  <si>
    <t>SHIP</t>
  </si>
  <si>
    <t>Seanergy Maritime Holdings Corp.</t>
  </si>
  <si>
    <t>SHLD</t>
  </si>
  <si>
    <t>Sears Holdings Corporation</t>
  </si>
  <si>
    <t>SHLM</t>
  </si>
  <si>
    <t>A. Schulman, Inc.</t>
  </si>
  <si>
    <t>SHLO</t>
  </si>
  <si>
    <t>Shiloh Industries Inc.</t>
  </si>
  <si>
    <t>SHMR</t>
  </si>
  <si>
    <t>Shamir Optical Industry, Ltd.</t>
  </si>
  <si>
    <t>SHOO</t>
  </si>
  <si>
    <t>Steven Madden, Ltd.</t>
  </si>
  <si>
    <t>SHOR</t>
  </si>
  <si>
    <t>ShoreTel, Inc.</t>
  </si>
  <si>
    <t>SHPGY</t>
  </si>
  <si>
    <t>Shire plc</t>
  </si>
  <si>
    <t>SIAL</t>
  </si>
  <si>
    <t>Sigma-Aldrich Corporation</t>
  </si>
  <si>
    <t>SIEB</t>
  </si>
  <si>
    <t>Siebert Financial Corp.</t>
  </si>
  <si>
    <t>SIFI</t>
  </si>
  <si>
    <t>SI Financial Group Inc.</t>
  </si>
  <si>
    <t>SIFY</t>
  </si>
  <si>
    <t>Sify Technologies Limited</t>
  </si>
  <si>
    <t>SIGA</t>
  </si>
  <si>
    <t>SIGI</t>
  </si>
  <si>
    <t>Selective Insurance Group Inc.</t>
  </si>
  <si>
    <t>SIGM</t>
  </si>
  <si>
    <t>SILC</t>
  </si>
  <si>
    <t>Silicom Ltd.</t>
  </si>
  <si>
    <t>SIMG</t>
  </si>
  <si>
    <t>SIMO</t>
  </si>
  <si>
    <t>Silicon Motion Technology Corp.</t>
  </si>
  <si>
    <t>SINA</t>
  </si>
  <si>
    <t>Sina Corp.</t>
  </si>
  <si>
    <t>SINO</t>
  </si>
  <si>
    <t>Sino-Global Shipping America, Ltd.</t>
  </si>
  <si>
    <t>SIRI</t>
  </si>
  <si>
    <t>SIRIUS XM Radio Inc.</t>
  </si>
  <si>
    <t>SIRO</t>
  </si>
  <si>
    <t>Sirona Dental Systems Inc.</t>
  </si>
  <si>
    <t>SIVB</t>
  </si>
  <si>
    <t>SVB Financial Group</t>
  </si>
  <si>
    <t>SKBI</t>
  </si>
  <si>
    <t>Skystar Bio Pharmaceutical Company</t>
  </si>
  <si>
    <t>SKYW</t>
  </si>
  <si>
    <t>SkyWest Inc.</t>
  </si>
  <si>
    <t>SLAB</t>
  </si>
  <si>
    <t>Silicon Laboratories, Inc.</t>
  </si>
  <si>
    <t>SLGN</t>
  </si>
  <si>
    <t>Silgan Holdings Inc.</t>
  </si>
  <si>
    <t>SLP</t>
  </si>
  <si>
    <t>Simulations Plus Inc.</t>
  </si>
  <si>
    <t>SLTC</t>
  </si>
  <si>
    <t>Selectica Inc.</t>
  </si>
  <si>
    <t>SLTM</t>
  </si>
  <si>
    <t>Solta Medical, Inc.</t>
  </si>
  <si>
    <t>SLXP</t>
  </si>
  <si>
    <t>Salix Pharmaceuticals Ltd.</t>
  </si>
  <si>
    <t>SMBC</t>
  </si>
  <si>
    <t>Southern Missouri Bancorp, Inc.</t>
  </si>
  <si>
    <t>SMBL</t>
  </si>
  <si>
    <t>Smart Balance, Inc</t>
  </si>
  <si>
    <t>SMCG</t>
  </si>
  <si>
    <t>Millennium India Acquisition Company Inc.</t>
  </si>
  <si>
    <t>SMCI</t>
  </si>
  <si>
    <t>Super Micro Computer, Inc.</t>
  </si>
  <si>
    <t>SMED</t>
  </si>
  <si>
    <t>Sharps Compliance Corp.</t>
  </si>
  <si>
    <t>SMHG</t>
  </si>
  <si>
    <t>Sanders Morris Harris Group, Inc.</t>
  </si>
  <si>
    <t>SMIT</t>
  </si>
  <si>
    <t>Schmitt Industries Inc.</t>
  </si>
  <si>
    <t>SMMF</t>
  </si>
  <si>
    <t>Summit Financial Group Inc.</t>
  </si>
  <si>
    <t>SMOD</t>
  </si>
  <si>
    <t>SMART Modular Technologies (WWH) Inc.</t>
  </si>
  <si>
    <t>SMRT</t>
  </si>
  <si>
    <t>Stein Mart Inc.</t>
  </si>
  <si>
    <t>SMSC</t>
  </si>
  <si>
    <t>Standard Microsystems Corp.</t>
  </si>
  <si>
    <t>SMSI</t>
  </si>
  <si>
    <t>Smith Micro Software Inc.</t>
  </si>
  <si>
    <t>SMTB</t>
  </si>
  <si>
    <t>Smithtown Bancorp Inc.</t>
  </si>
  <si>
    <t>SMTC</t>
  </si>
  <si>
    <t>Semtech Corp.</t>
  </si>
  <si>
    <t>SMTX</t>
  </si>
  <si>
    <t>SMTC Corp.</t>
  </si>
  <si>
    <t>SNAK</t>
  </si>
  <si>
    <t>SNBC</t>
  </si>
  <si>
    <t>Sun Bancorp Inc.</t>
  </si>
  <si>
    <t>SNCR</t>
  </si>
  <si>
    <t>Synchronoss Technologies, Inc.</t>
  </si>
  <si>
    <t>SNDA</t>
  </si>
  <si>
    <t>Shanda Interactive Entertainment Ltd.</t>
  </si>
  <si>
    <t>SNDK</t>
  </si>
  <si>
    <t>SanDisk Corp.</t>
  </si>
  <si>
    <t>SNFCA</t>
  </si>
  <si>
    <t>Security National Financial Corp.</t>
  </si>
  <si>
    <t>SNHY</t>
  </si>
  <si>
    <t>Sun Hydraulics Corp.</t>
  </si>
  <si>
    <t>SNIC</t>
  </si>
  <si>
    <t>Sonic Solutions</t>
  </si>
  <si>
    <t>SNMX</t>
  </si>
  <si>
    <t>Senomyx Inc.</t>
  </si>
  <si>
    <t>SNPS</t>
  </si>
  <si>
    <t>Synopsys Inc.</t>
  </si>
  <si>
    <t>SNSS</t>
  </si>
  <si>
    <t>Sunesis Pharmaceuticals Inc.</t>
  </si>
  <si>
    <t>SNSTA</t>
  </si>
  <si>
    <t>Sonesta International Hotels Corp.</t>
  </si>
  <si>
    <t>SNTA</t>
  </si>
  <si>
    <t>Synta Pharmaceuticals Corp.</t>
  </si>
  <si>
    <t>SNTS</t>
  </si>
  <si>
    <t>Santarus Inc.</t>
  </si>
  <si>
    <t>SOCB</t>
  </si>
  <si>
    <t>Southcoast Financial Corp.</t>
  </si>
  <si>
    <t>SOFO</t>
  </si>
  <si>
    <t>Sonic Foundry Inc.</t>
  </si>
  <si>
    <t>SOHU</t>
  </si>
  <si>
    <t>Sohu.com Inc.</t>
  </si>
  <si>
    <t>SOLF</t>
  </si>
  <si>
    <t>Solarfun Power Holdings Co. Ltd.</t>
  </si>
  <si>
    <t>SOLR</t>
  </si>
  <si>
    <t>GT Solar International, Inc.</t>
  </si>
  <si>
    <t>SOMH</t>
  </si>
  <si>
    <t>Somerset Hills Bancorp</t>
  </si>
  <si>
    <t>SOMX</t>
  </si>
  <si>
    <t>Somaxon Pharmaceuticals, Inc.</t>
  </si>
  <si>
    <t>SONA</t>
  </si>
  <si>
    <t>Southern National Bancorp of Virginia Inc.</t>
  </si>
  <si>
    <t>SONC</t>
  </si>
  <si>
    <t>Sonic Corp.</t>
  </si>
  <si>
    <t>SONE</t>
  </si>
  <si>
    <t>SONO</t>
  </si>
  <si>
    <t>SonoSite Inc.</t>
  </si>
  <si>
    <t>SONS</t>
  </si>
  <si>
    <t>Sonus Networks, Inc.</t>
  </si>
  <si>
    <t>SORL</t>
  </si>
  <si>
    <t>SORL Auto Parts, Inc.</t>
  </si>
  <si>
    <t>SPAN</t>
  </si>
  <si>
    <t>Span-America Medical Systems Inc.</t>
  </si>
  <si>
    <t>SPAR</t>
  </si>
  <si>
    <t>Spartan Motors Inc.</t>
  </si>
  <si>
    <t>SPCHB</t>
  </si>
  <si>
    <t>Sport Chalet Inc.</t>
  </si>
  <si>
    <t>SPDE</t>
  </si>
  <si>
    <t>Speedus Corp.</t>
  </si>
  <si>
    <t>SPEC</t>
  </si>
  <si>
    <t>Spectrum Control Inc.</t>
  </si>
  <si>
    <t>SPEX</t>
  </si>
  <si>
    <t>Spherix Inc.</t>
  </si>
  <si>
    <t>SPIL</t>
  </si>
  <si>
    <t>Siliconware Precision Industries Co. Ltd.</t>
  </si>
  <si>
    <t>SPIR</t>
  </si>
  <si>
    <t>Spire Corp.</t>
  </si>
  <si>
    <t>SPLS</t>
  </si>
  <si>
    <t>Staples, Inc.</t>
  </si>
  <si>
    <t>SPNC</t>
  </si>
  <si>
    <t>The Spectranetics Corporation</t>
  </si>
  <si>
    <t>SPNS</t>
  </si>
  <si>
    <t>Sapiens International Corp. NV</t>
  </si>
  <si>
    <t>SPOR</t>
  </si>
  <si>
    <t>Sport-Haley Inc.</t>
  </si>
  <si>
    <t>SPPI</t>
  </si>
  <si>
    <t>Spectrum Pharmaceuticals, Inc.</t>
  </si>
  <si>
    <t>SPPR</t>
  </si>
  <si>
    <t>Supertel Hospitality, Inc.</t>
  </si>
  <si>
    <t>SPRD</t>
  </si>
  <si>
    <t>Spreadtrum Communications Inc.</t>
  </si>
  <si>
    <t>SPRO</t>
  </si>
  <si>
    <t>SmartPros Ltd.</t>
  </si>
  <si>
    <t>SPRT</t>
  </si>
  <si>
    <t>support.com, Inc.</t>
  </si>
  <si>
    <t>SPTN</t>
  </si>
  <si>
    <t>Spartan Stores Inc.</t>
  </si>
  <si>
    <t>SPWRA</t>
  </si>
  <si>
    <t>SunPower Corporation</t>
  </si>
  <si>
    <t>SQNM</t>
  </si>
  <si>
    <t>Sequenom Inc.</t>
  </si>
  <si>
    <t>SRCE</t>
  </si>
  <si>
    <t>1st Source Corporation</t>
  </si>
  <si>
    <t>SRCL</t>
  </si>
  <si>
    <t>SRDX</t>
  </si>
  <si>
    <t>SurModics Inc.</t>
  </si>
  <si>
    <t>SRLS</t>
  </si>
  <si>
    <t>SeraCare Life Sciences, Inc.</t>
  </si>
  <si>
    <t>SRSL</t>
  </si>
  <si>
    <t>SRS Labs Inc.</t>
  </si>
  <si>
    <t>SSBI</t>
  </si>
  <si>
    <t>Summit State Bank</t>
  </si>
  <si>
    <t>SSFN</t>
  </si>
  <si>
    <t>Stewardship Financial Corp.</t>
  </si>
  <si>
    <t>SSRI</t>
  </si>
  <si>
    <t>Silver Standard Resources Inc.</t>
  </si>
  <si>
    <t>SSRX</t>
  </si>
  <si>
    <t>3SBio Inc.</t>
  </si>
  <si>
    <t>SSYS</t>
  </si>
  <si>
    <t>Stratasys Inc.</t>
  </si>
  <si>
    <t>STAA</t>
  </si>
  <si>
    <t>STAAR Surgical Company</t>
  </si>
  <si>
    <t>STAN</t>
  </si>
  <si>
    <t>Standard Parking Corp.</t>
  </si>
  <si>
    <t>STBA</t>
  </si>
  <si>
    <t>S&amp;T Bancorp Inc.</t>
  </si>
  <si>
    <t>STBC</t>
  </si>
  <si>
    <t>State Bancorp Inc.</t>
  </si>
  <si>
    <t>STEC</t>
  </si>
  <si>
    <t>STEC, Inc.</t>
  </si>
  <si>
    <t>STEI</t>
  </si>
  <si>
    <t>Stewart Enterprises Inc.</t>
  </si>
  <si>
    <t>STEL</t>
  </si>
  <si>
    <t>StellarOne Corporation</t>
  </si>
  <si>
    <t>STEM</t>
  </si>
  <si>
    <t>StemCells Inc.</t>
  </si>
  <si>
    <t>STFC</t>
  </si>
  <si>
    <t>State Auto Financial Corp.</t>
  </si>
  <si>
    <t>STKL</t>
  </si>
  <si>
    <t>SunOpta Inc.</t>
  </si>
  <si>
    <t>STLD</t>
  </si>
  <si>
    <t>Steel Dynamics Inc.</t>
  </si>
  <si>
    <t>STLY</t>
  </si>
  <si>
    <t>Stanley Furniture Co. Inc.</t>
  </si>
  <si>
    <t>STMP</t>
  </si>
  <si>
    <t>Stamps.com Inc.</t>
  </si>
  <si>
    <t>STNR</t>
  </si>
  <si>
    <t>Steiner Leisure Ltd.</t>
  </si>
  <si>
    <t>Bahamas</t>
  </si>
  <si>
    <t>STON</t>
  </si>
  <si>
    <t>Stonemor Partners LP</t>
  </si>
  <si>
    <t>STRA</t>
  </si>
  <si>
    <t>Strayer Education Inc.</t>
  </si>
  <si>
    <t>STRC</t>
  </si>
  <si>
    <t>SRI Surgical Express Inc.</t>
  </si>
  <si>
    <t>STRL</t>
  </si>
  <si>
    <t>Sterling Construction Co. Inc.</t>
  </si>
  <si>
    <t>STRM</t>
  </si>
  <si>
    <t>Streamline Health Solutions, Inc.</t>
  </si>
  <si>
    <t>STRN</t>
  </si>
  <si>
    <t>Sutron Corp.</t>
  </si>
  <si>
    <t>STRS</t>
  </si>
  <si>
    <t>Stratus Properties Inc.</t>
  </si>
  <si>
    <t>STRT</t>
  </si>
  <si>
    <t>Strattec Security Corp.</t>
  </si>
  <si>
    <t>STRZ</t>
  </si>
  <si>
    <t>Star Buffet Inc.</t>
  </si>
  <si>
    <t>STSA</t>
  </si>
  <si>
    <t>Sterling Financial Corp.</t>
  </si>
  <si>
    <t>Star Scientific, Inc.</t>
  </si>
  <si>
    <t>STX</t>
  </si>
  <si>
    <t>STXS</t>
  </si>
  <si>
    <t>Stereotaxis Inc.</t>
  </si>
  <si>
    <t>SUBK</t>
  </si>
  <si>
    <t>Suffolk Bancorp</t>
  </si>
  <si>
    <t>SUMR</t>
  </si>
  <si>
    <t>Summer Infant, Inc.</t>
  </si>
  <si>
    <t>SUNH</t>
  </si>
  <si>
    <t>Sun Healthcare Group Inc.</t>
  </si>
  <si>
    <t>SUPG</t>
  </si>
  <si>
    <t>SuperGen Inc.</t>
  </si>
  <si>
    <t>SUPR</t>
  </si>
  <si>
    <t>Superior Bancorp</t>
  </si>
  <si>
    <t>SUPX</t>
  </si>
  <si>
    <t>Supertex Inc.</t>
  </si>
  <si>
    <t>SURG</t>
  </si>
  <si>
    <t>Synergetics USA, Inc.</t>
  </si>
  <si>
    <t>SURW</t>
  </si>
  <si>
    <t>SureWest Communications</t>
  </si>
  <si>
    <t>SUSQ</t>
  </si>
  <si>
    <t>Susquehanna Bancshares, Inc.</t>
  </si>
  <si>
    <t>SUSS</t>
  </si>
  <si>
    <t>Susser Holdings Corporation</t>
  </si>
  <si>
    <t>SUTR</t>
  </si>
  <si>
    <t>SVBI</t>
  </si>
  <si>
    <t>Severn Bancorp Inc.</t>
  </si>
  <si>
    <t>SVLF</t>
  </si>
  <si>
    <t>Silverleaf Resorts Inc.</t>
  </si>
  <si>
    <t>SVNT</t>
  </si>
  <si>
    <t>Savient Pharmaceuticals, Inc.</t>
  </si>
  <si>
    <t>SVVS</t>
  </si>
  <si>
    <t>SAVVIS Inc.</t>
  </si>
  <si>
    <t>SWHC</t>
  </si>
  <si>
    <t>SWIR</t>
  </si>
  <si>
    <t>Sierra Wireless Inc.</t>
  </si>
  <si>
    <t>SWKS</t>
  </si>
  <si>
    <t>Skyworks Solutions Inc.</t>
  </si>
  <si>
    <t>SXCI</t>
  </si>
  <si>
    <t>SXC Health Solutions, Corp.</t>
  </si>
  <si>
    <t>SYBR</t>
  </si>
  <si>
    <t>Synergy Brands Inc.</t>
  </si>
  <si>
    <t>SYBT</t>
  </si>
  <si>
    <t>SY Bancorp Inc.</t>
  </si>
  <si>
    <t>SYKE</t>
  </si>
  <si>
    <t>Sykes Enterprises, Incorporated</t>
  </si>
  <si>
    <t>SYMC</t>
  </si>
  <si>
    <t>Symantec Corporation</t>
  </si>
  <si>
    <t>SYMM</t>
  </si>
  <si>
    <t>Symmetricom Inc.</t>
  </si>
  <si>
    <t>SYMS</t>
  </si>
  <si>
    <t>Syms Corp.</t>
  </si>
  <si>
    <t>SYMX</t>
  </si>
  <si>
    <t>Synthesis Energy Systems, Inc.</t>
  </si>
  <si>
    <t>SYNA</t>
  </si>
  <si>
    <t>Synaptics Inc.</t>
  </si>
  <si>
    <t>SYNL</t>
  </si>
  <si>
    <t>Synalloy Corp.</t>
  </si>
  <si>
    <t>SYNM</t>
  </si>
  <si>
    <t>Syntroleum Corp.</t>
  </si>
  <si>
    <t>SYNO</t>
  </si>
  <si>
    <t>Synovis Life Technologies Inc.</t>
  </si>
  <si>
    <t>SYNT</t>
  </si>
  <si>
    <t>SYNX</t>
  </si>
  <si>
    <t>SYNERGX Systems Inc.</t>
  </si>
  <si>
    <t>SYPR</t>
  </si>
  <si>
    <t>Sypris Solutions Inc.</t>
  </si>
  <si>
    <t>SYUT</t>
  </si>
  <si>
    <t>Synutra International Inc.</t>
  </si>
  <si>
    <t>TACT</t>
  </si>
  <si>
    <t>TransAct Technologies Incorporated</t>
  </si>
  <si>
    <t>TAIT</t>
  </si>
  <si>
    <t>Taitron Components Inc.</t>
  </si>
  <si>
    <t>TASR</t>
  </si>
  <si>
    <t>TASER International Inc.</t>
  </si>
  <si>
    <t>TAST</t>
  </si>
  <si>
    <t>Carrols Restaurant Group, Inc.</t>
  </si>
  <si>
    <t>TAT Technologies, Ltd.</t>
  </si>
  <si>
    <t>TAXI</t>
  </si>
  <si>
    <t>Medallion Financial Corp.</t>
  </si>
  <si>
    <t>TAYC</t>
  </si>
  <si>
    <t>Taylor Capital Group Inc.</t>
  </si>
  <si>
    <t>TAYD</t>
  </si>
  <si>
    <t>Taylor Devices Inc.</t>
  </si>
  <si>
    <t>TBAC</t>
  </si>
  <si>
    <t>Tandy Brands Accessories Inc.</t>
  </si>
  <si>
    <t>TBBK</t>
  </si>
  <si>
    <t>The Bancorp Inc.</t>
  </si>
  <si>
    <t>TBNK</t>
  </si>
  <si>
    <t>Territorial Bancorp Inc.</t>
  </si>
  <si>
    <t>TBSI</t>
  </si>
  <si>
    <t>TBUS</t>
  </si>
  <si>
    <t>DRI Corporation</t>
  </si>
  <si>
    <t>TCAP</t>
  </si>
  <si>
    <t>Triangle Capital Corporation</t>
  </si>
  <si>
    <t>TCBI</t>
  </si>
  <si>
    <t>Texas Capital BancShares Inc.</t>
  </si>
  <si>
    <t>TCBK</t>
  </si>
  <si>
    <t>TriCo Bancshares</t>
  </si>
  <si>
    <t>TCHC</t>
  </si>
  <si>
    <t>21st Century Holding Co.</t>
  </si>
  <si>
    <t>TCLP</t>
  </si>
  <si>
    <t>TC Pipelines LP</t>
  </si>
  <si>
    <t>TDBK</t>
  </si>
  <si>
    <t>Tidelands Bancshares Inc.</t>
  </si>
  <si>
    <t>TDSC</t>
  </si>
  <si>
    <t>3D Systems Corp.</t>
  </si>
  <si>
    <t>TEAM</t>
  </si>
  <si>
    <t>TechTeam Global Inc.</t>
  </si>
  <si>
    <t>TEAR</t>
  </si>
  <si>
    <t>TECD</t>
  </si>
  <si>
    <t>Tech Data Corp.</t>
  </si>
  <si>
    <t>TECH</t>
  </si>
  <si>
    <t>Techne Corp.</t>
  </si>
  <si>
    <t>TECUA</t>
  </si>
  <si>
    <t>Tecumseh Products Company</t>
  </si>
  <si>
    <t>TELK</t>
  </si>
  <si>
    <t>Telik Inc.</t>
  </si>
  <si>
    <t>TELOZ</t>
  </si>
  <si>
    <t>Tel Offshore Trust</t>
  </si>
  <si>
    <t>TESO</t>
  </si>
  <si>
    <t>Tesco Corporation</t>
  </si>
  <si>
    <t>TESS</t>
  </si>
  <si>
    <t>TESSCO Technologies Inc.</t>
  </si>
  <si>
    <t>TEVA</t>
  </si>
  <si>
    <t>Teva Pharmaceutical Industries Limited</t>
  </si>
  <si>
    <t>TFCO</t>
  </si>
  <si>
    <t>Tufco Technologies Inc.</t>
  </si>
  <si>
    <t>TFSL</t>
  </si>
  <si>
    <t>TFS Financial Corp</t>
  </si>
  <si>
    <t>TGA</t>
  </si>
  <si>
    <t>TransGlobe Energy Corp.</t>
  </si>
  <si>
    <t>TGAL</t>
  </si>
  <si>
    <t>Tegal Corp.</t>
  </si>
  <si>
    <t>TGE</t>
  </si>
  <si>
    <t>TGC Industries Inc.</t>
  </si>
  <si>
    <t>TGEN</t>
  </si>
  <si>
    <t>Targeted Genetics Corp.</t>
  </si>
  <si>
    <t>TGIC</t>
  </si>
  <si>
    <t>Triad Guaranty Inc.</t>
  </si>
  <si>
    <t>TGIS</t>
  </si>
  <si>
    <t>THFF</t>
  </si>
  <si>
    <t>First Financial Corp.</t>
  </si>
  <si>
    <t>THLD</t>
  </si>
  <si>
    <t>Threshold Pharmaceuticals Inc.</t>
  </si>
  <si>
    <t>THMD</t>
  </si>
  <si>
    <t>Thermadyne Holdings Corp.</t>
  </si>
  <si>
    <t>THOR</t>
  </si>
  <si>
    <t>Thoratec Corp.</t>
  </si>
  <si>
    <t>THQI</t>
  </si>
  <si>
    <t>THQ Inc.</t>
  </si>
  <si>
    <t>THRD</t>
  </si>
  <si>
    <t>TF Financial Corporation</t>
  </si>
  <si>
    <t>THRX</t>
  </si>
  <si>
    <t>Theravance Inc.</t>
  </si>
  <si>
    <t>TIBB</t>
  </si>
  <si>
    <t>TIB Financial Corp.</t>
  </si>
  <si>
    <t>TIBX</t>
  </si>
  <si>
    <t>TICC</t>
  </si>
  <si>
    <t>TICC Capital Corp.</t>
  </si>
  <si>
    <t>TIER</t>
  </si>
  <si>
    <t>Tier Technologies Inc.</t>
  </si>
  <si>
    <t>TIGR</t>
  </si>
  <si>
    <t>TigerLogic Corporation</t>
  </si>
  <si>
    <t>TIII</t>
  </si>
  <si>
    <t>Tii Network Technologies, Inc</t>
  </si>
  <si>
    <t>TINY</t>
  </si>
  <si>
    <t>Harris &amp; Harris Group, Inc.</t>
  </si>
  <si>
    <t>TISA</t>
  </si>
  <si>
    <t>Top Image Systems Ltd.</t>
  </si>
  <si>
    <t>TISI</t>
  </si>
  <si>
    <t>Team Inc.</t>
  </si>
  <si>
    <t>TITN</t>
  </si>
  <si>
    <t>Titan Machinery, Inc.</t>
  </si>
  <si>
    <t>TIVO</t>
  </si>
  <si>
    <t>TiVo Inc.</t>
  </si>
  <si>
    <t>TIXC</t>
  </si>
  <si>
    <t>Tix Corporation</t>
  </si>
  <si>
    <t>TKLC</t>
  </si>
  <si>
    <t>Tekelec</t>
  </si>
  <si>
    <t>TLAB</t>
  </si>
  <si>
    <t>Tellabs Inc.</t>
  </si>
  <si>
    <t>TLCR</t>
  </si>
  <si>
    <t>Talecris Biotherapeutics Holdings Corp.</t>
  </si>
  <si>
    <t>TLEO</t>
  </si>
  <si>
    <t>Taleo Corp.</t>
  </si>
  <si>
    <t>TLGD</t>
  </si>
  <si>
    <t>Tollgrade Communications Inc.</t>
  </si>
  <si>
    <t>TLVT</t>
  </si>
  <si>
    <t>Telvent Git S.A.</t>
  </si>
  <si>
    <t>TMNG</t>
  </si>
  <si>
    <t>Management Network Group Inc.</t>
  </si>
  <si>
    <t>TMRK</t>
  </si>
  <si>
    <t>Terremark Worldwide, Inc.</t>
  </si>
  <si>
    <t>TNCC</t>
  </si>
  <si>
    <t>Tennessee Commerce Bancorp Inc.</t>
  </si>
  <si>
    <t>TNDM</t>
  </si>
  <si>
    <t>Neutral Tandem, Inc.</t>
  </si>
  <si>
    <t>TO</t>
  </si>
  <si>
    <t>Tech/Ops Sevcon Inc.</t>
  </si>
  <si>
    <t>TOBC</t>
  </si>
  <si>
    <t>Tower Bancorp Inc.</t>
  </si>
  <si>
    <t>TOFC</t>
  </si>
  <si>
    <t>Tower Financial Corporation</t>
  </si>
  <si>
    <t>TOMO</t>
  </si>
  <si>
    <t>TomoTherapy Incorporated</t>
  </si>
  <si>
    <t>TOPS</t>
  </si>
  <si>
    <t>Top Ships Inc.</t>
  </si>
  <si>
    <t>TORM</t>
  </si>
  <si>
    <t>TOR Minerals International Inc.</t>
  </si>
  <si>
    <t>TOWN</t>
  </si>
  <si>
    <t>Towne Bank</t>
  </si>
  <si>
    <t>TPGI</t>
  </si>
  <si>
    <t>Thomas Properties Group Inc.</t>
  </si>
  <si>
    <t>TQNT</t>
  </si>
  <si>
    <t>TriQuint Semiconductor, Inc.</t>
  </si>
  <si>
    <t>TRAD</t>
  </si>
  <si>
    <t>TradeStation Group Inc.</t>
  </si>
  <si>
    <t>TRAK</t>
  </si>
  <si>
    <t>DealerTrack Holdings, Inc.</t>
  </si>
  <si>
    <t>TRBN</t>
  </si>
  <si>
    <t>Trubion Pharmaceuticals Inc.</t>
  </si>
  <si>
    <t>TRBR</t>
  </si>
  <si>
    <t>Trailer Bridge Inc.</t>
  </si>
  <si>
    <t>TRCI</t>
  </si>
  <si>
    <t>Technology Research Corp.</t>
  </si>
  <si>
    <t>TRCR</t>
  </si>
  <si>
    <t>Transcend Services, Inc.</t>
  </si>
  <si>
    <t>TREE</t>
  </si>
  <si>
    <t>Tree.Com, Inc.</t>
  </si>
  <si>
    <t>TRGL</t>
  </si>
  <si>
    <t>Toreador Resources Corp.</t>
  </si>
  <si>
    <t>TRGT</t>
  </si>
  <si>
    <t>Targacept, Inc.</t>
  </si>
  <si>
    <t>TRIB</t>
  </si>
  <si>
    <t>Trinity Biotech plc</t>
  </si>
  <si>
    <t>TRID</t>
  </si>
  <si>
    <t>Trident Microsystems Inc.</t>
  </si>
  <si>
    <t>TRIS</t>
  </si>
  <si>
    <t>Tri-S Security Corporation</t>
  </si>
  <si>
    <t>TRIT</t>
  </si>
  <si>
    <t>Tri-Tech Holding, Inc.</t>
  </si>
  <si>
    <t>TRLG</t>
  </si>
  <si>
    <t>True Religion Apparel Inc.</t>
  </si>
  <si>
    <t>TRMB</t>
  </si>
  <si>
    <t>TRMD</t>
  </si>
  <si>
    <t>TRMK</t>
  </si>
  <si>
    <t>Trustmark Corporation</t>
  </si>
  <si>
    <t>TRMS</t>
  </si>
  <si>
    <t>Trimeris Inc.</t>
  </si>
  <si>
    <t>TRNS</t>
  </si>
  <si>
    <t>Transcat Inc.</t>
  </si>
  <si>
    <t>TROW</t>
  </si>
  <si>
    <t>T. Rowe Price Group, Inc.</t>
  </si>
  <si>
    <t>TRS</t>
  </si>
  <si>
    <t>TriMas Corporation</t>
  </si>
  <si>
    <t>TRST</t>
  </si>
  <si>
    <t>TrustCo Bank Corp. NY</t>
  </si>
  <si>
    <t>TRUE</t>
  </si>
  <si>
    <t>Centrue Financial Corp.</t>
  </si>
  <si>
    <t>TRXI</t>
  </si>
  <si>
    <t>TRX, Inc.</t>
  </si>
  <si>
    <t>TSBK</t>
  </si>
  <si>
    <t>Timberland Bancorp Inc.</t>
  </si>
  <si>
    <t>TSCC</t>
  </si>
  <si>
    <t>Technology Solutions Company</t>
  </si>
  <si>
    <t>TSCM</t>
  </si>
  <si>
    <t>TheStreet.com, Inc.</t>
  </si>
  <si>
    <t>TSCO</t>
  </si>
  <si>
    <t>Tractor Supply Company</t>
  </si>
  <si>
    <t>TSEM</t>
  </si>
  <si>
    <t>Tower Semiconductor Ltd.</t>
  </si>
  <si>
    <t>TSON</t>
  </si>
  <si>
    <t>TranS1, Inc.</t>
  </si>
  <si>
    <t>TSPT</t>
  </si>
  <si>
    <t>Transcept Pharmaceuticals, Inc.</t>
  </si>
  <si>
    <t>TSRA</t>
  </si>
  <si>
    <t>Tessera Technologies Inc.</t>
  </si>
  <si>
    <t>TSRI</t>
  </si>
  <si>
    <t>TSR Inc.</t>
  </si>
  <si>
    <t>TSTC</t>
  </si>
  <si>
    <t>Telestone Technologies Corp.</t>
  </si>
  <si>
    <t>TSTF</t>
  </si>
  <si>
    <t>TeamStaff, Inc.</t>
  </si>
  <si>
    <t>TSTR</t>
  </si>
  <si>
    <t>TerreStar Corporation</t>
  </si>
  <si>
    <t>TSTY</t>
  </si>
  <si>
    <t>Tasty Baking Co.</t>
  </si>
  <si>
    <t>TSYS</t>
  </si>
  <si>
    <t>TeleCommunication Systems Inc.</t>
  </si>
  <si>
    <t>TTEC</t>
  </si>
  <si>
    <t>TeleTech Holdings Inc.</t>
  </si>
  <si>
    <t>TTEK</t>
  </si>
  <si>
    <t>Tetra Tech Inc.</t>
  </si>
  <si>
    <t>TTES</t>
  </si>
  <si>
    <t>T-3 Energy Services Inc.</t>
  </si>
  <si>
    <t>TTGT</t>
  </si>
  <si>
    <t>TechTarget, Inc.</t>
  </si>
  <si>
    <t>TTHI</t>
  </si>
  <si>
    <t>Transition Therapeutics Inc.</t>
  </si>
  <si>
    <t>TTMI</t>
  </si>
  <si>
    <t>TTM Technologies Inc.</t>
  </si>
  <si>
    <t>TTPA</t>
  </si>
  <si>
    <t>Trintech Group plc</t>
  </si>
  <si>
    <t>TTWO</t>
  </si>
  <si>
    <t>Take-Two Interactive Software Inc.</t>
  </si>
  <si>
    <t>TUES</t>
  </si>
  <si>
    <t>Tuesday Morning Corp.</t>
  </si>
  <si>
    <t>TUNE</t>
  </si>
  <si>
    <t>Microtune Inc.</t>
  </si>
  <si>
    <t>TWER</t>
  </si>
  <si>
    <t>TowerStream Corporation</t>
  </si>
  <si>
    <t>TWGP</t>
  </si>
  <si>
    <t>Tower Group Inc.</t>
  </si>
  <si>
    <t>TWIN</t>
  </si>
  <si>
    <t>Twin Disc Inc.</t>
  </si>
  <si>
    <t>TWMC</t>
  </si>
  <si>
    <t>Trans World Entertainment Corporation</t>
  </si>
  <si>
    <t>TWTC</t>
  </si>
  <si>
    <t>TW Telecom Inc.</t>
  </si>
  <si>
    <t>TXCC</t>
  </si>
  <si>
    <t>TranSwitch Corp.</t>
  </si>
  <si>
    <t>TXIC</t>
  </si>
  <si>
    <t>Tongxin International, Ltd.</t>
  </si>
  <si>
    <t>TXRH</t>
  </si>
  <si>
    <t>Texas Roadhouse Inc.</t>
  </si>
  <si>
    <t>TYPE</t>
  </si>
  <si>
    <t>Monotype Imaging Holdings Inc.</t>
  </si>
  <si>
    <t>TZOO</t>
  </si>
  <si>
    <t>Travelzoo Inc.</t>
  </si>
  <si>
    <t>UACL</t>
  </si>
  <si>
    <t>Universal Truckload Services Inc.</t>
  </si>
  <si>
    <t>UAHC</t>
  </si>
  <si>
    <t>United American Healthcare Corp.</t>
  </si>
  <si>
    <t>UBCP</t>
  </si>
  <si>
    <t>United Bancorp Inc.</t>
  </si>
  <si>
    <t>UBFO</t>
  </si>
  <si>
    <t>United Security Bancshares</t>
  </si>
  <si>
    <t>UBNK</t>
  </si>
  <si>
    <t>United Financial Bancorp</t>
  </si>
  <si>
    <t>UBOH</t>
  </si>
  <si>
    <t>United Bancshares Inc.</t>
  </si>
  <si>
    <t>UBSH</t>
  </si>
  <si>
    <t>UBSI</t>
  </si>
  <si>
    <t>United Bankshares Inc.</t>
  </si>
  <si>
    <t>UCBA</t>
  </si>
  <si>
    <t>United Community Bancorp</t>
  </si>
  <si>
    <t>UCBI</t>
  </si>
  <si>
    <t>UCFC</t>
  </si>
  <si>
    <t>United Community Financial Corp.</t>
  </si>
  <si>
    <t>UCTT</t>
  </si>
  <si>
    <t>Ultra Clean Holdings Inc.</t>
  </si>
  <si>
    <t>UDRL</t>
  </si>
  <si>
    <t>Union Drilling, Inc.</t>
  </si>
  <si>
    <t>UEIC</t>
  </si>
  <si>
    <t>Universal Electronics Inc.</t>
  </si>
  <si>
    <t>UEPS</t>
  </si>
  <si>
    <t>Net 1 Ueps Technologies Inc.</t>
  </si>
  <si>
    <t>UFCS</t>
  </si>
  <si>
    <t>UFPI</t>
  </si>
  <si>
    <t>Universal Forest Products Inc.</t>
  </si>
  <si>
    <t>UFPT</t>
  </si>
  <si>
    <t>UFP Technologies Inc.</t>
  </si>
  <si>
    <t>UG</t>
  </si>
  <si>
    <t>United-Guardian Inc.</t>
  </si>
  <si>
    <t>UHAL</t>
  </si>
  <si>
    <t>AMERCO</t>
  </si>
  <si>
    <t>ULBI</t>
  </si>
  <si>
    <t>Ultralife Corp.</t>
  </si>
  <si>
    <t>ULGX</t>
  </si>
  <si>
    <t>Urologix, Inc.</t>
  </si>
  <si>
    <t>ULTA</t>
  </si>
  <si>
    <t>Ulta Salon, Cosmetics &amp; Fragrance, Inc.</t>
  </si>
  <si>
    <t>ULTI</t>
  </si>
  <si>
    <t>ULTR</t>
  </si>
  <si>
    <t>Ultrapetrol (Bahamas) Ltd.</t>
  </si>
  <si>
    <t>UMBF</t>
  </si>
  <si>
    <t>UMB Financial Corporation</t>
  </si>
  <si>
    <t>UMPQ</t>
  </si>
  <si>
    <t>Umpqua Holdings Corporation</t>
  </si>
  <si>
    <t>UNAM</t>
  </si>
  <si>
    <t>Unico American Corp.</t>
  </si>
  <si>
    <t>UNB</t>
  </si>
  <si>
    <t>Union Bankshares Inc.</t>
  </si>
  <si>
    <t>UNFI</t>
  </si>
  <si>
    <t>United Natural Foods, Inc.</t>
  </si>
  <si>
    <t>UNFY</t>
  </si>
  <si>
    <t>Unify Corp.</t>
  </si>
  <si>
    <t>UNTD</t>
  </si>
  <si>
    <t>UNTY</t>
  </si>
  <si>
    <t>Unity Bancorp Inc.</t>
  </si>
  <si>
    <t>UPFC</t>
  </si>
  <si>
    <t>United Panam Financial Corp.</t>
  </si>
  <si>
    <t>URBN</t>
  </si>
  <si>
    <t>Urban Outfitters Inc.</t>
  </si>
  <si>
    <t>URRE</t>
  </si>
  <si>
    <t>Uranium Resources, Inc.</t>
  </si>
  <si>
    <t>USAK</t>
  </si>
  <si>
    <t>USA Truck Inc.</t>
  </si>
  <si>
    <t>USAP</t>
  </si>
  <si>
    <t>Universal Stainless &amp; Alloy Products Inc.</t>
  </si>
  <si>
    <t>USAT</t>
  </si>
  <si>
    <t>USA Technologies Inc.</t>
  </si>
  <si>
    <t>USBI</t>
  </si>
  <si>
    <t>United Security Bancshares Inc.</t>
  </si>
  <si>
    <t>USEG</t>
  </si>
  <si>
    <t>US Energy Corp.</t>
  </si>
  <si>
    <t>USHS</t>
  </si>
  <si>
    <t>US Home Systems Inc.</t>
  </si>
  <si>
    <t>USLM</t>
  </si>
  <si>
    <t>USMO</t>
  </si>
  <si>
    <t>USA Mobility, Inc.</t>
  </si>
  <si>
    <t>USNA</t>
  </si>
  <si>
    <t>USANA Health Sciences Inc.</t>
  </si>
  <si>
    <t>USPH</t>
  </si>
  <si>
    <t>US Physical Therapy Inc.</t>
  </si>
  <si>
    <t>USTR</t>
  </si>
  <si>
    <t>United Stationers Inc.</t>
  </si>
  <si>
    <t>UTEK</t>
  </si>
  <si>
    <t>Ultratech, Inc.</t>
  </si>
  <si>
    <t>UTHR</t>
  </si>
  <si>
    <t>United Therapeutics Corp.</t>
  </si>
  <si>
    <t>UTIW</t>
  </si>
  <si>
    <t>British Virgin Islands</t>
  </si>
  <si>
    <t>UTMD</t>
  </si>
  <si>
    <t>Utah Medical Products Inc.</t>
  </si>
  <si>
    <t>UTSI</t>
  </si>
  <si>
    <t>UTStarcom, Inc.</t>
  </si>
  <si>
    <t>UVSP</t>
  </si>
  <si>
    <t>Univest Corp. of Pennsylvania</t>
  </si>
  <si>
    <t>UWBK</t>
  </si>
  <si>
    <t>United Western Bancorp, Inc.</t>
  </si>
  <si>
    <t>VALU</t>
  </si>
  <si>
    <t>Value Line, Inc.</t>
  </si>
  <si>
    <t>VASC</t>
  </si>
  <si>
    <t>Vascular Solutions Inc.</t>
  </si>
  <si>
    <t>VBFC</t>
  </si>
  <si>
    <t>Village Bank &amp; Trust Financial Corp.</t>
  </si>
  <si>
    <t>VCBI</t>
  </si>
  <si>
    <t>Virginia Commerce Bancorp Inc.</t>
  </si>
  <si>
    <t>VCGH</t>
  </si>
  <si>
    <t>VCG Holding Corp.</t>
  </si>
  <si>
    <t>VCLK</t>
  </si>
  <si>
    <t>VDSI</t>
  </si>
  <si>
    <t>VASCO Data Security International Inc.</t>
  </si>
  <si>
    <t>VECO</t>
  </si>
  <si>
    <t>Veeco Instruments Inc.</t>
  </si>
  <si>
    <t>VETS</t>
  </si>
  <si>
    <t>Pet DRx Corporation</t>
  </si>
  <si>
    <t>VIAP</t>
  </si>
  <si>
    <t>VIA Pharmaceuticals, Inc.</t>
  </si>
  <si>
    <t>VICL</t>
  </si>
  <si>
    <t>Vical Inc.</t>
  </si>
  <si>
    <t>VICR</t>
  </si>
  <si>
    <t>Vicor Corp.</t>
  </si>
  <si>
    <t>VIDE</t>
  </si>
  <si>
    <t>Video Display Corp.</t>
  </si>
  <si>
    <t>VIFL</t>
  </si>
  <si>
    <t>Food Technology Service Inc.</t>
  </si>
  <si>
    <t>VIMC</t>
  </si>
  <si>
    <t>Vimicro International Corp.</t>
  </si>
  <si>
    <t>VIRC</t>
  </si>
  <si>
    <t>Virco Manufacturing Corp.</t>
  </si>
  <si>
    <t>VISN</t>
  </si>
  <si>
    <t>VisionChina Media Inc.</t>
  </si>
  <si>
    <t>VIST</t>
  </si>
  <si>
    <t>VIST Financial Corp</t>
  </si>
  <si>
    <t>VITA</t>
  </si>
  <si>
    <t>Orthovita Inc.</t>
  </si>
  <si>
    <t>VITC</t>
  </si>
  <si>
    <t>Vitacost.com, Inc.</t>
  </si>
  <si>
    <t>VIVO</t>
  </si>
  <si>
    <t>Meridian Bioscience Inc.</t>
  </si>
  <si>
    <t>VLCCF</t>
  </si>
  <si>
    <t>Knightsbridge Tankers Limited</t>
  </si>
  <si>
    <t>VLCM</t>
  </si>
  <si>
    <t>Volcom Inc.</t>
  </si>
  <si>
    <t>VLGEA</t>
  </si>
  <si>
    <t>Village Super Market Inc.</t>
  </si>
  <si>
    <t>VLNC</t>
  </si>
  <si>
    <t>Valence Technology Inc.</t>
  </si>
  <si>
    <t>VLTR</t>
  </si>
  <si>
    <t>Volterra Semiconductor Corporation</t>
  </si>
  <si>
    <t>VMED</t>
  </si>
  <si>
    <t>Virgin Media, Inc.</t>
  </si>
  <si>
    <t>VNDA</t>
  </si>
  <si>
    <t>Vanda Pharmaceuticals, Inc.</t>
  </si>
  <si>
    <t>VOCS</t>
  </si>
  <si>
    <t>Vocus Inc.</t>
  </si>
  <si>
    <t>VOD</t>
  </si>
  <si>
    <t>Vodafone Group plc</t>
  </si>
  <si>
    <t>VOLC</t>
  </si>
  <si>
    <t>Volcano Corporation</t>
  </si>
  <si>
    <t>VOLT</t>
  </si>
  <si>
    <t>Voltaire Limited</t>
  </si>
  <si>
    <t>VOXW</t>
  </si>
  <si>
    <t>Voxware Inc.</t>
  </si>
  <si>
    <t>VOXX</t>
  </si>
  <si>
    <t>VPF</t>
  </si>
  <si>
    <t>Valpey Fisher Corp.</t>
  </si>
  <si>
    <t>VPFG</t>
  </si>
  <si>
    <t>Viewpoint Financial Group</t>
  </si>
  <si>
    <t>VPHM</t>
  </si>
  <si>
    <t>ViroPharma Inc.</t>
  </si>
  <si>
    <t>VPRT</t>
  </si>
  <si>
    <t>Vistaprint N.V.</t>
  </si>
  <si>
    <t>VRGY</t>
  </si>
  <si>
    <t>Verigy, Ltd.</t>
  </si>
  <si>
    <t>VRNM</t>
  </si>
  <si>
    <t>Verenium Corporation</t>
  </si>
  <si>
    <t>VRSK</t>
  </si>
  <si>
    <t>Verisk Analytics, Inc.</t>
  </si>
  <si>
    <t>VRSN</t>
  </si>
  <si>
    <t>VeriSign Inc.</t>
  </si>
  <si>
    <t>VRTA</t>
  </si>
  <si>
    <t>Vestin Realty Mortgage I, Inc</t>
  </si>
  <si>
    <t>VRTB</t>
  </si>
  <si>
    <t>Vestin Realty Mortgage II, Inc.</t>
  </si>
  <si>
    <t>VRTS</t>
  </si>
  <si>
    <t>Virtus Investment Partners, Inc.</t>
  </si>
  <si>
    <t>VRTU</t>
  </si>
  <si>
    <t>Virtusa  Corp.</t>
  </si>
  <si>
    <t>VRTX</t>
  </si>
  <si>
    <t>Vertex Pharmaceuticals Incorporated</t>
  </si>
  <si>
    <t>VRUS</t>
  </si>
  <si>
    <t>Pharmasset, Inc.</t>
  </si>
  <si>
    <t>VSAT</t>
  </si>
  <si>
    <t>ViaSat Inc.</t>
  </si>
  <si>
    <t>VSBN</t>
  </si>
  <si>
    <t>VSB Bancorp Inc.</t>
  </si>
  <si>
    <t>VSCI</t>
  </si>
  <si>
    <t>Vision-Sciences Inc.</t>
  </si>
  <si>
    <t>VSCP</t>
  </si>
  <si>
    <t>VirtualScopics Inc.</t>
  </si>
  <si>
    <t>VSEA</t>
  </si>
  <si>
    <t>Varian Semiconductor Equipment Associates Inc.</t>
  </si>
  <si>
    <t>VSEC</t>
  </si>
  <si>
    <t>VSE Corp.</t>
  </si>
  <si>
    <t>VSNT</t>
  </si>
  <si>
    <t>Versant Corp.</t>
  </si>
  <si>
    <t>VTAL</t>
  </si>
  <si>
    <t>Vital Images Inc.</t>
  </si>
  <si>
    <t>VTNC</t>
  </si>
  <si>
    <t>Vitran Corp Inc.</t>
  </si>
  <si>
    <t>VVTV</t>
  </si>
  <si>
    <t>ValueVision Media Inc.</t>
  </si>
  <si>
    <t>VVUS</t>
  </si>
  <si>
    <t>VIVUS Inc.</t>
  </si>
  <si>
    <t>VYFC</t>
  </si>
  <si>
    <t>Valley Financial Corporation</t>
  </si>
  <si>
    <t>WABC</t>
  </si>
  <si>
    <t>Westamerica Bancorp.</t>
  </si>
  <si>
    <t>WACLY</t>
  </si>
  <si>
    <t>WAIN</t>
  </si>
  <si>
    <t>Wainwright Bank &amp; Trust Co.</t>
  </si>
  <si>
    <t>WALK</t>
  </si>
  <si>
    <t>The Walking Company Holdings, Inc.</t>
  </si>
  <si>
    <t>WASH</t>
  </si>
  <si>
    <t>Washington Trust Bancorp Inc.</t>
  </si>
  <si>
    <t>WATG</t>
  </si>
  <si>
    <t>Wonder Auto Technology, Inc.</t>
  </si>
  <si>
    <t>WAVX</t>
  </si>
  <si>
    <t>Wave Systems Corp.</t>
  </si>
  <si>
    <t>WAYN</t>
  </si>
  <si>
    <t>Wayne Savings Bancshares Inc.</t>
  </si>
  <si>
    <t>WBCO</t>
  </si>
  <si>
    <t>Washington Banking Co.</t>
  </si>
  <si>
    <t>WBMD</t>
  </si>
  <si>
    <t>WebMD Health Corp.</t>
  </si>
  <si>
    <t>WBNK</t>
  </si>
  <si>
    <t>Waccamaw Bankshares Inc.</t>
  </si>
  <si>
    <t>WBSN</t>
  </si>
  <si>
    <t>Websense, Inc.</t>
  </si>
  <si>
    <t>WCAA</t>
  </si>
  <si>
    <t>WCA Waste Corporation</t>
  </si>
  <si>
    <t>WCBO</t>
  </si>
  <si>
    <t>West Coast Bancorp</t>
  </si>
  <si>
    <t>WCRX</t>
  </si>
  <si>
    <t>Warner Chilcott plc</t>
  </si>
  <si>
    <t>WDFC</t>
  </si>
  <si>
    <t>WEBM</t>
  </si>
  <si>
    <t>WebMediaBrands Inc</t>
  </si>
  <si>
    <t>WERN</t>
  </si>
  <si>
    <t>Werner Enterprises Inc.</t>
  </si>
  <si>
    <t>WEST</t>
  </si>
  <si>
    <t>WEYS</t>
  </si>
  <si>
    <t>Weyco Group Inc.</t>
  </si>
  <si>
    <t>WFD</t>
  </si>
  <si>
    <t>Westfield Financial Inc.</t>
  </si>
  <si>
    <t>WFMI</t>
  </si>
  <si>
    <t>Whole Foods Market, Inc.</t>
  </si>
  <si>
    <t>WFSL</t>
  </si>
  <si>
    <t>Washington Federal Inc.</t>
  </si>
  <si>
    <t>WGNR</t>
  </si>
  <si>
    <t>Wegener Corp.</t>
  </si>
  <si>
    <t>WGOV</t>
  </si>
  <si>
    <t>Woodward Governor Co.</t>
  </si>
  <si>
    <t>WHRT</t>
  </si>
  <si>
    <t>World Heart Corp.</t>
  </si>
  <si>
    <t>WIBC</t>
  </si>
  <si>
    <t>Wilshire Bancorp Inc.</t>
  </si>
  <si>
    <t>WILC</t>
  </si>
  <si>
    <t>G. Willi Food-International Ltd.</t>
  </si>
  <si>
    <t>WINA</t>
  </si>
  <si>
    <t>Winmark Corp.</t>
  </si>
  <si>
    <t>WINN</t>
  </si>
  <si>
    <t>Winn-Dixie Stores Inc.</t>
  </si>
  <si>
    <t>WIRE</t>
  </si>
  <si>
    <t>Encore Wire Corp.</t>
  </si>
  <si>
    <t>WLDN</t>
  </si>
  <si>
    <t>Willdan Group, Inc.</t>
  </si>
  <si>
    <t>WLFC</t>
  </si>
  <si>
    <t>Willis Lease Finance Corp.</t>
  </si>
  <si>
    <t>WMAR</t>
  </si>
  <si>
    <t>West Marine Inc.</t>
  </si>
  <si>
    <t>WMCO</t>
  </si>
  <si>
    <t>Williams Controls Inc.</t>
  </si>
  <si>
    <t>WMGI</t>
  </si>
  <si>
    <t>Wright Medical Group Inc.</t>
  </si>
  <si>
    <t>WOLF</t>
  </si>
  <si>
    <t>Great Wolf Resorts Inc.</t>
  </si>
  <si>
    <t>WOOD</t>
  </si>
  <si>
    <t>iShares S&amp;P Global Timber &amp; Forestry Idx</t>
  </si>
  <si>
    <t>WOOF</t>
  </si>
  <si>
    <t>VCA Antech Inc.</t>
  </si>
  <si>
    <t>WPCS</t>
  </si>
  <si>
    <t>WPCS International Incorporated</t>
  </si>
  <si>
    <t>WPPGY</t>
  </si>
  <si>
    <t>WPRT</t>
  </si>
  <si>
    <t>Westport Innovations Inc.</t>
  </si>
  <si>
    <t>WRES</t>
  </si>
  <si>
    <t>Warren Resources Inc.</t>
  </si>
  <si>
    <t>WRLD</t>
  </si>
  <si>
    <t>World Acceptance Corp.</t>
  </si>
  <si>
    <t>WRLS</t>
  </si>
  <si>
    <t>Telular Corp.</t>
  </si>
  <si>
    <t>WSB</t>
  </si>
  <si>
    <t>WSB Holdings, Inc.</t>
  </si>
  <si>
    <t>WSBC</t>
  </si>
  <si>
    <t>WesBanco Inc.</t>
  </si>
  <si>
    <t>WSBF</t>
  </si>
  <si>
    <t>Waterstone Financial, Inc.</t>
  </si>
  <si>
    <t>WSCI</t>
  </si>
  <si>
    <t>WSI Industries Inc.</t>
  </si>
  <si>
    <t>WSFS</t>
  </si>
  <si>
    <t>WSFS Financial Corp.</t>
  </si>
  <si>
    <t>WSTG</t>
  </si>
  <si>
    <t>Wayside Technology Group, Inc.</t>
  </si>
  <si>
    <t>WSTL</t>
  </si>
  <si>
    <t>Westell Technologies Inc.</t>
  </si>
  <si>
    <t>WTBA</t>
  </si>
  <si>
    <t>West Bancorp., Inc.</t>
  </si>
  <si>
    <t>WTFC</t>
  </si>
  <si>
    <t>Wintrust Financial Corporation</t>
  </si>
  <si>
    <t>WTNY</t>
  </si>
  <si>
    <t>Whitney Holding Corp.</t>
  </si>
  <si>
    <t>WTSLA</t>
  </si>
  <si>
    <t>Wet Seal Inc.</t>
  </si>
  <si>
    <t>WUHN</t>
  </si>
  <si>
    <t>Wuhan General Group (China) Inc.</t>
  </si>
  <si>
    <t>WVFC</t>
  </si>
  <si>
    <t>WVS Financial Corp.</t>
  </si>
  <si>
    <t>WVVI</t>
  </si>
  <si>
    <t>Willamette Valley Vineyards Inc.</t>
  </si>
  <si>
    <t>WWVY</t>
  </si>
  <si>
    <t>Warwick Valley Telephone Company</t>
  </si>
  <si>
    <t>WWWW</t>
  </si>
  <si>
    <t>Web.com Group, Inc.</t>
  </si>
  <si>
    <t>WXCO</t>
  </si>
  <si>
    <t>WHX Corp.</t>
  </si>
  <si>
    <t>WYNN</t>
  </si>
  <si>
    <t>Wynn Resorts Ltd.</t>
  </si>
  <si>
    <t>XATA</t>
  </si>
  <si>
    <t>XATA Corp.</t>
  </si>
  <si>
    <t>XETA</t>
  </si>
  <si>
    <t>XETA Technologies Inc.</t>
  </si>
  <si>
    <t>XIDE</t>
  </si>
  <si>
    <t>Exide Technologies</t>
  </si>
  <si>
    <t>XING</t>
  </si>
  <si>
    <t>XLNX</t>
  </si>
  <si>
    <t>Xilinx Inc.</t>
  </si>
  <si>
    <t>XNPT</t>
  </si>
  <si>
    <t>Xenoport, Inc.</t>
  </si>
  <si>
    <t>XPRT</t>
  </si>
  <si>
    <t>LECG Corporation</t>
  </si>
  <si>
    <t>XRAY</t>
  </si>
  <si>
    <t>DENTSPLY International Inc.</t>
  </si>
  <si>
    <t>XRIT</t>
  </si>
  <si>
    <t>X-Rite, Incorporated</t>
  </si>
  <si>
    <t>XRTX</t>
  </si>
  <si>
    <t>Xyratex Ltd.</t>
  </si>
  <si>
    <t>XSEL</t>
  </si>
  <si>
    <t>Xinhua Sports &amp; Entertainment Limited</t>
  </si>
  <si>
    <t>XTEX</t>
  </si>
  <si>
    <t>Crosstex Energy LP</t>
  </si>
  <si>
    <t>XTXI</t>
  </si>
  <si>
    <t>Crosstex Energy Inc.</t>
  </si>
  <si>
    <t>XXIA</t>
  </si>
  <si>
    <t>Ixia</t>
  </si>
  <si>
    <t>YAVY</t>
  </si>
  <si>
    <t>Yadkin Valley Financial Corp.</t>
  </si>
  <si>
    <t>YDNT</t>
  </si>
  <si>
    <t>Young Innovations Inc.</t>
  </si>
  <si>
    <t>YHOO</t>
  </si>
  <si>
    <t>Yahoo! Inc.</t>
  </si>
  <si>
    <t>YONG</t>
  </si>
  <si>
    <t>Yongye International, Inc.</t>
  </si>
  <si>
    <t>YORW</t>
  </si>
  <si>
    <t>York Water Co.</t>
  </si>
  <si>
    <t>YRCW</t>
  </si>
  <si>
    <t>YRC Worldwide Inc.</t>
  </si>
  <si>
    <t>YTEC</t>
  </si>
  <si>
    <t>Yucheng Technologies Limited</t>
  </si>
  <si>
    <t>ZAGG</t>
  </si>
  <si>
    <t>ZAGG Incorporated</t>
  </si>
  <si>
    <t>ZANE</t>
  </si>
  <si>
    <t>Zanett Inc.</t>
  </si>
  <si>
    <t>ZBRA</t>
  </si>
  <si>
    <t>Zebra Technologies Corp.</t>
  </si>
  <si>
    <t>ZEUS</t>
  </si>
  <si>
    <t>Olympic Steel Inc.</t>
  </si>
  <si>
    <t>ZHNE</t>
  </si>
  <si>
    <t>Zhone Technologies Inc.</t>
  </si>
  <si>
    <t>ZIGO</t>
  </si>
  <si>
    <t>Zygo Corp.</t>
  </si>
  <si>
    <t>ZINC</t>
  </si>
  <si>
    <t>Horsehead Holding Corp.</t>
  </si>
  <si>
    <t>ZION</t>
  </si>
  <si>
    <t>Zions Bancorp.</t>
  </si>
  <si>
    <t>ZIOP</t>
  </si>
  <si>
    <t>ZIOPHARM Oncology, Inc.</t>
  </si>
  <si>
    <t>ZIPR</t>
  </si>
  <si>
    <t>zipRealty Inc.</t>
  </si>
  <si>
    <t>ZIXI</t>
  </si>
  <si>
    <t>Zix Corp.</t>
  </si>
  <si>
    <t>ZN</t>
  </si>
  <si>
    <t>ZOLL</t>
  </si>
  <si>
    <t>ZOLL Medical Corp.</t>
  </si>
  <si>
    <t>ZOLT</t>
  </si>
  <si>
    <t>Zoltek Companies Inc.</t>
  </si>
  <si>
    <t>ZOOM</t>
  </si>
  <si>
    <t>ZRAN</t>
  </si>
  <si>
    <t>Zoran Corporation</t>
  </si>
  <si>
    <t>ZSTN</t>
  </si>
  <si>
    <t>ZST Digital Networks, Inc.</t>
  </si>
  <si>
    <t>ZUMZ</t>
  </si>
  <si>
    <t>Zumiez, Inc.</t>
  </si>
  <si>
    <t>NASDAQ</t>
  </si>
  <si>
    <t>AAU</t>
  </si>
  <si>
    <t>Almaden Minerals Ltd.</t>
  </si>
  <si>
    <t>ABL</t>
  </si>
  <si>
    <t>American Biltrite Inc.</t>
  </si>
  <si>
    <t>ACU</t>
  </si>
  <si>
    <t>Acme United Corp.</t>
  </si>
  <si>
    <t>ACY</t>
  </si>
  <si>
    <t>AeroCentury Corp.</t>
  </si>
  <si>
    <t>ADGE</t>
  </si>
  <si>
    <t>American DG Energy, Inc.</t>
  </si>
  <si>
    <t>ADK</t>
  </si>
  <si>
    <t>AdCare Health Systems Inc.</t>
  </si>
  <si>
    <t>AE</t>
  </si>
  <si>
    <t>Adams Resources &amp; Energy Inc.</t>
  </si>
  <si>
    <t>AEN</t>
  </si>
  <si>
    <t>Adeona Pharmaceuticals, Inc.</t>
  </si>
  <si>
    <t>AEZ</t>
  </si>
  <si>
    <t>American Oil &amp; Gas Inc.</t>
  </si>
  <si>
    <t>AFP</t>
  </si>
  <si>
    <t>United Capital Corp.</t>
  </si>
  <si>
    <t>AGX</t>
  </si>
  <si>
    <t>Argan, Inc.</t>
  </si>
  <si>
    <t>AIM</t>
  </si>
  <si>
    <t>Aerosonic Corp.</t>
  </si>
  <si>
    <t>AIP</t>
  </si>
  <si>
    <t>Hadera Paper Ltd.</t>
  </si>
  <si>
    <t>AIS</t>
  </si>
  <si>
    <t>Antares Pharma Inc.</t>
  </si>
  <si>
    <t>ALN</t>
  </si>
  <si>
    <t>American Lorain Corporation</t>
  </si>
  <si>
    <t>AMS</t>
  </si>
  <si>
    <t>American Shared Hospital Services</t>
  </si>
  <si>
    <t>ANO</t>
  </si>
  <si>
    <t>Anooraq Resources Corporation</t>
  </si>
  <si>
    <t>ANV</t>
  </si>
  <si>
    <t>Allied Nevada Gold Corp.</t>
  </si>
  <si>
    <t>ANX</t>
  </si>
  <si>
    <t>Adventrx Pharmaceuticals, Inc.</t>
  </si>
  <si>
    <t>API</t>
  </si>
  <si>
    <t>Advanced Photonix Inc.</t>
  </si>
  <si>
    <t>APP</t>
  </si>
  <si>
    <t>American Apparel, Inc.</t>
  </si>
  <si>
    <t>APT</t>
  </si>
  <si>
    <t>Alpha Pro Tech Ltd.</t>
  </si>
  <si>
    <t>AQQ</t>
  </si>
  <si>
    <t>American Spectrum Realty Inc.</t>
  </si>
  <si>
    <t>ASB</t>
  </si>
  <si>
    <t>AdvanSource Biomaterials Corporation</t>
  </si>
  <si>
    <t>ATC</t>
  </si>
  <si>
    <t>Cycle Country Accessories Corp.</t>
  </si>
  <si>
    <t>AWX</t>
  </si>
  <si>
    <t>Avalon Holdings Corp.</t>
  </si>
  <si>
    <t>AXK</t>
  </si>
  <si>
    <t>Accelr8 Technology Corp.</t>
  </si>
  <si>
    <t>AXU</t>
  </si>
  <si>
    <t>Alexco Resource Corporation</t>
  </si>
  <si>
    <t>AZC</t>
  </si>
  <si>
    <t>Augusta Resource Corp.</t>
  </si>
  <si>
    <t>AZK</t>
  </si>
  <si>
    <t>Aurizon Mines Ltd.</t>
  </si>
  <si>
    <t>BAA</t>
  </si>
  <si>
    <t>BBH</t>
  </si>
  <si>
    <t>Biotech HOLDRs</t>
  </si>
  <si>
    <t>BCV</t>
  </si>
  <si>
    <t>Bancroft Fund Ltd.</t>
  </si>
  <si>
    <t>BDH</t>
  </si>
  <si>
    <t>Broadband HOLDRs</t>
  </si>
  <si>
    <t>BDL</t>
  </si>
  <si>
    <t>Flanigan's Enterprises Inc.</t>
  </si>
  <si>
    <t>BDR</t>
  </si>
  <si>
    <t>Blonder Tongue Laboratories Inc.</t>
  </si>
  <si>
    <t>BFY</t>
  </si>
  <si>
    <t>BlackRock New York Municipal Income Trust II</t>
  </si>
  <si>
    <t>BHB</t>
  </si>
  <si>
    <t>Bar Harbor Bankshares</t>
  </si>
  <si>
    <t>BHH</t>
  </si>
  <si>
    <t>B2B Internet HOLDRs</t>
  </si>
  <si>
    <t>BHO</t>
  </si>
  <si>
    <t>B+H Ocean Carriers Ltd.</t>
  </si>
  <si>
    <t>BHV</t>
  </si>
  <si>
    <t>BlackRock Virginia Municipal Bond Trust</t>
  </si>
  <si>
    <t>BKJ</t>
  </si>
  <si>
    <t>Bancorp Of New Jersey, Inc.</t>
  </si>
  <si>
    <t>BKR</t>
  </si>
  <si>
    <t>Michael Baker Corporation</t>
  </si>
  <si>
    <t>BLD</t>
  </si>
  <si>
    <t>Baldwin Technology Co. Inc.</t>
  </si>
  <si>
    <t>BLE</t>
  </si>
  <si>
    <t>BlackRock Municipal Income Trust II</t>
  </si>
  <si>
    <t>BLJ</t>
  </si>
  <si>
    <t>BlackRock New Jersey Municipal Bond Trust</t>
  </si>
  <si>
    <t>BMJ</t>
  </si>
  <si>
    <t>Birks &amp; Mayors Inc.</t>
  </si>
  <si>
    <t>BNX</t>
  </si>
  <si>
    <t>Banks.com, Inc</t>
  </si>
  <si>
    <t>BPS</t>
  </si>
  <si>
    <t>BlackRock Pennsylvania Strategic Municipal Trust Fund</t>
  </si>
  <si>
    <t>BQI</t>
  </si>
  <si>
    <t>Oilsands Quest, Inc.</t>
  </si>
  <si>
    <t>BQY</t>
  </si>
  <si>
    <t>BlackRock S&amp;P Quality Rankings Global Equity Managed Trust</t>
  </si>
  <si>
    <t>BRN</t>
  </si>
  <si>
    <t>Barnwell Industries Inc.</t>
  </si>
  <si>
    <t>BTC</t>
  </si>
  <si>
    <t>Community Bankers Trust Corporation</t>
  </si>
  <si>
    <t>BTI</t>
  </si>
  <si>
    <t>British American Tobacco plc</t>
  </si>
  <si>
    <t>BTIM</t>
  </si>
  <si>
    <t>BioTime, Inc.</t>
  </si>
  <si>
    <t>BTN</t>
  </si>
  <si>
    <t>Ballantyne Strong, Inc</t>
  </si>
  <si>
    <t>BVX</t>
  </si>
  <si>
    <t>Bovie Medical Corp.</t>
  </si>
  <si>
    <t>BWL-A</t>
  </si>
  <si>
    <t>Bowl America Inc.</t>
  </si>
  <si>
    <t>BZC</t>
  </si>
  <si>
    <t>Breeze-Eastern Corporation</t>
  </si>
  <si>
    <t>BZM</t>
  </si>
  <si>
    <t>BlackRock Maryland Municipal Bond Trust</t>
  </si>
  <si>
    <t>CAW</t>
  </si>
  <si>
    <t>CCA Industries Inc.</t>
  </si>
  <si>
    <t>CCA</t>
  </si>
  <si>
    <t>MFS California Insured Municipal Fund</t>
  </si>
  <si>
    <t>CCF</t>
  </si>
  <si>
    <t>Chase Corp.</t>
  </si>
  <si>
    <t>CDY</t>
  </si>
  <si>
    <t>Cardero Resource Corp.</t>
  </si>
  <si>
    <t>CEF</t>
  </si>
  <si>
    <t>Central Fund of Canada Limited</t>
  </si>
  <si>
    <t>CET</t>
  </si>
  <si>
    <t>Central Securities Corp.</t>
  </si>
  <si>
    <t>CEU</t>
  </si>
  <si>
    <t>China Education Alliance Inc.</t>
  </si>
  <si>
    <t>CEV</t>
  </si>
  <si>
    <t>Eaton Vance California Municipal Income Trust</t>
  </si>
  <si>
    <t>CFP</t>
  </si>
  <si>
    <t>CFS</t>
  </si>
  <si>
    <t>Comforce Corp.</t>
  </si>
  <si>
    <t>CFW</t>
  </si>
  <si>
    <t>Cano Petroleum, Inc.</t>
  </si>
  <si>
    <t>CGA</t>
  </si>
  <si>
    <t>China Green Agriculture, Inc.</t>
  </si>
  <si>
    <t>CGL-A</t>
  </si>
  <si>
    <t>Cagle's Inc.</t>
  </si>
  <si>
    <t>CGR</t>
  </si>
  <si>
    <t>Claude Resources, Inc.</t>
  </si>
  <si>
    <t>CH</t>
  </si>
  <si>
    <t>CIK</t>
  </si>
  <si>
    <t>Credit Suisse Asset Management Income Fund Inc.</t>
  </si>
  <si>
    <t>CKX</t>
  </si>
  <si>
    <t>CKX Lands Inc.</t>
  </si>
  <si>
    <t>CLM</t>
  </si>
  <si>
    <t>Cornerstone Strategic Value Fund Inc.</t>
  </si>
  <si>
    <t>CMFO</t>
  </si>
  <si>
    <t>China Marine Food Group Limited</t>
  </si>
  <si>
    <t>CMT</t>
  </si>
  <si>
    <t>Core Molding Technologies Inc.</t>
  </si>
  <si>
    <t>CNGL</t>
  </si>
  <si>
    <t>China Nutrifruit Group Limited</t>
  </si>
  <si>
    <t>CNU</t>
  </si>
  <si>
    <t>Continucare Corp.</t>
  </si>
  <si>
    <t>CONM</t>
  </si>
  <si>
    <t>Conmed Healthcare Management, Inc</t>
  </si>
  <si>
    <t>CPD</t>
  </si>
  <si>
    <t>Caraco Pharmaceutical Laboratories Ltd.</t>
  </si>
  <si>
    <t>CPHI</t>
  </si>
  <si>
    <t>China Pharma Holdings, Inc.</t>
  </si>
  <si>
    <t>CQP</t>
  </si>
  <si>
    <t>Cheniere Energy Partners LP.</t>
  </si>
  <si>
    <t>CRC</t>
  </si>
  <si>
    <t>CRF</t>
  </si>
  <si>
    <t>Cornerstone Total Return Fund Inc.</t>
  </si>
  <si>
    <t>CRV</t>
  </si>
  <si>
    <t>Coast Distribution System Inc.</t>
  </si>
  <si>
    <t>CTO</t>
  </si>
  <si>
    <t>Consolidated Tomoka Land Co.</t>
  </si>
  <si>
    <t>CUO</t>
  </si>
  <si>
    <t>Continental Materials Corp.</t>
  </si>
  <si>
    <t>CUR</t>
  </si>
  <si>
    <t>Neuralstem Inc.</t>
  </si>
  <si>
    <t>CVM</t>
  </si>
  <si>
    <t>CEL-SCI Corp.</t>
  </si>
  <si>
    <t>CVR</t>
  </si>
  <si>
    <t>Chicago Rivet &amp; Machine Co.</t>
  </si>
  <si>
    <t>CVU</t>
  </si>
  <si>
    <t>CPI Aerostructures Inc.</t>
  </si>
  <si>
    <t>CXM</t>
  </si>
  <si>
    <t>Cardium Therapeutics Inc.</t>
  </si>
  <si>
    <t>CXZ</t>
  </si>
  <si>
    <t>Crosshair Exploration &amp; Mining Corp.</t>
  </si>
  <si>
    <t>DDD</t>
  </si>
  <si>
    <t>SCOLR Pharma Inc.</t>
  </si>
  <si>
    <t>DEJ</t>
  </si>
  <si>
    <t>Dejour Enterprises, Ltd.</t>
  </si>
  <si>
    <t>DFR</t>
  </si>
  <si>
    <t>Deerfield Capital Corp.</t>
  </si>
  <si>
    <t>DGSE</t>
  </si>
  <si>
    <t>DGSE Companies Inc.</t>
  </si>
  <si>
    <t>DHY</t>
  </si>
  <si>
    <t>Credit Suisse High Yield Bond Fund</t>
  </si>
  <si>
    <t>DII</t>
  </si>
  <si>
    <t>Decorator Industries Inc.</t>
  </si>
  <si>
    <t>DIT</t>
  </si>
  <si>
    <t>AMCON Distributing Co.</t>
  </si>
  <si>
    <t>DLA</t>
  </si>
  <si>
    <t>Delta Apparel Inc.</t>
  </si>
  <si>
    <t>DMC</t>
  </si>
  <si>
    <t>DMF</t>
  </si>
  <si>
    <t>Dreyfus Municipal Income Inc.</t>
  </si>
  <si>
    <t>DNN</t>
  </si>
  <si>
    <t>Denison Mines Corp.</t>
  </si>
  <si>
    <t>DPW</t>
  </si>
  <si>
    <t>Digital Power Corp.</t>
  </si>
  <si>
    <t>DRJ</t>
  </si>
  <si>
    <t>Dreams Inc.</t>
  </si>
  <si>
    <t>DXR</t>
  </si>
  <si>
    <t>Daxor Corp.</t>
  </si>
  <si>
    <t>EAD</t>
  </si>
  <si>
    <t>EAG</t>
  </si>
  <si>
    <t>American Defense Systems, Inc.</t>
  </si>
  <si>
    <t>EAR</t>
  </si>
  <si>
    <t>HearUSA Inc.</t>
  </si>
  <si>
    <t>ECF</t>
  </si>
  <si>
    <t>Ellsworth Fund Ltd.</t>
  </si>
  <si>
    <t>EGI</t>
  </si>
  <si>
    <t>Entree Gold Inc.</t>
  </si>
  <si>
    <t>EGT</t>
  </si>
  <si>
    <t>EGX</t>
  </si>
  <si>
    <t>Engex Inc.</t>
  </si>
  <si>
    <t>EIA</t>
  </si>
  <si>
    <t>EIM</t>
  </si>
  <si>
    <t>EIO</t>
  </si>
  <si>
    <t>EIP</t>
  </si>
  <si>
    <t>EIV</t>
  </si>
  <si>
    <t>ELC</t>
  </si>
  <si>
    <t>Eastern Light Capital, Incorporated</t>
  </si>
  <si>
    <t>EMI</t>
  </si>
  <si>
    <t>Eaton Vance Michigan Municipal Income Trust</t>
  </si>
  <si>
    <t>EMJ</t>
  </si>
  <si>
    <t>EML</t>
  </si>
  <si>
    <t>Eastern Co.</t>
  </si>
  <si>
    <t>ENA</t>
  </si>
  <si>
    <t>Enova Systems Inc.</t>
  </si>
  <si>
    <t>END</t>
  </si>
  <si>
    <t>Endeavour International Corporation</t>
  </si>
  <si>
    <t>ENX</t>
  </si>
  <si>
    <t>EPM</t>
  </si>
  <si>
    <t>Evolution Petroleum Corp.</t>
  </si>
  <si>
    <t>ERC</t>
  </si>
  <si>
    <t>ERH</t>
  </si>
  <si>
    <t>ESA</t>
  </si>
  <si>
    <t>Energy Services of America Corporation</t>
  </si>
  <si>
    <t>ESP</t>
  </si>
  <si>
    <t>Espey Manufacturing &amp; Electronics Corp.</t>
  </si>
  <si>
    <t>ETF</t>
  </si>
  <si>
    <t>EVJ</t>
  </si>
  <si>
    <t>Eaton Vance New Jersey Municipal Income Trust</t>
  </si>
  <si>
    <t>EVK</t>
  </si>
  <si>
    <t>Ever-Glory International Group, Inc.</t>
  </si>
  <si>
    <t>EVM</t>
  </si>
  <si>
    <t>EVO</t>
  </si>
  <si>
    <t>Eaton Vance Ohio Municipal Income Trust</t>
  </si>
  <si>
    <t>EVP</t>
  </si>
  <si>
    <t>Eaton Vance Pennsylvania Municipal Income Trust</t>
  </si>
  <si>
    <t>EVV</t>
  </si>
  <si>
    <t>Eaton Vance Limited Duration Income Fund</t>
  </si>
  <si>
    <t>EVY</t>
  </si>
  <si>
    <t>Eaton Vance New York Municipal Income Trust</t>
  </si>
  <si>
    <t>EXK</t>
  </si>
  <si>
    <t>Endeavour Silver Corp.</t>
  </si>
  <si>
    <t>FAX</t>
  </si>
  <si>
    <t>Aberdeen Asia-Pacific Income Fund Inc.</t>
  </si>
  <si>
    <t>FCO</t>
  </si>
  <si>
    <t>Aberdeen Global Income Fund Inc.</t>
  </si>
  <si>
    <t>FEN</t>
  </si>
  <si>
    <t>Energy Income &amp; Growth Fund</t>
  </si>
  <si>
    <t>FFI</t>
  </si>
  <si>
    <t>Fortune Industries, Inc.</t>
  </si>
  <si>
    <t>FLL</t>
  </si>
  <si>
    <t>Full House Resorts Inc.</t>
  </si>
  <si>
    <t>FOH</t>
  </si>
  <si>
    <t>Frederick's of Hollywood Group, Inc.</t>
  </si>
  <si>
    <t>FPP</t>
  </si>
  <si>
    <t>Fieldpoint Petroleum Corp.</t>
  </si>
  <si>
    <t>FRD</t>
  </si>
  <si>
    <t>Friedman Industries Inc.</t>
  </si>
  <si>
    <t>FRG</t>
  </si>
  <si>
    <t>FRS</t>
  </si>
  <si>
    <t>Frisch's Restaurants Inc.</t>
  </si>
  <si>
    <t>FSI</t>
  </si>
  <si>
    <t>Flexible Solutions International Inc.</t>
  </si>
  <si>
    <t>FSP</t>
  </si>
  <si>
    <t>Franklin Street Properties Corp.</t>
  </si>
  <si>
    <t>FTF</t>
  </si>
  <si>
    <t>Franklin Templeton Limited Duration Income Trust</t>
  </si>
  <si>
    <t>FVE</t>
  </si>
  <si>
    <t>Five Star Quality Care Inc.</t>
  </si>
  <si>
    <t>FWV</t>
  </si>
  <si>
    <t>First West Virginia Bancorp Inc.</t>
  </si>
  <si>
    <t>GAN</t>
  </si>
  <si>
    <t>Gainsco Inc.</t>
  </si>
  <si>
    <t>GBG</t>
  </si>
  <si>
    <t>Great Basin Gold Ltd.</t>
  </si>
  <si>
    <t>GBR</t>
  </si>
  <si>
    <t>New Concept Energy, Inc.</t>
  </si>
  <si>
    <t>GEL</t>
  </si>
  <si>
    <t>Genesis Energy LP</t>
  </si>
  <si>
    <t>GGN</t>
  </si>
  <si>
    <t>The Gabelli Global Gold, Natural Resources &amp; Income Trust</t>
  </si>
  <si>
    <t>GGR</t>
  </si>
  <si>
    <t>GeoGlobal Resources Inc.</t>
  </si>
  <si>
    <t>GHM</t>
  </si>
  <si>
    <t>Graham Corp.</t>
  </si>
  <si>
    <t>GIA</t>
  </si>
  <si>
    <t>Gulfstream International Group Inc.</t>
  </si>
  <si>
    <t>GIW</t>
  </si>
  <si>
    <t>Wilber Corp.</t>
  </si>
  <si>
    <t>GLA</t>
  </si>
  <si>
    <t>Clark Holdings Inc.</t>
  </si>
  <si>
    <t>GLQ</t>
  </si>
  <si>
    <t>Clough Global Equity Fund</t>
  </si>
  <si>
    <t>GLU</t>
  </si>
  <si>
    <t>The Gabelli Global Utility &amp; Income Trust</t>
  </si>
  <si>
    <t>GLV</t>
  </si>
  <si>
    <t>Clough Global Allocation Fund</t>
  </si>
  <si>
    <t>GMO</t>
  </si>
  <si>
    <t>General Moly, Inc.</t>
  </si>
  <si>
    <t>GOK</t>
  </si>
  <si>
    <t>Geokinetics Inc.</t>
  </si>
  <si>
    <t>GPR</t>
  </si>
  <si>
    <t>GeoPetro Resources Company</t>
  </si>
  <si>
    <t>GRC</t>
  </si>
  <si>
    <t>Gorman-Rupp Co.</t>
  </si>
  <si>
    <t>GRF</t>
  </si>
  <si>
    <t>Eagle Capital Growth Fund, Inc.</t>
  </si>
  <si>
    <t>GRH</t>
  </si>
  <si>
    <t>GreenHunter Energy, Inc.</t>
  </si>
  <si>
    <t>GRZ</t>
  </si>
  <si>
    <t>Gold Reserve Inc.</t>
  </si>
  <si>
    <t>GSB</t>
  </si>
  <si>
    <t>GlobalScape Inc.</t>
  </si>
  <si>
    <t>GSS</t>
  </si>
  <si>
    <t>Golden Star Resources, Ltd.</t>
  </si>
  <si>
    <t>GST</t>
  </si>
  <si>
    <t>Gastar Exploration, Ltd.</t>
  </si>
  <si>
    <t>GSX</t>
  </si>
  <si>
    <t>Gasco Energy Inc.</t>
  </si>
  <si>
    <t>GTE</t>
  </si>
  <si>
    <t>Gran Tierra Energy, Inc.</t>
  </si>
  <si>
    <t>GTF</t>
  </si>
  <si>
    <t>Cytomedix Inc.</t>
  </si>
  <si>
    <t>GTU</t>
  </si>
  <si>
    <t>Central GoldTrust</t>
  </si>
  <si>
    <t>GV</t>
  </si>
  <si>
    <t>Goldfield Corp.</t>
  </si>
  <si>
    <t>GVP</t>
  </si>
  <si>
    <t>GSE Systems Inc.</t>
  </si>
  <si>
    <t>HDY</t>
  </si>
  <si>
    <t>HEB</t>
  </si>
  <si>
    <t>Hemispherx Biopharma, Inc.</t>
  </si>
  <si>
    <t>HH</t>
  </si>
  <si>
    <t>Hooper Holmes Inc.</t>
  </si>
  <si>
    <t>HHH</t>
  </si>
  <si>
    <t>Internet HOLDRs</t>
  </si>
  <si>
    <t>HKN</t>
  </si>
  <si>
    <t>HKN, Inc.</t>
  </si>
  <si>
    <t>HMG</t>
  </si>
  <si>
    <t>HMG/Courtland Properties Inc.</t>
  </si>
  <si>
    <t>HPJ</t>
  </si>
  <si>
    <t>Hong Kong Highpower Technology, Inc.</t>
  </si>
  <si>
    <t>HQS</t>
  </si>
  <si>
    <t>HRT</t>
  </si>
  <si>
    <t>Arrhythmia Research Technology Inc.</t>
  </si>
  <si>
    <t>HTM</t>
  </si>
  <si>
    <t>US Geothermal Inc.</t>
  </si>
  <si>
    <t>HWG</t>
  </si>
  <si>
    <t>HWK</t>
  </si>
  <si>
    <t>Hawk Corp.</t>
  </si>
  <si>
    <t>IAF</t>
  </si>
  <si>
    <t>Aberdeen Australia Equity Fund Inc.</t>
  </si>
  <si>
    <t>IAH</t>
  </si>
  <si>
    <t>Internet Architecture HOLDRs</t>
  </si>
  <si>
    <t>ICH</t>
  </si>
  <si>
    <t>Investors Capital Holdings, Ltd.</t>
  </si>
  <si>
    <t>IDI</t>
  </si>
  <si>
    <t>IDN</t>
  </si>
  <si>
    <t>Intellicheck Mobilisa, Inc.</t>
  </si>
  <si>
    <t>IEC</t>
  </si>
  <si>
    <t>IEC Electronics Corp.</t>
  </si>
  <si>
    <t>IF</t>
  </si>
  <si>
    <t>IG</t>
  </si>
  <si>
    <t>IGI, Laboratories, Inc.</t>
  </si>
  <si>
    <t>IGC</t>
  </si>
  <si>
    <t>India Globalization Capital, Inc.</t>
  </si>
  <si>
    <t>IHT</t>
  </si>
  <si>
    <t>Innsuites Hospitality Trust</t>
  </si>
  <si>
    <t>IIG</t>
  </si>
  <si>
    <t>Imergent Inc.</t>
  </si>
  <si>
    <t>IIH</t>
  </si>
  <si>
    <t>Internet Infrastructure HOLDRs</t>
  </si>
  <si>
    <t>IMO</t>
  </si>
  <si>
    <t>Imperial Oil Ltd.</t>
  </si>
  <si>
    <t>INO</t>
  </si>
  <si>
    <t>INS</t>
  </si>
  <si>
    <t>Intelligent Systems</t>
  </si>
  <si>
    <t>INUV</t>
  </si>
  <si>
    <t>Inuvo, Inc.</t>
  </si>
  <si>
    <t>IOT</t>
  </si>
  <si>
    <t>Income Opportunity Realty Investors Inc.</t>
  </si>
  <si>
    <t>IPT</t>
  </si>
  <si>
    <t>iParty Corp.</t>
  </si>
  <si>
    <t>ISL</t>
  </si>
  <si>
    <t>ISR</t>
  </si>
  <si>
    <t>IsoRay, Inc.</t>
  </si>
  <si>
    <t>ITI</t>
  </si>
  <si>
    <t>Iteris, Inc.</t>
  </si>
  <si>
    <t>IVA</t>
  </si>
  <si>
    <t>ValueRich, Inc.</t>
  </si>
  <si>
    <t>IVD</t>
  </si>
  <si>
    <t>IVAX Diagnostics Inc.</t>
  </si>
  <si>
    <t>JOB</t>
  </si>
  <si>
    <t>General Employment Enterprises Inc.</t>
  </si>
  <si>
    <t>JRS</t>
  </si>
  <si>
    <t>Nuveen Real Estate Income Fund</t>
  </si>
  <si>
    <t>JVA</t>
  </si>
  <si>
    <t>Coffee Holding Co.Inc.</t>
  </si>
  <si>
    <t>KAD</t>
  </si>
  <si>
    <t>Arcadia Resources Inc.</t>
  </si>
  <si>
    <t>KAZ</t>
  </si>
  <si>
    <t>BMB Munai Inc.</t>
  </si>
  <si>
    <t>Kazakhstan</t>
  </si>
  <si>
    <t>KBX</t>
  </si>
  <si>
    <t>Kimber Resources Inc.</t>
  </si>
  <si>
    <t>KGN</t>
  </si>
  <si>
    <t>Keegan Resources Inc.</t>
  </si>
  <si>
    <t>KOG</t>
  </si>
  <si>
    <t>Kodiak Oil &amp; Gas Corp.</t>
  </si>
  <si>
    <t>KRY</t>
  </si>
  <si>
    <t>Crystallex International Corp.</t>
  </si>
  <si>
    <t>KUN</t>
  </si>
  <si>
    <t>China Shenghuo Pharmaceutical Holdings, Inc.</t>
  </si>
  <si>
    <t>LAQ</t>
  </si>
  <si>
    <t>LB</t>
  </si>
  <si>
    <t>LaBarge Inc.</t>
  </si>
  <si>
    <t>LCI</t>
  </si>
  <si>
    <t>Lannett Co. Inc.</t>
  </si>
  <si>
    <t>LEI</t>
  </si>
  <si>
    <t>Lucas Energy, Inc.</t>
  </si>
  <si>
    <t>LGL</t>
  </si>
  <si>
    <t>The LGL Group, Inc.</t>
  </si>
  <si>
    <t>LIA</t>
  </si>
  <si>
    <t>Liberty Acquisition Holdings Corp.</t>
  </si>
  <si>
    <t>LNG</t>
  </si>
  <si>
    <t>Cheniere Energy, Inc.</t>
  </si>
  <si>
    <t>LOV</t>
  </si>
  <si>
    <t>Spark Networks, Inc.</t>
  </si>
  <si>
    <t>LTS</t>
  </si>
  <si>
    <t>Ladenburg Thalmann Financial Services Inc.</t>
  </si>
  <si>
    <t>LZR</t>
  </si>
  <si>
    <t>Emergent Group, Inc.</t>
  </si>
  <si>
    <t>MAB</t>
  </si>
  <si>
    <t>MAM</t>
  </si>
  <si>
    <t>Maine &amp; Maritimes Corporation</t>
  </si>
  <si>
    <t>MBA</t>
  </si>
  <si>
    <t>CIBT Education Group Inc.</t>
  </si>
  <si>
    <t>MBR</t>
  </si>
  <si>
    <t>Mercantile Bancorp Inc.</t>
  </si>
  <si>
    <t>MCF</t>
  </si>
  <si>
    <t>Contango Oil &amp; Gas Co.</t>
  </si>
  <si>
    <t>MCZ</t>
  </si>
  <si>
    <t>Mad Catz Interactive Inc.</t>
  </si>
  <si>
    <t>MDF</t>
  </si>
  <si>
    <t>Metropolitan Health Networks Inc.</t>
  </si>
  <si>
    <t>MDM</t>
  </si>
  <si>
    <t>Mountain Province Diamonds Inc.</t>
  </si>
  <si>
    <t>MDW</t>
  </si>
  <si>
    <t>Midway Gold Corp.</t>
  </si>
  <si>
    <t>MEA</t>
  </si>
  <si>
    <t>Metalico Inc.</t>
  </si>
  <si>
    <t>MFN</t>
  </si>
  <si>
    <t>Minefinders Corp. Ltd.</t>
  </si>
  <si>
    <t>MGH</t>
  </si>
  <si>
    <t>Minco Gold Corporation</t>
  </si>
  <si>
    <t>MGN</t>
  </si>
  <si>
    <t>Mines Management Inc.</t>
  </si>
  <si>
    <t>MGT</t>
  </si>
  <si>
    <t>MGT Capital Investments, Inc.</t>
  </si>
  <si>
    <t>MHE</t>
  </si>
  <si>
    <t>BlackRock Massachusetts Health and Education Tax-Exempt Trust</t>
  </si>
  <si>
    <t>MHH</t>
  </si>
  <si>
    <t>Mastech Holdings, Inc.</t>
  </si>
  <si>
    <t>MHR</t>
  </si>
  <si>
    <t>Magnum Hunter Resources Corp.</t>
  </si>
  <si>
    <t>MIW</t>
  </si>
  <si>
    <t>MKH</t>
  </si>
  <si>
    <t>Market 2000 HOLDRs</t>
  </si>
  <si>
    <t>MMG</t>
  </si>
  <si>
    <t>Metalline Mining Co.</t>
  </si>
  <si>
    <t>MMV</t>
  </si>
  <si>
    <t>Eaton Vance Massachusetts Municipal Income Trust</t>
  </si>
  <si>
    <t>MOC</t>
  </si>
  <si>
    <t>Command Security Corp.</t>
  </si>
  <si>
    <t>MSL</t>
  </si>
  <si>
    <t>Midsouth Bancorp Inc.</t>
  </si>
  <si>
    <t>MSN</t>
  </si>
  <si>
    <t>Emerson Radio Corp.</t>
  </si>
  <si>
    <t>MVF</t>
  </si>
  <si>
    <t>BlackRock MuniVest Fund, Inc.</t>
  </si>
  <si>
    <t>MVG</t>
  </si>
  <si>
    <t>Mag Silver Corp.</t>
  </si>
  <si>
    <t>MXA</t>
  </si>
  <si>
    <t>Minnesota Municipal Income Portfolio Inc.</t>
  </si>
  <si>
    <t>MXC</t>
  </si>
  <si>
    <t>Mexco Energy Corporation</t>
  </si>
  <si>
    <t>MXN</t>
  </si>
  <si>
    <t>First American Minnesota Municipal Income Fund II Inc.</t>
  </si>
  <si>
    <t>MZA</t>
  </si>
  <si>
    <t>BlackRock Muniyield Arizona Fund, Inc.</t>
  </si>
  <si>
    <t>NAK</t>
  </si>
  <si>
    <t>Northern Dynasty Minerals Ltd.</t>
  </si>
  <si>
    <t>NBH</t>
  </si>
  <si>
    <t>Neuberger Berman Intermediate Municipal Fund Inc.</t>
  </si>
  <si>
    <t>NBJ</t>
  </si>
  <si>
    <t>Nuveen Ohio Dividend Advantage Municipal Fund 2</t>
  </si>
  <si>
    <t>NBO</t>
  </si>
  <si>
    <t>Neuberger Berman New York Intermediate Municipal Fund Inc.</t>
  </si>
  <si>
    <t>NBS</t>
  </si>
  <si>
    <t>Neostem, Inc.</t>
  </si>
  <si>
    <t>NBW</t>
  </si>
  <si>
    <t>Neuberger Berman California Intermediate Municipal Fund Inc.</t>
  </si>
  <si>
    <t>NBY</t>
  </si>
  <si>
    <t>NovaBay Pharmaceuticals, Inc.</t>
  </si>
  <si>
    <t>NCU</t>
  </si>
  <si>
    <t>Nuveen California Premium Income Municipal Fund</t>
  </si>
  <si>
    <t>NEA</t>
  </si>
  <si>
    <t>NEN</t>
  </si>
  <si>
    <t>New England Realty Associates LP</t>
  </si>
  <si>
    <t>NEP</t>
  </si>
  <si>
    <t>NFC</t>
  </si>
  <si>
    <t>Nuveen Connecticut Dividend Advantage Municipal Fund</t>
  </si>
  <si>
    <t>NFM</t>
  </si>
  <si>
    <t>Nuveen Maryland Dividend Advantage Municipal Fund</t>
  </si>
  <si>
    <t>NFZ</t>
  </si>
  <si>
    <t>Nuveen Arizona Dividend Advantage Municipal Fund</t>
  </si>
  <si>
    <t>NG</t>
  </si>
  <si>
    <t>NovaGold Resources Inc.</t>
  </si>
  <si>
    <t>NGB</t>
  </si>
  <si>
    <t>Nuveen Virginia Dividend Advantage Municipal Fund</t>
  </si>
  <si>
    <t>NGD</t>
  </si>
  <si>
    <t>New Gold, Inc.</t>
  </si>
  <si>
    <t>NGK</t>
  </si>
  <si>
    <t>Nuveen Connecticut Dividend Advantage Municipal Fund 2</t>
  </si>
  <si>
    <t>NGO</t>
  </si>
  <si>
    <t>Nuveen Connecticut Dividend Advantage Municipal Fund 3</t>
  </si>
  <si>
    <t>NGX</t>
  </si>
  <si>
    <t>NHC</t>
  </si>
  <si>
    <t>National Healthcare Corp.</t>
  </si>
  <si>
    <t>NHR</t>
  </si>
  <si>
    <t>North Asia Investment Corporation</t>
  </si>
  <si>
    <t>NII</t>
  </si>
  <si>
    <t>Nuveen North Carolina Dividend Advantage Municipal Fund 3</t>
  </si>
  <si>
    <t>NIV</t>
  </si>
  <si>
    <t>NIVS IntelliMedia Technology Group, Inc.</t>
  </si>
  <si>
    <t>NKG</t>
  </si>
  <si>
    <t>Nuveen Georgia Dividend Advantage Municipal Fund 2</t>
  </si>
  <si>
    <t>NKL</t>
  </si>
  <si>
    <t>Nuveen Insured California Dividend Advantage Municipal Fund</t>
  </si>
  <si>
    <t>NKO</t>
  </si>
  <si>
    <t>Nuveen Insured New York Dividend Advantage Municipal Fund</t>
  </si>
  <si>
    <t>NKR</t>
  </si>
  <si>
    <t>Nuveen Arizona Dividend Advantage Municipal Fund 2</t>
  </si>
  <si>
    <t>NKX</t>
  </si>
  <si>
    <t>Nuveen Insured California Tax Free Advantage Municipal Fund</t>
  </si>
  <si>
    <t>NLP</t>
  </si>
  <si>
    <t>NTS Realty Holdings LP</t>
  </si>
  <si>
    <t>NMB</t>
  </si>
  <si>
    <t>Nuveen Massachusetts Dividend Advantage Municipal Fund</t>
  </si>
  <si>
    <t>NMZ</t>
  </si>
  <si>
    <t>Nuveen Municipal High Income Opportunity Fund</t>
  </si>
  <si>
    <t>NNB</t>
  </si>
  <si>
    <t>Nuveen Virginia Dividend Advantage Municipal Fund 2</t>
  </si>
  <si>
    <t>NNO</t>
  </si>
  <si>
    <t>Nuveen North Carolina Dividend Advantage Municipal Fund 2</t>
  </si>
  <si>
    <t>NOG</t>
  </si>
  <si>
    <t>Northern Oil and Gas, Inc.</t>
  </si>
  <si>
    <t>NOM</t>
  </si>
  <si>
    <t>Nuveen Missouri Premium Income Municipal Fund</t>
  </si>
  <si>
    <t>NPG</t>
  </si>
  <si>
    <t>Nuveen Georgia Premium Income Municipal Fund</t>
  </si>
  <si>
    <t>NRB</t>
  </si>
  <si>
    <t>Nuveen North Carolina Dividend Advantage Municipal Fund</t>
  </si>
  <si>
    <t>NRK</t>
  </si>
  <si>
    <t>NRO</t>
  </si>
  <si>
    <t>Neuberger Berman Real Estate Securities Income Fund Inc.</t>
  </si>
  <si>
    <t>NSU</t>
  </si>
  <si>
    <t>Nevsun Resources Ltd.</t>
  </si>
  <si>
    <t>NTN</t>
  </si>
  <si>
    <t>NTN Buzztime Inc.</t>
  </si>
  <si>
    <t>NUJ</t>
  </si>
  <si>
    <t>Nuveen New Jersey Dividend Advantage Municipal Fund 2</t>
  </si>
  <si>
    <t>NVG</t>
  </si>
  <si>
    <t>Nuveen Insured Dividend Advantage Municipal Fund</t>
  </si>
  <si>
    <t>NVJ</t>
  </si>
  <si>
    <t>Nuveen Ohio Dividend Advantage Municipal Fund 3</t>
  </si>
  <si>
    <t>NVX</t>
  </si>
  <si>
    <t>Nuveen California Dividend Advantage Municipal Fund 2</t>
  </si>
  <si>
    <t>NVY</t>
  </si>
  <si>
    <t>Nuveen Pennsylvania Dividend Advantage Municipal Fund 2</t>
  </si>
  <si>
    <t>NWD</t>
  </si>
  <si>
    <t>New Dragon Asia Corp.</t>
  </si>
  <si>
    <t>NWF</t>
  </si>
  <si>
    <t>Nuveen Insured Florida Tax Free Advantage Municipal Fund</t>
  </si>
  <si>
    <t>NWI</t>
  </si>
  <si>
    <t>Nuveen Maryland Dividend Advantage Municipal Fund 3</t>
  </si>
  <si>
    <t>NXE</t>
  </si>
  <si>
    <t>Nuveen Arizona Dividend Advantage Municipal Fund 3</t>
  </si>
  <si>
    <t>NXG</t>
  </si>
  <si>
    <t>Northgate Minerals Corp.</t>
  </si>
  <si>
    <t>NXI</t>
  </si>
  <si>
    <t>Nuveen Ohio Dividend Advantage Municipal Fund</t>
  </si>
  <si>
    <t>NXJ</t>
  </si>
  <si>
    <t>Nuveen New Jersey Dividend Advantage Municipal Fund</t>
  </si>
  <si>
    <t>NXK</t>
  </si>
  <si>
    <t>Nuveen New York Dividend Advantage Municipal Fund 2</t>
  </si>
  <si>
    <t>NXM</t>
  </si>
  <si>
    <t>Nuveen Pennsylvania Dividend Advantage Municipal Fund</t>
  </si>
  <si>
    <t>NXZ</t>
  </si>
  <si>
    <t>Nuveen Dividend Advatage Municipal Fund 2</t>
  </si>
  <si>
    <t>NYH</t>
  </si>
  <si>
    <t>NZF</t>
  </si>
  <si>
    <t>Nuveen Dividend Advantage Municipal Fund 3</t>
  </si>
  <si>
    <t>NZH</t>
  </si>
  <si>
    <t>Nuveen California Dividend Advantage Municipal Fund 3</t>
  </si>
  <si>
    <t>NZR</t>
  </si>
  <si>
    <t>Nuveen Maryland Dividend Advantage Municipal Fund 2</t>
  </si>
  <si>
    <t>NZW</t>
  </si>
  <si>
    <t>Nuveen Michigan Dividend Advantage Municipal Fund</t>
  </si>
  <si>
    <t>NZX</t>
  </si>
  <si>
    <t>Nuveen Georgia Dividend Advantage Municipal Fund</t>
  </si>
  <si>
    <t>OFI</t>
  </si>
  <si>
    <t>Overhill Farms Inc.</t>
  </si>
  <si>
    <t>OIH</t>
  </si>
  <si>
    <t>Oil Services HOLDRs</t>
  </si>
  <si>
    <t>OPK</t>
  </si>
  <si>
    <t>Opko Health, Inc.</t>
  </si>
  <si>
    <t>ORS</t>
  </si>
  <si>
    <t>Orsus Xelent Technologies Inc.</t>
  </si>
  <si>
    <t>PAL</t>
  </si>
  <si>
    <t>North American Palladium Ltd.</t>
  </si>
  <si>
    <t>PBM</t>
  </si>
  <si>
    <t>Pacific Booker Minerals Inc.</t>
  </si>
  <si>
    <t>PCC</t>
  </si>
  <si>
    <t>PMC Commercial Trust</t>
  </si>
  <si>
    <t>PCE</t>
  </si>
  <si>
    <t>Pacific Office Properties Trust Inc.</t>
  </si>
  <si>
    <t>PDC</t>
  </si>
  <si>
    <t>Pioneer Drilling Co.</t>
  </si>
  <si>
    <t>PDL-B</t>
  </si>
  <si>
    <t>Presidential Realty Corp.</t>
  </si>
  <si>
    <t>PDO</t>
  </si>
  <si>
    <t>Pyramid Oil Company</t>
  </si>
  <si>
    <t>PHC</t>
  </si>
  <si>
    <t>PHC Inc.</t>
  </si>
  <si>
    <t>PHF</t>
  </si>
  <si>
    <t>Pacholder High Yield Fund Inc.</t>
  </si>
  <si>
    <t>PIP</t>
  </si>
  <si>
    <t>PharmAthene, Inc.</t>
  </si>
  <si>
    <t>PKT</t>
  </si>
  <si>
    <t>Procera Networks, Inc.</t>
  </si>
  <si>
    <t>PLG</t>
  </si>
  <si>
    <t>Platinum Group Metals Ltd.</t>
  </si>
  <si>
    <t>PLM</t>
  </si>
  <si>
    <t>Polymet Mining Corp.</t>
  </si>
  <si>
    <t>PLX</t>
  </si>
  <si>
    <t>Protalix BioTherapeutics, Inc.</t>
  </si>
  <si>
    <t>PNS</t>
  </si>
  <si>
    <t>Pinnacle Data Systems Inc.</t>
  </si>
  <si>
    <t>PPH</t>
  </si>
  <si>
    <t>Pharmaceutical HOLDRs</t>
  </si>
  <si>
    <t>PRK</t>
  </si>
  <si>
    <t>Park National Corp.</t>
  </si>
  <si>
    <t>PTN</t>
  </si>
  <si>
    <t>Palatin Technologies Inc.</t>
  </si>
  <si>
    <t>PUDA</t>
  </si>
  <si>
    <t>Puda Coal Inc.</t>
  </si>
  <si>
    <t>PW</t>
  </si>
  <si>
    <t>Pittsburgh &amp; West Virginia Railroad</t>
  </si>
  <si>
    <t>PXG</t>
  </si>
  <si>
    <t>Phoenix Footwear Group Inc.</t>
  </si>
  <si>
    <t>PZG</t>
  </si>
  <si>
    <t>Paramount Gold and Silver Corp.</t>
  </si>
  <si>
    <t>QBC</t>
  </si>
  <si>
    <t>Cubic Energy Inc.</t>
  </si>
  <si>
    <t>QMM</t>
  </si>
  <si>
    <t>Quaterra Resources Inc.</t>
  </si>
  <si>
    <t>RAE</t>
  </si>
  <si>
    <t>RAE Systems Inc.</t>
  </si>
  <si>
    <t>RAP</t>
  </si>
  <si>
    <t>RBY</t>
  </si>
  <si>
    <t>Rubicon Minerals Corporation</t>
  </si>
  <si>
    <t>RCG</t>
  </si>
  <si>
    <t>RENN Global Entrepreneurs Fund, Inc.</t>
  </si>
  <si>
    <t>RFA</t>
  </si>
  <si>
    <t>BlackRock Investment Quality Municipal Income Trust</t>
  </si>
  <si>
    <t>RGN</t>
  </si>
  <si>
    <t>Regenerx Biopharmaceuticals Inc.</t>
  </si>
  <si>
    <t>RIC</t>
  </si>
  <si>
    <t>Richmont Mines Inc.</t>
  </si>
  <si>
    <t>RKH</t>
  </si>
  <si>
    <t>Regional Bank HOLDRs</t>
  </si>
  <si>
    <t>RNJ</t>
  </si>
  <si>
    <t>BlackRock New Jersey Investment Quality Municipal Trust</t>
  </si>
  <si>
    <t>RNN</t>
  </si>
  <si>
    <t>Rexahn Pharmaceuticals, Inc.</t>
  </si>
  <si>
    <t>RNY</t>
  </si>
  <si>
    <t>BlackRock New York Investment Quality Municipal Trust</t>
  </si>
  <si>
    <t>ROX</t>
  </si>
  <si>
    <t>Castle Brands Inc.</t>
  </si>
  <si>
    <t>RPI</t>
  </si>
  <si>
    <t>Roberts Realty Investors Inc.</t>
  </si>
  <si>
    <t>RTH</t>
  </si>
  <si>
    <t>Retail HOLDRs</t>
  </si>
  <si>
    <t>RTK</t>
  </si>
  <si>
    <t>Rentech, Inc.</t>
  </si>
  <si>
    <t>RVP</t>
  </si>
  <si>
    <t>Retractable Technologies Inc.</t>
  </si>
  <si>
    <t>RVR</t>
  </si>
  <si>
    <t>White River Capital Inc</t>
  </si>
  <si>
    <t>RWC</t>
  </si>
  <si>
    <t>RELM Wireless Corp.</t>
  </si>
  <si>
    <t>SA</t>
  </si>
  <si>
    <t>Seabridge Gold, Inc.</t>
  </si>
  <si>
    <t>SAL</t>
  </si>
  <si>
    <t>Salisbury Bancorp Inc.</t>
  </si>
  <si>
    <t>SBI</t>
  </si>
  <si>
    <t>Western Asset Intermediate Muni Fund Inc.</t>
  </si>
  <si>
    <t>SEB</t>
  </si>
  <si>
    <t>Seaboard Corp.</t>
  </si>
  <si>
    <t>SGA</t>
  </si>
  <si>
    <t>Saga Communications Inc.</t>
  </si>
  <si>
    <t>SGB</t>
  </si>
  <si>
    <t>Southwest Georgia Financial Corp.</t>
  </si>
  <si>
    <t>SHZ</t>
  </si>
  <si>
    <t>China Shen Zhou Mining &amp; Resources, Inc.</t>
  </si>
  <si>
    <t>SIF</t>
  </si>
  <si>
    <t>SIFCO Industries Inc.</t>
  </si>
  <si>
    <t>SIHI</t>
  </si>
  <si>
    <t>SinoHub, Inc.</t>
  </si>
  <si>
    <t>SIM</t>
  </si>
  <si>
    <t>Grupo Simec S.A.B. de C.V.</t>
  </si>
  <si>
    <t>SLI</t>
  </si>
  <si>
    <t>SL Industries Inc.</t>
  </si>
  <si>
    <t>SMH</t>
  </si>
  <si>
    <t>Semiconductor HOLDRs</t>
  </si>
  <si>
    <t>SNT</t>
  </si>
  <si>
    <t>Senesco Technologies Inc.</t>
  </si>
  <si>
    <t>SSE</t>
  </si>
  <si>
    <t>Southern Connecticut Bancorp Inc.</t>
  </si>
  <si>
    <t>SSN</t>
  </si>
  <si>
    <t>Samson Oil &amp; Gas Limited</t>
  </si>
  <si>
    <t>SSY</t>
  </si>
  <si>
    <t>SunLink Health Systems Inc.</t>
  </si>
  <si>
    <t>STS</t>
  </si>
  <si>
    <t>Supreme Industries Inc.</t>
  </si>
  <si>
    <t>SUF</t>
  </si>
  <si>
    <t>Sulphco Inc.</t>
  </si>
  <si>
    <t>SVA</t>
  </si>
  <si>
    <t>Sinovac Biotech Ltd.</t>
  </si>
  <si>
    <t>SVT</t>
  </si>
  <si>
    <t>Servotronics Inc.</t>
  </si>
  <si>
    <t>SWH</t>
  </si>
  <si>
    <t>Software HOLDRs</t>
  </si>
  <si>
    <t>TA</t>
  </si>
  <si>
    <t>TravelCenters of America LLC</t>
  </si>
  <si>
    <t>TBV</t>
  </si>
  <si>
    <t>Tiens Biotech Group USA Inc.</t>
  </si>
  <si>
    <t>TCX</t>
  </si>
  <si>
    <t>Tucows Inc.</t>
  </si>
  <si>
    <t>TF</t>
  </si>
  <si>
    <t>Thai Capital Fund Inc.</t>
  </si>
  <si>
    <t>TGB</t>
  </si>
  <si>
    <t>Taseko Mines Ltd.</t>
  </si>
  <si>
    <t>TGC</t>
  </si>
  <si>
    <t>Tengasco Inc.</t>
  </si>
  <si>
    <t>THM</t>
  </si>
  <si>
    <t>International Tower Hill Mines Ltd.</t>
  </si>
  <si>
    <t>TIK</t>
  </si>
  <si>
    <t>Tel-Instrument Electronics Corp.</t>
  </si>
  <si>
    <t>TIS</t>
  </si>
  <si>
    <t>Orchids Paper Products Company</t>
  </si>
  <si>
    <t>TIV</t>
  </si>
  <si>
    <t>Tri-Valley Corp.</t>
  </si>
  <si>
    <t>TLF</t>
  </si>
  <si>
    <t>Tandy Leather Factory, Inc.</t>
  </si>
  <si>
    <t>TLR</t>
  </si>
  <si>
    <t>Timberline Resources Corp.</t>
  </si>
  <si>
    <t>TLX</t>
  </si>
  <si>
    <t>Trans-Lux Corp.</t>
  </si>
  <si>
    <t>TMP</t>
  </si>
  <si>
    <t>Tompkins Financial Corporation.</t>
  </si>
  <si>
    <t>TOF</t>
  </si>
  <si>
    <t>Tofutti Brands Inc.</t>
  </si>
  <si>
    <t>TPI</t>
  </si>
  <si>
    <t>Tianyin Pharmaceutical Co., Inc.</t>
  </si>
  <si>
    <t>TRE</t>
  </si>
  <si>
    <t>Tanzanian Royalty Exploration Corp.</t>
  </si>
  <si>
    <t>TRT</t>
  </si>
  <si>
    <t>Trio-Tech International</t>
  </si>
  <si>
    <t>TSH</t>
  </si>
  <si>
    <t>Teche Holding Company</t>
  </si>
  <si>
    <t>TTH</t>
  </si>
  <si>
    <t>Telecom HOLDRs</t>
  </si>
  <si>
    <t>UEC</t>
  </si>
  <si>
    <t>Uranium Energy Corp.</t>
  </si>
  <si>
    <t>ULU</t>
  </si>
  <si>
    <t>ULURU Inc.</t>
  </si>
  <si>
    <t>UMH</t>
  </si>
  <si>
    <t>UMH Properties Inc.</t>
  </si>
  <si>
    <t>UPG</t>
  </si>
  <si>
    <t>Universal Power Group Inc.</t>
  </si>
  <si>
    <t>UPI</t>
  </si>
  <si>
    <t>Uroplasty Inc.</t>
  </si>
  <si>
    <t>UQM</t>
  </si>
  <si>
    <t>UQM Technologies Inc.</t>
  </si>
  <si>
    <t>URG</t>
  </si>
  <si>
    <t>UR-Energy Inc.</t>
  </si>
  <si>
    <t>URZ</t>
  </si>
  <si>
    <t>Uranerz Energy Corp.</t>
  </si>
  <si>
    <t>UTG</t>
  </si>
  <si>
    <t>Reaves Utility Income Fund</t>
  </si>
  <si>
    <t>UTH</t>
  </si>
  <si>
    <t>Utilities HOLDRs</t>
  </si>
  <si>
    <t>UTEK Corporation</t>
  </si>
  <si>
    <t>UUU</t>
  </si>
  <si>
    <t>Universal Security Instruments Inc.</t>
  </si>
  <si>
    <t>UVE</t>
  </si>
  <si>
    <t>Universal Insurance Holdings Inc.</t>
  </si>
  <si>
    <t>UWN</t>
  </si>
  <si>
    <t>Nevada Gold &amp; Casinos Inc.</t>
  </si>
  <si>
    <t>UXG</t>
  </si>
  <si>
    <t>US Gold Corporation</t>
  </si>
  <si>
    <t>VAZ</t>
  </si>
  <si>
    <t>Delaware Investments Arizona Municipal Income Fund</t>
  </si>
  <si>
    <t>VCF</t>
  </si>
  <si>
    <t>Delaware Investments Colorado Municipal Income Fund, Inc.</t>
  </si>
  <si>
    <t>VFL</t>
  </si>
  <si>
    <t>Delaware Investments National Municipal Income Fund</t>
  </si>
  <si>
    <t>VGZ</t>
  </si>
  <si>
    <t>Vista Gold Corp.</t>
  </si>
  <si>
    <t>VHC</t>
  </si>
  <si>
    <t>VirnetX Holding Corp</t>
  </si>
  <si>
    <t>VII</t>
  </si>
  <si>
    <t>Vicon Industries Inc.</t>
  </si>
  <si>
    <t>VKI</t>
  </si>
  <si>
    <t>VKL</t>
  </si>
  <si>
    <t>VMM</t>
  </si>
  <si>
    <t>Delaware Investments Minnesota Municipal Income Fund II</t>
  </si>
  <si>
    <t>VMV</t>
  </si>
  <si>
    <t>VSR</t>
  </si>
  <si>
    <t>Versar Inc.</t>
  </si>
  <si>
    <t>VTG</t>
  </si>
  <si>
    <t>Vantage Drilling Company</t>
  </si>
  <si>
    <t>WAC</t>
  </si>
  <si>
    <t>Walter Investment Management Corp.</t>
  </si>
  <si>
    <t>WEX</t>
  </si>
  <si>
    <t>Winland Electronics Inc.</t>
  </si>
  <si>
    <t>WGA</t>
  </si>
  <si>
    <t>Wells-Gardner Electronics Corp.</t>
  </si>
  <si>
    <t>WLB</t>
  </si>
  <si>
    <t>Westmoreland Coal Co.</t>
  </si>
  <si>
    <t>WMH</t>
  </si>
  <si>
    <t>Wireless HOLDRs</t>
  </si>
  <si>
    <t>WSC</t>
  </si>
  <si>
    <t>Wesco Financial Corp.</t>
  </si>
  <si>
    <t>WTT</t>
  </si>
  <si>
    <t>Wireless Telecom Group Inc.</t>
  </si>
  <si>
    <t>WYY</t>
  </si>
  <si>
    <t>WidePoint Corp.</t>
  </si>
  <si>
    <t>WZE</t>
  </si>
  <si>
    <t>Wizzard Software Corporation</t>
  </si>
  <si>
    <t>XFN</t>
  </si>
  <si>
    <t>Xfone, Inc.</t>
  </si>
  <si>
    <t>XPL</t>
  </si>
  <si>
    <t>Solitario Exploration &amp; Royalty Corp.</t>
  </si>
  <si>
    <t>XPO</t>
  </si>
  <si>
    <t>Express-1 Expedited Solutions Inc</t>
  </si>
  <si>
    <t>XRA</t>
  </si>
  <si>
    <t>Exeter Resource Corporation</t>
  </si>
  <si>
    <t>YMI</t>
  </si>
  <si>
    <t>YM BioSciences Inc.</t>
  </si>
  <si>
    <t>ZBB</t>
  </si>
  <si>
    <t>ZBB Energy Corporation</t>
  </si>
  <si>
    <t>AMEX</t>
  </si>
  <si>
    <t>No.</t>
  </si>
  <si>
    <t>Ticker</t>
  </si>
  <si>
    <t>Company</t>
  </si>
  <si>
    <t>Sector</t>
  </si>
  <si>
    <t>Industry</t>
  </si>
  <si>
    <t>Country</t>
  </si>
  <si>
    <t>Exchange</t>
  </si>
  <si>
    <t>Биржа</t>
  </si>
  <si>
    <t>Сектор</t>
  </si>
  <si>
    <t>Индустрия</t>
  </si>
  <si>
    <t>Количество сделок</t>
  </si>
  <si>
    <t>Способ входа в позицию</t>
  </si>
  <si>
    <t>Net</t>
  </si>
  <si>
    <t>Комиссия</t>
  </si>
  <si>
    <t>Комиссия всего</t>
  </si>
  <si>
    <t>Оценка трейда</t>
  </si>
  <si>
    <t>Дата закрытия</t>
  </si>
  <si>
    <t>Открытие дня</t>
  </si>
  <si>
    <t>Закрытие дня</t>
  </si>
  <si>
    <t>СВОДНЫЕ ДАННЫЕ</t>
  </si>
  <si>
    <t>СВОДНЫЕ РЕЗУЛЬТАТЫ ПО БИРЖАМ</t>
  </si>
  <si>
    <t>Год</t>
  </si>
  <si>
    <t>Неделя</t>
  </si>
  <si>
    <t>Месяц</t>
  </si>
  <si>
    <t>Кол-во акций</t>
  </si>
  <si>
    <t>Первоначальный стоп-лосс</t>
  </si>
  <si>
    <t>Способ выхода из позиции</t>
  </si>
  <si>
    <t>Стоп-лосс</t>
  </si>
  <si>
    <t>Подтянутый стоп</t>
  </si>
  <si>
    <t>Самостоятельный выход</t>
  </si>
  <si>
    <t>Тейк-профит</t>
  </si>
  <si>
    <t>Маржин-колл</t>
  </si>
  <si>
    <t>Пробой уровня</t>
  </si>
  <si>
    <t>Отскок от уровня</t>
  </si>
  <si>
    <t>В канале</t>
  </si>
  <si>
    <t>Разворотная формация</t>
  </si>
  <si>
    <t>Срыв базы</t>
  </si>
  <si>
    <t>Продолжение движения</t>
  </si>
  <si>
    <t>Пробой экстремума</t>
  </si>
  <si>
    <t>Кол-во сделок</t>
  </si>
  <si>
    <t>Дни недели</t>
  </si>
  <si>
    <t>Май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</si>
  <si>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</si>
  <si>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</si>
  <si>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</si>
  <si>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</si>
  <si>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</si>
  <si>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</si>
  <si>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Воскресение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</si>
  <si>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</si>
  <si>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</si>
  <si>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</si>
  <si>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</si>
  <si>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</si>
  <si>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</si>
  <si>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</si>
  <si>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</si>
  <si>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</si>
  <si>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</si>
  <si>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</si>
  <si>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Месяцы</t>
  </si>
  <si>
    <t>High</t>
  </si>
  <si>
    <t>Low</t>
  </si>
  <si>
    <t>Close</t>
  </si>
  <si>
    <t>Open</t>
  </si>
  <si>
    <t>Volume</t>
  </si>
  <si>
    <t>Gross</t>
  </si>
  <si>
    <t>Объем</t>
  </si>
  <si>
    <t>http://www.smartapple.biz</t>
  </si>
  <si>
    <t>Помощь</t>
  </si>
  <si>
    <t>Прибыльных сделок (%)</t>
  </si>
  <si>
    <t>Убыточных сделок (%)</t>
  </si>
  <si>
    <t>R-мультипликатор</t>
  </si>
  <si>
    <t>R - мультипликатор</t>
  </si>
  <si>
    <t>Направление</t>
  </si>
  <si>
    <t>Общий итог</t>
  </si>
  <si>
    <t>Другое1 (написать)</t>
  </si>
  <si>
    <t>Другое2 (написать)</t>
  </si>
  <si>
    <t>Сумма прибыльных дней</t>
  </si>
  <si>
    <t>Сумма убыточных дней</t>
  </si>
  <si>
    <t>Средний прибыльный день</t>
  </si>
  <si>
    <t>Средний убыточный день</t>
  </si>
  <si>
    <t>P/L Gross (в центах)</t>
  </si>
  <si>
    <t>Дата открытия</t>
  </si>
  <si>
    <t>№ сделки</t>
  </si>
  <si>
    <t>Кол-во прибыльных дней</t>
  </si>
  <si>
    <t>Кол-во прибыльных дней (%)</t>
  </si>
  <si>
    <t>Кол-во убыточных дней</t>
  </si>
  <si>
    <t>Кол-во убыточных дней (%)</t>
  </si>
  <si>
    <t>Всего торговых дней</t>
  </si>
  <si>
    <t>ЗАВИСИМОСТЬ РЕЗУЛЬТАТА ОТ НАПРАВЛЕНИЯ ПОЗИЦИИ (Диаграмма)</t>
  </si>
  <si>
    <t>РЕЗУЛЬТАТЫ ПО НЕДЕЛЯМ, МЕСЯЦАМ, ГОДАМ (Диаграмма)</t>
  </si>
  <si>
    <t>Отношение ср. приб. сделки к ср. убыточн.</t>
  </si>
  <si>
    <t>Отношение ср. приб. дня к ср. убыточн.</t>
  </si>
  <si>
    <t>Косметические изменения журнала и исправления.</t>
  </si>
  <si>
    <t>Фактор прибыли</t>
  </si>
  <si>
    <t>Средний день</t>
  </si>
  <si>
    <t>JKS</t>
  </si>
  <si>
    <t>MCP</t>
  </si>
  <si>
    <t>Диапазон времени в сделке (мин)</t>
  </si>
  <si>
    <t>Для начала работы необходимо удалить все демонстрационные данные из ячеек с серым и белым фоном.</t>
  </si>
  <si>
    <t>Добавлены колонны: "Первоначальный стоп-лосс", "Способ выхода из позиции", "Gross P\L" в центах, "Gross P\L" и "Net P\L" в процентах, "R-мультипликатор".</t>
  </si>
  <si>
    <t>Полностью удалены макросы VBA. Конвертеры распространяються отдельно.</t>
  </si>
  <si>
    <t>Тикер</t>
  </si>
  <si>
    <t>СВОДНЫЕ РЕЗУЛЬТАТЫ ПО ИНДУСТРИЯМ (Диаграмма)</t>
  </si>
  <si>
    <t>При достижение максимального размера в 999 строк на листе  "Данные", нужно выделить последнюю строку и "протянуть" ее дальше на необходимую глубину.</t>
  </si>
  <si>
    <r>
      <t xml:space="preserve">Все сводные таблицы и диаграммы в журнале обновляются нажатием комбинацией клавиш </t>
    </r>
    <r>
      <rPr>
        <b/>
        <sz val="11"/>
        <color theme="1"/>
        <rFont val="Calibri"/>
        <family val="2"/>
        <charset val="204"/>
        <scheme val="minor"/>
      </rPr>
      <t>CTRL+ALT+F5</t>
    </r>
    <r>
      <rPr>
        <sz val="11"/>
        <color theme="1"/>
        <rFont val="Calibri"/>
        <family val="2"/>
        <charset val="204"/>
        <scheme val="minor"/>
      </rPr>
      <t xml:space="preserve"> .</t>
    </r>
  </si>
  <si>
    <t>На листе "Данные" необходимо заполнять только серые ячейки, белые ячейки заполнять не обязательно. Цветные ячейки трогать нельзя, так как в этих ячейках содержаться вычислительные формулы.</t>
  </si>
  <si>
    <t>Максимальный убыточный день</t>
  </si>
  <si>
    <t>Максимальный прибыльный день</t>
  </si>
  <si>
    <t>Макс. кол-во убыточных дней подряд</t>
  </si>
  <si>
    <t>Макс. кол-во прибыльных дней подряд</t>
  </si>
  <si>
    <t>Макс. кол-во прибыльных сделок подряд</t>
  </si>
  <si>
    <t>Макс. кол-во убыточных сделок подряд</t>
  </si>
  <si>
    <t>Максимальная просадка</t>
  </si>
  <si>
    <t>Фактор восстановления</t>
  </si>
  <si>
    <t>Средняя просадка</t>
  </si>
  <si>
    <t>Данные по сделкам</t>
  </si>
  <si>
    <t>Данные по дням</t>
  </si>
  <si>
    <t>Кол-во прибыльных сделок</t>
  </si>
  <si>
    <t>Кол-во убыточных сделок</t>
  </si>
  <si>
    <t>Максимальная просадка (%)</t>
  </si>
  <si>
    <t>Средняя просадка (%)</t>
  </si>
  <si>
    <t>AADR</t>
  </si>
  <si>
    <t>WCM BNY Mellon Focused Growth A</t>
  </si>
  <si>
    <t>ABCD</t>
  </si>
  <si>
    <t>Cambium Learning Group, Inc.</t>
  </si>
  <si>
    <t>Arkansas Best Corporation</t>
  </si>
  <si>
    <t>AboveNet, Inc.</t>
  </si>
  <si>
    <t>Tamir Biotechnology, Inc.</t>
  </si>
  <si>
    <t>ACOM</t>
  </si>
  <si>
    <t>Ancestry.com Inc.</t>
  </si>
  <si>
    <t>Actuate Corporation</t>
  </si>
  <si>
    <t>ADPT Corp</t>
  </si>
  <si>
    <t>Addus HomeCare Corp.</t>
  </si>
  <si>
    <t>AEGON N.V.</t>
  </si>
  <si>
    <t>AERL</t>
  </si>
  <si>
    <t>Asia Entertainment &amp; Resources Ltd.</t>
  </si>
  <si>
    <t>AEterna Zentaris Inc. (USA)</t>
  </si>
  <si>
    <t>AFCB</t>
  </si>
  <si>
    <t>Athens Bancshares Corporation</t>
  </si>
  <si>
    <t>Market Vectors Africa Index ETF</t>
  </si>
  <si>
    <t>AGCO Corporation</t>
  </si>
  <si>
    <t>AMERIGROUP Corporation</t>
  </si>
  <si>
    <t>ProShares Ultra Silver</t>
  </si>
  <si>
    <t>AH</t>
  </si>
  <si>
    <t>Accretive Health, Inc.</t>
  </si>
  <si>
    <t>Aixtron AG</t>
  </si>
  <si>
    <t>AK Steel Holding Corporation</t>
  </si>
  <si>
    <t>ALLETE, Inc.</t>
  </si>
  <si>
    <t>ALIM</t>
  </si>
  <si>
    <t>Alimera Sciences, Inc.</t>
  </si>
  <si>
    <t>Alaska Air Group, Inc.</t>
  </si>
  <si>
    <t>The Allstate Corporation</t>
  </si>
  <si>
    <t>ALR</t>
  </si>
  <si>
    <t>Alere Inc.</t>
  </si>
  <si>
    <t>ALRN</t>
  </si>
  <si>
    <t>American Learning Corporation</t>
  </si>
  <si>
    <t>ALT</t>
  </si>
  <si>
    <t>iShares Diversified Alternatives Trust</t>
  </si>
  <si>
    <t>ALTE</t>
  </si>
  <si>
    <t>Alterra Capital Holdings Limited</t>
  </si>
  <si>
    <t>AMAP</t>
  </si>
  <si>
    <t>AutoNavi Holdings Limited</t>
  </si>
  <si>
    <t>AMBO</t>
  </si>
  <si>
    <t>Ambow Education Holding Ltd.</t>
  </si>
  <si>
    <t>AMCF</t>
  </si>
  <si>
    <t>Andatee China Marine Fuel Services Corporation</t>
  </si>
  <si>
    <t>Advanced Micro Devices, Inc.</t>
  </si>
  <si>
    <t>AMJ</t>
  </si>
  <si>
    <t>JPMorgan Alerian MLP Index ETN</t>
  </si>
  <si>
    <t>AMLP</t>
  </si>
  <si>
    <t>Alerian MLP ETF</t>
  </si>
  <si>
    <t>AMRC</t>
  </si>
  <si>
    <t>Ameresco, Inc.</t>
  </si>
  <si>
    <t>ANTH</t>
  </si>
  <si>
    <t>Anthera Pharmaceuticals, Inc.</t>
  </si>
  <si>
    <t>Alpine Total Dynamic Dividend F</t>
  </si>
  <si>
    <t>AOL</t>
  </si>
  <si>
    <t>AOL, Inc.</t>
  </si>
  <si>
    <t>AON</t>
  </si>
  <si>
    <t>AOSL</t>
  </si>
  <si>
    <t>Alpha &amp; Omega Semiconductor, Ltd.</t>
  </si>
  <si>
    <t>Anadarko Petroleum Corporation</t>
  </si>
  <si>
    <t>Apogee Enterprises, Inc.</t>
  </si>
  <si>
    <t>ARCL</t>
  </si>
  <si>
    <t>Archipelago Learning, Inc.</t>
  </si>
  <si>
    <t>ARI</t>
  </si>
  <si>
    <t>Apollo Commercial Real Estate Finance, Inc.</t>
  </si>
  <si>
    <t>Aeropostale, Inc.</t>
  </si>
  <si>
    <t>ARR</t>
  </si>
  <si>
    <t>ARMOUR Residential REIT, Inc.</t>
  </si>
  <si>
    <t>AsiaInfo-Linkage,Inc.</t>
  </si>
  <si>
    <t>Astec Industries, Inc.</t>
  </si>
  <si>
    <t>Ascent Solar Technologies, Inc.</t>
  </si>
  <si>
    <t>AT</t>
  </si>
  <si>
    <t>Atlantic Power Corporation</t>
  </si>
  <si>
    <t>Atlantic Tele-Network, Inc.</t>
  </si>
  <si>
    <t>Atmos Energy Corporation</t>
  </si>
  <si>
    <t>ATSC</t>
  </si>
  <si>
    <t>ATS Corporation</t>
  </si>
  <si>
    <t>Atwood Oceanics, Inc.</t>
  </si>
  <si>
    <t>A.T. Cross Company</t>
  </si>
  <si>
    <t>AV</t>
  </si>
  <si>
    <t>Aviva plc</t>
  </si>
  <si>
    <t>AVEO</t>
  </si>
  <si>
    <t>AVEO Pharmaceuticals, Inc.</t>
  </si>
  <si>
    <t>AVNW</t>
  </si>
  <si>
    <t>Aviat Networks, Inc.</t>
  </si>
  <si>
    <t>Alpine Global Premier Propertie</t>
  </si>
  <si>
    <t>AXEN</t>
  </si>
  <si>
    <t xml:space="preserve">iShares MSCI ACWI ex US Energy </t>
  </si>
  <si>
    <t>AXFN</t>
  </si>
  <si>
    <t>iShares MSCI ACWI ex US Financials Index</t>
  </si>
  <si>
    <t>AXHE</t>
  </si>
  <si>
    <t xml:space="preserve">iShares MSCI ACWI ex US Health </t>
  </si>
  <si>
    <t>AXMT</t>
  </si>
  <si>
    <t>iShares MSCI ACWI ex US Materia</t>
  </si>
  <si>
    <t>AXN</t>
  </si>
  <si>
    <t>Aoxing Pharmaceutical Company, Inc.</t>
  </si>
  <si>
    <t>AXUT</t>
  </si>
  <si>
    <t>iShares MSCI ACWI ex US Utiliti</t>
  </si>
  <si>
    <t>AstraZeneca PLC</t>
  </si>
  <si>
    <t>AZPN</t>
  </si>
  <si>
    <t>Aspen Technology Inc.</t>
  </si>
  <si>
    <t>Banro Corporation</t>
  </si>
  <si>
    <t>BAB</t>
  </si>
  <si>
    <t>PowerShares Build America Bond</t>
  </si>
  <si>
    <t>BABS</t>
  </si>
  <si>
    <t>SPDR Nuveen Barclays Cap Build Amer Bd</t>
  </si>
  <si>
    <t>BABZ</t>
  </si>
  <si>
    <t>Pimco Build America Bond Strate</t>
  </si>
  <si>
    <t>iPath DJ-UBS Cotton TR Sub-Idx ETN</t>
  </si>
  <si>
    <t>BALT</t>
  </si>
  <si>
    <t>Baltic Trading Limited</t>
  </si>
  <si>
    <t>BBVA</t>
  </si>
  <si>
    <t>Brunswick Corporation</t>
  </si>
  <si>
    <t>Blackrock Real Asset Equity Tru</t>
  </si>
  <si>
    <t>BCOM</t>
  </si>
  <si>
    <t>B Communications Ltd</t>
  </si>
  <si>
    <t>Barclays PLC</t>
  </si>
  <si>
    <t>Blue Dolphin Energy Company</t>
  </si>
  <si>
    <t>BDE</t>
  </si>
  <si>
    <t>Clarus Corp.</t>
  </si>
  <si>
    <t>BELM</t>
  </si>
  <si>
    <t>Bell Microproducts Inc.</t>
  </si>
  <si>
    <t>BH</t>
  </si>
  <si>
    <t>Biglari Holdings Inc</t>
  </si>
  <si>
    <t>BIB</t>
  </si>
  <si>
    <t>ProShares Ultra Nasdaq Biotechnology</t>
  </si>
  <si>
    <t>BICK</t>
  </si>
  <si>
    <t>First Trust BICK Index</t>
  </si>
  <si>
    <t>BIS</t>
  </si>
  <si>
    <t>ProShares UltraShort Nasdaq Biotech</t>
  </si>
  <si>
    <t>Bioject Medical Technologies Inc.</t>
  </si>
  <si>
    <t>BJ's Restaurants, Inc.</t>
  </si>
  <si>
    <t>Black Hills Corporation</t>
  </si>
  <si>
    <t>BlackRock Income Trust, Inc.</t>
  </si>
  <si>
    <t>BLIN</t>
  </si>
  <si>
    <t>Bridgeline Digital, Inc</t>
  </si>
  <si>
    <t>Vanguard Long-Term Bond Index ETF</t>
  </si>
  <si>
    <t>Bemis Company, Inc.</t>
  </si>
  <si>
    <t>Bristol-Myers Squibb Company</t>
  </si>
  <si>
    <t>BNO</t>
  </si>
  <si>
    <t>United States Brent Oil Fund, L</t>
  </si>
  <si>
    <t>BORN</t>
  </si>
  <si>
    <t>China New Borun Corporation</t>
  </si>
  <si>
    <t>B.O.S. Better Online Solutions Ltd.</t>
  </si>
  <si>
    <t>BlackRock Credit Allocation Income Trust III</t>
  </si>
  <si>
    <t>BlackRock Ecosolutions Investme</t>
  </si>
  <si>
    <t>BRAF</t>
  </si>
  <si>
    <t>Global X Brazil Financials ETF</t>
  </si>
  <si>
    <t>BRAQ</t>
  </si>
  <si>
    <t>Global X Brazil Consumer ETF</t>
  </si>
  <si>
    <t>BRAZ</t>
  </si>
  <si>
    <t>Global X Brazil Mid Cap ETF</t>
  </si>
  <si>
    <t>BRD</t>
  </si>
  <si>
    <t>Brigus Gold Corp</t>
  </si>
  <si>
    <t>BRFS</t>
  </si>
  <si>
    <t>BRIL</t>
  </si>
  <si>
    <t>Direxion Daily BRIC Bull 2X Shares</t>
  </si>
  <si>
    <t>BRIS</t>
  </si>
  <si>
    <t>Direxion Daily BRIC Bear 2X Shares</t>
  </si>
  <si>
    <t>BRK-B</t>
  </si>
  <si>
    <t>Brookline Bancorp, Inc.</t>
  </si>
  <si>
    <t>BRXX</t>
  </si>
  <si>
    <t>EGS INDXX Brazil Infrastructure</t>
  </si>
  <si>
    <t>BSCB</t>
  </si>
  <si>
    <t>Guggenheim BulletShares 2011 Co</t>
  </si>
  <si>
    <t>BSCC</t>
  </si>
  <si>
    <t>Guggenheim BulletShares 2012 CB</t>
  </si>
  <si>
    <t>BSCD</t>
  </si>
  <si>
    <t>Guggenheim BulletShares 2013 Co</t>
  </si>
  <si>
    <t>BSCE</t>
  </si>
  <si>
    <t>Guggenheim BulletShares 2014 Co</t>
  </si>
  <si>
    <t>BSCF</t>
  </si>
  <si>
    <t>Guggenheim BulletShares 2015 Co</t>
  </si>
  <si>
    <t>BSCG</t>
  </si>
  <si>
    <t>Guggenheim BulletShares 2016 Co</t>
  </si>
  <si>
    <t>BSCH</t>
  </si>
  <si>
    <t>Guggenheim BulletShares 2017 Co</t>
  </si>
  <si>
    <t>BSFT</t>
  </si>
  <si>
    <t>BroadSoft, Inc.</t>
  </si>
  <si>
    <t>Alon Holdings Blue Square - Israel Ltd</t>
  </si>
  <si>
    <t>BSPM</t>
  </si>
  <si>
    <t>Biostar Pharmaceuticals, Inc.</t>
  </si>
  <si>
    <t>BlackRock Credit Allocation Income Trust IV</t>
  </si>
  <si>
    <t>BWC</t>
  </si>
  <si>
    <t>The Babcock &amp; Wilcox Company</t>
  </si>
  <si>
    <t>BXDB</t>
  </si>
  <si>
    <t>Barclays Short B Lvgd Inv S&amp;P 500 TR ETN</t>
  </si>
  <si>
    <t>BXDC</t>
  </si>
  <si>
    <t>Barclays Short C Lvgd Inv S&amp;P 500 TR ETN</t>
  </si>
  <si>
    <t>BXDD</t>
  </si>
  <si>
    <t>Barclays Short D Lvgd Inv S&amp;P 500 TR ETN</t>
  </si>
  <si>
    <t>BXUB</t>
  </si>
  <si>
    <t>Barclays Long B Leveraged S&amp;P 500 TR ETN</t>
  </si>
  <si>
    <t>BXUC</t>
  </si>
  <si>
    <t>Barclays Long C Leveraged S&amp;P 500 TR ETN</t>
  </si>
  <si>
    <t>Boise Inc.</t>
  </si>
  <si>
    <t>ProShares UltraShort MSCI Brazil</t>
  </si>
  <si>
    <t>CA Technologies</t>
  </si>
  <si>
    <t>Cascade Bancorp</t>
  </si>
  <si>
    <t>Morgan Stanley China A Share Fu</t>
  </si>
  <si>
    <t>CAK</t>
  </si>
  <si>
    <t>CAMAC Energy Inc.</t>
  </si>
  <si>
    <t>CALX</t>
  </si>
  <si>
    <t>Calix Inc.</t>
  </si>
  <si>
    <t>Capstone Therapeutics Corp.</t>
  </si>
  <si>
    <t>Christopher &amp; Banks Corporation</t>
  </si>
  <si>
    <t>CBOE</t>
  </si>
  <si>
    <t>CBOE Holdings, Inc.</t>
  </si>
  <si>
    <t>CBP</t>
  </si>
  <si>
    <t>Renhuang Pharmaceuticals, Inc.</t>
  </si>
  <si>
    <t>CBPO</t>
  </si>
  <si>
    <t>China Biologic Products, Inc.</t>
  </si>
  <si>
    <t>Calgon Carbon Corporation</t>
  </si>
  <si>
    <t>Carnival Corporation</t>
  </si>
  <si>
    <t>CCM</t>
  </si>
  <si>
    <t>Concord Medical Services Holdings Limited</t>
  </si>
  <si>
    <t>CCME</t>
  </si>
  <si>
    <t>China MediaExpress Holdings, Inc.</t>
  </si>
  <si>
    <t>CDXS</t>
  </si>
  <si>
    <t>Codexis, Inc.</t>
  </si>
  <si>
    <t>CELH</t>
  </si>
  <si>
    <t>Celsius Holdings, Inc.</t>
  </si>
  <si>
    <t>CELM</t>
  </si>
  <si>
    <t>China Electric Motor, Inc.</t>
  </si>
  <si>
    <t>CERP</t>
  </si>
  <si>
    <t>Cereplast, Inc.</t>
  </si>
  <si>
    <t xml:space="preserve">Cornerstone Progressive Return </t>
  </si>
  <si>
    <t>CGC</t>
  </si>
  <si>
    <t>Capital Gold Corp.</t>
  </si>
  <si>
    <t>Compagnie G</t>
  </si>
  <si>
    <t>Consolidated Graphics, Inc.</t>
  </si>
  <si>
    <t>Aberdeen Chile Fund, Inc.</t>
  </si>
  <si>
    <t>CHC</t>
  </si>
  <si>
    <t>China Hydroelectric Corporation</t>
  </si>
  <si>
    <t>CHGS</t>
  </si>
  <si>
    <t>China GengSheng Minerals, Inc</t>
  </si>
  <si>
    <t>CHIB</t>
  </si>
  <si>
    <t>Global X China Technology ETF</t>
  </si>
  <si>
    <t>CHIE</t>
  </si>
  <si>
    <t>Global X China Energy ETF</t>
  </si>
  <si>
    <t>CHII</t>
  </si>
  <si>
    <t>Global X China Industrials ETF</t>
  </si>
  <si>
    <t>CHIM</t>
  </si>
  <si>
    <t>Global X China Materials ETF</t>
  </si>
  <si>
    <t>CHIQ</t>
  </si>
  <si>
    <t>Global X China Consumer ETF</t>
  </si>
  <si>
    <t>CHIX</t>
  </si>
  <si>
    <t>Global X China Financials ETF</t>
  </si>
  <si>
    <t>CHKM</t>
  </si>
  <si>
    <t>Chesapeake Midstream Partners, L.P.</t>
  </si>
  <si>
    <t>CHOP</t>
  </si>
  <si>
    <t>China Gerui Advanced Materials Group Ltd.</t>
  </si>
  <si>
    <t>CHRM</t>
  </si>
  <si>
    <t>Charm Communications Inc.</t>
  </si>
  <si>
    <t>CHSP</t>
  </si>
  <si>
    <t>Chesapeake Lodging Trust Common Shares of Beneficial Interest</t>
  </si>
  <si>
    <t>China Unicom (Hong Kong) Limited</t>
  </si>
  <si>
    <t>CHXX</t>
  </si>
  <si>
    <t>EGS INDXX China Infrastructure</t>
  </si>
  <si>
    <t>CIGNA Corporation</t>
  </si>
  <si>
    <t>CIE</t>
  </si>
  <si>
    <t>Cobalt International Energy, Inc.</t>
  </si>
  <si>
    <t>Cia Energetica de Minas Gerais</t>
  </si>
  <si>
    <t>CIGX</t>
  </si>
  <si>
    <t>CIL</t>
  </si>
  <si>
    <t>China Intelligent Lighting and Electronics, Inc.</t>
  </si>
  <si>
    <t>CIRCOR International, Inc.</t>
  </si>
  <si>
    <t>CIS</t>
  </si>
  <si>
    <t>Camelot Information Systems Inc.</t>
  </si>
  <si>
    <t>CIT</t>
  </si>
  <si>
    <t>CIT Group, Inc.</t>
  </si>
  <si>
    <t>CLD</t>
  </si>
  <si>
    <t>Cloud Peak Energy Inc.</t>
  </si>
  <si>
    <t>CLDT</t>
  </si>
  <si>
    <t>Chatham Lodging Trust</t>
  </si>
  <si>
    <t>CLGX</t>
  </si>
  <si>
    <t>CoreLogic, Inc.</t>
  </si>
  <si>
    <t>CLNY</t>
  </si>
  <si>
    <t>Colony Financial, Inc.</t>
  </si>
  <si>
    <t>CLU</t>
  </si>
  <si>
    <t>Cellu Tissue Holdings Inc.</t>
  </si>
  <si>
    <t>CLY</t>
  </si>
  <si>
    <t>iShares 10+ Year Credit Bond</t>
  </si>
  <si>
    <t>ProShares UltraShort DJ-UBS Commodity</t>
  </si>
  <si>
    <t>iShares S&amp;P CA AMT-Free Municipal Bd</t>
  </si>
  <si>
    <t>CNAM</t>
  </si>
  <si>
    <t>China Armco Metals, Inc.</t>
  </si>
  <si>
    <t>CNDA</t>
  </si>
  <si>
    <t>IQ Canada Small Cap ETF</t>
  </si>
  <si>
    <t>CNET</t>
  </si>
  <si>
    <t>ChinaNet Online Holdings, Inc.</t>
  </si>
  <si>
    <t>CNIT</t>
  </si>
  <si>
    <t>China Information Technology, Inc.</t>
  </si>
  <si>
    <t>Cleco Corporation</t>
  </si>
  <si>
    <t>CONMED Corporation</t>
  </si>
  <si>
    <t>CNO Financial Group, Inc.</t>
  </si>
  <si>
    <t>CenterPoint Energy, Inc.</t>
  </si>
  <si>
    <t>CNR</t>
  </si>
  <si>
    <t>China Metro-Rural Holdings Limited</t>
  </si>
  <si>
    <t>CNST</t>
  </si>
  <si>
    <t>Constar International Inc.</t>
  </si>
  <si>
    <t>CNVO</t>
  </si>
  <si>
    <t>Convio, Inc.</t>
  </si>
  <si>
    <t>Market Vectors Chinese Renminbi/USD ETN</t>
  </si>
  <si>
    <t>CNYD</t>
  </si>
  <si>
    <t>China Yida Holding, Co.</t>
  </si>
  <si>
    <t>CO</t>
  </si>
  <si>
    <t>China Cord Blood Corporation</t>
  </si>
  <si>
    <t>Colonial Financial Services, Inc.</t>
  </si>
  <si>
    <t>CODE</t>
  </si>
  <si>
    <t>Spansion Inc.</t>
  </si>
  <si>
    <t>Cabot Oil &amp; Gas Corporation</t>
  </si>
  <si>
    <t>COHN</t>
  </si>
  <si>
    <t>Cohen &amp; Company Inc.</t>
  </si>
  <si>
    <t>Cohu, Inc.</t>
  </si>
  <si>
    <t>Converted Organics Inc.</t>
  </si>
  <si>
    <t>COPX</t>
  </si>
  <si>
    <t>Global X Copper Miners ETF</t>
  </si>
  <si>
    <t>CORN</t>
  </si>
  <si>
    <t>Teucrium Corn Fund ETV</t>
  </si>
  <si>
    <t>CORP</t>
  </si>
  <si>
    <t>Pimco Investment Grade Corporat</t>
  </si>
  <si>
    <t>iPath DJ-UBS Livestock TR Sub-Idx ETN</t>
  </si>
  <si>
    <t>CPI</t>
  </si>
  <si>
    <t>IQ CPI Inflation Hedge ETF</t>
  </si>
  <si>
    <t>Chesapeake Utilities Corporation</t>
  </si>
  <si>
    <t>Copart, Inc.</t>
  </si>
  <si>
    <t>Compuware Corporation</t>
  </si>
  <si>
    <t>CQQQ</t>
  </si>
  <si>
    <t>Claymore/AlphaShares China Technology</t>
  </si>
  <si>
    <t>CRBA</t>
  </si>
  <si>
    <t>Jefferies TR/J CRB Global Agriculture Eq</t>
  </si>
  <si>
    <t>CRBI</t>
  </si>
  <si>
    <t>Jefferies TR/J CRB Global Ind Metals Eq</t>
  </si>
  <si>
    <t>CRBQ</t>
  </si>
  <si>
    <t>Jefferies TR/J CRB Global Commodity Eq</t>
  </si>
  <si>
    <t>Chromcraft Revington, Inc.</t>
  </si>
  <si>
    <t>Crawford &amp; Company</t>
  </si>
  <si>
    <t>CREG</t>
  </si>
  <si>
    <t>China Recycling Energy Corp</t>
  </si>
  <si>
    <t>Charles River Laboratories International, Inc.</t>
  </si>
  <si>
    <t>CRMD</t>
  </si>
  <si>
    <t>CorMedix, Inc.</t>
  </si>
  <si>
    <t>CARBO Ceramics Inc.</t>
  </si>
  <si>
    <t>China Ritar Power Corp.</t>
  </si>
  <si>
    <t>CorVel Corporation</t>
  </si>
  <si>
    <t>CRVP</t>
  </si>
  <si>
    <t>Crystal Rock Holdings, Inc.</t>
  </si>
  <si>
    <t>CryptoLogic Limited</t>
  </si>
  <si>
    <t>CSFS</t>
  </si>
  <si>
    <t>The Cash Store Financial Services, Inc.</t>
  </si>
  <si>
    <t>CSLS</t>
  </si>
  <si>
    <t>Credit Suisse Long/Short Liquid Idx ETN</t>
  </si>
  <si>
    <t>CSM</t>
  </si>
  <si>
    <t>ProShares Credit Suisse 130/30</t>
  </si>
  <si>
    <t>Cintas Corporation</t>
  </si>
  <si>
    <t>CTC</t>
  </si>
  <si>
    <t>IFM Investments Limited</t>
  </si>
  <si>
    <t>CenturyLink, Inc.</t>
  </si>
  <si>
    <t>CommScope, Inc.</t>
  </si>
  <si>
    <t>CU</t>
  </si>
  <si>
    <t>First Trust ISE Global Copper Index</t>
  </si>
  <si>
    <t>Cubic Corporation</t>
  </si>
  <si>
    <t>CVE</t>
  </si>
  <si>
    <t>Cenovus Energy Inc.</t>
  </si>
  <si>
    <t>CVVT</t>
  </si>
  <si>
    <t>China Valves Technology, Inc.</t>
  </si>
  <si>
    <t>CWB</t>
  </si>
  <si>
    <t>SPDR Barclays Capital Convertible Bond</t>
  </si>
  <si>
    <t>CWH</t>
  </si>
  <si>
    <t>CommonWealth REIT</t>
  </si>
  <si>
    <t>CWS</t>
  </si>
  <si>
    <t>China Wind Systems, Inc.</t>
  </si>
  <si>
    <t>SPDR Nuveen Barclays Capital CA Muni Bd</t>
  </si>
  <si>
    <t>CXDC</t>
  </si>
  <si>
    <t>China XD Plastics Company Ltd.</t>
  </si>
  <si>
    <t>CXPO</t>
  </si>
  <si>
    <t>Crimson Exploration Inc.</t>
  </si>
  <si>
    <t>CXS</t>
  </si>
  <si>
    <t>Crexus Investment Corp.</t>
  </si>
  <si>
    <t>Corrections Corporation of America</t>
  </si>
  <si>
    <t>CYDE</t>
  </si>
  <si>
    <t>CyberDefender Corporation</t>
  </si>
  <si>
    <t>CZI</t>
  </si>
  <si>
    <t>Direxion Daily China Bear 3X Shares</t>
  </si>
  <si>
    <t>CZM</t>
  </si>
  <si>
    <t>Direxion Daily China Bull 3X Shares</t>
  </si>
  <si>
    <t>Diebold, Incorporated</t>
  </si>
  <si>
    <t>Donaldson Company, Inc.</t>
  </si>
  <si>
    <t>NTT DOCOMO, Inc.</t>
  </si>
  <si>
    <t>DCW Total Return Fund</t>
  </si>
  <si>
    <t>ProShares Short Oil &amp; Gas</t>
  </si>
  <si>
    <t>ProShares Ultra Dow30</t>
  </si>
  <si>
    <t>Deere &amp; Company</t>
  </si>
  <si>
    <t>Denny's Corporation</t>
  </si>
  <si>
    <t>DENT</t>
  </si>
  <si>
    <t>Dent Tactical ETF</t>
  </si>
  <si>
    <t>Delaware Enhanced Global Divide</t>
  </si>
  <si>
    <t>DEXO</t>
  </si>
  <si>
    <t>Dex One Corporation</t>
  </si>
  <si>
    <t>Delphi Financial Group, Inc.</t>
  </si>
  <si>
    <t>DG</t>
  </si>
  <si>
    <t>Dollar General Corporation</t>
  </si>
  <si>
    <t>WisdomTree Emerging Mkts SmallCap Div</t>
  </si>
  <si>
    <t>DWS Dreman Value Income Edge Fu</t>
  </si>
  <si>
    <t>DHRM</t>
  </si>
  <si>
    <t>Dehaier Medical Systems Limited</t>
  </si>
  <si>
    <t>DHT Holdings, Inc.</t>
  </si>
  <si>
    <t>SPDR Dow Jones Industrial Average</t>
  </si>
  <si>
    <t>ProShares Ultra Oil &amp; Gas</t>
  </si>
  <si>
    <t>DJCI</t>
  </si>
  <si>
    <t>UBS E-TRACS DJ-UBS Commodity Idx TR ETN</t>
  </si>
  <si>
    <t>iPath DJ-UBS Commodity Index TR ETN</t>
  </si>
  <si>
    <t>DJSP</t>
  </si>
  <si>
    <t>DJSP Enterprises, Inc.</t>
  </si>
  <si>
    <t>DLBL</t>
  </si>
  <si>
    <t>iPath US Treasury Long Bond Bul</t>
  </si>
  <si>
    <t>DLBS</t>
  </si>
  <si>
    <t>iPath US Treasury Long Bond Bea</t>
  </si>
  <si>
    <t>Dollar Tree, Inc.</t>
  </si>
  <si>
    <t>The Dolan Company</t>
  </si>
  <si>
    <t>Document Security Systems, Inc.</t>
  </si>
  <si>
    <t>DNO</t>
  </si>
  <si>
    <t>United States Short Oil</t>
  </si>
  <si>
    <t>ProShares Short Dow30</t>
  </si>
  <si>
    <t xml:space="preserve">Dow 30 Premium Dow 30 Enhanced </t>
  </si>
  <si>
    <t>DWS RREEF World Estate Fund Inc</t>
  </si>
  <si>
    <t>DSCI</t>
  </si>
  <si>
    <t>Derma Sciences Inc.</t>
  </si>
  <si>
    <t>Macau</t>
  </si>
  <si>
    <t>DTUL</t>
  </si>
  <si>
    <t>iPath US Treasury 2 Yr Bull ETN</t>
  </si>
  <si>
    <t>DTUS</t>
  </si>
  <si>
    <t>iPath US Treasury 2 Yr Bear ETN</t>
  </si>
  <si>
    <t>DIRECTV</t>
  </si>
  <si>
    <t>DTYL</t>
  </si>
  <si>
    <t>iPath US Treasury 10 Yr Bull ET</t>
  </si>
  <si>
    <t>DTYS</t>
  </si>
  <si>
    <t>iPath US Treasury 10 Yr Bear ET</t>
  </si>
  <si>
    <t>ProShares UltraShort Oil &amp; Gas</t>
  </si>
  <si>
    <t>DVOX</t>
  </si>
  <si>
    <t>Dynavox Inc.</t>
  </si>
  <si>
    <t>ProShares UltraShort Dow30</t>
  </si>
  <si>
    <t>WisdomTree Japan Hedged Equity</t>
  </si>
  <si>
    <t>DYP</t>
  </si>
  <si>
    <t>Duoyuan Printing, Inc.</t>
  </si>
  <si>
    <t>Wells Fargo Advantage Income Opportunities Fund</t>
  </si>
  <si>
    <t>EBMT</t>
  </si>
  <si>
    <t>Eagle Bancorp Montana, Inc.</t>
  </si>
  <si>
    <t>Envoy Capital Group, Inc.</t>
  </si>
  <si>
    <t>US Ecology, Inc.</t>
  </si>
  <si>
    <t>ECT</t>
  </si>
  <si>
    <t>Eca Marcellus Trust 1</t>
  </si>
  <si>
    <t>ECTY</t>
  </si>
  <si>
    <t>ECOtality, Inc.</t>
  </si>
  <si>
    <t>Morgan Stanley Emerging Markets</t>
  </si>
  <si>
    <t>EEG</t>
  </si>
  <si>
    <t>EGS DJ Emerging Mkts Titans Composite</t>
  </si>
  <si>
    <t>Ecology &amp; Environment, Inc.</t>
  </si>
  <si>
    <t>EEO</t>
  </si>
  <si>
    <t>EGS DJ Emerging Mkts Energy Titans</t>
  </si>
  <si>
    <t>ProShares Ultra MSCI Emerging Markets</t>
  </si>
  <si>
    <t>ProShares UltraShort MSCI Emerging Mkts</t>
  </si>
  <si>
    <t>EFN</t>
  </si>
  <si>
    <t>EGS DJ Emerging Mkts Financials Titans</t>
  </si>
  <si>
    <t>ProShares Ultra MSCI EAFE</t>
  </si>
  <si>
    <t>ProShares UltraShort MSCI EAFE</t>
  </si>
  <si>
    <t>ProShares Short MSCI EAFE</t>
  </si>
  <si>
    <t>Gas Natural Inc.</t>
  </si>
  <si>
    <t>EGPT</t>
  </si>
  <si>
    <t>Market Vectors Egypt Index ETF</t>
  </si>
  <si>
    <t>Entertainment Gaming Asia Inc.</t>
  </si>
  <si>
    <t>Eaton Vance California Municipal Bond Fund II</t>
  </si>
  <si>
    <t>EIDO</t>
  </si>
  <si>
    <t>iShares MSCI Indonesia Invstble Mkt Idx</t>
  </si>
  <si>
    <t>Eaton Vance Municipal Bond Fund</t>
  </si>
  <si>
    <t>Eaton Vance Ohio Municipal Bond Fund</t>
  </si>
  <si>
    <t>Eaton Vance Pennsylvania Municipal Bond Fund</t>
  </si>
  <si>
    <t>EIRL</t>
  </si>
  <si>
    <t>iShares MSCI Ireland Cppd Invstb Mkt Idx</t>
  </si>
  <si>
    <t>Eaton Vance Municipal Bond Fund II</t>
  </si>
  <si>
    <t>ELD</t>
  </si>
  <si>
    <t>WisdomTree Emerging Markets Loc</t>
  </si>
  <si>
    <t>ELMD</t>
  </si>
  <si>
    <t>Electromed, Inc.</t>
  </si>
  <si>
    <t>Equity LifeStyle Properties, Inc.</t>
  </si>
  <si>
    <t>EMAN</t>
  </si>
  <si>
    <t>eMagin Corp.</t>
  </si>
  <si>
    <t>EMFN</t>
  </si>
  <si>
    <t>iShares MSCI Emerg Mrkts Financials Idx</t>
  </si>
  <si>
    <t>Elbit Imaging Ltd.</t>
  </si>
  <si>
    <t>Eaton Vance New Jersey Municipal Bond Fund</t>
  </si>
  <si>
    <t>EMLC</t>
  </si>
  <si>
    <t>Market Vectors Emerging Markets</t>
  </si>
  <si>
    <t>EMMT</t>
  </si>
  <si>
    <t>iShares MSCI Emerg Mrkts Materials Idx</t>
  </si>
  <si>
    <t>EMT</t>
  </si>
  <si>
    <t>EGS DJ Emerging Mkts Met &amp; Mining Titans</t>
  </si>
  <si>
    <t>ENTN</t>
  </si>
  <si>
    <t>ENV</t>
  </si>
  <si>
    <t>Envestnet, Inc.</t>
  </si>
  <si>
    <t>Eaton Vance New York Municipal Bond Fund</t>
  </si>
  <si>
    <t>Wells Fargo Advantage Global Di</t>
  </si>
  <si>
    <t>Epoch Investment Partners, Inc.</t>
  </si>
  <si>
    <t>EPOL</t>
  </si>
  <si>
    <t>iShares MSCI Poland Investable Mkt Index</t>
  </si>
  <si>
    <t>ProShares UltraShort MSCI Europe</t>
  </si>
  <si>
    <t>Equinix, Inc.</t>
  </si>
  <si>
    <t>EQL</t>
  </si>
  <si>
    <t>ALPS Equal Sector Weight ETF</t>
  </si>
  <si>
    <t>EQU</t>
  </si>
  <si>
    <t>Equal Energy Ltd.</t>
  </si>
  <si>
    <t>Wells Fargo Advantage Multi-Sector Income Fund</t>
  </si>
  <si>
    <t>Wells Fargo Advantage Utilities and High Income Fund</t>
  </si>
  <si>
    <t>EMBRAER - Empresa Brasileira de Aeron</t>
  </si>
  <si>
    <t xml:space="preserve">EnergySolutions, Inc </t>
  </si>
  <si>
    <t>ESSX</t>
  </si>
  <si>
    <t>Essex Rental Corp.</t>
  </si>
  <si>
    <t>Ensco plc</t>
  </si>
  <si>
    <t>Aberdeen Emerging Markets Telecommunications Fund, Inc.</t>
  </si>
  <si>
    <t>Eaton Vance Risk-Managed Divers</t>
  </si>
  <si>
    <t>Eaton Vance Tax-Managed Diversified Equity Income Fund</t>
  </si>
  <si>
    <t>EUFN</t>
  </si>
  <si>
    <t>iShares MSCI Europe Financials Index</t>
  </si>
  <si>
    <t>ProShares Short MSCI Emerging Markets</t>
  </si>
  <si>
    <t>ProShares UltraShort Euro</t>
  </si>
  <si>
    <t>EUSA</t>
  </si>
  <si>
    <t>iShares MSCI USA Index</t>
  </si>
  <si>
    <t>EVI</t>
  </si>
  <si>
    <t>EnviroStar, Inc.</t>
  </si>
  <si>
    <t>Eaton Vance California Municipal Bond Fund</t>
  </si>
  <si>
    <t>East West Bancorp, Inc.</t>
  </si>
  <si>
    <t>ProShares UltraShort MSCI Japan</t>
  </si>
  <si>
    <t>Exact Sciences Corporation</t>
  </si>
  <si>
    <t>EXFO Inc</t>
  </si>
  <si>
    <t xml:space="preserve">Eaton Vance Tax-Managed Global </t>
  </si>
  <si>
    <t>EXL</t>
  </si>
  <si>
    <t>Excel Trust, Inc.</t>
  </si>
  <si>
    <t>EXPR</t>
  </si>
  <si>
    <t>Express Inc.</t>
  </si>
  <si>
    <t>ProShares Ultra MSCI Japan</t>
  </si>
  <si>
    <t>First American Financial Corporation</t>
  </si>
  <si>
    <t>First Trust Active Dividend Inc</t>
  </si>
  <si>
    <t>FBR</t>
  </si>
  <si>
    <t>Fibria Celulose SA</t>
  </si>
  <si>
    <t>First Trust ISE-Revere Natural Gas Idx</t>
  </si>
  <si>
    <t>FCGL</t>
  </si>
  <si>
    <t>Direxion Daily Natural Gas Rela</t>
  </si>
  <si>
    <t>FCGS</t>
  </si>
  <si>
    <t>Direxion Funds ETF</t>
  </si>
  <si>
    <t>MyPhotoAlbum, Inc.</t>
  </si>
  <si>
    <t>FCV</t>
  </si>
  <si>
    <t>FaithShares Catholic Values</t>
  </si>
  <si>
    <t>First Trust DJ STOXX Euro Select Div Idx</t>
  </si>
  <si>
    <t>First Trust Dow Jones Select MicroCp Idx</t>
  </si>
  <si>
    <t>First Trust Strategic Value Index</t>
  </si>
  <si>
    <t>SPDR STOXX Europe 50</t>
  </si>
  <si>
    <t>SPDR EURO STOXX 50</t>
  </si>
  <si>
    <t>F5 Networks, Inc.</t>
  </si>
  <si>
    <t>First Trust FTSE EN Dev Mkts Rel Est Idx</t>
  </si>
  <si>
    <t>First Trust Specialty Finance a</t>
  </si>
  <si>
    <t>First Trust First Trust  Strate</t>
  </si>
  <si>
    <t>First Trust Strategic High Inco</t>
  </si>
  <si>
    <t>FIBK</t>
  </si>
  <si>
    <t>First Interstate Bancsystem Inc.</t>
  </si>
  <si>
    <t>Fidelity National Information Services, Inc.</t>
  </si>
  <si>
    <t>Fiserv, Inc.</t>
  </si>
  <si>
    <t>FIVZ</t>
  </si>
  <si>
    <t>PIMCO 3-7 Year U.S. Treasury Index ETF</t>
  </si>
  <si>
    <t>First Trust ISE Water Idx</t>
  </si>
  <si>
    <t>Foot Locker, Inc.</t>
  </si>
  <si>
    <t>FLAT</t>
  </si>
  <si>
    <t>iPath US Treasury Flattener ETN</t>
  </si>
  <si>
    <t>FLY Leasing Limited</t>
  </si>
  <si>
    <t>FirstMerit Corporation</t>
  </si>
  <si>
    <t>FMV</t>
  </si>
  <si>
    <t>FaithShares Methodist Values</t>
  </si>
  <si>
    <t>Fomento Econ</t>
  </si>
  <si>
    <t>FN</t>
  </si>
  <si>
    <t>Fabrinet</t>
  </si>
  <si>
    <t>FNGN</t>
  </si>
  <si>
    <t>Financial Engines, Inc.</t>
  </si>
  <si>
    <t>First Trust ISE Chindia Idx</t>
  </si>
  <si>
    <t>FOC</t>
  </si>
  <si>
    <t>FaithShares Christian Values</t>
  </si>
  <si>
    <t>Cohen &amp; Steers Closed-End Oppor</t>
  </si>
  <si>
    <t>Fossil, Inc.</t>
  </si>
  <si>
    <t>Fronteer Gold Inc</t>
  </si>
  <si>
    <t>First Trust S&amp;P REIT Idx</t>
  </si>
  <si>
    <t>Flagstone Reinsurance Holdings SA</t>
  </si>
  <si>
    <t>FTLK</t>
  </si>
  <si>
    <t>Funtalk China Holdings Limited</t>
  </si>
  <si>
    <t>FTNT</t>
  </si>
  <si>
    <t>Fortinet Inc.</t>
  </si>
  <si>
    <t>Winthrop Realty Trust</t>
  </si>
  <si>
    <t>FURX</t>
  </si>
  <si>
    <t>Furiex Pharmaceuticals, Inc.</t>
  </si>
  <si>
    <t>ProShares UltraShort FTSE/Xinhua China</t>
  </si>
  <si>
    <t>FZB</t>
  </si>
  <si>
    <t>FaithShares Baptist Values</t>
  </si>
  <si>
    <t>iPath DJ-UBS Natural Gas TR Sub-Idx ETN</t>
  </si>
  <si>
    <t>GBDC</t>
  </si>
  <si>
    <t>Golub Capital BDC, Inc.</t>
  </si>
  <si>
    <t>GBLI</t>
  </si>
  <si>
    <t>Global Indemnity plc</t>
  </si>
  <si>
    <t>Global Income &amp; Currency Fund I</t>
  </si>
  <si>
    <t>DWS Enhanced Commodity Strategy Fund, Inc.</t>
  </si>
  <si>
    <t>The Gabelli Global Deal Fund Co</t>
  </si>
  <si>
    <t>GDOT</t>
  </si>
  <si>
    <t>Green Dot Corporation</t>
  </si>
  <si>
    <t>GDXJ</t>
  </si>
  <si>
    <t>Market Vectors Junior Gold Miners ETF</t>
  </si>
  <si>
    <t>Greif, Inc.</t>
  </si>
  <si>
    <t>The GEO Group, Inc.</t>
  </si>
  <si>
    <t>GFC</t>
  </si>
  <si>
    <t>GEROVA Financial Group Ltd.</t>
  </si>
  <si>
    <t>GFRE</t>
  </si>
  <si>
    <t>Gulf Resources, Inc.</t>
  </si>
  <si>
    <t>GGP</t>
  </si>
  <si>
    <t>General Growth Properties Inc.</t>
  </si>
  <si>
    <t>GGS</t>
  </si>
  <si>
    <t>Global Geophysical Services, Inc.</t>
  </si>
  <si>
    <t>GKNT</t>
  </si>
  <si>
    <t>GLCH</t>
  </si>
  <si>
    <t>Gleacher &amp; Company, Inc</t>
  </si>
  <si>
    <t>Gulfmark Offshore, Inc.</t>
  </si>
  <si>
    <t>GLGL</t>
  </si>
  <si>
    <t>GLG Life Tech Corporation</t>
  </si>
  <si>
    <t>GLJ</t>
  </si>
  <si>
    <t>iShares 10+ Year Government/Credit Bond</t>
  </si>
  <si>
    <t>ProShares UltraShort Gold</t>
  </si>
  <si>
    <t>GLPW</t>
  </si>
  <si>
    <t>Global Power Equipment Group Inc.</t>
  </si>
  <si>
    <t>GMAN</t>
  </si>
  <si>
    <t>Gordmans Stores, Inc.</t>
  </si>
  <si>
    <t>GMMB</t>
  </si>
  <si>
    <t>Grail McDonnell Intermediate Muni Bd ETF</t>
  </si>
  <si>
    <t>GMTB</t>
  </si>
  <si>
    <t>Grail McDonnell Core Taxable Bond ETF</t>
  </si>
  <si>
    <t>GNMK</t>
  </si>
  <si>
    <t>GenMark Diagnostics, Inc.</t>
  </si>
  <si>
    <t>GNR</t>
  </si>
  <si>
    <t>SPDR S&amp;P Global Natural Resourc</t>
  </si>
  <si>
    <t>GNRC</t>
  </si>
  <si>
    <t>Generac Holdings Inc.</t>
  </si>
  <si>
    <t>GenVec, Inc.</t>
  </si>
  <si>
    <t>Claymore/Guggenheim Strategic O</t>
  </si>
  <si>
    <t>GOL Linhas A</t>
  </si>
  <si>
    <t>GORO</t>
  </si>
  <si>
    <t>Gold Resource Corp</t>
  </si>
  <si>
    <t>Genuine Parts Company</t>
  </si>
  <si>
    <t>GPM</t>
  </si>
  <si>
    <t>Guggenheim Enhanced Equity Income Fund</t>
  </si>
  <si>
    <t>Georgia Power Company Sr Public</t>
  </si>
  <si>
    <t>GRES</t>
  </si>
  <si>
    <t>IQ ARB Global Resources ETF</t>
  </si>
  <si>
    <t>GRID</t>
  </si>
  <si>
    <t>First Trust NASDAQ Cln Edge Smrt Grd Inf</t>
  </si>
  <si>
    <t>GRM</t>
  </si>
  <si>
    <t>Graham Packaging Company, Inc.</t>
  </si>
  <si>
    <t>GRV</t>
  </si>
  <si>
    <t>Mars Hill Global Relative Value</t>
  </si>
  <si>
    <t>The Goldman Sachs Group, Inc.</t>
  </si>
  <si>
    <t>GSZ</t>
  </si>
  <si>
    <t>GlobalShares FTSE All-Cap Asia Pac exJpn</t>
  </si>
  <si>
    <t>GTEC</t>
  </si>
  <si>
    <t>Global Defense Technology &amp; Systems, Inc.</t>
  </si>
  <si>
    <t>Great Plains Energy Incorporated</t>
  </si>
  <si>
    <t>H</t>
  </si>
  <si>
    <t>Hyatt Hotels Corporation</t>
  </si>
  <si>
    <t>HSBC Holdings plc</t>
  </si>
  <si>
    <t xml:space="preserve">Highland Credit Stategies Fund </t>
  </si>
  <si>
    <t>Hyperdynamics Corporation</t>
  </si>
  <si>
    <t>HEDJ</t>
  </si>
  <si>
    <t>WisdomTree International Hedged Equity</t>
  </si>
  <si>
    <t>HGSH</t>
  </si>
  <si>
    <t>China HGS Real Estate, Inc.</t>
  </si>
  <si>
    <t>Honda Motor Co., Ltd.</t>
  </si>
  <si>
    <t>HNB</t>
  </si>
  <si>
    <t>Herald National Bank</t>
  </si>
  <si>
    <t>HNRG</t>
  </si>
  <si>
    <t>Hallador Energy Company</t>
  </si>
  <si>
    <t>Holly Corporation</t>
  </si>
  <si>
    <t>Hoku Corporation</t>
  </si>
  <si>
    <t>HPP</t>
  </si>
  <si>
    <t>Hudson Pacific Properties, Inc.</t>
  </si>
  <si>
    <t>Heartland Payment Systems, Inc.</t>
  </si>
  <si>
    <t>HQ Sustainable Maritime Industries, Inc.</t>
  </si>
  <si>
    <t>HRBR</t>
  </si>
  <si>
    <t>Harbor BioSciences, Inc</t>
  </si>
  <si>
    <t>HRG</t>
  </si>
  <si>
    <t>Harbinger Group Inc.</t>
  </si>
  <si>
    <t>Harsco Corporation</t>
  </si>
  <si>
    <t>HSFT</t>
  </si>
  <si>
    <t>hiSoft Technology International Ltd.</t>
  </si>
  <si>
    <t>HTHT</t>
  </si>
  <si>
    <t>China Lodging Group, Limited</t>
  </si>
  <si>
    <t>Heartland Express, Inc.</t>
  </si>
  <si>
    <t>John Hancock Tax-Advantaged Glo</t>
  </si>
  <si>
    <t>The Hallwood Group Incorporated</t>
  </si>
  <si>
    <t>HYGS</t>
  </si>
  <si>
    <t>International Assets Holding Corporation</t>
  </si>
  <si>
    <t xml:space="preserve">ING Asia Pacific High Dividend </t>
  </si>
  <si>
    <t>IBND</t>
  </si>
  <si>
    <t>SPDR Barclays Capital Intl Corp Bond</t>
  </si>
  <si>
    <t>Invesco Insured California Municipal Securities</t>
  </si>
  <si>
    <t>ICU Medical, Inc.</t>
  </si>
  <si>
    <t>SearchMedia Holdings Ltd</t>
  </si>
  <si>
    <t>Integrated Device Technology, Inc.</t>
  </si>
  <si>
    <t>Market Vectors Indonesia Index ETF</t>
  </si>
  <si>
    <t>IDEXX Laboratories, Inc.</t>
  </si>
  <si>
    <t>Aberdeen Indonesia Fund, Inc.</t>
  </si>
  <si>
    <t>iGATE Corporation</t>
  </si>
  <si>
    <t>Invesco California Insured Municipal Income Trust</t>
  </si>
  <si>
    <t>ING International High Dividend</t>
  </si>
  <si>
    <t>Invesco Insured Municipal Income Trust</t>
  </si>
  <si>
    <t>IL</t>
  </si>
  <si>
    <t>IntraLinks Holdings, Inc.</t>
  </si>
  <si>
    <t>Invesco Insured Municipal Bond Trust</t>
  </si>
  <si>
    <t>IMH</t>
  </si>
  <si>
    <t>Impac Mortgage Holdings Inc.</t>
  </si>
  <si>
    <t>Invesco Insured Municipal Securities</t>
  </si>
  <si>
    <t>Invesco Insured Municipal Trust</t>
  </si>
  <si>
    <t>Cohen &amp; Steers Global Income Builder, Inc.</t>
  </si>
  <si>
    <t>INDL</t>
  </si>
  <si>
    <t>Direxion Daily India Bull 2X Shares</t>
  </si>
  <si>
    <t>INDY</t>
  </si>
  <si>
    <t>iShares S&amp;P India Nifty 50 Index</t>
  </si>
  <si>
    <t>INDZ</t>
  </si>
  <si>
    <t>Direxion Daily India Bear 2X Shares</t>
  </si>
  <si>
    <t>Informatica Corporation</t>
  </si>
  <si>
    <t>ING Groep NV</t>
  </si>
  <si>
    <t>Inovio Pharmaceuticals, Inc.</t>
  </si>
  <si>
    <t>Market Vectors Indian Rupee/USD ETN</t>
  </si>
  <si>
    <t>INV</t>
  </si>
  <si>
    <t>INVE</t>
  </si>
  <si>
    <t>Identive Group, Inc.</t>
  </si>
  <si>
    <t>SPDR Nuveen Barclays Capital NY Muni Bd</t>
  </si>
  <si>
    <t>InterOil Corporation</t>
  </si>
  <si>
    <t>Interpublic Group of Companies, Inc.</t>
  </si>
  <si>
    <t>Invesco California Quality Municipal Securities</t>
  </si>
  <si>
    <t>Invesco Quality Municipal Income Trust</t>
  </si>
  <si>
    <t>Invesco Quality Municipal Securities</t>
  </si>
  <si>
    <t>Invesco New York Quality Municipal Securities</t>
  </si>
  <si>
    <t>Invesco Quality Municipal Investment Trust</t>
  </si>
  <si>
    <t>ING Risk Managed Natural Resour</t>
  </si>
  <si>
    <t>IRWD</t>
  </si>
  <si>
    <t>Ironwood Pharmaceuticals Inc.</t>
  </si>
  <si>
    <t>Intersil Corporation</t>
  </si>
  <si>
    <t>Aberdeen Israel Fund Inc.</t>
  </si>
  <si>
    <t>SPDR Barclays Cap Interm Term Credit Bnd</t>
  </si>
  <si>
    <t>Itron, Inc.</t>
  </si>
  <si>
    <t>Ita</t>
  </si>
  <si>
    <t>Ivanhoe Energy Inc.</t>
  </si>
  <si>
    <t>IVOG</t>
  </si>
  <si>
    <t>Vanguard S&amp;P Mid-Cap 400 Growth</t>
  </si>
  <si>
    <t>IVOO</t>
  </si>
  <si>
    <t>Vanguard S&amp;P Mid-Cap 400 ETF</t>
  </si>
  <si>
    <t>IVOV</t>
  </si>
  <si>
    <t xml:space="preserve">Vanguard S&amp;P Mid-Cap 400 Value </t>
  </si>
  <si>
    <t>IWL</t>
  </si>
  <si>
    <t>iShares Russell Top 200 Index</t>
  </si>
  <si>
    <t>IWX</t>
  </si>
  <si>
    <t>iShares Russell Top 200 Value Index</t>
  </si>
  <si>
    <t>IWY</t>
  </si>
  <si>
    <t>iShares Russell Top 200 Growth Index</t>
  </si>
  <si>
    <t>JAKKS Pacific, Inc.</t>
  </si>
  <si>
    <t>Nuveen Core Equity Alpha Fund N</t>
  </si>
  <si>
    <t>JCO</t>
  </si>
  <si>
    <t>JETS Contrarian Opportunities Index</t>
  </si>
  <si>
    <t>JDS Uniphase Corporation</t>
  </si>
  <si>
    <t>Nuveen Floating Rate Income Fund</t>
  </si>
  <si>
    <t>JGBO</t>
  </si>
  <si>
    <t>Jiangbo Pharmaceuticals, Inc</t>
  </si>
  <si>
    <t>Nuveen Global Government Enhanc</t>
  </si>
  <si>
    <t>Nuveen Global Value Opportuniti</t>
  </si>
  <si>
    <t>James Hardie Industries SE</t>
  </si>
  <si>
    <t>iPath DJ-UBS Agriculture TR Sub-Idx ETN</t>
  </si>
  <si>
    <t>iPath DJ-UBS Copper TR Sub-Idx ETN</t>
  </si>
  <si>
    <t>iPath DJ-UBS Energy TR Sub-Idx ETN</t>
  </si>
  <si>
    <t>iPath DJ-UBS Grains TR Sub-Idx ETN</t>
  </si>
  <si>
    <t>iPath DJ-UBS Ind Metals TR Sub-Idx ETN</t>
  </si>
  <si>
    <t>iPath DJ-UBS Nickel TR Sub-Idx ETN</t>
  </si>
  <si>
    <t>iPath DJ-UBS Prec Metals TR Sub-Idx ETN</t>
  </si>
  <si>
    <t>iPath DJ-UBS Softs TR Sub-Idx ETN</t>
  </si>
  <si>
    <t>iPath DJ-UBS Tin TR Sub-Idx ETN</t>
  </si>
  <si>
    <t>iPath DJ-UBS Aluminum TR Sub-Idx ETN</t>
  </si>
  <si>
    <t>JinkoSolar Holding Co., Ltd.</t>
  </si>
  <si>
    <t>JNGW</t>
  </si>
  <si>
    <t>Jingwei International Limited</t>
  </si>
  <si>
    <t>iPath DJ-UBS Coffee TR Sub-Idx ETN</t>
  </si>
  <si>
    <t>Nuveen Multi-Strategy Income &amp; Growth Fund</t>
  </si>
  <si>
    <t>ProShares UltraShort MSCI Pacific ex-Jpn</t>
  </si>
  <si>
    <t>Nuveen Multi-Strategy Income &amp; Growth Fund 2</t>
  </si>
  <si>
    <t>Nuveen Floating Rate Income Opportunity Fund</t>
  </si>
  <si>
    <t>KAR</t>
  </si>
  <si>
    <t>KAR Auction Services, Inc.</t>
  </si>
  <si>
    <t>KCG</t>
  </si>
  <si>
    <t>Kelly Services, Inc.</t>
  </si>
  <si>
    <t>KEM</t>
  </si>
  <si>
    <t>KEMET Corp.</t>
  </si>
  <si>
    <t>KGJI</t>
  </si>
  <si>
    <t>Kingold Jewelry, Inc.</t>
  </si>
  <si>
    <t>KH</t>
  </si>
  <si>
    <t>China Kanghui Holdings</t>
  </si>
  <si>
    <t>KKR</t>
  </si>
  <si>
    <t>Kohlberg Kravis Roberts &amp; Co.</t>
  </si>
  <si>
    <t>Kensey Nash Corporation</t>
  </si>
  <si>
    <t>Coca-Cola FEMSA S.A.B de C.V.</t>
  </si>
  <si>
    <t>KONE</t>
  </si>
  <si>
    <t>Kingtone Wirelessinfo Solution Holding Ltd.</t>
  </si>
  <si>
    <t>The Kroger Co.</t>
  </si>
  <si>
    <t>KRA</t>
  </si>
  <si>
    <t>Kraton Performance Polymers Inc.</t>
  </si>
  <si>
    <t>KROO</t>
  </si>
  <si>
    <t>IQ Australia Small Cap ETF</t>
  </si>
  <si>
    <t>KRS</t>
  </si>
  <si>
    <t>ProShares Short KBW Regional Banking</t>
  </si>
  <si>
    <t>KRU</t>
  </si>
  <si>
    <t>ProShares Ultra KBW Regional Banking</t>
  </si>
  <si>
    <t>KS</t>
  </si>
  <si>
    <t>KT</t>
  </si>
  <si>
    <t>KUTV</t>
  </si>
  <si>
    <t>Ku6 Media Co., Ltd.</t>
  </si>
  <si>
    <t>KW</t>
  </si>
  <si>
    <t>Kennedy Wilson Holdings Inc.</t>
  </si>
  <si>
    <t>KXM</t>
  </si>
  <si>
    <t>Kobex Minerals, Inc.</t>
  </si>
  <si>
    <t>Lancaster Colony Corporation</t>
  </si>
  <si>
    <t>Aberdeen Latin America Equity Fund, Inc.</t>
  </si>
  <si>
    <t>LATM</t>
  </si>
  <si>
    <t>Market Vectors LatAm Small-Cap Index ETF</t>
  </si>
  <si>
    <t>LBJ</t>
  </si>
  <si>
    <t>Direxion Daily Latin America Bull 3X Shs</t>
  </si>
  <si>
    <t>LBND</t>
  </si>
  <si>
    <t>PowerShares DB 3x Long 25+ Yr Treasury Bond ETN</t>
  </si>
  <si>
    <t>LBY</t>
  </si>
  <si>
    <t>Libbey Inc.</t>
  </si>
  <si>
    <t>Liberty Capital Group</t>
  </si>
  <si>
    <t>iPath DJ-UBS Lead TR Sub-Idx ETN</t>
  </si>
  <si>
    <t>LDK Solar Co., Ltd.</t>
  </si>
  <si>
    <t>LEA</t>
  </si>
  <si>
    <t>Lear Corp.</t>
  </si>
  <si>
    <t>Lazard Global Total Return and Income Fund, Inc.</t>
  </si>
  <si>
    <t>LHB</t>
  </si>
  <si>
    <t>Direxion Daily Latin America Bear 3X Shs</t>
  </si>
  <si>
    <t>Lennox International, Inc.</t>
  </si>
  <si>
    <t>LIT</t>
  </si>
  <si>
    <t>Global X Lithium ETF</t>
  </si>
  <si>
    <t>Lumber Liquidators Holdings, Inc.</t>
  </si>
  <si>
    <t>LLEN</t>
  </si>
  <si>
    <t>L &amp; L Energy, Inc.</t>
  </si>
  <si>
    <t>LMNR</t>
  </si>
  <si>
    <t>Limoneira Company</t>
  </si>
  <si>
    <t>LPH</t>
  </si>
  <si>
    <t>Longwei Petroleum Investment Holding Limited</t>
  </si>
  <si>
    <t>Life Partners Holdings, Inc.</t>
  </si>
  <si>
    <t>LRAD</t>
  </si>
  <si>
    <t>LRAD Corporation</t>
  </si>
  <si>
    <t>LSTZA</t>
  </si>
  <si>
    <t>Liberty Starz Group</t>
  </si>
  <si>
    <t>Limited Brands, Inc.</t>
  </si>
  <si>
    <t>ProShares Ultra Telecommunications</t>
  </si>
  <si>
    <t>LTPZ</t>
  </si>
  <si>
    <t>PIMCO 15+ Year US TIPS Index ETF</t>
  </si>
  <si>
    <t>Live Nation Entertainment, Inc.</t>
  </si>
  <si>
    <t>Lubrizol Corporation</t>
  </si>
  <si>
    <t>Eaton Vance Massachusetts Municipal Bond Fund</t>
  </si>
  <si>
    <t>MAJC</t>
  </si>
  <si>
    <t>Majestic Capital, Ltd.</t>
  </si>
  <si>
    <t>ManTech International Corporation</t>
  </si>
  <si>
    <t>MASC</t>
  </si>
  <si>
    <t>Material Sciences Corp.</t>
  </si>
  <si>
    <t>Molycorp, Inc.</t>
  </si>
  <si>
    <t>Mercury General Corporation</t>
  </si>
  <si>
    <t>MDMD</t>
  </si>
  <si>
    <t>MediaMind Technologies Inc.</t>
  </si>
  <si>
    <t>Allscripts Healthcare Solutions, Inc.</t>
  </si>
  <si>
    <t>SPDR S&amp;P MidCap 400</t>
  </si>
  <si>
    <t>MELA Sciences, Inc.</t>
  </si>
  <si>
    <t>MERU</t>
  </si>
  <si>
    <t>Meru Networks, Inc.</t>
  </si>
  <si>
    <t>Market Vectors Gulf States Index ETF</t>
  </si>
  <si>
    <t>MF Global Holdings Ltd.</t>
  </si>
  <si>
    <t>MGM Resorts International</t>
  </si>
  <si>
    <t>MILL</t>
  </si>
  <si>
    <t>Miller Petroleum Inc.</t>
  </si>
  <si>
    <t>MINT</t>
  </si>
  <si>
    <t>PIMCO Enhanced Short Maturity Strgy ETF</t>
  </si>
  <si>
    <t>MITL</t>
  </si>
  <si>
    <t>Mitel Networks Corp.</t>
  </si>
  <si>
    <t>Eaton Vance Michigan Municipal Bond Fund</t>
  </si>
  <si>
    <t>Market Vectors Long Municipal Index ETF</t>
  </si>
  <si>
    <t>Maui Land &amp; Pineapple Company, Inc.</t>
  </si>
  <si>
    <t>MLPG</t>
  </si>
  <si>
    <t>UBS AG Exchange Traded Access S</t>
  </si>
  <si>
    <t>MLPI</t>
  </si>
  <si>
    <t>UBS E-TRACS Alerian MLP Infrastrctr ETN</t>
  </si>
  <si>
    <t>MLPL</t>
  </si>
  <si>
    <t>UBS AG 2X Monthly Leveraged Lon</t>
  </si>
  <si>
    <t>MLPN</t>
  </si>
  <si>
    <t>Credit Suisse Cushing 30 MLP Index ETN</t>
  </si>
  <si>
    <t>MMYT</t>
  </si>
  <si>
    <t>MakeMyTrip Limited</t>
  </si>
  <si>
    <t>MNA</t>
  </si>
  <si>
    <t>IQ ARB Merger Arbitrage ETF</t>
  </si>
  <si>
    <t>MNR</t>
  </si>
  <si>
    <t>Modine Manufacturing Company</t>
  </si>
  <si>
    <t>MOTR</t>
  </si>
  <si>
    <t>Motricity, Inc.</t>
  </si>
  <si>
    <t>Magellan Petroleum Corporation</t>
  </si>
  <si>
    <t>MPG Office Trust, Inc.</t>
  </si>
  <si>
    <t>Marina Biotech, Inc.</t>
  </si>
  <si>
    <t>MSCI</t>
  </si>
  <si>
    <t>MSG</t>
  </si>
  <si>
    <t>Madison Square Garden, Inc.</t>
  </si>
  <si>
    <t>Invesco High Yield Investments Fund, Inc.</t>
  </si>
  <si>
    <t>MLP &amp; Strategic Equity Fund Inc</t>
  </si>
  <si>
    <t>MUAA</t>
  </si>
  <si>
    <t>iShares 2012 S&amp;P AMT-Free Municipal Ser</t>
  </si>
  <si>
    <t>MUAB</t>
  </si>
  <si>
    <t>iShares 2013 S&amp;P AMT-Free Municipal Ser</t>
  </si>
  <si>
    <t>MUAC</t>
  </si>
  <si>
    <t>iShares 2014 S&amp;P AMT-Free Municipal Ser</t>
  </si>
  <si>
    <t>MUAD</t>
  </si>
  <si>
    <t>iShares 2015 S&amp;P AMT-Free Municipal Ser</t>
  </si>
  <si>
    <t>MUAE</t>
  </si>
  <si>
    <t>iShares 2016 S&amp;P AMT-Free Municipal Ser</t>
  </si>
  <si>
    <t>MUAF</t>
  </si>
  <si>
    <t>iShares 2017 S&amp;P AMT-Free Municipal Ser</t>
  </si>
  <si>
    <t>iShares S&amp;P National AMT-Free Muni Bd</t>
  </si>
  <si>
    <t>MUNI</t>
  </si>
  <si>
    <t>PIMCO Intermediate Muni Bond Strgy ETF</t>
  </si>
  <si>
    <t>MUSA</t>
  </si>
  <si>
    <t>Metals USA Holdings Corp.</t>
  </si>
  <si>
    <t>MVC Capital, Inc.</t>
  </si>
  <si>
    <t>ProShares Ultra MidCap400</t>
  </si>
  <si>
    <t>MXL</t>
  </si>
  <si>
    <t>MaxLinear, Inc.</t>
  </si>
  <si>
    <t>Myrexis, Inc.</t>
  </si>
  <si>
    <t>ProShares Short MidCap400</t>
  </si>
  <si>
    <t>Managed Duration Investment Grade Municipal Fund</t>
  </si>
  <si>
    <t>ProShares UltraShort MidCap400</t>
  </si>
  <si>
    <t>NetSuite Inc.</t>
  </si>
  <si>
    <t>AGIC International &amp; Premium Strategy Fund</t>
  </si>
  <si>
    <t>Nanometrics Incorporated</t>
  </si>
  <si>
    <t>NASI</t>
  </si>
  <si>
    <t>ESG Shares KLD North America Stnblty Idx</t>
  </si>
  <si>
    <t>National Instruments Corporation</t>
  </si>
  <si>
    <t>NAUH</t>
  </si>
  <si>
    <t>National American University Holdings, Inc.</t>
  </si>
  <si>
    <t>Nuveen Arizona Premium Income Municipal Fund, Inc.</t>
  </si>
  <si>
    <t>Nuveen California Municipal Value Fund, Inc.</t>
  </si>
  <si>
    <t>Nuveen Insured California Premium Income Municipal Fund 2, Inc.</t>
  </si>
  <si>
    <t>Nuveen California Municipal Market Opportunity Fund, Inc.</t>
  </si>
  <si>
    <t>Nuveen California Performance Plus Municipal Fund, Inc.</t>
  </si>
  <si>
    <t>AGIC Convertible &amp; Income Fund</t>
  </si>
  <si>
    <t>AGIC Convertible &amp; Income Fund II</t>
  </si>
  <si>
    <t>Nordson Corporation</t>
  </si>
  <si>
    <t>Nuveen Insured Tax-Free Advantage Municipal Fund</t>
  </si>
  <si>
    <t>NEE</t>
  </si>
  <si>
    <t>NextEra Energy, Inc.</t>
  </si>
  <si>
    <t>China North East Petroleum Holdings Limited</t>
  </si>
  <si>
    <t>Net Servi</t>
  </si>
  <si>
    <t>NEWL</t>
  </si>
  <si>
    <t>NewLead Holdings Ltd.</t>
  </si>
  <si>
    <t>NEWN</t>
  </si>
  <si>
    <t>New Energy Systems Group</t>
  </si>
  <si>
    <t>Nuveen Insured Massachusetts Tax-Free Advantage Municipal Fund</t>
  </si>
  <si>
    <t>AGIC Global Equity &amp; Convertibl</t>
  </si>
  <si>
    <t>iPath DJ-UBS Cocoa TR Sub-Idx ETN</t>
  </si>
  <si>
    <t>Nuveen Premier Insured Municipal Income Fund, Inc.</t>
  </si>
  <si>
    <t>Nuveen Insured Municipal Opportunity Fund, Inc.</t>
  </si>
  <si>
    <t>NKA</t>
  </si>
  <si>
    <t>Niska Gas Storage Partners LLC</t>
  </si>
  <si>
    <t>NKBP</t>
  </si>
  <si>
    <t>China Nuokang Bio-Pharmaceutical Inc.</t>
  </si>
  <si>
    <t>Nuveen Municipal Advantage Fund, Inc.</t>
  </si>
  <si>
    <t>Nuveen Municipal Income Fund, Inc.</t>
  </si>
  <si>
    <t>Nuveen Municipal Market Opportunity Fund, Inc.</t>
  </si>
  <si>
    <t>Nuveen Michigan Premium Income Municipal Fund, Inc.</t>
  </si>
  <si>
    <t>Nuveen Insured New York Premium Income Municipal Fund, Inc.</t>
  </si>
  <si>
    <t>Nuveen New Jersey Premium Income Municipal Fund, Inc.</t>
  </si>
  <si>
    <t>Nuveen New York Performance Plus Municipal Fund, Inc.</t>
  </si>
  <si>
    <t>Nuveen New York Municipal Value Fund, Inc.</t>
  </si>
  <si>
    <t>Nokia Corporation</t>
  </si>
  <si>
    <t>NOR</t>
  </si>
  <si>
    <t>Noranda Aluminum Holding Corp.</t>
  </si>
  <si>
    <t>National Oilwell Varco, Inc.</t>
  </si>
  <si>
    <t>Nuveen Insured California Premium Income Municipal Fund, Inc.</t>
  </si>
  <si>
    <t>Nuveen Premier Municipal Income Fund, Inc.</t>
  </si>
  <si>
    <t>Nuveen Premium Income Municipal Fund, Inc.</t>
  </si>
  <si>
    <t>Nuveen Premium Income Municipal Fund 2, Inc.</t>
  </si>
  <si>
    <t>Nuveen Performance Plus Municipal Fund, Inc.</t>
  </si>
  <si>
    <t>Nuveen Premium Income Municipal Fund 4, Inc.</t>
  </si>
  <si>
    <t>Nuveen California Investment Quality Municipal Fund, Inc.</t>
  </si>
  <si>
    <t>Nuveen Insured Quality Municipal Fund, Inc.</t>
  </si>
  <si>
    <t>Nuveen New Jersey Investment Quality Municipal Fund, Inc.</t>
  </si>
  <si>
    <t>Nuveen Investment Quality Municipal Fund, Inc.</t>
  </si>
  <si>
    <t>Nuveen New York Investment Quality Municipal Fund, Inc.</t>
  </si>
  <si>
    <t>Nuveen Select Quality Municipal Fund, Inc.</t>
  </si>
  <si>
    <t>Nuveen Quality Income Municipal Fund, Inc.</t>
  </si>
  <si>
    <t>Nuveen Insured New York Tax-Free Advantage Municipal Fund</t>
  </si>
  <si>
    <t>Nissan Motor Co., Ltd.</t>
  </si>
  <si>
    <t>NetSol Technologies, Inc.</t>
  </si>
  <si>
    <t>Nuveen California Quality Income Municipal Fund, Inc.</t>
  </si>
  <si>
    <t>Nuveen Michigan Quality Income Municipal Fund, Inc.</t>
  </si>
  <si>
    <t>Nuveen New York Quality Income Municipal Fund, Inc.</t>
  </si>
  <si>
    <t>Nuveen Ohio Quality Income Municipal Fund, Inc.</t>
  </si>
  <si>
    <t>Nuveen Municipal Value Fund, Inc.</t>
  </si>
  <si>
    <t>Nuveen California Select Quality Municipal Fund, Inc.</t>
  </si>
  <si>
    <t>Nuveen New York Select Quality Municipal Fund, Inc.</t>
  </si>
  <si>
    <t>NWBI</t>
  </si>
  <si>
    <t>Northwest Bancshares, Inc.</t>
  </si>
  <si>
    <t>Northwest Natural Gas Company</t>
  </si>
  <si>
    <t>Nuveen California Select Tax-Free Income Portfolio</t>
  </si>
  <si>
    <t>NXPI</t>
  </si>
  <si>
    <t>NXP Semiconductors NV</t>
  </si>
  <si>
    <t>Nuveen Select Tax-Free Income Portfolio 2</t>
  </si>
  <si>
    <t>Nexen Inc.</t>
  </si>
  <si>
    <t>iShares S&amp;P NY AMT-Free Municipal Bd</t>
  </si>
  <si>
    <t>Eaton Vance New York Municipal Bond Fund II</t>
  </si>
  <si>
    <t>OABC</t>
  </si>
  <si>
    <t>Omniamerican Bancorp, Inc.</t>
  </si>
  <si>
    <t>OAS</t>
  </si>
  <si>
    <t>Oasis Petroleum Inc.</t>
  </si>
  <si>
    <t>OneBeacon Insurance Group, Ltd.</t>
  </si>
  <si>
    <t>OBAF</t>
  </si>
  <si>
    <t>OBA Financial Services, Inc.</t>
  </si>
  <si>
    <t>OCZ</t>
  </si>
  <si>
    <t>Ocz Technology Group Inc.</t>
  </si>
  <si>
    <t>Corporate Office Properties Trust</t>
  </si>
  <si>
    <t>Invesco Municipal Income Opportunities Trust</t>
  </si>
  <si>
    <t>Invesco Municipal Income Opportunities Trust II</t>
  </si>
  <si>
    <t>Invesco Municipal Income Opportunities Trust III</t>
  </si>
  <si>
    <t>iPath S&amp;P GSCI Crude Oil TR Index ETN</t>
  </si>
  <si>
    <t>OINK</t>
  </si>
  <si>
    <t>Tianli Agritech, Inc.</t>
  </si>
  <si>
    <t>Grupo Aeroportuario Centro Norte, S.A. de C.V.</t>
  </si>
  <si>
    <t>Oncolytics Biotech Inc.</t>
  </si>
  <si>
    <t>ONE</t>
  </si>
  <si>
    <t>Higher One Inc.</t>
  </si>
  <si>
    <t>ONEF</t>
  </si>
  <si>
    <t>One Fund</t>
  </si>
  <si>
    <t>ONP</t>
  </si>
  <si>
    <t>Orient Paper Inc.</t>
  </si>
  <si>
    <t>OXBT</t>
  </si>
  <si>
    <t>Oxygen Biotherapeutics, Inc.</t>
  </si>
  <si>
    <t>OXF</t>
  </si>
  <si>
    <t>Oxford Resource Partners, L.P.</t>
  </si>
  <si>
    <t>PALL</t>
  </si>
  <si>
    <t>ETFS Physical Palladium Shares</t>
  </si>
  <si>
    <t>PAM</t>
  </si>
  <si>
    <t>Pampa Energia SA</t>
  </si>
  <si>
    <t>PowerShares RiverFront Tactical Bal Gr</t>
  </si>
  <si>
    <t>PATH</t>
  </si>
  <si>
    <t>NuPathe, Inc.</t>
  </si>
  <si>
    <t>VeriFone Systems, Inc</t>
  </si>
  <si>
    <t>PBTH</t>
  </si>
  <si>
    <t>PROLOR Biotech, Inc.</t>
  </si>
  <si>
    <t>PowerShares RiverFront Tactical Gr &amp; Inc</t>
  </si>
  <si>
    <t>PCEF</t>
  </si>
  <si>
    <t>PowerShares CEF Income Composite</t>
  </si>
  <si>
    <t>Potlatch Corporation</t>
  </si>
  <si>
    <t>priceline.com Incorporated</t>
  </si>
  <si>
    <t>MetroPCS Communications, Inc.</t>
  </si>
  <si>
    <t>PDI, Inc.</t>
  </si>
  <si>
    <t>PDM</t>
  </si>
  <si>
    <t>Piedmont Office Realty Trust Inc.</t>
  </si>
  <si>
    <t>Precision Drilling Corporation</t>
  </si>
  <si>
    <t>PEB</t>
  </si>
  <si>
    <t>Pebblebrook Hotel Trust</t>
  </si>
  <si>
    <t>Penford Corporation</t>
  </si>
  <si>
    <t>Petroleum Development Corporation</t>
  </si>
  <si>
    <t>PetSmart, Inc.</t>
  </si>
  <si>
    <t>P.F. Chang's China Bistro, Inc.</t>
  </si>
  <si>
    <t>PIMCO Income Strategy Fund</t>
  </si>
  <si>
    <t>PIMCO Income Strategy Fund II</t>
  </si>
  <si>
    <t>Flaherty &amp; Crumrine Preferred Income Opportunity Fund Incorporated</t>
  </si>
  <si>
    <t>iPath DJ-UBS Platinum TR Sub-Idx ETN</t>
  </si>
  <si>
    <t>PIMCO Global Stocksplus &amp; Income Fund</t>
  </si>
  <si>
    <t>PowerShares Fundamental High Yld Corp Bd</t>
  </si>
  <si>
    <t>PulteGroup, Inc.</t>
  </si>
  <si>
    <t>Invesco Municipal Premium Income Trust</t>
  </si>
  <si>
    <t>PICB</t>
  </si>
  <si>
    <t>PowerShares International Corpo</t>
  </si>
  <si>
    <t>PowerShares S&amp;P 500 High Quality</t>
  </si>
  <si>
    <t>Pimco Income Opportunity Fund C</t>
  </si>
  <si>
    <t>PLND</t>
  </si>
  <si>
    <t>Market Vectors Poland ETF</t>
  </si>
  <si>
    <t>PLOW</t>
  </si>
  <si>
    <t>Douglas Dynamics, Inc.</t>
  </si>
  <si>
    <t>Plantronics, Inc.</t>
  </si>
  <si>
    <t>PLTM</t>
  </si>
  <si>
    <t>First Trust ISE Global Platinum Index</t>
  </si>
  <si>
    <t>PMT</t>
  </si>
  <si>
    <t>PennyMac Mortgage Investment Trust</t>
  </si>
  <si>
    <t>PNG</t>
  </si>
  <si>
    <t>PAA Natural Gas Storage, L.P.</t>
  </si>
  <si>
    <t>PNM Resources, Inc.</t>
  </si>
  <si>
    <t>PennantPark Investment Corporation</t>
  </si>
  <si>
    <t>PPC</t>
  </si>
  <si>
    <t>Pilgrim's Pride Corporation</t>
  </si>
  <si>
    <t>Pre-Paid Legal Services, Inc.</t>
  </si>
  <si>
    <t>PPHM</t>
  </si>
  <si>
    <t>PPLT</t>
  </si>
  <si>
    <t>ETFS Physical Platinum Shares</t>
  </si>
  <si>
    <t>Perceptron, Inc.</t>
  </si>
  <si>
    <t>PRGX Global, Inc.</t>
  </si>
  <si>
    <t>PRI</t>
  </si>
  <si>
    <t>Primerica, Inc.</t>
  </si>
  <si>
    <t>PRPH</t>
  </si>
  <si>
    <t>ProPhase Labs, Inc.</t>
  </si>
  <si>
    <t>PSID</t>
  </si>
  <si>
    <t>PositiveID Corporation</t>
  </si>
  <si>
    <t>PSK</t>
  </si>
  <si>
    <t>SPDR Wells Fargo Preferred Stock</t>
  </si>
  <si>
    <t>ProShares Short QQQ</t>
  </si>
  <si>
    <t>ProShares UltraShort 7-10 Year Treasury</t>
  </si>
  <si>
    <t>PSTR</t>
  </si>
  <si>
    <t>PostRock Energy Corporation</t>
  </si>
  <si>
    <t>BlackRock Credit Allocation Income Trust I, Inc.</t>
  </si>
  <si>
    <t>BlackRock Credit Allocation Income Trust II, Inc.</t>
  </si>
  <si>
    <t>Patni Computer Systems Limited</t>
  </si>
  <si>
    <t>Partner Communications Company Ltd.</t>
  </si>
  <si>
    <t>PowerShares Ibbotson Alternative Compltn</t>
  </si>
  <si>
    <t xml:space="preserve">Point.360 </t>
  </si>
  <si>
    <t>PTX</t>
  </si>
  <si>
    <t>Pernix Therapeutics Holdings, Inc.</t>
  </si>
  <si>
    <t>Quanta Services, Inc.</t>
  </si>
  <si>
    <t>PowerShares Morningstar StockInvestor Cr</t>
  </si>
  <si>
    <t>Petrobras Energ</t>
  </si>
  <si>
    <t>QABA</t>
  </si>
  <si>
    <t>First Trust NASDAQ ABA Community Bank</t>
  </si>
  <si>
    <t>First Trust NASDAQ Cln Edg Green En Idx</t>
  </si>
  <si>
    <t>QUALCOMM Incorporated</t>
  </si>
  <si>
    <t>QEP</t>
  </si>
  <si>
    <t>QEP Resources, Inc.</t>
  </si>
  <si>
    <t>ProShares UltraShort QQQ</t>
  </si>
  <si>
    <t>ProShares Ultra QQQ</t>
  </si>
  <si>
    <t>QLIK</t>
  </si>
  <si>
    <t>Qlik Technologies, Inc.</t>
  </si>
  <si>
    <t>QNST</t>
  </si>
  <si>
    <t>QuinStreet, Inc.</t>
  </si>
  <si>
    <t>First Trust NASDAQ-100 ex-Tech Sec Idx</t>
  </si>
  <si>
    <t>QUAD</t>
  </si>
  <si>
    <t>Quad/Graphics, Inc.</t>
  </si>
  <si>
    <t>RMR Asia Pacific Real Estate Fu</t>
  </si>
  <si>
    <t>Regal Beloit Corporation</t>
  </si>
  <si>
    <t>RBL</t>
  </si>
  <si>
    <t>SPDR S&amp;P Russia</t>
  </si>
  <si>
    <t>Royal Bank of Scotland Group plc</t>
  </si>
  <si>
    <t>REE</t>
  </si>
  <si>
    <t>Rare Element Resources Ltd.</t>
  </si>
  <si>
    <t>Regeneron Pharmaceuticals, Inc.</t>
  </si>
  <si>
    <t>REK</t>
  </si>
  <si>
    <t>ProShares Short Real Estate</t>
  </si>
  <si>
    <t>RETL</t>
  </si>
  <si>
    <t>Direxion Daily Retail Bull 2X S</t>
  </si>
  <si>
    <t>RETS</t>
  </si>
  <si>
    <t>Direxion Daily Retail Bear 2X S</t>
  </si>
  <si>
    <t>ProShares UltraShort Technology</t>
  </si>
  <si>
    <t>REX</t>
  </si>
  <si>
    <t>REX American Resources Corporation</t>
  </si>
  <si>
    <t>RFF</t>
  </si>
  <si>
    <t>RP Financials ETF</t>
  </si>
  <si>
    <t>Red Hat, Inc.</t>
  </si>
  <si>
    <t>Research In Motion Limited</t>
  </si>
  <si>
    <t>RLD</t>
  </si>
  <si>
    <t>RealD Inc.</t>
  </si>
  <si>
    <t>RLOC</t>
  </si>
  <si>
    <t>ReachLocal, Inc.</t>
  </si>
  <si>
    <t>Rogers Corporation</t>
  </si>
  <si>
    <t>ROIC</t>
  </si>
  <si>
    <t>Retail Opportunity Investments Corp.</t>
  </si>
  <si>
    <t>ProShares Ultra Technology</t>
  </si>
  <si>
    <t>RP</t>
  </si>
  <si>
    <t>RealPage, Inc.</t>
  </si>
  <si>
    <t>RPC</t>
  </si>
  <si>
    <t>Radient Pharmaceuticals Corporation</t>
  </si>
  <si>
    <t>RPX</t>
  </si>
  <si>
    <t>RP Growth ETF</t>
  </si>
  <si>
    <t xml:space="preserve">Cohen &amp; Steers Quality Income Realty Fund </t>
  </si>
  <si>
    <t>Range Resources Corporation</t>
  </si>
  <si>
    <t>Republic Services, Inc.</t>
  </si>
  <si>
    <t>RUE</t>
  </si>
  <si>
    <t>rue21, Inc.</t>
  </si>
  <si>
    <t>RWG</t>
  </si>
  <si>
    <t>RP Focused Large Cap Growth ETF</t>
  </si>
  <si>
    <t>ProShares Short Russell2000</t>
  </si>
  <si>
    <t>RevenueShares Navellier Overall A-100</t>
  </si>
  <si>
    <t>ProShares UltraShort Health Care</t>
  </si>
  <si>
    <t>ProShares Ultra SmallCap600</t>
  </si>
  <si>
    <t>Sanderson Farms, Inc.</t>
  </si>
  <si>
    <t>SANW</t>
  </si>
  <si>
    <t>S&amp;W Seed Company</t>
  </si>
  <si>
    <t>SAR</t>
  </si>
  <si>
    <t>Saratoga Investment Corp</t>
  </si>
  <si>
    <t>SBAY</t>
  </si>
  <si>
    <t>Subaye, Inc.</t>
  </si>
  <si>
    <t>ProShares Short SmallCap600</t>
  </si>
  <si>
    <t>SBM</t>
  </si>
  <si>
    <t>ProShares Short Basic Materials</t>
  </si>
  <si>
    <t>SBND</t>
  </si>
  <si>
    <t>PowerShares DB 3x Short 25+ Year Treasury Bond ETN</t>
  </si>
  <si>
    <t>SeaBright Holdings, Inc.</t>
  </si>
  <si>
    <t>ProShares UltraShort Consumer Services</t>
  </si>
  <si>
    <t>SCCO</t>
  </si>
  <si>
    <t>SCEI</t>
  </si>
  <si>
    <t>Sino Clean Energy Inc</t>
  </si>
  <si>
    <t>SCHA</t>
  </si>
  <si>
    <t>Schwab U.S. Small-Cap ETF</t>
  </si>
  <si>
    <t>SCHB</t>
  </si>
  <si>
    <t>Schwab U.S. Broad Market ETF</t>
  </si>
  <si>
    <t>SCHC</t>
  </si>
  <si>
    <t>Schwab International Small-Cap Eq ETF</t>
  </si>
  <si>
    <t>SCHE</t>
  </si>
  <si>
    <t>Schwab Emerging Markets Equity ETF</t>
  </si>
  <si>
    <t>SCHF</t>
  </si>
  <si>
    <t>Schwab International Equity ETF</t>
  </si>
  <si>
    <t>SCHG</t>
  </si>
  <si>
    <t>Schwab U.S. Large-Cap Growth ETF</t>
  </si>
  <si>
    <t>SCHO</t>
  </si>
  <si>
    <t>Schwab Short-Term U.S. Treasury</t>
  </si>
  <si>
    <t>SCHP</t>
  </si>
  <si>
    <t>Schwab U.S. TIPs ETF</t>
  </si>
  <si>
    <t>SCHR</t>
  </si>
  <si>
    <t>Schwab Intermediate-Term U.S. T</t>
  </si>
  <si>
    <t>SCHV</t>
  </si>
  <si>
    <t>Schwab U.S. Large-Cap Value ETF</t>
  </si>
  <si>
    <t>SCHX</t>
  </si>
  <si>
    <t>Schwab U.S. Large-Cap ETF</t>
  </si>
  <si>
    <t>SCIF</t>
  </si>
  <si>
    <t>Market Vectors India Small-Cap Index ETF</t>
  </si>
  <si>
    <t>ProShares UltraShort DJ-UBS Crude Oil</t>
  </si>
  <si>
    <t>SCOK</t>
  </si>
  <si>
    <t>SinoCoking and Coke Chemical Industries, Inc.</t>
  </si>
  <si>
    <t>SCPB</t>
  </si>
  <si>
    <t>SPDR Barclays Capital Short Term Corp Bd</t>
  </si>
  <si>
    <t>ProShares UltraShort SmallCap600</t>
  </si>
  <si>
    <t>ProShares UltraShort Russell MCap Growth</t>
  </si>
  <si>
    <t>SDOW</t>
  </si>
  <si>
    <t>ProShares UltraPro Short Dow30</t>
  </si>
  <si>
    <t>ProShares UltraShort Utilities</t>
  </si>
  <si>
    <t>SDRL</t>
  </si>
  <si>
    <t>SeaDrill Limited</t>
  </si>
  <si>
    <t>ProShares UltraShort S&amp;P500</t>
  </si>
  <si>
    <t>ProShares Short Financials</t>
  </si>
  <si>
    <t>ProShares UltraShort Russell1000 Growth</t>
  </si>
  <si>
    <t>SFN Group, Inc.</t>
  </si>
  <si>
    <t>iPath DJ-UBS Sugar TR Sub-Idx ETN</t>
  </si>
  <si>
    <t>Scientific Games Corporation</t>
  </si>
  <si>
    <t>SGOL</t>
  </si>
  <si>
    <t>ETFS Physical Swiss Gold Shares</t>
  </si>
  <si>
    <t>SGS</t>
  </si>
  <si>
    <t>Stream Global Services, Inc.</t>
  </si>
  <si>
    <t>ProShares Short S&amp;P500</t>
  </si>
  <si>
    <t>SPDR Nuveen Barclays Capital S/T Muni Bd</t>
  </si>
  <si>
    <t>SIGA Technologies, Inc.</t>
  </si>
  <si>
    <t>Sigma Designs, Inc.</t>
  </si>
  <si>
    <t>ProShares UltraShort Industrials</t>
  </si>
  <si>
    <t>SIL</t>
  </si>
  <si>
    <t>Global X Silver Miners ETF</t>
  </si>
  <si>
    <t>SILU</t>
  </si>
  <si>
    <t>Sprott Resource Lending Corp. O</t>
  </si>
  <si>
    <t>Silicon Image, Inc.</t>
  </si>
  <si>
    <t>SIVR</t>
  </si>
  <si>
    <t>ETFS Physical Silver Shares</t>
  </si>
  <si>
    <t>SIX</t>
  </si>
  <si>
    <t>Six Flags Entertainment Corp.</t>
  </si>
  <si>
    <t>ProShares UltraShort Russell1000 Value</t>
  </si>
  <si>
    <t>ProShares UltraShort Russell2000 Value</t>
  </si>
  <si>
    <t>ProShares UltraShort Russell MidCap Val</t>
  </si>
  <si>
    <t>ProShares UltraShort Financials</t>
  </si>
  <si>
    <t>ProShares UltraShort Russell2000 Growth</t>
  </si>
  <si>
    <t>SKOR</t>
  </si>
  <si>
    <t>IQ South Korea Small Cap ETF</t>
  </si>
  <si>
    <t>SLM Corporation</t>
  </si>
  <si>
    <t>SLRC</t>
  </si>
  <si>
    <t>Solar Capital Ltd.</t>
  </si>
  <si>
    <t>Sterlite Industries (India) Ltd.</t>
  </si>
  <si>
    <t>SM Energy Company</t>
  </si>
  <si>
    <t>Market Vectors Short Municipal Index ETF</t>
  </si>
  <si>
    <t>SMDD</t>
  </si>
  <si>
    <t>ProShares UltraPro Short MidCap400</t>
  </si>
  <si>
    <t>ProShares UltraShort MSCI Mexico</t>
  </si>
  <si>
    <t>SMMU</t>
  </si>
  <si>
    <t>PIMCO Short Term Muni Bond Strgy ETF</t>
  </si>
  <si>
    <t>ProShares UltraShort Basic Materials</t>
  </si>
  <si>
    <t>Inventure Foods, Inc.</t>
  </si>
  <si>
    <t>The Ibero-America Fund, Inc</t>
  </si>
  <si>
    <t>S1 Corporation</t>
  </si>
  <si>
    <t>SOQ</t>
  </si>
  <si>
    <t>Sonde Resources Corp.</t>
  </si>
  <si>
    <t>Source Capital, Inc.</t>
  </si>
  <si>
    <t>SOXL</t>
  </si>
  <si>
    <t>Direxion Daily Semicondct Bull 3X Shares</t>
  </si>
  <si>
    <t>SOXS</t>
  </si>
  <si>
    <t>Direxion Daily Semicondct Bear 3X Shares</t>
  </si>
  <si>
    <t>SPB</t>
  </si>
  <si>
    <t>Spectrum Brands Holdings, Inc.</t>
  </si>
  <si>
    <t>SPE</t>
  </si>
  <si>
    <t>Special Opportunities Fund, Inc.</t>
  </si>
  <si>
    <t>SPGH</t>
  </si>
  <si>
    <t>UBS E-TRACS S&amp;P 500 Gold Hedged Idx ETN</t>
  </si>
  <si>
    <t>SPMD</t>
  </si>
  <si>
    <t>SuperMedia Inc.</t>
  </si>
  <si>
    <t>SPSC</t>
  </si>
  <si>
    <t>SPS Commerce, Inc.</t>
  </si>
  <si>
    <t>SPU</t>
  </si>
  <si>
    <t>SkyPeople Fruit Juice, Inc.</t>
  </si>
  <si>
    <t>ProShares UltraPro Short S&amp;P500</t>
  </si>
  <si>
    <t>SPDR S&amp;P 500</t>
  </si>
  <si>
    <t>SQQQ</t>
  </si>
  <si>
    <t>ProShares UltraPro Short QQQ</t>
  </si>
  <si>
    <t>Stericycle, Inc.</t>
  </si>
  <si>
    <t>ProShares UltraShort Real Estate</t>
  </si>
  <si>
    <t>SRTY</t>
  </si>
  <si>
    <t>ProShares UltraPro Short Russell2000</t>
  </si>
  <si>
    <t>The Cushing MLP Total Return Fu</t>
  </si>
  <si>
    <t>SSCC</t>
  </si>
  <si>
    <t>Smurfit-Stone Container Corp.</t>
  </si>
  <si>
    <t>ProShares UltraShort Semiconductors</t>
  </si>
  <si>
    <t>SSNC</t>
  </si>
  <si>
    <t>SS&amp;C Technologies Holdings, Inc.</t>
  </si>
  <si>
    <t>ProShares Ultra S&amp;P500</t>
  </si>
  <si>
    <t>ST</t>
  </si>
  <si>
    <t>Sensata Technologies Holding NV</t>
  </si>
  <si>
    <t>STNG</t>
  </si>
  <si>
    <t>Scorpio Tankers Inc.</t>
  </si>
  <si>
    <t>Monaco</t>
  </si>
  <si>
    <t>STPP</t>
  </si>
  <si>
    <t>iPath US Treasury Steepener ETN</t>
  </si>
  <si>
    <t>STPZ</t>
  </si>
  <si>
    <t>PIMCO 1-5 Year US TIPS Index ETF</t>
  </si>
  <si>
    <t>Questar Corporation</t>
  </si>
  <si>
    <t>STRI</t>
  </si>
  <si>
    <t>STR Holdings, Inc.</t>
  </si>
  <si>
    <t>STWD</t>
  </si>
  <si>
    <t>Starwood Property Trust, Inc.</t>
  </si>
  <si>
    <t>Seagate Technology PLC</t>
  </si>
  <si>
    <t>iShares S&amp;P S/T Natnl AMT-Free Muni Bd</t>
  </si>
  <si>
    <t>Sutor Technology Group Limited</t>
  </si>
  <si>
    <t>SVN</t>
  </si>
  <si>
    <t>7 Days Group Holdings Limited</t>
  </si>
  <si>
    <t>Smith &amp; Wesson Holding Corporation</t>
  </si>
  <si>
    <t>Stanley Black &amp; Decker, Inc.</t>
  </si>
  <si>
    <t>Southwest Gas Corporation</t>
  </si>
  <si>
    <t>Sunoco Logistics Partners L.P.</t>
  </si>
  <si>
    <t>Sensient Technologies Corporation</t>
  </si>
  <si>
    <t>SYA</t>
  </si>
  <si>
    <t>Symetra Financial Corporation</t>
  </si>
  <si>
    <t>Syntel, Inc.</t>
  </si>
  <si>
    <t>ProShares UltraShort Consumer Goods</t>
  </si>
  <si>
    <t>TAT</t>
  </si>
  <si>
    <t>TransAtlantic Petroleum Ltd.</t>
  </si>
  <si>
    <t>TATT</t>
  </si>
  <si>
    <t>TBF</t>
  </si>
  <si>
    <t>ProShares Short 20+ Year Treasury</t>
  </si>
  <si>
    <t>TBS International Plc</t>
  </si>
  <si>
    <t>ProShares UltraShort 20+ Year Treasury</t>
  </si>
  <si>
    <t>TCCO</t>
  </si>
  <si>
    <t>Technical Communications Corp.</t>
  </si>
  <si>
    <t>TCH</t>
  </si>
  <si>
    <t>Technicolor SA</t>
  </si>
  <si>
    <t>TCRD</t>
  </si>
  <si>
    <t>THL Credit, Inc.</t>
  </si>
  <si>
    <t>The Toronto-Dominion Bank</t>
  </si>
  <si>
    <t>TECO Energy, Inc.</t>
  </si>
  <si>
    <t>TearLab Corporation</t>
  </si>
  <si>
    <t>Telefonica, S.A.</t>
  </si>
  <si>
    <t>TENZ</t>
  </si>
  <si>
    <t>PIMCO 7-15 Year U.S. Treasury Index ETF</t>
  </si>
  <si>
    <t>SPDR Nuveen Barclays Capital Muni Bond</t>
  </si>
  <si>
    <t>Teleflex Incorporated</t>
  </si>
  <si>
    <t>Triumph Group, Inc.</t>
  </si>
  <si>
    <t>Thomas Group, Inc.</t>
  </si>
  <si>
    <t>TreeHouse Foods Inc.</t>
  </si>
  <si>
    <t>THTI</t>
  </si>
  <si>
    <t>THT Heat Transfer Technology, Inc.</t>
  </si>
  <si>
    <t>TI</t>
  </si>
  <si>
    <t>Telecom Italia SpA</t>
  </si>
  <si>
    <t>Telecom Italia S.P.A. New</t>
  </si>
  <si>
    <t>Tibco Software, Inc.</t>
  </si>
  <si>
    <t>Titanium Metals Corporation</t>
  </si>
  <si>
    <t>TIPZ</t>
  </si>
  <si>
    <t>PIMCO Broad U.S. TIPS Index ETF</t>
  </si>
  <si>
    <t>ProShares UltraShort Telecommunications</t>
  </si>
  <si>
    <t>Direxion Daily 30 Yr Trsy Bull 3X Shares</t>
  </si>
  <si>
    <t>TMH</t>
  </si>
  <si>
    <t>Team Health Holdings, Inc.</t>
  </si>
  <si>
    <t>Direxion Daily 30 Yr Trsy Bear 3X Shares</t>
  </si>
  <si>
    <t>TNAV</t>
  </si>
  <si>
    <t>TeleNav, Inc.</t>
  </si>
  <si>
    <t>TNGN</t>
  </si>
  <si>
    <t>Tengion, Inc.</t>
  </si>
  <si>
    <t>TPCG</t>
  </si>
  <si>
    <t>TPC Group Inc</t>
  </si>
  <si>
    <t>TQQQ</t>
  </si>
  <si>
    <t>ProShares UltraPro QQQ</t>
  </si>
  <si>
    <t>TREX</t>
  </si>
  <si>
    <t>Trimble Navigation Limited</t>
  </si>
  <si>
    <t>TORM A/S</t>
  </si>
  <si>
    <t>TRNO</t>
  </si>
  <si>
    <t>Terreno Realty Corp.</t>
  </si>
  <si>
    <t>TSLA</t>
  </si>
  <si>
    <t>Tesla Motors, Inc.</t>
  </si>
  <si>
    <t>TSRX</t>
  </si>
  <si>
    <t>Trius Therapeutics, Inc.</t>
  </si>
  <si>
    <t>TIM Participacoes S.A.</t>
  </si>
  <si>
    <t>TTT</t>
  </si>
  <si>
    <t>Terra Nova Royalty Corporation</t>
  </si>
  <si>
    <t>TUZ</t>
  </si>
  <si>
    <t>PIMCO 1-3 Year US Treasury Index ETF</t>
  </si>
  <si>
    <t>TW</t>
  </si>
  <si>
    <t>Towers Watson &amp; Co.</t>
  </si>
  <si>
    <t>ProShares UltraShort Russell2000</t>
  </si>
  <si>
    <t>TWO</t>
  </si>
  <si>
    <t>Two Harbors Investment Corp.</t>
  </si>
  <si>
    <t>TWON</t>
  </si>
  <si>
    <t>IQ Taiwan Small Cap ETF</t>
  </si>
  <si>
    <t>TWOZ</t>
  </si>
  <si>
    <t>Direxion Daily 2 Yr Trsy Bear 3X Shares</t>
  </si>
  <si>
    <t>ProShares UltraShort Russell3000</t>
  </si>
  <si>
    <t>Tri-Continental Corporation</t>
  </si>
  <si>
    <t>Direxion Daily 10 Yr Trsy Bull 3X Shares</t>
  </si>
  <si>
    <t>Direxion Daily 10 Yr Trsy Bear 3X Shares</t>
  </si>
  <si>
    <t>UBR</t>
  </si>
  <si>
    <t>ProShares Ultra MSCI Brazil</t>
  </si>
  <si>
    <t>Union First Market Bankshares Corporation</t>
  </si>
  <si>
    <t>UBT</t>
  </si>
  <si>
    <t>ProShares Ultra 20+ Year Treasury</t>
  </si>
  <si>
    <t>United Community Banks, Inc.</t>
  </si>
  <si>
    <t>ProShares Ultra Consumer Services</t>
  </si>
  <si>
    <t>ProShares Ultra DJ-UBS Commodity</t>
  </si>
  <si>
    <t>ProShares Ultra DJ-UBS Crude Oil</t>
  </si>
  <si>
    <t>UDOW</t>
  </si>
  <si>
    <t>ProShares UltraPro Dow30</t>
  </si>
  <si>
    <t>United Fire &amp; Casualty Company</t>
  </si>
  <si>
    <t>ProShares Ultra Consumer Goods</t>
  </si>
  <si>
    <t>ProShares Ultra Gold</t>
  </si>
  <si>
    <t>UIL Holdings Corporation</t>
  </si>
  <si>
    <t>ProShares Ultra Russell1000 Growth</t>
  </si>
  <si>
    <t>ProShares Ultra Russell2000 Growth</t>
  </si>
  <si>
    <t>ProShares Ultra Russell MidCap Growth</t>
  </si>
  <si>
    <t>ULCM</t>
  </si>
  <si>
    <t>Ulticom Inc.</t>
  </si>
  <si>
    <t>ProShares Ultra Euro</t>
  </si>
  <si>
    <t>Ultimate Software Group, Inc.</t>
  </si>
  <si>
    <t>UMDD</t>
  </si>
  <si>
    <t>ProShares UltraPro MidCap400</t>
  </si>
  <si>
    <t>UNIS</t>
  </si>
  <si>
    <t>Unilife Corporation</t>
  </si>
  <si>
    <t>UNL</t>
  </si>
  <si>
    <t>United States 12 Month Natural Gas</t>
  </si>
  <si>
    <t>Union Pacific Corporation</t>
  </si>
  <si>
    <t>United Online, Inc.</t>
  </si>
  <si>
    <t>ProShares UltraPro S&amp;P500</t>
  </si>
  <si>
    <t>UPV</t>
  </si>
  <si>
    <t>ProShares Ultra MSCI Europe</t>
  </si>
  <si>
    <t>ProShares Ultra Utilities</t>
  </si>
  <si>
    <t>ProShares Ultra Real Estate</t>
  </si>
  <si>
    <t>URTY</t>
  </si>
  <si>
    <t>ProShares UltraPro Russell2000</t>
  </si>
  <si>
    <t>U.S. Bancorp</t>
  </si>
  <si>
    <t>USCI</t>
  </si>
  <si>
    <t>United States Commodity Index F</t>
  </si>
  <si>
    <t>ProShares Ultra Semiconductors</t>
  </si>
  <si>
    <t>United States Lime &amp; Minerals, Inc.</t>
  </si>
  <si>
    <t>United States Oil</t>
  </si>
  <si>
    <t>UST</t>
  </si>
  <si>
    <t>ProShares Ultra 7-10 Year Treasury</t>
  </si>
  <si>
    <t>Cohen &amp; Steers Infrastructure Fund, Inc</t>
  </si>
  <si>
    <t>UTi Worldwide Inc.</t>
  </si>
  <si>
    <t>ProShares Ultra Russell1000 Value</t>
  </si>
  <si>
    <t>ProShares Ultra Russell2000 Value</t>
  </si>
  <si>
    <t>ProShares Ultra Russell MidCap Value</t>
  </si>
  <si>
    <t>ProShares Ultra Russell2000</t>
  </si>
  <si>
    <t>ProShares Ultra Industrials</t>
  </si>
  <si>
    <t>UXJ</t>
  </si>
  <si>
    <t>ProShares Ultra MSCI Pacific ex-Japan</t>
  </si>
  <si>
    <t>ProShares Ultra Financials</t>
  </si>
  <si>
    <t>ProShares Ultra Basic Materials</t>
  </si>
  <si>
    <t>The Valspar Corporation</t>
  </si>
  <si>
    <t>VALV</t>
  </si>
  <si>
    <t>Shengkai Innovations, Inc.</t>
  </si>
  <si>
    <t>Invesco Van Kampen Bond Fund</t>
  </si>
  <si>
    <t>VCIT</t>
  </si>
  <si>
    <t>Vanguard Interm-Tm Corp Bd Idx ETF</t>
  </si>
  <si>
    <t>ValueClick, Inc.</t>
  </si>
  <si>
    <t>VCLT</t>
  </si>
  <si>
    <t>Vanguard Long-Term Corp Bond Idx ETF</t>
  </si>
  <si>
    <t>VCSH</t>
  </si>
  <si>
    <t>Vanguard Short-Term Corp Bd Idx ETF</t>
  </si>
  <si>
    <t>Invesco Van Kampen California Value Municipal Income Trust</t>
  </si>
  <si>
    <t>Veolia Environnement S.A.</t>
  </si>
  <si>
    <t>V.F. Corporation</t>
  </si>
  <si>
    <t>VGIT</t>
  </si>
  <si>
    <t>Vanguard Interm-Tm Govt Bd Idx ETF</t>
  </si>
  <si>
    <t>Vanguard European ETF</t>
  </si>
  <si>
    <t>VGLT</t>
  </si>
  <si>
    <t>Vanguard Long-Term Govt Bd Idx ETF</t>
  </si>
  <si>
    <t>Invesco Van Kampen Trust for Investment Grade Municipals</t>
  </si>
  <si>
    <t>VGSH</t>
  </si>
  <si>
    <t>Vanguard Short-Term Govt Bd Idx ETF</t>
  </si>
  <si>
    <t>Valhi, Inc.</t>
  </si>
  <si>
    <t>VIAS</t>
  </si>
  <si>
    <t>Viasystems Group Inc.</t>
  </si>
  <si>
    <t>Invesco Van Kampen Trust for Insured Municipals</t>
  </si>
  <si>
    <t>VIOG</t>
  </si>
  <si>
    <t>Vanguard S&amp;P Small-Cap 600 Grow</t>
  </si>
  <si>
    <t>VIOO</t>
  </si>
  <si>
    <t>Vanguard S&amp;P Small-Cap 600 ETF</t>
  </si>
  <si>
    <t>VIOV</t>
  </si>
  <si>
    <t>Vanguard S&amp;P Small-Cap 600 Valu</t>
  </si>
  <si>
    <t>Invesco Van Kampen Advantage Municipal Income Trust II</t>
  </si>
  <si>
    <t>Invesco Van Kampen Select Sector Municipal Trust</t>
  </si>
  <si>
    <t>Invesco Van Kampen Municipal Trust</t>
  </si>
  <si>
    <t>Invesco Van Kampen High Income Trust II</t>
  </si>
  <si>
    <t>VMBS</t>
  </si>
  <si>
    <t>Vanguard Mortgage-Backed Sec Idx ETF</t>
  </si>
  <si>
    <t>Invesco Van Kampen Municipal Opportunity Trust</t>
  </si>
  <si>
    <t>Invesco Van Kampen Massachusetts Value Municipal Income Trust</t>
  </si>
  <si>
    <t>Vanguard Mid-Cap ETF</t>
  </si>
  <si>
    <t>VONE</t>
  </si>
  <si>
    <t xml:space="preserve">Vanguard Russell 1000 ETF </t>
  </si>
  <si>
    <t>VONG</t>
  </si>
  <si>
    <t>Vanguard Russell 1000 Growth ETF</t>
  </si>
  <si>
    <t>VONV</t>
  </si>
  <si>
    <t xml:space="preserve">Vanguard Russell 1000 Value ETF </t>
  </si>
  <si>
    <t>VOO</t>
  </si>
  <si>
    <t>Vanguard S&amp;P 500 ETF</t>
  </si>
  <si>
    <t>VOOG</t>
  </si>
  <si>
    <t>Vanguard S&amp;P 500 Growth ETF</t>
  </si>
  <si>
    <t>VOOV</t>
  </si>
  <si>
    <t>Vanguard S&amp;P 500 Value ETF</t>
  </si>
  <si>
    <t>Invesco Van Kampen Ohio Quality Municipal Trust</t>
  </si>
  <si>
    <t>Audiovox Corporation</t>
  </si>
  <si>
    <t>VPG</t>
  </si>
  <si>
    <t>Vishay Precision Group, Inc.</t>
  </si>
  <si>
    <t>Invesco Van Kampen Pennsylvania Value Municipal Income Trust</t>
  </si>
  <si>
    <t>VQT</t>
  </si>
  <si>
    <t>Barclays ETN S&amp;P VEQTOR</t>
  </si>
  <si>
    <t>VRD</t>
  </si>
  <si>
    <t>SPDR Nuveen S&amp;P VRDO Municipal Bond</t>
  </si>
  <si>
    <t>VRML</t>
  </si>
  <si>
    <t>Vermillion, Inc.</t>
  </si>
  <si>
    <t>VRNG</t>
  </si>
  <si>
    <t>Vringo, Inc.</t>
  </si>
  <si>
    <t>VRNT</t>
  </si>
  <si>
    <t>Verint Systems Inc.</t>
  </si>
  <si>
    <t>Invesco Van Kampen Dynamic Cred</t>
  </si>
  <si>
    <t>VTHR</t>
  </si>
  <si>
    <t xml:space="preserve">Vanguard Russell 3000 ETF </t>
  </si>
  <si>
    <t>Invesco Van Kampen Trust for Investment Grade New Jersey Municipals</t>
  </si>
  <si>
    <t>Invesco Van Kampen Trust for Investment Grade New York Municipals</t>
  </si>
  <si>
    <t>VTWG</t>
  </si>
  <si>
    <t xml:space="preserve">Vanguard Russell 2000 Growth ETF </t>
  </si>
  <si>
    <t>VTWO</t>
  </si>
  <si>
    <t xml:space="preserve">Vanguard Russell 2000 ETF </t>
  </si>
  <si>
    <t>VTWV</t>
  </si>
  <si>
    <t xml:space="preserve">Vanguard Russell 2000 Value ETF </t>
  </si>
  <si>
    <t>Vectren Corporation</t>
  </si>
  <si>
    <t>Viad Corp</t>
  </si>
  <si>
    <t>Invesco Van Kampen Senior Income Trust</t>
  </si>
  <si>
    <t>Westinghouse Air Brake Technologies Corporation</t>
  </si>
  <si>
    <t>Wacoal Holdings Corp.</t>
  </si>
  <si>
    <t>WCAT</t>
  </si>
  <si>
    <t>Jefferies TR/J CRB Wildcatters Exp&amp;Pr Eq</t>
  </si>
  <si>
    <t>WD-40 Company</t>
  </si>
  <si>
    <t>WFVK</t>
  </si>
  <si>
    <t>Wilshire 5000 Total Market ETF</t>
  </si>
  <si>
    <t>Western Asset/Claymore Inflation- Linked Opportunities &amp; Income Fund</t>
  </si>
  <si>
    <t>WLBC</t>
  </si>
  <si>
    <t>Western Liberty Bancorp</t>
  </si>
  <si>
    <t>WMCR</t>
  </si>
  <si>
    <t>Wilshire Micro-Cap ETF (based o</t>
  </si>
  <si>
    <t xml:space="preserve">Schiff Nutrition International Inc. </t>
  </si>
  <si>
    <t>The Washington Post Company</t>
  </si>
  <si>
    <t>WPP plc</t>
  </si>
  <si>
    <t>Westar Energy, Inc.</t>
  </si>
  <si>
    <t>WREI</t>
  </si>
  <si>
    <t>Wilshire US REIT ETF</t>
  </si>
  <si>
    <t>Willis Group Holdings Public Limited Company</t>
  </si>
  <si>
    <t>WSR</t>
  </si>
  <si>
    <t>Whitestone REIT</t>
  </si>
  <si>
    <t>Weight Watchers International, Inc.</t>
  </si>
  <si>
    <t>WWAY</t>
  </si>
  <si>
    <t>Westway Group, Inc.</t>
  </si>
  <si>
    <t>WWIN</t>
  </si>
  <si>
    <t>Winner Medical Group Inc.</t>
  </si>
  <si>
    <t>WWON</t>
  </si>
  <si>
    <t>Westwood One Inc.</t>
  </si>
  <si>
    <t>WXSP</t>
  </si>
  <si>
    <t>Wilshire 4500 Completion ETF</t>
  </si>
  <si>
    <t>XBKS</t>
  </si>
  <si>
    <t>Xenith Bankshares, Inc.</t>
  </si>
  <si>
    <t>Xinyuan Real Estate Co., Ltd.</t>
  </si>
  <si>
    <t>Qiao Xing Universal Resources, Inc.</t>
  </si>
  <si>
    <t>XL Group plc</t>
  </si>
  <si>
    <t>XLBS</t>
  </si>
  <si>
    <t>PowerShares S&amp;P SmallCap Materials</t>
  </si>
  <si>
    <t>XLES</t>
  </si>
  <si>
    <t>PowerShares S&amp;P SmallCap Energy</t>
  </si>
  <si>
    <t>XLFS</t>
  </si>
  <si>
    <t>PowerShares S&amp;P SmallCap Financials</t>
  </si>
  <si>
    <t>XLIS</t>
  </si>
  <si>
    <t>PowerShares S&amp;P SmallCap Industrials</t>
  </si>
  <si>
    <t>XLKS</t>
  </si>
  <si>
    <t>PowerShares S&amp;P SmallCap Info Tech</t>
  </si>
  <si>
    <t>XLPS</t>
  </si>
  <si>
    <t>PowerShares S&amp;P SmallCap Consumer Stapl</t>
  </si>
  <si>
    <t>XLUS</t>
  </si>
  <si>
    <t>PowerShares S&amp;P SmallCap Utilities</t>
  </si>
  <si>
    <t>XLVS</t>
  </si>
  <si>
    <t>PowerShares S&amp;P SmallCap Health Care</t>
  </si>
  <si>
    <t>XLYS</t>
  </si>
  <si>
    <t>PowerShares S&amp;P SmallCap Cnsmr Discret</t>
  </si>
  <si>
    <t>ProShares Ultra FTSE/Xinhua China 25</t>
  </si>
  <si>
    <t>XXV</t>
  </si>
  <si>
    <t>iPath Inverse S&amp;P 500 VIX Short</t>
  </si>
  <si>
    <t>YAO</t>
  </si>
  <si>
    <t>Claymore/AlphaShares China All-Cap</t>
  </si>
  <si>
    <t>ProShares Ultra Yen</t>
  </si>
  <si>
    <t>ProShares UltraShort Yen</t>
  </si>
  <si>
    <t>YUII</t>
  </si>
  <si>
    <t>Yuhe International, Inc.</t>
  </si>
  <si>
    <t>YXI</t>
  </si>
  <si>
    <t>ProShares Short FTSE/Xinhua China 25</t>
  </si>
  <si>
    <t>ZLCS</t>
  </si>
  <si>
    <t>Zalicus Inc.</t>
  </si>
  <si>
    <t>Zimmer Holdings, Inc.</t>
  </si>
  <si>
    <t>Zion Oil &amp; Gas, Inc.</t>
  </si>
  <si>
    <t>ZOOG</t>
  </si>
  <si>
    <t>Zoo Entertainment, Inc.</t>
  </si>
  <si>
    <t>ZOOM Technologies, Inc.</t>
  </si>
  <si>
    <t>ZROZ</t>
  </si>
  <si>
    <t>PIMCO 25+ Yr Zero Cpn U.S. Trsy Idx ETF</t>
  </si>
  <si>
    <t>ProShares UltraShort Silver</t>
  </si>
  <si>
    <t>Sealy Corporation</t>
  </si>
  <si>
    <t>Продажа журнала запрещена.</t>
  </si>
  <si>
    <t>Версия 1.0</t>
  </si>
  <si>
    <t>В формулах удалены  ненужные элементы, добавлены проверки данных, а также исправлены ошибки.</t>
  </si>
  <si>
    <t>Версия 1.1</t>
  </si>
  <si>
    <t>Теперь все диаграммы обновляються автоматически. Больше не нужно вручную растягивать данные для некоторых диаграмм.</t>
  </si>
  <si>
    <t>Обновлен список секторов, индустрий, имен компаний и т.д. по тикерам.</t>
  </si>
  <si>
    <t>Данный журнал распространяеться без всяких гарантий, свободно и бесплатно.</t>
  </si>
  <si>
    <t>Модификация журнала и программирование -  Эльдар Агаларов (eagalarov@gmail.com).</t>
  </si>
  <si>
    <t>Модифицированы сводные таблицы и диаграммы. Добавлены новые сводные таблицы и диаграммы.</t>
  </si>
  <si>
    <t>Отношение суммы Net к Gross (%)</t>
  </si>
  <si>
    <t>Сред. рез-т на сделку</t>
  </si>
  <si>
    <t>Мин. рез-т в сделке</t>
  </si>
  <si>
    <t>Макс. рез-т в сделке</t>
  </si>
  <si>
    <t>СВОДНЫЕ РЕЗУЛЬТАТЫ ПО АКЦИЯМ С РАЗБИВКОЙ ПО НАПРАВЛЕНИЮ СДЕЛКИ</t>
  </si>
  <si>
    <t>Сред. Net на сделку</t>
  </si>
  <si>
    <t>Мин. Net в сделке</t>
  </si>
  <si>
    <t>Макс. Net в сделке</t>
  </si>
  <si>
    <t>РЕЗУЛЬТАТЫ ПО ДНЯМ</t>
  </si>
  <si>
    <t>РЕЗУЛЬТАТЫ ПО НЕДЕЛЯМ, МЕСЯЦАМ, ГОДАМ</t>
  </si>
  <si>
    <t>ЗАВИСИМОСТЬ РЕЗУЛЬТАТА ОТ НАПРАВЛЕНИЯ ПОЗИЦИИ ПО ДНЯМ</t>
  </si>
  <si>
    <t>СВОДНЫЕ РЕЗУЛЬТАТЫ ПО АКЦИЯМ</t>
  </si>
  <si>
    <t>Мин. рез-т. в сделке</t>
  </si>
  <si>
    <t>Макс. рез-т. в сделке</t>
  </si>
  <si>
    <t>СВОДНЫЕ РЕЗУЛЬТАТЫ ПО ИНДУСТРИЯМ</t>
  </si>
  <si>
    <t>ЗАВИСИМОСТЬ РЕЗУЛЬТАТА ОТ ВРЕМЕНИ В СДЕЛКЕ</t>
  </si>
  <si>
    <t>ЗАВИСИМОСТЬ РЕЗУЛЬТАТА ОТ ВРЕМЕНИ В СДЕЛКЕ И ДНЯ НЕДЕЛИ</t>
  </si>
  <si>
    <t>ЗАВИСИМОСТЬ РЕЗУЛЬТАТА ОТ ДНЯ НЕДЕЛИ И ВРЕМЕНИ ВХОДА В ПОЗИЦИЮ</t>
  </si>
  <si>
    <t>Время в сделке (мин)</t>
  </si>
  <si>
    <t>Диапазон времени входа</t>
  </si>
  <si>
    <t>Диапазон времени в сделке</t>
  </si>
  <si>
    <t>Диапазон цены открытия</t>
  </si>
  <si>
    <t>P\L Gross (%)</t>
  </si>
  <si>
    <t>P\L Net (%)</t>
  </si>
  <si>
    <t>Gross (%)</t>
  </si>
  <si>
    <t>Net (%)</t>
  </si>
  <si>
    <t>ЗАВИСИМОСТЬ РЕЗУЛЬТАТА ОТ ДНЯ НЕДЕЛИ</t>
  </si>
  <si>
    <t>ЗАВИСИМОСТЬ РЕЗУЛЬТАТА ОТ ВРЕМЕНИ ВХОДА</t>
  </si>
  <si>
    <t>Удалены колонны "Net плюс", "Net минус", "Среднесрок".</t>
  </si>
  <si>
    <t>Сводные данные обновлены и разделены по сделкам и по дням. Добавлены поля "максимальная просадка", "средняя просадка", "фактор восстановления", "макс. кол-во убыточных и прибыльных сделок/дней подряд" и т.д.</t>
  </si>
  <si>
    <t>Улучшение быстродействия формул.</t>
  </si>
  <si>
    <t>Обновлены сводные таблицы и диаграммы. Добавлены новые поля, удалены ненужные.</t>
  </si>
  <si>
    <t>Прочие доработки и улучшения.</t>
  </si>
  <si>
    <t>Теперь время в сделке указывается в минутах, а не в секундах. Диапазон времени в сделке больше не разделяется на интрадей и среднесрок. Изменен формат в некоторых колоннах.</t>
  </si>
  <si>
    <t>ЗАВИСИМОСТЬ РЕЗУЛЬТАТА ОТ ДИАПАЗОНА ЦЕНЫ АКЦИИ</t>
  </si>
  <si>
    <t>РЕЗУЛЬТАТЫ ПО ОЦЕНКАМ</t>
  </si>
  <si>
    <t>ЗАВИСИМОСТЬ КОЛ-ВА СДЕЛОК ОТ R-МУЛЬТИПЛИКАТОРА</t>
  </si>
  <si>
    <t>ЗАВИСИМОСТЬ РЕЗУЛЬТАТА ОТ СПОСОБА ВЫХОДА ИЗ ПОЗИЦИИ</t>
  </si>
  <si>
    <t>ЗАВИСИМОСТЬ РЕЗУЛЬТАТА ОТ СПОСОБА ВХОДА В ПОЗИЦИЮ</t>
  </si>
  <si>
    <t>OHLCV ДЕПОЗИТА ПО ДНЯМ</t>
  </si>
  <si>
    <t>ДИНАМИКА GROSS, NET</t>
  </si>
  <si>
    <t>Версия 1.11</t>
  </si>
  <si>
    <t>Исправлены некоторые ошибки.</t>
  </si>
  <si>
    <t>Оптимизация кода.</t>
  </si>
  <si>
    <t>Gross (центы)</t>
  </si>
  <si>
    <t>Версия 1.12</t>
  </si>
  <si>
    <t>История версий</t>
  </si>
  <si>
    <t>Проторгованный объем</t>
  </si>
  <si>
    <t>AEGR</t>
  </si>
  <si>
    <t>Aegerion Pharmaceuticals, Inc.</t>
  </si>
  <si>
    <t>AFOP</t>
  </si>
  <si>
    <t>ALAN</t>
  </si>
  <si>
    <t>Alanco Technologies Inc.</t>
  </si>
  <si>
    <t>AMIE</t>
  </si>
  <si>
    <t>Ambassadors International Inc.</t>
  </si>
  <si>
    <t>AMRS</t>
  </si>
  <si>
    <t>Amyris, Inc.</t>
  </si>
  <si>
    <t>APRI</t>
  </si>
  <si>
    <t>Apricus Biosciences, Inc.</t>
  </si>
  <si>
    <t>AXID</t>
  </si>
  <si>
    <t>iShares MSCI ACWI ex US Industr</t>
  </si>
  <si>
    <t>AXIT</t>
  </si>
  <si>
    <t>iShares MSCI ACWI ex US Informa</t>
  </si>
  <si>
    <t>AXSL</t>
  </si>
  <si>
    <t>iShares TMSCI ACWI ex US Consum</t>
  </si>
  <si>
    <t>AXTE</t>
  </si>
  <si>
    <t>iShares MSCI ACWI ex US Telecom</t>
  </si>
  <si>
    <t>BBRG</t>
  </si>
  <si>
    <t>Bravo Brio Restaurant Group, In</t>
  </si>
  <si>
    <t>BNVI</t>
  </si>
  <si>
    <t>BODY</t>
  </si>
  <si>
    <t>Body Central Corp.</t>
  </si>
  <si>
    <t>CCG</t>
  </si>
  <si>
    <t xml:space="preserve">Campus Crest Communities, Inc. </t>
  </si>
  <si>
    <t>CCIH</t>
  </si>
  <si>
    <t>ChinaCache International Holdings Ltd.</t>
  </si>
  <si>
    <t>CCSC</t>
  </si>
  <si>
    <t>Country Style Cooking Restaurant Chain Co., Ltd.</t>
  </si>
  <si>
    <t>CCX</t>
  </si>
  <si>
    <t>WisdomTree Dreyfus Commodity Cu</t>
  </si>
  <si>
    <t>CDTID</t>
  </si>
  <si>
    <t>Clean Diesel Technologies, Inc.</t>
  </si>
  <si>
    <t>CHFN</t>
  </si>
  <si>
    <t>Charter Financial Corp.</t>
  </si>
  <si>
    <t>CHINA</t>
  </si>
  <si>
    <t>CDC Corp.</t>
  </si>
  <si>
    <t>CHTR</t>
  </si>
  <si>
    <t>Charter Communications, Inc.</t>
  </si>
  <si>
    <t>CMLP</t>
  </si>
  <si>
    <t>Crestwood Midstream Partners, L</t>
  </si>
  <si>
    <t>COR</t>
  </si>
  <si>
    <t xml:space="preserve">CoreSite Realty Corporation </t>
  </si>
  <si>
    <t>CSMA</t>
  </si>
  <si>
    <t>Credit Suisse AG ETN due Octobe</t>
  </si>
  <si>
    <t>DLGC</t>
  </si>
  <si>
    <t>Dialogic, Inc.</t>
  </si>
  <si>
    <t>DSTJ</t>
  </si>
  <si>
    <t>JPMorgan Double Short US Long B</t>
  </si>
  <si>
    <t>DSXJ</t>
  </si>
  <si>
    <t>JPMorgan Double Short US 10 Yea</t>
  </si>
  <si>
    <t>ECNS</t>
  </si>
  <si>
    <t>iShares MSCI China Small Cap In</t>
  </si>
  <si>
    <t>ECON</t>
  </si>
  <si>
    <t>Emerging Global Shares Dow Jone</t>
  </si>
  <si>
    <t>EFC</t>
  </si>
  <si>
    <t xml:space="preserve">Ellington Financial LLC Common </t>
  </si>
  <si>
    <t>EKH</t>
  </si>
  <si>
    <t>Europe 2001 HOLDRs</t>
  </si>
  <si>
    <t>ELT</t>
  </si>
  <si>
    <t>Elster Group SE American Deposi</t>
  </si>
  <si>
    <t>ENZL</t>
  </si>
  <si>
    <t>iShares MSCI New Zealand Invest</t>
  </si>
  <si>
    <t>EPHE</t>
  </si>
  <si>
    <t>iShares MSCI Philippines Invest</t>
  </si>
  <si>
    <t>EWZS</t>
  </si>
  <si>
    <t>iShares MSCI Brazil Small Cap I</t>
  </si>
  <si>
    <t>FFCO</t>
  </si>
  <si>
    <t>FedFirst Financial Corp.</t>
  </si>
  <si>
    <t>FREED</t>
  </si>
  <si>
    <t>GEDU</t>
  </si>
  <si>
    <t>Global Education &amp; Technology G</t>
  </si>
  <si>
    <t>GLTR</t>
  </si>
  <si>
    <t>ETFS Physical Precious Metal Ba</t>
  </si>
  <si>
    <t>GTAA</t>
  </si>
  <si>
    <t>Cambria Global Tactical</t>
  </si>
  <si>
    <t>Guggenheim China Small Cap ETF</t>
  </si>
  <si>
    <t>HBM</t>
  </si>
  <si>
    <t>Hudbay Minerals Inc Ordinary Sh</t>
  </si>
  <si>
    <t>IBCP</t>
  </si>
  <si>
    <t>ICGN</t>
  </si>
  <si>
    <t>ICAgen Inc.</t>
  </si>
  <si>
    <t>INXX</t>
  </si>
  <si>
    <t>Emerging Global Shares INDXX In</t>
  </si>
  <si>
    <t>KEYP</t>
  </si>
  <si>
    <t>Keyuan Petrochemicals, Inc.</t>
  </si>
  <si>
    <t>KEYW</t>
  </si>
  <si>
    <t>The KEYW Holding Corporation</t>
  </si>
  <si>
    <t>KOOL</t>
  </si>
  <si>
    <t>ThermoGenesis Corp.</t>
  </si>
  <si>
    <t>LIVE</t>
  </si>
  <si>
    <t>LTXCD</t>
  </si>
  <si>
    <t>LYB</t>
  </si>
  <si>
    <t>LyondellBasell Industries NV Or</t>
  </si>
  <si>
    <t>MCOX</t>
  </si>
  <si>
    <t>Mecox Lane Limited</t>
  </si>
  <si>
    <t>MLPS</t>
  </si>
  <si>
    <t>UBS AG  1xMonthly Short Exchang</t>
  </si>
  <si>
    <t>MY</t>
  </si>
  <si>
    <t>China Ming Yang Wind Power Grou</t>
  </si>
  <si>
    <t>NEI</t>
  </si>
  <si>
    <t>Network Engines, Inc</t>
  </si>
  <si>
    <t>NFEC</t>
  </si>
  <si>
    <t>NF Energy Saving Corp.</t>
  </si>
  <si>
    <t>NTSP</t>
  </si>
  <si>
    <t>NetSpend Holdings, Inc.</t>
  </si>
  <si>
    <t>PEK</t>
  </si>
  <si>
    <t>Market Vectors China ETF</t>
  </si>
  <si>
    <t>Putnam Premier Income Trust Com</t>
  </si>
  <si>
    <t>RIO</t>
  </si>
  <si>
    <t>Rio Tinto Plc</t>
  </si>
  <si>
    <t>RNO</t>
  </si>
  <si>
    <t>Rhino Resource Partners, L.P.</t>
  </si>
  <si>
    <t>RPRXD</t>
  </si>
  <si>
    <t>SCIN</t>
  </si>
  <si>
    <t xml:space="preserve">EGA Emerging Global Shares Dow </t>
  </si>
  <si>
    <t>SFUN</t>
  </si>
  <si>
    <t>Saifun Semiconductors Ltd.</t>
  </si>
  <si>
    <t>SHP</t>
  </si>
  <si>
    <t>ShangPharma Corporation America</t>
  </si>
  <si>
    <t>SOXX</t>
  </si>
  <si>
    <t>iShares PHLX SOX Semiconductor Sector Index Fund</t>
  </si>
  <si>
    <t>SQI</t>
  </si>
  <si>
    <t>SciQuest, Inc.</t>
  </si>
  <si>
    <t>TOWR</t>
  </si>
  <si>
    <t>Tower International, Inc. Commo</t>
  </si>
  <si>
    <t>TWOL</t>
  </si>
  <si>
    <t>Direxion Daily 2 Yr Trsy Bull 3X Shares</t>
  </si>
  <si>
    <t>UAL</t>
  </si>
  <si>
    <t>United Continental Holdings</t>
  </si>
  <si>
    <t>UWC</t>
  </si>
  <si>
    <t>ProShares Ultra Russell3000</t>
  </si>
  <si>
    <t>VRA</t>
  </si>
  <si>
    <t>Vera Bradley, Inc.</t>
  </si>
  <si>
    <t>VTRO</t>
  </si>
  <si>
    <t>Vertro, Inc.</t>
  </si>
  <si>
    <t>XOMA</t>
  </si>
  <si>
    <t>XOMA Ltd.</t>
  </si>
  <si>
    <t>XRS</t>
  </si>
  <si>
    <t>TAL Education Group American De</t>
  </si>
  <si>
    <t>YRCWD</t>
  </si>
  <si>
    <t>YRC Worldwide, Inc.</t>
  </si>
  <si>
    <t>Версия 1.13</t>
  </si>
  <si>
    <t>Другое3 (написать)</t>
  </si>
  <si>
    <t>Новости</t>
  </si>
  <si>
    <t>Удалены колонны "Начальная сумма Gross и Net".</t>
  </si>
  <si>
    <t>Корректный расчет объема в сводных таблицах.</t>
  </si>
  <si>
    <t>11l10</t>
  </si>
  <si>
    <t>(Все)</t>
  </si>
  <si>
    <t>(пусто)</t>
  </si>
  <si>
    <t>Сделки утром по базам (методичка Макса)</t>
  </si>
  <si>
    <t>Разбор лота утром</t>
  </si>
  <si>
    <t>Тяжело объяснить</t>
  </si>
  <si>
    <t>Разворот</t>
  </si>
  <si>
    <t>Всплеск объема внутри дня</t>
  </si>
  <si>
    <t>Патерн покупатель</t>
  </si>
  <si>
    <t>Ужасный вход</t>
  </si>
  <si>
    <t>Разворот - не было точек для входа</t>
  </si>
  <si>
    <t>Продолжение движение после разворота</t>
  </si>
  <si>
    <t>Не правильный разворот</t>
  </si>
  <si>
    <t>Разворот на шорт</t>
  </si>
  <si>
    <t>Не по алгоритму баз</t>
  </si>
  <si>
    <t>Скрытый покупатель</t>
  </si>
  <si>
    <t>От уровня премаркета</t>
  </si>
  <si>
    <t>IH</t>
  </si>
  <si>
    <t>База на премаркете</t>
  </si>
  <si>
    <t>База + лот</t>
  </si>
  <si>
    <t>Ужасный трейд</t>
  </si>
  <si>
    <t>RNF</t>
  </si>
  <si>
    <t>База на шорт</t>
  </si>
  <si>
    <t>AG</t>
  </si>
  <si>
    <t>Канал в обед - тяжелый трейд</t>
  </si>
  <si>
    <t>Лот на фигуре. Ни о чем</t>
  </si>
  <si>
    <t>Лот на фигуре. Рано вышел</t>
  </si>
  <si>
    <t>Нет скринов</t>
  </si>
  <si>
    <t>Уровень после разворота, вход по ленте</t>
  </si>
  <si>
    <t>Пробой уровня премаркета</t>
  </si>
  <si>
    <t>Не пробил уровень</t>
  </si>
  <si>
    <t>Снова отбой. Зациклился на одной бумаге</t>
  </si>
  <si>
    <t>Надо было брать на разворот</t>
  </si>
  <si>
    <t>Поспешил с разворотом</t>
  </si>
  <si>
    <t>MTGE</t>
  </si>
  <si>
    <t>Слишком рано подтянул стоп</t>
  </si>
  <si>
    <t>Хорошо удержали уровень</t>
  </si>
  <si>
    <t>Ошибка добавления</t>
  </si>
  <si>
    <t>База была не четкой</t>
  </si>
  <si>
    <t>Unknown</t>
  </si>
  <si>
    <t>Похоже на патерн покупатель, только дохлый</t>
  </si>
  <si>
    <t>Усреднялся!</t>
  </si>
  <si>
    <t>Экспиримент торговли VXX</t>
  </si>
  <si>
    <t>Двойной разворот - рано вышел</t>
  </si>
  <si>
    <t xml:space="preserve">Патерн покупатель </t>
  </si>
  <si>
    <t>ELLI</t>
  </si>
  <si>
    <t>+ пробой уровня</t>
  </si>
  <si>
    <t>Сделка без стопа</t>
  </si>
  <si>
    <t>AMCX</t>
  </si>
  <si>
    <t>После гэп-дауна</t>
  </si>
  <si>
    <t>MNST</t>
  </si>
  <si>
    <t>Не дождался, бумага пошла</t>
  </si>
  <si>
    <t>Плохая точка входа</t>
  </si>
  <si>
    <t>Усреднялся без стопа в быстром падении!</t>
  </si>
  <si>
    <t>Бумага целый день падала</t>
  </si>
  <si>
    <t>TFM</t>
  </si>
  <si>
    <t>Сильно прижатый уровень</t>
  </si>
  <si>
    <t>YOKU</t>
  </si>
  <si>
    <t>Надо было сидеть дальше</t>
  </si>
  <si>
    <t>После падения</t>
  </si>
  <si>
    <t>Не дождался точки с объемом</t>
  </si>
  <si>
    <t>От уровня после падения</t>
  </si>
  <si>
    <t>TRIP</t>
  </si>
  <si>
    <t>От вчерашнего хая</t>
  </si>
  <si>
    <t>Сквиз и пошла куда надо</t>
  </si>
  <si>
    <t>KORS</t>
  </si>
  <si>
    <t>Не было объемов</t>
  </si>
  <si>
    <t>Стоп большой</t>
  </si>
  <si>
    <t>Поздно увидел уже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</si>
</sst>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_р_._-;\-* #,##0.00_р_._-;_-* &quot;-&quot;??_р_._-;_-@_-"/>
    <numFmt numFmtId="165" formatCode="#,##0.00_ ;[Red]\-#,##0.00\ "/>
    <numFmt numFmtId="166" formatCode="#,##0_ ;[Red]\-#,##0\ "/>
    <numFmt numFmtId="167" formatCode="#,##0.0"/>
    <numFmt numFmtId="168" formatCode="h:mm;@"/>
    <numFmt numFmtId="169" formatCode="#,##0.00_ ;\-#,##0.00\ "/>
    <numFmt numFmtId="170" formatCode="#,##0.00%;[Red]\-#,##0.00%"/>
    <numFmt numFmtId="171" formatCode="[$-419]d\ mmm;@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color indexed="28"/>
      <name val="Calibri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3"/>
      <name val="Calibri"/>
      <family val="2"/>
      <charset val="204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BFFD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14996795556505021"/>
      </bottom>
      <diagonal/>
    </border>
    <border>
      <left/>
      <right/>
      <top style="thin">
        <color theme="0" tint="-0.499984740745262"/>
      </top>
      <bottom style="thin">
        <color theme="0" tint="-0.1499679555650502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14996795556505021"/>
      </bottom>
      <diagonal/>
    </border>
    <border>
      <left style="thin">
        <color theme="0" tint="-0.499984740745262"/>
      </left>
      <right/>
      <top style="thin">
        <color theme="0" tint="-0.14996795556505021"/>
      </top>
      <bottom style="thin">
        <color theme="0" tint="-0.499984740745262"/>
      </bottom>
      <diagonal/>
    </border>
    <border>
      <left/>
      <right/>
      <top style="thin">
        <color theme="0" tint="-0.14996795556505021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1499679555650502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499984740745262"/>
      </right>
      <top style="thin">
        <color theme="0" tint="-0.14996795556505021"/>
      </top>
      <bottom style="thin">
        <color theme="0" tint="-0.1499679555650502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4" borderId="0" applyNumberFormat="0" applyBorder="0" applyAlignment="0" applyProtection="0"/>
    <xf numFmtId="0" fontId="1" fillId="7" borderId="0" applyNumberFormat="0" applyBorder="0" applyAlignment="0" applyProtection="0"/>
    <xf numFmtId="0" fontId="12" fillId="12" borderId="0" applyNumberFormat="0" applyBorder="0" applyAlignment="0" applyProtection="0"/>
  </cellStyleXfs>
  <cellXfs count="29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 applyAlignment="1">
      <alignment horizontal="right" inden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5" fontId="0" fillId="0" borderId="0" xfId="0" applyNumberFormat="1" applyFill="1" applyBorder="1"/>
    <xf numFmtId="0" fontId="0" fillId="0" borderId="0" xfId="0" applyNumberFormat="1"/>
    <xf numFmtId="0" fontId="0" fillId="0" borderId="0" xfId="0" applyAlignment="1">
      <alignment horizontal="left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165" fontId="0" fillId="0" borderId="9" xfId="0" applyNumberFormat="1" applyFill="1" applyBorder="1" applyAlignment="1">
      <alignment horizontal="center" wrapText="1"/>
    </xf>
    <xf numFmtId="165" fontId="0" fillId="2" borderId="9" xfId="0" applyNumberFormat="1" applyFill="1" applyBorder="1" applyAlignment="1">
      <alignment horizontal="center" wrapText="1"/>
    </xf>
    <xf numFmtId="1" fontId="0" fillId="6" borderId="9" xfId="0" applyNumberFormat="1" applyFill="1" applyBorder="1" applyAlignment="1">
      <alignment horizontal="center"/>
    </xf>
    <xf numFmtId="167" fontId="0" fillId="6" borderId="9" xfId="0" applyNumberFormat="1" applyFill="1" applyBorder="1" applyAlignment="1">
      <alignment horizontal="center"/>
    </xf>
    <xf numFmtId="0" fontId="0" fillId="13" borderId="0" xfId="0" applyFill="1" applyBorder="1" applyAlignment="1">
      <alignment horizontal="center" vertical="center" wrapText="1"/>
    </xf>
    <xf numFmtId="0" fontId="8" fillId="13" borderId="0" xfId="0" applyFont="1" applyFill="1" applyBorder="1" applyAlignment="1">
      <alignment horizontal="center" vertical="center" wrapText="1"/>
    </xf>
    <xf numFmtId="0" fontId="0" fillId="13" borderId="0" xfId="0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5" fontId="0" fillId="13" borderId="0" xfId="0" applyNumberFormat="1" applyFill="1" applyBorder="1" applyAlignment="1">
      <alignment horizontal="center" vertical="center" wrapText="1"/>
    </xf>
    <xf numFmtId="0" fontId="0" fillId="0" borderId="10" xfId="0" pivotButton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165" fontId="0" fillId="13" borderId="17" xfId="0" applyNumberFormat="1" applyFill="1" applyBorder="1" applyAlignment="1">
      <alignment horizontal="center" vertical="center" wrapText="1"/>
    </xf>
    <xf numFmtId="0" fontId="8" fillId="13" borderId="16" xfId="0" applyFont="1" applyFill="1" applyBorder="1" applyAlignment="1">
      <alignment horizontal="center" vertical="center" wrapText="1"/>
    </xf>
    <xf numFmtId="0" fontId="8" fillId="13" borderId="17" xfId="0" applyFont="1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 vertical="center" wrapText="1"/>
    </xf>
    <xf numFmtId="0" fontId="0" fillId="13" borderId="18" xfId="0" applyFill="1" applyBorder="1" applyAlignment="1">
      <alignment horizontal="center" vertical="center"/>
    </xf>
    <xf numFmtId="0" fontId="0" fillId="0" borderId="18" xfId="0" pivotButton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13" borderId="16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3" borderId="16" xfId="0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165" fontId="0" fillId="0" borderId="18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165" fontId="0" fillId="0" borderId="19" xfId="0" applyNumberFormat="1" applyBorder="1" applyAlignment="1">
      <alignment horizontal="center" vertical="center" wrapText="1"/>
    </xf>
    <xf numFmtId="166" fontId="0" fillId="0" borderId="19" xfId="0" applyNumberFormat="1" applyBorder="1" applyAlignment="1">
      <alignment horizontal="center" vertical="center" wrapText="1"/>
    </xf>
    <xf numFmtId="10" fontId="0" fillId="0" borderId="19" xfId="0" applyNumberForma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/>
    </xf>
    <xf numFmtId="0" fontId="0" fillId="13" borderId="17" xfId="0" applyFill="1" applyBorder="1"/>
    <xf numFmtId="165" fontId="0" fillId="9" borderId="0" xfId="0" applyNumberForma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 wrapText="1"/>
    </xf>
    <xf numFmtId="166" fontId="0" fillId="2" borderId="9" xfId="0" applyNumberFormat="1" applyFill="1" applyBorder="1" applyAlignment="1">
      <alignment horizontal="center" wrapText="1"/>
    </xf>
    <xf numFmtId="14" fontId="0" fillId="0" borderId="0" xfId="0" applyNumberFormat="1"/>
    <xf numFmtId="165" fontId="0" fillId="0" borderId="0" xfId="0" applyNumberFormat="1"/>
    <xf numFmtId="1" fontId="0" fillId="2" borderId="9" xfId="0" applyNumberFormat="1" applyFill="1" applyBorder="1" applyAlignment="1">
      <alignment horizontal="center"/>
    </xf>
    <xf numFmtId="0" fontId="0" fillId="0" borderId="20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16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7" fillId="0" borderId="0" xfId="2" applyAlignment="1" applyProtection="1">
      <alignment horizontal="left" vertical="top" wrapText="1"/>
    </xf>
    <xf numFmtId="0" fontId="14" fillId="0" borderId="0" xfId="0" applyFont="1" applyAlignment="1">
      <alignment horizontal="left" vertical="top" wrapText="1"/>
    </xf>
    <xf numFmtId="165" fontId="0" fillId="15" borderId="9" xfId="0" applyNumberFormat="1" applyFill="1" applyBorder="1" applyAlignment="1">
      <alignment horizontal="center" wrapText="1"/>
    </xf>
    <xf numFmtId="1" fontId="0" fillId="15" borderId="9" xfId="0" applyNumberFormat="1" applyFill="1" applyBorder="1" applyAlignment="1">
      <alignment horizontal="center" wrapText="1"/>
    </xf>
    <xf numFmtId="165" fontId="0" fillId="0" borderId="19" xfId="0" applyNumberFormat="1" applyBorder="1" applyAlignment="1">
      <alignment horizontal="center" vertical="center"/>
    </xf>
    <xf numFmtId="0" fontId="0" fillId="9" borderId="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/>
    </xf>
    <xf numFmtId="165" fontId="0" fillId="0" borderId="20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0" fontId="0" fillId="13" borderId="16" xfId="0" applyFill="1" applyBorder="1" applyAlignment="1">
      <alignment horizontal="center" vertical="center" wrapText="1"/>
    </xf>
    <xf numFmtId="165" fontId="0" fillId="13" borderId="16" xfId="0" applyNumberFormat="1" applyFill="1" applyBorder="1" applyAlignment="1">
      <alignment horizontal="center" vertical="center" wrapText="1"/>
    </xf>
    <xf numFmtId="0" fontId="0" fillId="13" borderId="0" xfId="0" applyFill="1" applyBorder="1"/>
    <xf numFmtId="0" fontId="0" fillId="16" borderId="5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9" borderId="16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8" fillId="9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3" fontId="0" fillId="0" borderId="19" xfId="0" applyNumberForma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3" fontId="0" fillId="0" borderId="20" xfId="0" applyNumberFormat="1" applyFill="1" applyBorder="1" applyAlignment="1">
      <alignment horizontal="center" vertical="center"/>
    </xf>
    <xf numFmtId="0" fontId="0" fillId="0" borderId="10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10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165" fontId="0" fillId="0" borderId="19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165" fontId="0" fillId="0" borderId="20" xfId="0" applyNumberFormat="1" applyFill="1" applyBorder="1" applyAlignment="1">
      <alignment horizontal="center"/>
    </xf>
    <xf numFmtId="0" fontId="0" fillId="6" borderId="0" xfId="0" applyFill="1" applyBorder="1"/>
    <xf numFmtId="0" fontId="0" fillId="6" borderId="17" xfId="0" applyFill="1" applyBorder="1" applyAlignment="1">
      <alignment horizontal="center" vertical="center" wrapText="1"/>
    </xf>
    <xf numFmtId="0" fontId="0" fillId="6" borderId="16" xfId="0" applyFill="1" applyBorder="1"/>
    <xf numFmtId="0" fontId="0" fillId="6" borderId="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165" fontId="0" fillId="0" borderId="19" xfId="0" applyNumberFormat="1" applyFill="1" applyBorder="1" applyAlignment="1">
      <alignment horizontal="center" vertical="center" wrapText="1"/>
    </xf>
    <xf numFmtId="3" fontId="0" fillId="0" borderId="19" xfId="0" applyNumberFormat="1" applyFill="1" applyBorder="1" applyAlignment="1">
      <alignment horizontal="center" vertical="center" wrapText="1"/>
    </xf>
    <xf numFmtId="165" fontId="0" fillId="0" borderId="20" xfId="0" applyNumberFormat="1" applyFill="1" applyBorder="1" applyAlignment="1">
      <alignment horizontal="center" vertical="center" wrapText="1"/>
    </xf>
    <xf numFmtId="3" fontId="0" fillId="0" borderId="20" xfId="0" applyNumberForma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65" fontId="0" fillId="0" borderId="21" xfId="0" applyNumberForma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14" fontId="0" fillId="0" borderId="19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5" fontId="0" fillId="0" borderId="23" xfId="0" applyNumberFormat="1" applyFill="1" applyBorder="1" applyAlignment="1">
      <alignment horizontal="center" vertical="center" wrapText="1"/>
    </xf>
    <xf numFmtId="165" fontId="0" fillId="0" borderId="20" xfId="0" applyNumberFormat="1" applyBorder="1" applyAlignment="1">
      <alignment horizontal="center" vertical="center" wrapText="1"/>
    </xf>
    <xf numFmtId="166" fontId="0" fillId="0" borderId="20" xfId="0" applyNumberFormat="1" applyBorder="1" applyAlignment="1">
      <alignment horizontal="center" vertical="center" wrapText="1"/>
    </xf>
    <xf numFmtId="166" fontId="0" fillId="0" borderId="18" xfId="0" applyNumberFormat="1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165" fontId="0" fillId="0" borderId="23" xfId="0" applyNumberFormat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3" fontId="0" fillId="0" borderId="19" xfId="0" applyNumberFormat="1" applyBorder="1"/>
    <xf numFmtId="3" fontId="0" fillId="0" borderId="20" xfId="0" applyNumberFormat="1" applyBorder="1"/>
    <xf numFmtId="49" fontId="0" fillId="0" borderId="19" xfId="0" applyNumberFormat="1" applyBorder="1"/>
    <xf numFmtId="49" fontId="0" fillId="0" borderId="19" xfId="0" applyNumberFormat="1" applyFill="1" applyBorder="1"/>
    <xf numFmtId="49" fontId="0" fillId="0" borderId="20" xfId="0" applyNumberFormat="1" applyBorder="1"/>
    <xf numFmtId="0" fontId="0" fillId="6" borderId="9" xfId="0" applyNumberForma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1" fillId="0" borderId="0" xfId="0" applyFont="1" applyBorder="1" applyAlignment="1">
      <alignment horizontal="center" wrapText="1"/>
    </xf>
    <xf numFmtId="0" fontId="0" fillId="0" borderId="25" xfId="0" applyBorder="1" applyAlignment="1">
      <alignment horizontal="left" vertical="top" wrapText="1"/>
    </xf>
    <xf numFmtId="49" fontId="0" fillId="15" borderId="9" xfId="0" applyNumberFormat="1" applyFill="1" applyBorder="1" applyAlignment="1">
      <alignment horizontal="center" wrapText="1"/>
    </xf>
    <xf numFmtId="49" fontId="0" fillId="0" borderId="9" xfId="0" applyNumberFormat="1" applyFill="1" applyBorder="1" applyAlignment="1">
      <alignment horizontal="center" wrapText="1"/>
    </xf>
    <xf numFmtId="0" fontId="0" fillId="6" borderId="16" xfId="0" applyFill="1" applyBorder="1" applyAlignment="1">
      <alignment horizontal="center" vertical="center" wrapText="1"/>
    </xf>
    <xf numFmtId="0" fontId="0" fillId="0" borderId="19" xfId="0" pivotButton="1" applyBorder="1" applyAlignment="1">
      <alignment horizontal="center" vertical="center"/>
    </xf>
    <xf numFmtId="0" fontId="0" fillId="0" borderId="0" xfId="0" applyBorder="1" applyAlignment="1">
      <alignment wrapText="1"/>
    </xf>
    <xf numFmtId="165" fontId="0" fillId="0" borderId="0" xfId="0" applyNumberFormat="1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166" fontId="0" fillId="0" borderId="23" xfId="0" applyNumberFormat="1" applyFill="1" applyBorder="1" applyAlignment="1">
      <alignment horizontal="center" vertical="center" wrapText="1"/>
    </xf>
    <xf numFmtId="166" fontId="0" fillId="0" borderId="19" xfId="0" applyNumberFormat="1" applyFill="1" applyBorder="1" applyAlignment="1">
      <alignment horizontal="center" vertical="center" wrapText="1"/>
    </xf>
    <xf numFmtId="166" fontId="0" fillId="0" borderId="20" xfId="0" applyNumberFormat="1" applyFill="1" applyBorder="1" applyAlignment="1">
      <alignment horizontal="center" vertical="center" wrapText="1"/>
    </xf>
    <xf numFmtId="165" fontId="0" fillId="9" borderId="16" xfId="0" applyNumberFormat="1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 wrapText="1"/>
    </xf>
    <xf numFmtId="165" fontId="0" fillId="9" borderId="27" xfId="0" applyNumberFormat="1" applyFill="1" applyBorder="1" applyAlignment="1">
      <alignment horizontal="center" vertical="center" wrapText="1"/>
    </xf>
    <xf numFmtId="165" fontId="0" fillId="9" borderId="28" xfId="0" applyNumberFormat="1" applyFill="1" applyBorder="1" applyAlignment="1">
      <alignment horizontal="center" vertical="center" wrapText="1"/>
    </xf>
    <xf numFmtId="0" fontId="0" fillId="9" borderId="27" xfId="0" applyFill="1" applyBorder="1" applyAlignment="1">
      <alignment horizontal="center" vertical="center" wrapText="1"/>
    </xf>
    <xf numFmtId="0" fontId="0" fillId="9" borderId="0" xfId="0" applyFill="1" applyBorder="1"/>
    <xf numFmtId="0" fontId="0" fillId="9" borderId="17" xfId="0" applyFill="1" applyBorder="1"/>
    <xf numFmtId="0" fontId="0" fillId="9" borderId="27" xfId="0" applyFill="1" applyBorder="1" applyAlignment="1">
      <alignment horizontal="center"/>
    </xf>
    <xf numFmtId="166" fontId="0" fillId="0" borderId="19" xfId="0" applyNumberFormat="1" applyFill="1" applyBorder="1" applyAlignment="1">
      <alignment horizontal="center"/>
    </xf>
    <xf numFmtId="166" fontId="0" fillId="0" borderId="20" xfId="0" applyNumberFormat="1" applyFill="1" applyBorder="1" applyAlignment="1">
      <alignment horizontal="center"/>
    </xf>
    <xf numFmtId="0" fontId="0" fillId="0" borderId="11" xfId="0" pivotButton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pivotButton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4" fontId="0" fillId="0" borderId="33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13" borderId="27" xfId="0" applyFill="1" applyBorder="1"/>
    <xf numFmtId="0" fontId="11" fillId="0" borderId="0" xfId="0" applyFont="1" applyAlignment="1">
      <alignment horizontal="right"/>
    </xf>
    <xf numFmtId="0" fontId="8" fillId="13" borderId="29" xfId="0" applyFont="1" applyFill="1" applyBorder="1" applyAlignment="1">
      <alignment horizontal="center" vertical="center" wrapText="1"/>
    </xf>
    <xf numFmtId="0" fontId="0" fillId="13" borderId="16" xfId="0" applyFill="1" applyBorder="1"/>
    <xf numFmtId="0" fontId="0" fillId="13" borderId="27" xfId="0" applyFill="1" applyBorder="1" applyAlignment="1">
      <alignment horizontal="center"/>
    </xf>
    <xf numFmtId="0" fontId="0" fillId="13" borderId="27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Fill="1" applyBorder="1" applyAlignment="1">
      <alignment horizontal="center"/>
    </xf>
    <xf numFmtId="3" fontId="0" fillId="0" borderId="23" xfId="0" applyNumberFormat="1" applyFill="1" applyBorder="1" applyAlignment="1">
      <alignment horizontal="center" vertical="center" wrapText="1"/>
    </xf>
    <xf numFmtId="165" fontId="0" fillId="9" borderId="17" xfId="0" applyNumberFormat="1" applyFill="1" applyBorder="1" applyAlignment="1">
      <alignment horizontal="center" vertical="center" wrapText="1"/>
    </xf>
    <xf numFmtId="3" fontId="0" fillId="0" borderId="19" xfId="0" applyNumberFormat="1" applyFill="1" applyBorder="1" applyAlignment="1">
      <alignment horizontal="center"/>
    </xf>
    <xf numFmtId="3" fontId="0" fillId="0" borderId="20" xfId="0" applyNumberFormat="1" applyFill="1" applyBorder="1" applyAlignment="1">
      <alignment horizontal="center"/>
    </xf>
    <xf numFmtId="3" fontId="0" fillId="0" borderId="0" xfId="0" applyNumberFormat="1"/>
    <xf numFmtId="0" fontId="0" fillId="6" borderId="27" xfId="0" applyFill="1" applyBorder="1" applyAlignment="1">
      <alignment horizontal="center" vertical="center" wrapText="1"/>
    </xf>
    <xf numFmtId="0" fontId="0" fillId="13" borderId="29" xfId="0" applyFill="1" applyBorder="1" applyAlignment="1">
      <alignment horizontal="center"/>
    </xf>
    <xf numFmtId="0" fontId="0" fillId="13" borderId="29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165" fontId="0" fillId="9" borderId="0" xfId="0" applyNumberForma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168" fontId="0" fillId="15" borderId="9" xfId="0" applyNumberFormat="1" applyFill="1" applyBorder="1" applyAlignment="1">
      <alignment horizontal="center" wrapText="1"/>
    </xf>
    <xf numFmtId="169" fontId="0" fillId="2" borderId="9" xfId="0" applyNumberFormat="1" applyFill="1" applyBorder="1" applyAlignment="1">
      <alignment horizontal="center" wrapText="1"/>
    </xf>
    <xf numFmtId="170" fontId="0" fillId="2" borderId="9" xfId="0" applyNumberFormat="1" applyFill="1" applyBorder="1" applyAlignment="1">
      <alignment horizontal="center" wrapText="1"/>
    </xf>
    <xf numFmtId="170" fontId="0" fillId="0" borderId="20" xfId="0" applyNumberFormat="1" applyBorder="1" applyAlignment="1">
      <alignment horizontal="center" vertical="center"/>
    </xf>
    <xf numFmtId="168" fontId="0" fillId="0" borderId="19" xfId="0" applyNumberFormat="1" applyFill="1" applyBorder="1" applyAlignment="1">
      <alignment horizontal="center" vertical="center"/>
    </xf>
    <xf numFmtId="168" fontId="0" fillId="0" borderId="19" xfId="0" applyNumberFormat="1" applyFill="1" applyBorder="1" applyAlignment="1">
      <alignment horizontal="center"/>
    </xf>
    <xf numFmtId="168" fontId="0" fillId="18" borderId="9" xfId="0" applyNumberFormat="1" applyFill="1" applyBorder="1" applyAlignment="1">
      <alignment horizontal="center"/>
    </xf>
    <xf numFmtId="1" fontId="0" fillId="18" borderId="9" xfId="0" applyNumberFormat="1" applyFill="1" applyBorder="1" applyAlignment="1">
      <alignment horizontal="center"/>
    </xf>
    <xf numFmtId="3" fontId="0" fillId="18" borderId="9" xfId="0" applyNumberFormat="1" applyFill="1" applyBorder="1" applyAlignment="1">
      <alignment horizontal="center"/>
    </xf>
    <xf numFmtId="2" fontId="0" fillId="18" borderId="9" xfId="0" applyNumberFormat="1" applyFill="1" applyBorder="1" applyAlignment="1">
      <alignment horizontal="center"/>
    </xf>
    <xf numFmtId="171" fontId="0" fillId="15" borderId="9" xfId="0" applyNumberFormat="1" applyFill="1" applyBorder="1" applyAlignment="1">
      <alignment horizontal="center" wrapText="1"/>
    </xf>
    <xf numFmtId="1" fontId="0" fillId="0" borderId="9" xfId="0" applyNumberFormat="1" applyFill="1" applyBorder="1" applyAlignment="1">
      <alignment horizontal="center" wrapText="1"/>
    </xf>
    <xf numFmtId="168" fontId="0" fillId="0" borderId="0" xfId="0" applyNumberFormat="1"/>
    <xf numFmtId="0" fontId="0" fillId="0" borderId="25" xfId="0" applyBorder="1" applyAlignment="1">
      <alignment wrapText="1"/>
    </xf>
    <xf numFmtId="0" fontId="11" fillId="0" borderId="0" xfId="0" applyFont="1" applyAlignment="1">
      <alignment horizontal="center" wrapText="1"/>
    </xf>
    <xf numFmtId="166" fontId="0" fillId="0" borderId="20" xfId="0" applyNumberFormat="1" applyBorder="1" applyAlignment="1">
      <alignment horizontal="center" vertical="center"/>
    </xf>
    <xf numFmtId="0" fontId="0" fillId="13" borderId="29" xfId="0" applyFill="1" applyBorder="1"/>
    <xf numFmtId="170" fontId="0" fillId="0" borderId="19" xfId="0" applyNumberFormat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/>
    </xf>
    <xf numFmtId="49" fontId="10" fillId="5" borderId="18" xfId="3" applyNumberFormat="1" applyFont="1" applyFill="1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170" fontId="0" fillId="0" borderId="19" xfId="0" applyNumberFormat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11" fillId="13" borderId="11" xfId="0" applyFont="1" applyFill="1" applyBorder="1" applyAlignment="1">
      <alignment horizontal="center" vertical="center" wrapText="1"/>
    </xf>
    <xf numFmtId="0" fontId="11" fillId="13" borderId="12" xfId="0" applyFont="1" applyFill="1" applyBorder="1" applyAlignment="1">
      <alignment horizontal="center" vertical="center" wrapText="1"/>
    </xf>
    <xf numFmtId="165" fontId="11" fillId="13" borderId="13" xfId="4" applyNumberFormat="1" applyFont="1" applyFill="1" applyBorder="1" applyAlignment="1">
      <alignment horizontal="center" vertical="center" wrapText="1"/>
    </xf>
    <xf numFmtId="165" fontId="11" fillId="13" borderId="15" xfId="4" applyNumberFormat="1" applyFont="1" applyFill="1" applyBorder="1" applyAlignment="1">
      <alignment horizontal="center" vertical="center" wrapText="1"/>
    </xf>
    <xf numFmtId="0" fontId="11" fillId="7" borderId="11" xfId="4" applyFont="1" applyBorder="1" applyAlignment="1">
      <alignment horizontal="center" vertical="center" wrapText="1"/>
    </xf>
    <xf numFmtId="0" fontId="11" fillId="7" borderId="12" xfId="4" applyFont="1" applyBorder="1" applyAlignment="1">
      <alignment horizontal="center" vertical="center" wrapText="1"/>
    </xf>
    <xf numFmtId="0" fontId="11" fillId="7" borderId="13" xfId="4" applyFont="1" applyBorder="1" applyAlignment="1">
      <alignment horizontal="center" vertical="center" wrapText="1"/>
    </xf>
    <xf numFmtId="0" fontId="11" fillId="7" borderId="14" xfId="4" applyFont="1" applyBorder="1" applyAlignment="1">
      <alignment horizontal="center" vertical="center" wrapText="1"/>
    </xf>
    <xf numFmtId="0" fontId="11" fillId="7" borderId="15" xfId="4" applyFont="1" applyBorder="1" applyAlignment="1">
      <alignment horizontal="center" vertical="center" wrapText="1"/>
    </xf>
    <xf numFmtId="165" fontId="11" fillId="7" borderId="13" xfId="4" applyNumberFormat="1" applyFont="1" applyBorder="1" applyAlignment="1">
      <alignment horizontal="center" vertical="center" wrapText="1"/>
    </xf>
    <xf numFmtId="165" fontId="11" fillId="7" borderId="14" xfId="4" applyNumberFormat="1" applyFont="1" applyBorder="1" applyAlignment="1">
      <alignment horizontal="center" vertical="center" wrapText="1"/>
    </xf>
    <xf numFmtId="165" fontId="11" fillId="7" borderId="15" xfId="4" applyNumberFormat="1" applyFont="1" applyBorder="1" applyAlignment="1">
      <alignment horizontal="center" vertical="center" wrapText="1"/>
    </xf>
    <xf numFmtId="0" fontId="11" fillId="13" borderId="13" xfId="0" applyFont="1" applyFill="1" applyBorder="1" applyAlignment="1">
      <alignment horizontal="center" vertical="center"/>
    </xf>
    <xf numFmtId="0" fontId="11" fillId="13" borderId="14" xfId="0" applyFont="1" applyFill="1" applyBorder="1" applyAlignment="1">
      <alignment horizontal="center" vertical="center"/>
    </xf>
    <xf numFmtId="0" fontId="11" fillId="13" borderId="15" xfId="0" applyFont="1" applyFill="1" applyBorder="1" applyAlignment="1">
      <alignment horizontal="center" vertical="center"/>
    </xf>
    <xf numFmtId="165" fontId="11" fillId="13" borderId="13" xfId="0" applyNumberFormat="1" applyFont="1" applyFill="1" applyBorder="1" applyAlignment="1">
      <alignment horizontal="center" vertical="center" wrapText="1"/>
    </xf>
    <xf numFmtId="165" fontId="11" fillId="13" borderId="14" xfId="0" applyNumberFormat="1" applyFont="1" applyFill="1" applyBorder="1" applyAlignment="1">
      <alignment horizontal="center" vertical="center" wrapText="1"/>
    </xf>
    <xf numFmtId="165" fontId="11" fillId="13" borderId="15" xfId="0" applyNumberFormat="1" applyFont="1" applyFill="1" applyBorder="1" applyAlignment="1">
      <alignment horizontal="center" vertical="center" wrapText="1"/>
    </xf>
    <xf numFmtId="0" fontId="11" fillId="13" borderId="13" xfId="4" applyFont="1" applyFill="1" applyBorder="1" applyAlignment="1">
      <alignment horizontal="center" vertical="center" wrapText="1"/>
    </xf>
    <xf numFmtId="0" fontId="11" fillId="13" borderId="14" xfId="4" applyFont="1" applyFill="1" applyBorder="1" applyAlignment="1">
      <alignment horizontal="center" vertical="center" wrapText="1"/>
    </xf>
    <xf numFmtId="0" fontId="11" fillId="13" borderId="15" xfId="4" applyFont="1" applyFill="1" applyBorder="1" applyAlignment="1">
      <alignment horizontal="center" vertical="center" wrapText="1"/>
    </xf>
    <xf numFmtId="165" fontId="11" fillId="13" borderId="14" xfId="4" applyNumberFormat="1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14" borderId="19" xfId="0" applyFill="1" applyBorder="1" applyAlignment="1">
      <alignment horizontal="center" vertical="center" wrapText="1"/>
    </xf>
    <xf numFmtId="0" fontId="0" fillId="14" borderId="19" xfId="0" applyFill="1" applyBorder="1" applyAlignment="1">
      <alignment horizontal="center"/>
    </xf>
    <xf numFmtId="0" fontId="0" fillId="17" borderId="19" xfId="0" applyFill="1" applyBorder="1" applyAlignment="1">
      <alignment horizontal="center" vertical="center" wrapText="1"/>
    </xf>
    <xf numFmtId="0" fontId="0" fillId="17" borderId="19" xfId="0" applyFill="1" applyBorder="1" applyAlignment="1">
      <alignment horizontal="center"/>
    </xf>
    <xf numFmtId="0" fontId="11" fillId="9" borderId="13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15" fillId="9" borderId="13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9" borderId="15" xfId="0" applyFont="1" applyFill="1" applyBorder="1" applyAlignment="1">
      <alignment horizontal="center" vertical="center" wrapText="1"/>
    </xf>
    <xf numFmtId="0" fontId="15" fillId="9" borderId="13" xfId="0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horizontal="center" vertical="center"/>
    </xf>
    <xf numFmtId="0" fontId="15" fillId="9" borderId="15" xfId="0" applyFont="1" applyFill="1" applyBorder="1" applyAlignment="1">
      <alignment horizontal="center" vertical="center"/>
    </xf>
    <xf numFmtId="165" fontId="13" fillId="14" borderId="22" xfId="0" applyNumberFormat="1" applyFont="1" applyFill="1" applyBorder="1" applyAlignment="1">
      <alignment horizontal="center" vertical="center" wrapText="1"/>
    </xf>
    <xf numFmtId="165" fontId="13" fillId="14" borderId="22" xfId="0" applyNumberFormat="1" applyFont="1" applyFill="1" applyBorder="1" applyAlignment="1">
      <alignment horizontal="center" vertical="center"/>
    </xf>
    <xf numFmtId="165" fontId="13" fillId="17" borderId="22" xfId="0" applyNumberFormat="1" applyFont="1" applyFill="1" applyBorder="1" applyAlignment="1">
      <alignment horizontal="center" vertical="center" wrapText="1"/>
    </xf>
    <xf numFmtId="165" fontId="13" fillId="17" borderId="22" xfId="0" applyNumberFormat="1" applyFont="1" applyFill="1" applyBorder="1" applyAlignment="1">
      <alignment horizontal="center" vertical="center"/>
    </xf>
    <xf numFmtId="0" fontId="0" fillId="16" borderId="5" xfId="0" applyFill="1" applyBorder="1" applyAlignment="1">
      <alignment horizontal="center"/>
    </xf>
    <xf numFmtId="0" fontId="0" fillId="11" borderId="6" xfId="0" applyFont="1" applyFill="1" applyBorder="1" applyAlignment="1">
      <alignment horizontal="center"/>
    </xf>
    <xf numFmtId="0" fontId="0" fillId="11" borderId="4" xfId="0" applyFont="1" applyFill="1" applyBorder="1" applyAlignment="1">
      <alignment horizontal="center"/>
    </xf>
    <xf numFmtId="0" fontId="12" fillId="12" borderId="0" xfId="5" applyAlignment="1">
      <alignment horizontal="center" vertical="top" wrapText="1"/>
    </xf>
    <xf numFmtId="0" fontId="9" fillId="4" borderId="0" xfId="3" applyAlignment="1">
      <alignment horizontal="center" vertical="top" wrapText="1"/>
    </xf>
    <xf numFmtId="0" fontId="11" fillId="0" borderId="0" xfId="0" applyFont="1" applyBorder="1" applyAlignment="1">
      <alignment horizontal="center" vertical="center" wrapText="1"/>
    </xf>
  </cellXfs>
  <cellStyles count="6">
    <cellStyle name="20% - Акцент1" xfId="4" builtinId="30"/>
    <cellStyle name="Акцент1" xfId="5" builtinId="29"/>
    <cellStyle name="Акцент4" xfId="3" builtinId="41"/>
    <cellStyle name="Гиперссылка" xfId="2" builtinId="8"/>
    <cellStyle name="Обычный" xfId="0" builtinId="0"/>
    <cellStyle name="Финансовый" xfId="1" builtinId="3"/>
  </cellStyles>
  <dxfs count="625"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fill>
        <patternFill patternType="none">
          <bgColor auto="1"/>
        </patternFill>
      </fill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theme="0" tint="-0.499984740745262"/>
        </right>
      </border>
    </dxf>
    <dxf>
      <alignment wrapText="0" readingOrder="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fill>
        <patternFill patternType="none">
          <bgColor auto="1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</border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3" formatCode="#,##0"/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border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alignment horizontal="center" vertical="center" readingOrder="0"/>
    </dxf>
    <dxf>
      <alignment wrapText="1" readingOrder="0"/>
    </dxf>
    <dxf>
      <border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wrapText="1" indent="0" readingOrder="0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border>
        <right style="thin">
          <color theme="0" tint="-0.499984740745262"/>
        </right>
      </border>
    </dxf>
    <dxf>
      <fill>
        <patternFill patternType="none">
          <bgColor auto="1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</border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alignment horizontal="center" vertical="center" readingOrder="0"/>
    </dxf>
    <dxf>
      <alignment wrapText="1" readingOrder="0"/>
    </dxf>
    <dxf>
      <alignment wrapText="1" inden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alignment wrapText="0" readingOrder="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fill>
        <patternFill patternType="none">
          <bgColor auto="1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</border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3" formatCode="#,##0"/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border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alignment horizontal="center" vertical="center" readingOrder="0"/>
    </dxf>
    <dxf>
      <alignment wrapText="1" readingOrder="0"/>
    </dxf>
    <dxf>
      <border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wrapText="1" indent="0" readingOrder="0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border>
        <right style="thin">
          <color theme="0" tint="-0.499984740745262"/>
        </right>
      </border>
    </dxf>
    <dxf>
      <numFmt numFmtId="166" formatCode="#,##0_ ;[Red]\-#,##0\ 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none">
          <bgColor auto="1"/>
        </patternFill>
      </fill>
    </dxf>
    <dxf>
      <border>
        <top style="thin">
          <color theme="0" tint="-0.499984740745262"/>
        </top>
      </border>
    </dxf>
    <dxf>
      <numFmt numFmtId="165" formatCode="#,##0.00_ ;[Red]\-#,##0.00\ "/>
    </dxf>
    <dxf>
      <border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bottom style="thin">
          <color theme="0" tint="-0.499984740745262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numFmt numFmtId="166" formatCode="#,##0_ ;[Red]\-#,##0\ 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numFmt numFmtId="166" formatCode="#,##0_ ;[Red]\-#,##0\ "/>
    </dxf>
    <dxf>
      <numFmt numFmtId="166" formatCode="#,##0_ ;[Red]\-#,##0\ "/>
    </dxf>
    <dxf>
      <numFmt numFmtId="165" formatCode="#,##0.00_ ;[Red]\-#,##0.00\ 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fill>
        <patternFill patternType="none">
          <bgColor auto="1"/>
        </patternFill>
      </fill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</dxf>
    <dxf>
      <border>
        <right style="thin">
          <color theme="0" tint="-0.499984740745262"/>
        </right>
      </border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top style="thin">
          <color theme="0" tint="-0.499984740745262"/>
        </top>
      </border>
    </dxf>
    <dxf>
      <border>
        <right style="thin">
          <color theme="0" tint="-0.499984740745262"/>
        </right>
        <top style="thin">
          <color theme="0" tint="-0.499984740745262"/>
        </top>
        <vertical style="thin">
          <color theme="0" tint="-0.499984740745262"/>
        </vertical>
      </border>
    </dxf>
    <dxf>
      <numFmt numFmtId="166" formatCode="#,##0_ ;[Red]\-#,##0\ "/>
    </dxf>
    <dxf>
      <numFmt numFmtId="165" formatCode="#,##0.00_ ;[Red]\-#,##0.00\ "/>
    </dxf>
    <dxf>
      <border>
        <horizontal style="thin">
          <color theme="0" tint="-0.14996795556505021"/>
        </horizontal>
      </border>
    </dxf>
    <dxf>
      <border>
        <horizontal style="thin">
          <color theme="0" tint="-0.14996795556505021"/>
        </horizontal>
      </border>
    </dxf>
    <dxf>
      <fill>
        <patternFill patternType="none">
          <bgColor auto="1"/>
        </patternFill>
      </fill>
    </dxf>
    <dxf>
      <border>
        <vertical style="thin">
          <color theme="0" tint="-0.499984740745262"/>
        </vertical>
      </border>
    </dxf>
    <dxf>
      <border>
        <top style="thin">
          <color theme="0" tint="-0.499984740745262"/>
        </top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wrapText="0" readingOrder="0"/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border>
        <left style="thin">
          <color indexed="64"/>
        </left>
        <right style="thin">
          <color indexed="64"/>
        </right>
      </border>
    </dxf>
    <dxf>
      <alignment horizontal="center" vertical="center" readingOrder="0"/>
    </dxf>
    <dxf>
      <alignment horizontal="center" readingOrder="0"/>
    </dxf>
    <dxf>
      <alignment wrapText="1" readingOrder="0"/>
    </dxf>
    <dxf>
      <alignment wrapText="1" indent="0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numFmt numFmtId="3" formatCode="#,##0"/>
    </dxf>
    <dxf>
      <border>
        <right style="thin">
          <color theme="0" tint="-0.499984740745262"/>
        </right>
      </border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top style="thin">
          <color theme="0" tint="-0.499984740745262"/>
        </top>
      </border>
    </dxf>
    <dxf>
      <border>
        <right style="thin">
          <color theme="0" tint="-0.499984740745262"/>
        </right>
        <top style="thin">
          <color theme="0" tint="-0.499984740745262"/>
        </top>
        <vertical style="thin">
          <color theme="0" tint="-0.499984740745262"/>
        </vertical>
      </border>
    </dxf>
    <dxf>
      <numFmt numFmtId="166" formatCode="#,##0_ ;[Red]\-#,##0\ "/>
    </dxf>
    <dxf>
      <numFmt numFmtId="165" formatCode="#,##0.00_ ;[Red]\-#,##0.00\ "/>
    </dxf>
    <dxf>
      <border>
        <horizontal style="thin">
          <color theme="0" tint="-0.14996795556505021"/>
        </horizontal>
      </border>
    </dxf>
    <dxf>
      <border>
        <horizontal style="thin">
          <color theme="0" tint="-0.14996795556505021"/>
        </horizontal>
      </border>
    </dxf>
    <dxf>
      <fill>
        <patternFill>
          <bgColor theme="5" tint="0.79998168889431442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ont>
        <color auto="1"/>
      </font>
    </dxf>
    <dxf>
      <font>
        <sz val="11"/>
      </font>
    </dxf>
    <dxf>
      <font>
        <sz val="11"/>
      </font>
    </dxf>
    <dxf>
      <fill>
        <patternFill>
          <bgColor theme="5" tint="0.59999389629810485"/>
        </patternFill>
      </fill>
    </dxf>
    <dxf>
      <fill>
        <patternFill>
          <bgColor theme="6" tint="0.39997558519241921"/>
        </patternFill>
      </fill>
    </dxf>
    <dxf>
      <border>
        <vertical style="thin">
          <color theme="0" tint="-0.499984740745262"/>
        </vertical>
      </border>
    </dxf>
    <dxf>
      <border>
        <top style="thin">
          <color theme="0" tint="-0.499984740745262"/>
        </top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>
          <bgColor theme="7" tint="0.79998168889431442"/>
        </patternFill>
      </fill>
    </dxf>
    <dxf>
      <alignment wrapText="0" readingOrder="0"/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border>
        <left style="thin">
          <color indexed="64"/>
        </left>
        <right style="thin">
          <color indexed="64"/>
        </right>
      </border>
    </dxf>
    <dxf>
      <alignment horizontal="center" vertical="center" readingOrder="0"/>
    </dxf>
    <dxf>
      <alignment horizontal="center" readingOrder="0"/>
    </dxf>
    <dxf>
      <alignment wrapText="1" readingOrder="0"/>
    </dxf>
    <dxf>
      <alignment wrapText="1" indent="0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8" tint="0.59999389629810485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font>
        <color indexed="17"/>
      </font>
    </dxf>
    <dxf>
      <font>
        <color indexed="1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numFmt numFmtId="165" formatCode="#,##0.00_ ;[Red]\-#,##0.00\ "/>
      <alignment horizontal="right" inden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adingOrder="0"/>
    </dxf>
    <dxf>
      <numFmt numFmtId="3" formatCode="#,##0"/>
    </dxf>
    <dxf>
      <numFmt numFmtId="168" formatCode="h:mm;@"/>
    </dxf>
    <dxf>
      <numFmt numFmtId="25" formatCode="h:mm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fill>
        <patternFill patternType="none">
          <bgColor auto="1"/>
        </patternFill>
      </fill>
    </dxf>
    <dxf>
      <numFmt numFmtId="165" formatCode="#,##0.00_ ;[Red]\-#,##0.00\ 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numFmt numFmtId="172" formatCode="0.00_ ;[Red]\-0.00\ 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alignment horizontal="center" readingOrder="0"/>
    </dxf>
    <dxf>
      <numFmt numFmtId="168" formatCode="h:mm;@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alignment vertical="center" readingOrder="0"/>
    </dxf>
    <dxf>
      <alignment horizontal="center" readingOrder="0"/>
    </dxf>
    <dxf>
      <border>
        <bottom/>
      </border>
    </dxf>
    <dxf>
      <border>
        <bottom/>
      </border>
    </dxf>
    <dxf>
      <fill>
        <patternFill patternType="none">
          <bgColor auto="1"/>
        </patternFill>
      </fill>
    </dxf>
    <dxf>
      <border>
        <vertical style="thin">
          <color theme="0" tint="-0.499984740745262"/>
        </vertical>
        <horizontal style="thin">
          <color theme="0" tint="-0.14996795556505021"/>
        </horizontal>
      </border>
    </dxf>
    <dxf>
      <numFmt numFmtId="165" formatCode="#,##0.00_ ;[Red]\-#,##0.00\ 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numFmt numFmtId="172" formatCode="0.00_ ;[Red]\-0.00\ "/>
    </dxf>
    <dxf>
      <fill>
        <patternFill patternType="solid">
          <bgColor theme="6" tint="0.59999389629810485"/>
        </patternFill>
      </fill>
    </dxf>
    <dxf>
      <border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numFmt numFmtId="2" formatCode="0.0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vertical="center" readingOrder="0"/>
    </dxf>
    <dxf>
      <alignment horizontal="center" readingOrder="0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fill>
        <patternFill patternType="none">
          <bgColor auto="1"/>
        </patternFill>
      </fill>
    </dxf>
    <dxf>
      <numFmt numFmtId="165" formatCode="#,##0.00_ ;[Red]\-#,##0.00\ 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numFmt numFmtId="172" formatCode="0.00_ ;[Red]\-0.00\ 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fill>
        <patternFill>
          <bgColor theme="6" tint="0.59999389629810485"/>
        </patternFill>
      </fill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fill>
        <patternFill patternType="none">
          <bgColor auto="1"/>
        </patternFill>
      </fill>
    </dxf>
    <dxf>
      <numFmt numFmtId="165" formatCode="#,##0.00_ ;[Red]\-#,##0.00\ "/>
    </dxf>
    <dxf>
      <fill>
        <patternFill patternType="solid">
          <bgColor theme="6" tint="0.59999389629810485"/>
        </patternFill>
      </fill>
    </dxf>
    <dxf>
      <alignment horizontal="center" readingOrder="0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numFmt numFmtId="172" formatCode="0.00_ ;[Red]\-0.00\ 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vertical="center" readingOrder="0"/>
    </dxf>
    <dxf>
      <alignment horizontal="center" readingOrder="0"/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numFmt numFmtId="165" formatCode="#,##0.00_ ;[Red]\-#,##0.00\ "/>
    </dxf>
    <dxf>
      <numFmt numFmtId="172" formatCode="0.00_ ;[Red]\-0.00\ "/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vertic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numFmt numFmtId="165" formatCode="#,##0.00_ ;[Red]\-#,##0.00\ "/>
    </dxf>
    <dxf>
      <numFmt numFmtId="172" formatCode="0.00_ ;[Red]\-0.00\ "/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vertic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horizontal="center" readingOrder="0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border>
        <right style="thin">
          <color theme="0" tint="-0.499984740745262"/>
        </right>
      </border>
    </dxf>
    <dxf>
      <border>
        <left style="thin">
          <color theme="0" tint="-0.499984740745262"/>
        </left>
        <right style="thin">
          <color theme="0" tint="-0.499984740745262"/>
        </right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theme="0" tint="-0.499984740745262"/>
        </left>
        <right style="thin">
          <color theme="0" tint="-0.499984740745262"/>
        </right>
      </border>
    </dxf>
    <dxf>
      <numFmt numFmtId="172" formatCode="0.00_ ;[Red]\-0.00\ "/>
    </dxf>
    <dxf>
      <border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border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</border>
    </dxf>
    <dxf>
      <numFmt numFmtId="165" formatCode="#,##0.00_ ;[Red]\-#,##0.00\ "/>
    </dxf>
    <dxf>
      <numFmt numFmtId="165" formatCode="#,##0.00_ ;[Red]\-#,##0.00\ "/>
    </dxf>
    <dxf>
      <numFmt numFmtId="172" formatCode="0.00_ ;[Red]\-0.00\ "/>
    </dxf>
    <dxf>
      <border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numFmt numFmtId="165" formatCode="#,##0.00_ ;[Red]\-#,##0.00\ "/>
    </dxf>
    <dxf>
      <numFmt numFmtId="172" formatCode="0.00_ ;[Red]\-0.00\ "/>
    </dxf>
    <dxf>
      <alignment horizontal="center" readingOrder="0"/>
    </dxf>
    <dxf>
      <alignment horizontal="center" readingOrder="0"/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border>
        <right style="thin">
          <color theme="0" tint="-0.499984740745262"/>
        </right>
      </border>
    </dxf>
    <dxf>
      <fill>
        <patternFill>
          <bgColor theme="4" tint="0.79998168889431442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</border>
    </dxf>
    <dxf>
      <border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/>
      </border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70" formatCode="#,##0.00%;[Red]\-#,##0.00%"/>
    </dxf>
    <dxf>
      <numFmt numFmtId="170" formatCode="#,##0.00%;[Red]\-#,##0.00%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theme="0" tint="-0.499984740745262"/>
        </left>
        <right style="thin">
          <color theme="0" tint="-0.499984740745262"/>
        </right>
      </border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numFmt numFmtId="165" formatCode="#,##0.00_ ;[Red]\-#,##0.00\ "/>
    </dxf>
    <dxf>
      <numFmt numFmtId="172" formatCode="0.00_ ;[Red]\-0.00\ "/>
    </dxf>
    <dxf>
      <numFmt numFmtId="172" formatCode="0.00_ ;[Red]\-0.00\ "/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horizontal="left" readingOrder="0"/>
    </dxf>
    <dxf>
      <border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horizont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</border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alignment horizontal="center" readingOrder="0"/>
    </dxf>
    <dxf>
      <numFmt numFmtId="2" formatCode="0.00"/>
    </dxf>
    <dxf>
      <fill>
        <patternFill patternType="none">
          <bgColor auto="1"/>
        </patternFill>
      </fill>
    </dxf>
    <dxf>
      <numFmt numFmtId="3" formatCode="#,##0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6" formatCode="#,##0_ ;[Red]\-#,##0\ "/>
    </dxf>
    <dxf>
      <numFmt numFmtId="170" formatCode="#,##0.00%;[Red]\-#,##0.00%"/>
    </dxf>
    <dxf>
      <numFmt numFmtId="170" formatCode="#,##0.00%;[Red]\-#,##0.00%"/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border>
        <right style="thin">
          <color theme="0" tint="-0.499984740745262"/>
        </right>
        <top style="thin">
          <color theme="0" tint="-0.499984740745262"/>
        </top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3" formatCode="#,##0"/>
    </dxf>
    <dxf>
      <numFmt numFmtId="165" formatCode="#,##0.00_ ;[Red]\-#,##0.00\ "/>
    </dxf>
    <dxf>
      <numFmt numFmtId="165" formatCode="#,##0.00_ ;[Red]\-#,##0.00\ "/>
    </dxf>
    <dxf>
      <numFmt numFmtId="172" formatCode="0.00_ ;[Red]\-0.00\ "/>
    </dxf>
    <dxf>
      <border>
        <top style="thin">
          <color theme="0" tint="-0.499984740745262"/>
        </top>
        <vertical style="thin">
          <color theme="0" tint="-0.499984740745262"/>
        </vertical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172" formatCode="0.00_ ;[Red]\-0.00\ "/>
    </dxf>
    <dxf>
      <border>
        <horizontal style="thin">
          <color theme="0" tint="-0.14996795556505021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vertical="center" readingOrder="0"/>
    </dxf>
    <dxf>
      <border>
        <vertical style="thin">
          <color theme="0" tint="-0.14996795556505021"/>
        </vertical>
      </border>
    </dxf>
    <dxf>
      <border>
        <vertical style="thin">
          <color theme="0" tint="-0.499984740745262"/>
        </vertic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border>
        <vertical style="thin">
          <color theme="0" tint="-0.499984740745262"/>
        </vertical>
        <horizontal style="thin">
          <color theme="0" tint="-0.14996795556505021"/>
        </horizontal>
      </border>
    </dxf>
    <dxf>
      <alignment vertical="center" readingOrder="0"/>
    </dxf>
    <dxf>
      <alignment horizontal="center" readingOrder="0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>
        <bottom style="thin">
          <color theme="0" tint="-0.34998626667073579"/>
        </bottom>
      </border>
    </dxf>
    <dxf>
      <fill>
        <patternFill>
          <bgColor theme="5" tint="0.79998168889431442"/>
        </patternFill>
      </fill>
    </dxf>
    <dxf>
      <fill>
        <patternFill>
          <bgColor rgb="FFC9FFE1"/>
        </patternFill>
      </fill>
    </dxf>
    <dxf>
      <font>
        <color theme="8" tint="0.79998168889431442"/>
        <name val="Cambria"/>
        <scheme val="none"/>
      </font>
      <fill>
        <patternFill>
          <bgColor theme="8" tint="0.79998168889431442"/>
        </patternFill>
      </fill>
    </dxf>
    <dxf>
      <border>
        <bottom style="thin">
          <color theme="0" tint="-0.34998626667073579"/>
        </bottom>
      </border>
    </dxf>
  </dxfs>
  <tableStyles count="0" defaultTableStyle="TableStyleMedium9" defaultPivotStyle="PivotStyleLight16"/>
  <colors>
    <mruColors>
      <color rgb="FFFF9B9B"/>
      <color rgb="FFFF8F8F"/>
      <color rgb="FFFF5050"/>
      <color rgb="FFF7EAE9"/>
      <color rgb="FFFF6161"/>
      <color rgb="FFCC0000"/>
      <color rgb="FFEAEAEA"/>
      <color rgb="FFDA0000"/>
      <color rgb="FF00CC66"/>
      <color rgb="FFABFFD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600" b="1" i="0" baseline="0">
                <a:effectLst/>
              </a:rPr>
              <a:t>Динамика депозита</a:t>
            </a:r>
            <a:r>
              <a:rPr lang="en-US" sz="1600" b="1" i="0" baseline="0">
                <a:effectLst/>
              </a:rPr>
              <a:t> </a:t>
            </a:r>
            <a:r>
              <a:rPr lang="ru-RU" sz="1600" b="1" i="0" baseline="0">
                <a:effectLst/>
              </a:rPr>
              <a:t>по дням (</a:t>
            </a:r>
            <a:r>
              <a:rPr lang="en-US" sz="1600" b="1" i="0" baseline="0">
                <a:effectLst/>
              </a:rPr>
              <a:t>OHLCV)  </a:t>
            </a:r>
            <a:r>
              <a:rPr lang="ru-RU" sz="1600" b="1" i="0" baseline="0">
                <a:effectLst/>
              </a:rPr>
              <a:t>где </a:t>
            </a:r>
            <a:r>
              <a:rPr lang="en-US" sz="1600" b="1" i="0" baseline="0">
                <a:effectLst/>
              </a:rPr>
              <a:t>O - </a:t>
            </a:r>
            <a:r>
              <a:rPr lang="ru-RU" sz="1600" b="1" i="0" baseline="0">
                <a:effectLst/>
              </a:rPr>
              <a:t>сумма депозита на начало дня,  </a:t>
            </a:r>
            <a:r>
              <a:rPr lang="en-US" sz="1600" b="1" i="0" baseline="0">
                <a:effectLst/>
              </a:rPr>
              <a:t>H - </a:t>
            </a:r>
            <a:r>
              <a:rPr lang="ru-RU" sz="1600" b="1" i="0" baseline="0">
                <a:effectLst/>
              </a:rPr>
              <a:t>максимум дня,  </a:t>
            </a:r>
            <a:r>
              <a:rPr lang="en-US" sz="1600" b="1" i="0" baseline="0">
                <a:effectLst/>
              </a:rPr>
              <a:t>L- </a:t>
            </a:r>
            <a:r>
              <a:rPr lang="ru-RU" sz="1600" b="1" i="0" baseline="0">
                <a:effectLst/>
              </a:rPr>
              <a:t>минимум дня,  </a:t>
            </a:r>
            <a:r>
              <a:rPr lang="en-US" sz="1600" b="1" i="0" baseline="0">
                <a:effectLst/>
              </a:rPr>
              <a:t>C- </a:t>
            </a:r>
            <a:r>
              <a:rPr lang="ru-RU" sz="1600" b="1" i="0" baseline="0">
                <a:effectLst/>
              </a:rPr>
              <a:t>закрытие дня, </a:t>
            </a:r>
            <a:r>
              <a:rPr lang="en-US" sz="1600" b="1" i="0" baseline="0">
                <a:effectLst/>
              </a:rPr>
              <a:t>V</a:t>
            </a:r>
            <a:r>
              <a:rPr lang="ru-RU" sz="1600" b="1" i="0" baseline="0">
                <a:effectLst/>
              </a:rPr>
              <a:t> </a:t>
            </a:r>
            <a:r>
              <a:rPr lang="en-US" sz="1600" b="1" i="0" baseline="0">
                <a:effectLst/>
              </a:rPr>
              <a:t>-  </a:t>
            </a:r>
            <a:r>
              <a:rPr lang="ru-RU" sz="1600" b="1" i="0" baseline="0">
                <a:effectLst/>
              </a:rPr>
              <a:t>проторгованный объем</a:t>
            </a:r>
            <a:endParaRPr lang="en-US" sz="1200">
              <a:solidFill>
                <a:srgbClr val="FF0000"/>
              </a:solidFill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val>
            <c:numRef>
              <c:f>'Таблицы для диаграмм (общие)'!$H$2:$H$31</c:f>
              <c:numCache>
                <c:formatCode>#,##0</c:formatCode>
                <c:ptCount val="30"/>
                <c:pt idx="0">
                  <c:v>1000</c:v>
                </c:pt>
                <c:pt idx="1">
                  <c:v>2600</c:v>
                </c:pt>
                <c:pt idx="2">
                  <c:v>1800</c:v>
                </c:pt>
                <c:pt idx="3">
                  <c:v>1800</c:v>
                </c:pt>
                <c:pt idx="4">
                  <c:v>1600</c:v>
                </c:pt>
                <c:pt idx="5">
                  <c:v>2200</c:v>
                </c:pt>
                <c:pt idx="6">
                  <c:v>400</c:v>
                </c:pt>
                <c:pt idx="7">
                  <c:v>600</c:v>
                </c:pt>
                <c:pt idx="8">
                  <c:v>1200</c:v>
                </c:pt>
                <c:pt idx="9">
                  <c:v>5800</c:v>
                </c:pt>
                <c:pt idx="10">
                  <c:v>600</c:v>
                </c:pt>
                <c:pt idx="11">
                  <c:v>2000</c:v>
                </c:pt>
                <c:pt idx="12">
                  <c:v>400</c:v>
                </c:pt>
                <c:pt idx="13">
                  <c:v>1000</c:v>
                </c:pt>
                <c:pt idx="14">
                  <c:v>1400</c:v>
                </c:pt>
                <c:pt idx="15">
                  <c:v>2400</c:v>
                </c:pt>
                <c:pt idx="16">
                  <c:v>1400</c:v>
                </c:pt>
                <c:pt idx="17">
                  <c:v>2471.56</c:v>
                </c:pt>
                <c:pt idx="18">
                  <c:v>400</c:v>
                </c:pt>
                <c:pt idx="19">
                  <c:v>3400</c:v>
                </c:pt>
                <c:pt idx="20">
                  <c:v>1200</c:v>
                </c:pt>
                <c:pt idx="21">
                  <c:v>3200</c:v>
                </c:pt>
                <c:pt idx="22">
                  <c:v>600</c:v>
                </c:pt>
                <c:pt idx="23">
                  <c:v>1600</c:v>
                </c:pt>
                <c:pt idx="24">
                  <c:v>3600</c:v>
                </c:pt>
                <c:pt idx="25">
                  <c:v>1200</c:v>
                </c:pt>
                <c:pt idx="26">
                  <c:v>1800</c:v>
                </c:pt>
                <c:pt idx="27">
                  <c:v>5000</c:v>
                </c:pt>
                <c:pt idx="28">
                  <c:v>2000</c:v>
                </c:pt>
                <c:pt idx="29">
                  <c:v>2400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180224"/>
        <c:axId val="134202880"/>
      </c:barChart>
      <c:stockChart>
        <c:ser>
          <c:idx val="1"/>
          <c:order val="1"/>
          <c:spPr>
            <a:ln w="47625">
              <a:noFill/>
            </a:ln>
          </c:spPr>
          <c:marker>
            <c:symbol val="none"/>
          </c:marker>
          <c:val>
            <c:numRef>
              <c:f>'Таблицы для диаграмм (общие)'!$I$2:$I$31</c:f>
              <c:numCache>
                <c:formatCode>General</c:formatCode>
                <c:ptCount val="30"/>
                <c:pt idx="0">
                  <c:v>0</c:v>
                </c:pt>
                <c:pt idx="1">
                  <c:v>70.5</c:v>
                </c:pt>
                <c:pt idx="2">
                  <c:v>-278</c:v>
                </c:pt>
                <c:pt idx="3">
                  <c:v>-230.5</c:v>
                </c:pt>
                <c:pt idx="4">
                  <c:v>-72</c:v>
                </c:pt>
                <c:pt idx="5">
                  <c:v>-22</c:v>
                </c:pt>
                <c:pt idx="6">
                  <c:v>-61.5</c:v>
                </c:pt>
                <c:pt idx="7">
                  <c:v>-24.5</c:v>
                </c:pt>
                <c:pt idx="8">
                  <c:v>29</c:v>
                </c:pt>
                <c:pt idx="9">
                  <c:v>134</c:v>
                </c:pt>
                <c:pt idx="10">
                  <c:v>-25.5</c:v>
                </c:pt>
                <c:pt idx="11">
                  <c:v>-103</c:v>
                </c:pt>
                <c:pt idx="12">
                  <c:v>24</c:v>
                </c:pt>
                <c:pt idx="13">
                  <c:v>128</c:v>
                </c:pt>
                <c:pt idx="14">
                  <c:v>186.5</c:v>
                </c:pt>
                <c:pt idx="15">
                  <c:v>310</c:v>
                </c:pt>
                <c:pt idx="16">
                  <c:v>358</c:v>
                </c:pt>
                <c:pt idx="17">
                  <c:v>799.5</c:v>
                </c:pt>
                <c:pt idx="18">
                  <c:v>1096.6599999999999</c:v>
                </c:pt>
                <c:pt idx="19">
                  <c:v>1199.6599999999999</c:v>
                </c:pt>
                <c:pt idx="20">
                  <c:v>1548.1599999999999</c:v>
                </c:pt>
                <c:pt idx="21">
                  <c:v>1692.1599999999999</c:v>
                </c:pt>
                <c:pt idx="22">
                  <c:v>1650.1599999999999</c:v>
                </c:pt>
                <c:pt idx="23">
                  <c:v>1759.6599999999999</c:v>
                </c:pt>
                <c:pt idx="24">
                  <c:v>1866.6599999999999</c:v>
                </c:pt>
                <c:pt idx="25">
                  <c:v>1985.6599999999999</c:v>
                </c:pt>
                <c:pt idx="26">
                  <c:v>2067.66</c:v>
                </c:pt>
                <c:pt idx="27">
                  <c:v>2197.16</c:v>
                </c:pt>
                <c:pt idx="28">
                  <c:v>1965.6599999999999</c:v>
                </c:pt>
                <c:pt idx="29">
                  <c:v>2088.66</c:v>
                </c:pt>
              </c:numCache>
            </c:numRef>
          </c:val>
          <c:smooth val="0"/>
        </c:ser>
        <c:ser>
          <c:idx val="2"/>
          <c:order val="2"/>
          <c:spPr>
            <a:ln w="47625">
              <a:noFill/>
            </a:ln>
          </c:spPr>
          <c:marker>
            <c:symbol val="none"/>
          </c:marker>
          <c:val>
            <c:numRef>
              <c:f>'Таблицы для диаграмм (общие)'!$J$2:$J$31</c:f>
              <c:numCache>
                <c:formatCode>General</c:formatCode>
                <c:ptCount val="30"/>
                <c:pt idx="0">
                  <c:v>100.5</c:v>
                </c:pt>
                <c:pt idx="1">
                  <c:v>88.5</c:v>
                </c:pt>
                <c:pt idx="2">
                  <c:v>-230.5</c:v>
                </c:pt>
                <c:pt idx="3">
                  <c:v>-72</c:v>
                </c:pt>
                <c:pt idx="4">
                  <c:v>-22</c:v>
                </c:pt>
                <c:pt idx="5">
                  <c:v>58.5</c:v>
                </c:pt>
                <c:pt idx="6">
                  <c:v>-24.5</c:v>
                </c:pt>
                <c:pt idx="7">
                  <c:v>29</c:v>
                </c:pt>
                <c:pt idx="8">
                  <c:v>135.5</c:v>
                </c:pt>
                <c:pt idx="9">
                  <c:v>115.5</c:v>
                </c:pt>
                <c:pt idx="10">
                  <c:v>-16.5</c:v>
                </c:pt>
                <c:pt idx="11">
                  <c:v>29.5</c:v>
                </c:pt>
                <c:pt idx="12">
                  <c:v>145.5</c:v>
                </c:pt>
                <c:pt idx="13">
                  <c:v>186.5</c:v>
                </c:pt>
                <c:pt idx="14">
                  <c:v>310</c:v>
                </c:pt>
                <c:pt idx="15">
                  <c:v>358</c:v>
                </c:pt>
                <c:pt idx="16">
                  <c:v>803</c:v>
                </c:pt>
                <c:pt idx="17">
                  <c:v>1096.6599999999999</c:v>
                </c:pt>
                <c:pt idx="18">
                  <c:v>1199.6599999999999</c:v>
                </c:pt>
                <c:pt idx="19">
                  <c:v>1548.6599999999999</c:v>
                </c:pt>
                <c:pt idx="20">
                  <c:v>1692.1599999999999</c:v>
                </c:pt>
                <c:pt idx="21">
                  <c:v>1702.6599999999999</c:v>
                </c:pt>
                <c:pt idx="22">
                  <c:v>1759.6599999999999</c:v>
                </c:pt>
                <c:pt idx="23">
                  <c:v>1866.6599999999999</c:v>
                </c:pt>
                <c:pt idx="24">
                  <c:v>2130.66</c:v>
                </c:pt>
                <c:pt idx="25">
                  <c:v>2067.66</c:v>
                </c:pt>
                <c:pt idx="26">
                  <c:v>2253.16</c:v>
                </c:pt>
                <c:pt idx="27">
                  <c:v>2176.16</c:v>
                </c:pt>
                <c:pt idx="28">
                  <c:v>2133.66</c:v>
                </c:pt>
                <c:pt idx="29">
                  <c:v>2288.66</c:v>
                </c:pt>
              </c:numCache>
            </c:numRef>
          </c:val>
          <c:smooth val="0"/>
        </c:ser>
        <c:ser>
          <c:idx val="3"/>
          <c:order val="3"/>
          <c:spPr>
            <a:ln w="47625">
              <a:noFill/>
            </a:ln>
          </c:spPr>
          <c:marker>
            <c:symbol val="none"/>
          </c:marker>
          <c:val>
            <c:numRef>
              <c:f>'Таблицы для диаграмм (общие)'!$K$2:$K$31</c:f>
              <c:numCache>
                <c:formatCode>General</c:formatCode>
                <c:ptCount val="30"/>
                <c:pt idx="0">
                  <c:v>54.5</c:v>
                </c:pt>
                <c:pt idx="1">
                  <c:v>-317</c:v>
                </c:pt>
                <c:pt idx="2">
                  <c:v>-339</c:v>
                </c:pt>
                <c:pt idx="3">
                  <c:v>-209</c:v>
                </c:pt>
                <c:pt idx="4">
                  <c:v>-87.5</c:v>
                </c:pt>
                <c:pt idx="5">
                  <c:v>-61.5</c:v>
                </c:pt>
                <c:pt idx="6">
                  <c:v>-29</c:v>
                </c:pt>
                <c:pt idx="7">
                  <c:v>-23</c:v>
                </c:pt>
                <c:pt idx="8">
                  <c:v>40.5</c:v>
                </c:pt>
                <c:pt idx="9">
                  <c:v>-55</c:v>
                </c:pt>
                <c:pt idx="10">
                  <c:v>-103</c:v>
                </c:pt>
                <c:pt idx="11">
                  <c:v>-150.5</c:v>
                </c:pt>
                <c:pt idx="12">
                  <c:v>128</c:v>
                </c:pt>
                <c:pt idx="13">
                  <c:v>119.5</c:v>
                </c:pt>
                <c:pt idx="14">
                  <c:v>164</c:v>
                </c:pt>
                <c:pt idx="15">
                  <c:v>291.5</c:v>
                </c:pt>
                <c:pt idx="16">
                  <c:v>527.5</c:v>
                </c:pt>
                <c:pt idx="17">
                  <c:v>848.5</c:v>
                </c:pt>
                <c:pt idx="18">
                  <c:v>1199.6599999999999</c:v>
                </c:pt>
                <c:pt idx="19">
                  <c:v>1255.6599999999999</c:v>
                </c:pt>
                <c:pt idx="20">
                  <c:v>1549.6599999999999</c:v>
                </c:pt>
                <c:pt idx="21">
                  <c:v>1147.6599999999999</c:v>
                </c:pt>
                <c:pt idx="22">
                  <c:v>1759.6599999999999</c:v>
                </c:pt>
                <c:pt idx="23">
                  <c:v>1734.6599999999999</c:v>
                </c:pt>
                <c:pt idx="24">
                  <c:v>1985.6599999999999</c:v>
                </c:pt>
                <c:pt idx="25">
                  <c:v>1990.1599999999999</c:v>
                </c:pt>
                <c:pt idx="26">
                  <c:v>2122.16</c:v>
                </c:pt>
                <c:pt idx="27">
                  <c:v>1963.1599999999999</c:v>
                </c:pt>
                <c:pt idx="28">
                  <c:v>1919.1599999999999</c:v>
                </c:pt>
                <c:pt idx="29">
                  <c:v>1986.6599999999999</c:v>
                </c:pt>
              </c:numCache>
            </c:numRef>
          </c:val>
          <c:smooth val="0"/>
        </c:ser>
        <c:ser>
          <c:idx val="4"/>
          <c:order val="4"/>
          <c:spPr>
            <a:ln w="47625">
              <a:noFill/>
            </a:ln>
          </c:spPr>
          <c:marker>
            <c:symbol val="none"/>
          </c:marker>
          <c:val>
            <c:numRef>
              <c:f>'Таблицы для диаграмм (общие)'!$L$2:$L$31</c:f>
              <c:numCache>
                <c:formatCode>General</c:formatCode>
                <c:ptCount val="30"/>
                <c:pt idx="0">
                  <c:v>70.5</c:v>
                </c:pt>
                <c:pt idx="1">
                  <c:v>-278</c:v>
                </c:pt>
                <c:pt idx="2">
                  <c:v>-230.5</c:v>
                </c:pt>
                <c:pt idx="3">
                  <c:v>-72</c:v>
                </c:pt>
                <c:pt idx="4">
                  <c:v>-22</c:v>
                </c:pt>
                <c:pt idx="5">
                  <c:v>-61.5</c:v>
                </c:pt>
                <c:pt idx="6">
                  <c:v>-24.5</c:v>
                </c:pt>
                <c:pt idx="7">
                  <c:v>29</c:v>
                </c:pt>
                <c:pt idx="8">
                  <c:v>134</c:v>
                </c:pt>
                <c:pt idx="9">
                  <c:v>-25.5</c:v>
                </c:pt>
                <c:pt idx="10">
                  <c:v>-103</c:v>
                </c:pt>
                <c:pt idx="11">
                  <c:v>24</c:v>
                </c:pt>
                <c:pt idx="12">
                  <c:v>128</c:v>
                </c:pt>
                <c:pt idx="13">
                  <c:v>186.5</c:v>
                </c:pt>
                <c:pt idx="14">
                  <c:v>310</c:v>
                </c:pt>
                <c:pt idx="15">
                  <c:v>358</c:v>
                </c:pt>
                <c:pt idx="16">
                  <c:v>799.5</c:v>
                </c:pt>
                <c:pt idx="17">
                  <c:v>1096.6599999999999</c:v>
                </c:pt>
                <c:pt idx="18">
                  <c:v>1199.6599999999999</c:v>
                </c:pt>
                <c:pt idx="19">
                  <c:v>1548.1599999999999</c:v>
                </c:pt>
                <c:pt idx="20">
                  <c:v>1692.1599999999999</c:v>
                </c:pt>
                <c:pt idx="21">
                  <c:v>1650.1599999999999</c:v>
                </c:pt>
                <c:pt idx="22">
                  <c:v>1759.6599999999999</c:v>
                </c:pt>
                <c:pt idx="23">
                  <c:v>1866.6599999999999</c:v>
                </c:pt>
                <c:pt idx="24">
                  <c:v>1985.6599999999999</c:v>
                </c:pt>
                <c:pt idx="25">
                  <c:v>2067.66</c:v>
                </c:pt>
                <c:pt idx="26">
                  <c:v>2197.16</c:v>
                </c:pt>
                <c:pt idx="27">
                  <c:v>1965.6599999999999</c:v>
                </c:pt>
                <c:pt idx="28">
                  <c:v>2088.66</c:v>
                </c:pt>
                <c:pt idx="29">
                  <c:v>2264.66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upDownBars>
          <c:gapWidth val="150"/>
          <c:upBars>
            <c:spPr>
              <a:solidFill>
                <a:schemeClr val="accent3">
                  <a:lumMod val="75000"/>
                </a:schemeClr>
              </a:solidFill>
            </c:spPr>
          </c:upBars>
          <c:downBars>
            <c:spPr>
              <a:solidFill>
                <a:schemeClr val="accent2">
                  <a:lumMod val="75000"/>
                </a:schemeClr>
              </a:solidFill>
            </c:spPr>
          </c:downBars>
        </c:upDownBars>
        <c:axId val="134211072"/>
        <c:axId val="134204800"/>
      </c:stockChart>
      <c:catAx>
        <c:axId val="134180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/>
                </a:pPr>
                <a:r>
                  <a:rPr lang="ru-RU" sz="1100" b="0"/>
                  <a:t>Дни</a:t>
                </a:r>
                <a:endParaRPr lang="en-US" sz="1100" b="0"/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134202880"/>
        <c:crosses val="autoZero"/>
        <c:auto val="1"/>
        <c:lblAlgn val="ctr"/>
        <c:lblOffset val="100"/>
        <c:noMultiLvlLbl val="0"/>
      </c:catAx>
      <c:valAx>
        <c:axId val="134202880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 sz="1100" b="0"/>
                </a:pPr>
                <a:r>
                  <a:rPr lang="ru-RU" sz="1100" b="0"/>
                  <a:t>Объем</a:t>
                </a:r>
                <a:endParaRPr lang="en-US" sz="1100" b="0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34180224"/>
        <c:crosses val="autoZero"/>
        <c:crossBetween val="between"/>
      </c:valAx>
      <c:valAx>
        <c:axId val="134204800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100" b="0"/>
                </a:pPr>
                <a:r>
                  <a:rPr lang="ru-RU" sz="1100" b="0"/>
                  <a:t>Результат</a:t>
                </a:r>
                <a:endParaRPr lang="en-US" sz="1100" b="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4211072"/>
        <c:crosses val="max"/>
        <c:crossBetween val="between"/>
      </c:valAx>
      <c:catAx>
        <c:axId val="134211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4204800"/>
        <c:crosses val="autoZero"/>
        <c:auto val="1"/>
        <c:lblAlgn val="ctr"/>
        <c:lblOffset val="100"/>
        <c:noMultiLvlLbl val="0"/>
      </c:cat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[TradingJournal.xlsm]Таблицы (общие)!PivotTable2</c:name>
    <c:fmtId val="1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baseline="0">
                <a:effectLst/>
              </a:rPr>
              <a:t>Динамика</a:t>
            </a:r>
            <a:r>
              <a:rPr lang="en-US" sz="1800" b="1" i="0" baseline="0">
                <a:effectLst/>
              </a:rPr>
              <a:t> Gross, Net</a:t>
            </a:r>
            <a:endParaRPr lang="en-US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ln>
            <a:solidFill>
              <a:schemeClr val="accent2">
                <a:lumMod val="75000"/>
              </a:schemeClr>
            </a:solidFill>
          </a:ln>
        </c:spPr>
        <c:marker>
          <c:symbol val="none"/>
        </c:marker>
      </c:pivotFmt>
      <c:pivotFmt>
        <c:idx val="3"/>
        <c:spPr>
          <a:ln>
            <a:solidFill>
              <a:schemeClr val="accent1">
                <a:lumMod val="75000"/>
              </a:schemeClr>
            </a:solidFill>
          </a:ln>
        </c:spPr>
        <c:marker>
          <c:symbol val="none"/>
        </c:marker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'Таблицы (общие)'!$AM$6</c:f>
              <c:strCache>
                <c:ptCount val="1"/>
                <c:pt idx="0">
                  <c:v>Gross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'Таблицы (общие)'!$AL$7:$AL$36</c:f>
              <c:strCache>
                <c:ptCount val="30"/>
                <c:pt idx="0">
                  <c:v>10.09.2012</c:v>
                </c:pt>
                <c:pt idx="1">
                  <c:v>11.09.2012</c:v>
                </c:pt>
                <c:pt idx="2">
                  <c:v>12.09.2012</c:v>
                </c:pt>
                <c:pt idx="3">
                  <c:v>13.09.2012</c:v>
                </c:pt>
                <c:pt idx="4">
                  <c:v>17.09.2012</c:v>
                </c:pt>
                <c:pt idx="5">
                  <c:v>18.09.2012</c:v>
                </c:pt>
                <c:pt idx="6">
                  <c:v>19.09.2012</c:v>
                </c:pt>
                <c:pt idx="7">
                  <c:v>20.09.2012</c:v>
                </c:pt>
                <c:pt idx="8">
                  <c:v>21.09.2012</c:v>
                </c:pt>
                <c:pt idx="9">
                  <c:v>24.09.2012</c:v>
                </c:pt>
                <c:pt idx="10">
                  <c:v>25.09.2012</c:v>
                </c:pt>
                <c:pt idx="11">
                  <c:v>01.10.2012</c:v>
                </c:pt>
                <c:pt idx="12">
                  <c:v>02.10.2012</c:v>
                </c:pt>
                <c:pt idx="13">
                  <c:v>03.10.2012</c:v>
                </c:pt>
                <c:pt idx="14">
                  <c:v>15.10.2012</c:v>
                </c:pt>
                <c:pt idx="15">
                  <c:v>16.10.2012</c:v>
                </c:pt>
                <c:pt idx="16">
                  <c:v>26.10.2012</c:v>
                </c:pt>
                <c:pt idx="17">
                  <c:v>01.11.2012</c:v>
                </c:pt>
                <c:pt idx="18">
                  <c:v>06.11.2012</c:v>
                </c:pt>
                <c:pt idx="19">
                  <c:v>08.11.2012</c:v>
                </c:pt>
                <c:pt idx="20">
                  <c:v>13.11.2012</c:v>
                </c:pt>
                <c:pt idx="21">
                  <c:v>15.11.2012</c:v>
                </c:pt>
                <c:pt idx="22">
                  <c:v>21.11.2012</c:v>
                </c:pt>
                <c:pt idx="23">
                  <c:v>30.11.2012</c:v>
                </c:pt>
                <c:pt idx="24">
                  <c:v>04.12.2012</c:v>
                </c:pt>
                <c:pt idx="25">
                  <c:v>10.12.2012</c:v>
                </c:pt>
                <c:pt idx="26">
                  <c:v>11.12.2012</c:v>
                </c:pt>
                <c:pt idx="27">
                  <c:v>12.12.2012</c:v>
                </c:pt>
                <c:pt idx="28">
                  <c:v>13.12.2012</c:v>
                </c:pt>
                <c:pt idx="29">
                  <c:v>14.12.2012</c:v>
                </c:pt>
              </c:strCache>
            </c:strRef>
          </c:cat>
          <c:val>
            <c:numRef>
              <c:f>'Таблицы (общие)'!$AM$7:$AM$36</c:f>
              <c:numCache>
                <c:formatCode>General</c:formatCode>
                <c:ptCount val="30"/>
                <c:pt idx="0">
                  <c:v>83</c:v>
                </c:pt>
                <c:pt idx="1">
                  <c:v>-233</c:v>
                </c:pt>
                <c:pt idx="2">
                  <c:v>-163</c:v>
                </c:pt>
                <c:pt idx="3">
                  <c:v>18</c:v>
                </c:pt>
                <c:pt idx="4">
                  <c:v>88</c:v>
                </c:pt>
                <c:pt idx="5">
                  <c:v>76</c:v>
                </c:pt>
                <c:pt idx="6">
                  <c:v>118</c:v>
                </c:pt>
                <c:pt idx="7">
                  <c:v>179</c:v>
                </c:pt>
                <c:pt idx="8">
                  <c:v>299</c:v>
                </c:pt>
                <c:pt idx="9">
                  <c:v>212</c:v>
                </c:pt>
                <c:pt idx="10">
                  <c:v>142</c:v>
                </c:pt>
                <c:pt idx="11">
                  <c:v>294</c:v>
                </c:pt>
                <c:pt idx="12">
                  <c:v>403</c:v>
                </c:pt>
                <c:pt idx="13">
                  <c:v>474</c:v>
                </c:pt>
                <c:pt idx="14">
                  <c:v>615</c:v>
                </c:pt>
                <c:pt idx="15">
                  <c:v>693</c:v>
                </c:pt>
                <c:pt idx="16">
                  <c:v>1152</c:v>
                </c:pt>
                <c:pt idx="17">
                  <c:v>1480.05</c:v>
                </c:pt>
                <c:pt idx="18">
                  <c:v>1588.05</c:v>
                </c:pt>
                <c:pt idx="19">
                  <c:v>1979.05</c:v>
                </c:pt>
                <c:pt idx="20">
                  <c:v>2138.0500000000002</c:v>
                </c:pt>
                <c:pt idx="21">
                  <c:v>2136.0500000000002</c:v>
                </c:pt>
                <c:pt idx="22">
                  <c:v>2253.0500000000002</c:v>
                </c:pt>
                <c:pt idx="23">
                  <c:v>2380.0500000000002</c:v>
                </c:pt>
                <c:pt idx="24">
                  <c:v>2544.0500000000002</c:v>
                </c:pt>
                <c:pt idx="25">
                  <c:v>2641.05</c:v>
                </c:pt>
                <c:pt idx="26">
                  <c:v>2793.05</c:v>
                </c:pt>
                <c:pt idx="27">
                  <c:v>2624.05</c:v>
                </c:pt>
                <c:pt idx="28">
                  <c:v>2772.05</c:v>
                </c:pt>
                <c:pt idx="29">
                  <c:v>2978.05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'Таблицы (общие)'!$AN$6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</a:ln>
          </c:spPr>
          <c:marker>
            <c:symbol val="none"/>
          </c:marker>
          <c:trendline>
            <c:trendlineType val="exp"/>
            <c:dispRSqr val="0"/>
            <c:dispEq val="0"/>
          </c:trendline>
          <c:cat>
            <c:strRef>
              <c:f>'Таблицы (общие)'!$AL$7:$AL$36</c:f>
              <c:strCache>
                <c:ptCount val="30"/>
                <c:pt idx="0">
                  <c:v>10.09.2012</c:v>
                </c:pt>
                <c:pt idx="1">
                  <c:v>11.09.2012</c:v>
                </c:pt>
                <c:pt idx="2">
                  <c:v>12.09.2012</c:v>
                </c:pt>
                <c:pt idx="3">
                  <c:v>13.09.2012</c:v>
                </c:pt>
                <c:pt idx="4">
                  <c:v>17.09.2012</c:v>
                </c:pt>
                <c:pt idx="5">
                  <c:v>18.09.2012</c:v>
                </c:pt>
                <c:pt idx="6">
                  <c:v>19.09.2012</c:v>
                </c:pt>
                <c:pt idx="7">
                  <c:v>20.09.2012</c:v>
                </c:pt>
                <c:pt idx="8">
                  <c:v>21.09.2012</c:v>
                </c:pt>
                <c:pt idx="9">
                  <c:v>24.09.2012</c:v>
                </c:pt>
                <c:pt idx="10">
                  <c:v>25.09.2012</c:v>
                </c:pt>
                <c:pt idx="11">
                  <c:v>01.10.2012</c:v>
                </c:pt>
                <c:pt idx="12">
                  <c:v>02.10.2012</c:v>
                </c:pt>
                <c:pt idx="13">
                  <c:v>03.10.2012</c:v>
                </c:pt>
                <c:pt idx="14">
                  <c:v>15.10.2012</c:v>
                </c:pt>
                <c:pt idx="15">
                  <c:v>16.10.2012</c:v>
                </c:pt>
                <c:pt idx="16">
                  <c:v>26.10.2012</c:v>
                </c:pt>
                <c:pt idx="17">
                  <c:v>01.11.2012</c:v>
                </c:pt>
                <c:pt idx="18">
                  <c:v>06.11.2012</c:v>
                </c:pt>
                <c:pt idx="19">
                  <c:v>08.11.2012</c:v>
                </c:pt>
                <c:pt idx="20">
                  <c:v>13.11.2012</c:v>
                </c:pt>
                <c:pt idx="21">
                  <c:v>15.11.2012</c:v>
                </c:pt>
                <c:pt idx="22">
                  <c:v>21.11.2012</c:v>
                </c:pt>
                <c:pt idx="23">
                  <c:v>30.11.2012</c:v>
                </c:pt>
                <c:pt idx="24">
                  <c:v>04.12.2012</c:v>
                </c:pt>
                <c:pt idx="25">
                  <c:v>10.12.2012</c:v>
                </c:pt>
                <c:pt idx="26">
                  <c:v>11.12.2012</c:v>
                </c:pt>
                <c:pt idx="27">
                  <c:v>12.12.2012</c:v>
                </c:pt>
                <c:pt idx="28">
                  <c:v>13.12.2012</c:v>
                </c:pt>
                <c:pt idx="29">
                  <c:v>14.12.2012</c:v>
                </c:pt>
              </c:strCache>
            </c:strRef>
          </c:cat>
          <c:val>
            <c:numRef>
              <c:f>'Таблицы (общие)'!$AN$7:$AN$36</c:f>
              <c:numCache>
                <c:formatCode>General</c:formatCode>
                <c:ptCount val="30"/>
                <c:pt idx="0">
                  <c:v>70.5</c:v>
                </c:pt>
                <c:pt idx="1">
                  <c:v>-278</c:v>
                </c:pt>
                <c:pt idx="2">
                  <c:v>-230.5</c:v>
                </c:pt>
                <c:pt idx="3">
                  <c:v>-72</c:v>
                </c:pt>
                <c:pt idx="4">
                  <c:v>-22</c:v>
                </c:pt>
                <c:pt idx="5">
                  <c:v>-61.5</c:v>
                </c:pt>
                <c:pt idx="6">
                  <c:v>-24.5</c:v>
                </c:pt>
                <c:pt idx="7">
                  <c:v>29</c:v>
                </c:pt>
                <c:pt idx="8">
                  <c:v>134</c:v>
                </c:pt>
                <c:pt idx="9">
                  <c:v>-25.5</c:v>
                </c:pt>
                <c:pt idx="10">
                  <c:v>-103</c:v>
                </c:pt>
                <c:pt idx="11">
                  <c:v>24</c:v>
                </c:pt>
                <c:pt idx="12">
                  <c:v>128</c:v>
                </c:pt>
                <c:pt idx="13">
                  <c:v>186.5</c:v>
                </c:pt>
                <c:pt idx="14">
                  <c:v>310</c:v>
                </c:pt>
                <c:pt idx="15">
                  <c:v>358</c:v>
                </c:pt>
                <c:pt idx="16">
                  <c:v>799.5</c:v>
                </c:pt>
                <c:pt idx="17">
                  <c:v>1096.6599999999999</c:v>
                </c:pt>
                <c:pt idx="18">
                  <c:v>1199.6599999999999</c:v>
                </c:pt>
                <c:pt idx="19">
                  <c:v>1548.1599999999999</c:v>
                </c:pt>
                <c:pt idx="20">
                  <c:v>1692.1599999999999</c:v>
                </c:pt>
                <c:pt idx="21">
                  <c:v>1650.1599999999999</c:v>
                </c:pt>
                <c:pt idx="22">
                  <c:v>1759.6599999999999</c:v>
                </c:pt>
                <c:pt idx="23">
                  <c:v>1866.6599999999999</c:v>
                </c:pt>
                <c:pt idx="24">
                  <c:v>1985.6599999999999</c:v>
                </c:pt>
                <c:pt idx="25">
                  <c:v>2067.66</c:v>
                </c:pt>
                <c:pt idx="26">
                  <c:v>2197.16</c:v>
                </c:pt>
                <c:pt idx="27">
                  <c:v>1965.6599999999999</c:v>
                </c:pt>
                <c:pt idx="28">
                  <c:v>2088.66</c:v>
                </c:pt>
                <c:pt idx="29">
                  <c:v>2264.66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328512"/>
        <c:axId val="135330048"/>
      </c:lineChart>
      <c:catAx>
        <c:axId val="135328512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 rot="-5400000" vert="horz"/>
          <a:lstStyle/>
          <a:p>
            <a:pPr>
              <a:defRPr sz="1100"/>
            </a:pPr>
            <a:endParaRPr lang="ru-RU"/>
          </a:p>
        </c:txPr>
        <c:crossAx val="135330048"/>
        <c:crosses val="autoZero"/>
        <c:auto val="1"/>
        <c:lblAlgn val="ctr"/>
        <c:lblOffset val="100"/>
        <c:noMultiLvlLbl val="0"/>
      </c:catAx>
      <c:valAx>
        <c:axId val="135330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100" b="0"/>
                </a:pPr>
                <a:r>
                  <a:rPr lang="ru-RU" sz="1100" b="0"/>
                  <a:t>Результат</a:t>
                </a:r>
                <a:endParaRPr lang="en-US" sz="1100" b="0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5328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baseline="0">
                <a:effectLst/>
              </a:rPr>
              <a:t>Зависимость результата от кол-ва сделок</a:t>
            </a:r>
            <a:endParaRPr lang="en-US" sz="1200">
              <a:solidFill>
                <a:srgbClr val="FF0000"/>
              </a:solidFill>
              <a:effectLst/>
            </a:endParaRPr>
          </a:p>
        </c:rich>
      </c:tx>
      <c:overlay val="0"/>
    </c:title>
    <c:autoTitleDeleted val="0"/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xVal>
            <c:numRef>
              <c:f>'Таблицы для диаграмм (общие)'!$A$2:$A$31</c:f>
              <c:numCache>
                <c:formatCode>#,##0</c:formatCode>
                <c:ptCount val="30"/>
                <c:pt idx="0">
                  <c:v>5</c:v>
                </c:pt>
                <c:pt idx="1">
                  <c:v>13</c:v>
                </c:pt>
                <c:pt idx="2">
                  <c:v>9</c:v>
                </c:pt>
                <c:pt idx="3">
                  <c:v>9</c:v>
                </c:pt>
                <c:pt idx="4">
                  <c:v>8</c:v>
                </c:pt>
                <c:pt idx="5">
                  <c:v>11</c:v>
                </c:pt>
                <c:pt idx="6">
                  <c:v>2</c:v>
                </c:pt>
                <c:pt idx="7">
                  <c:v>3</c:v>
                </c:pt>
                <c:pt idx="8">
                  <c:v>6</c:v>
                </c:pt>
                <c:pt idx="9">
                  <c:v>24</c:v>
                </c:pt>
                <c:pt idx="10">
                  <c:v>2</c:v>
                </c:pt>
                <c:pt idx="11">
                  <c:v>10</c:v>
                </c:pt>
                <c:pt idx="12">
                  <c:v>2</c:v>
                </c:pt>
                <c:pt idx="13">
                  <c:v>5</c:v>
                </c:pt>
                <c:pt idx="14">
                  <c:v>7</c:v>
                </c:pt>
                <c:pt idx="15">
                  <c:v>12</c:v>
                </c:pt>
                <c:pt idx="16">
                  <c:v>5</c:v>
                </c:pt>
                <c:pt idx="17">
                  <c:v>7</c:v>
                </c:pt>
                <c:pt idx="18">
                  <c:v>1</c:v>
                </c:pt>
                <c:pt idx="19">
                  <c:v>6</c:v>
                </c:pt>
                <c:pt idx="20">
                  <c:v>3</c:v>
                </c:pt>
                <c:pt idx="21">
                  <c:v>6</c:v>
                </c:pt>
                <c:pt idx="22">
                  <c:v>1</c:v>
                </c:pt>
                <c:pt idx="23">
                  <c:v>5</c:v>
                </c:pt>
                <c:pt idx="24">
                  <c:v>7</c:v>
                </c:pt>
                <c:pt idx="25">
                  <c:v>4</c:v>
                </c:pt>
                <c:pt idx="26">
                  <c:v>7</c:v>
                </c:pt>
                <c:pt idx="27">
                  <c:v>6</c:v>
                </c:pt>
                <c:pt idx="28">
                  <c:v>4</c:v>
                </c:pt>
                <c:pt idx="29">
                  <c:v>6</c:v>
                </c:pt>
              </c:numCache>
            </c:numRef>
          </c:xVal>
          <c:yVal>
            <c:numRef>
              <c:f>'Таблицы для диаграмм (общие)'!$D$2:$D$31</c:f>
              <c:numCache>
                <c:formatCode>General</c:formatCode>
                <c:ptCount val="30"/>
                <c:pt idx="0">
                  <c:v>70.5</c:v>
                </c:pt>
                <c:pt idx="1">
                  <c:v>-348.5</c:v>
                </c:pt>
                <c:pt idx="2">
                  <c:v>47.5</c:v>
                </c:pt>
                <c:pt idx="3">
                  <c:v>158.5</c:v>
                </c:pt>
                <c:pt idx="4">
                  <c:v>50</c:v>
                </c:pt>
                <c:pt idx="5">
                  <c:v>-39.5</c:v>
                </c:pt>
                <c:pt idx="6">
                  <c:v>37</c:v>
                </c:pt>
                <c:pt idx="7">
                  <c:v>53.5</c:v>
                </c:pt>
                <c:pt idx="8">
                  <c:v>105</c:v>
                </c:pt>
                <c:pt idx="9">
                  <c:v>-159.5</c:v>
                </c:pt>
                <c:pt idx="10">
                  <c:v>-77.5</c:v>
                </c:pt>
                <c:pt idx="11">
                  <c:v>127</c:v>
                </c:pt>
                <c:pt idx="12">
                  <c:v>104</c:v>
                </c:pt>
                <c:pt idx="13">
                  <c:v>58.5</c:v>
                </c:pt>
                <c:pt idx="14">
                  <c:v>123.5</c:v>
                </c:pt>
                <c:pt idx="15">
                  <c:v>48</c:v>
                </c:pt>
                <c:pt idx="16">
                  <c:v>441.5</c:v>
                </c:pt>
                <c:pt idx="17">
                  <c:v>297.15999999999997</c:v>
                </c:pt>
                <c:pt idx="18">
                  <c:v>103</c:v>
                </c:pt>
                <c:pt idx="19">
                  <c:v>348.5</c:v>
                </c:pt>
                <c:pt idx="20">
                  <c:v>144</c:v>
                </c:pt>
                <c:pt idx="21">
                  <c:v>-42</c:v>
                </c:pt>
                <c:pt idx="22">
                  <c:v>109.5</c:v>
                </c:pt>
                <c:pt idx="23">
                  <c:v>107</c:v>
                </c:pt>
                <c:pt idx="24">
                  <c:v>119</c:v>
                </c:pt>
                <c:pt idx="25">
                  <c:v>82</c:v>
                </c:pt>
                <c:pt idx="26">
                  <c:v>129.5</c:v>
                </c:pt>
                <c:pt idx="27">
                  <c:v>-231.5</c:v>
                </c:pt>
                <c:pt idx="28">
                  <c:v>123</c:v>
                </c:pt>
                <c:pt idx="29">
                  <c:v>176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354240"/>
        <c:axId val="135356416"/>
      </c:scatterChart>
      <c:valAx>
        <c:axId val="135354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Кол-во сделок</a:t>
                </a:r>
                <a:endParaRPr lang="en-US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35356416"/>
        <c:crosses val="autoZero"/>
        <c:crossBetween val="midCat"/>
      </c:valAx>
      <c:valAx>
        <c:axId val="1353564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Результат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535424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Зависимость результата от объема</a:t>
            </a:r>
            <a:endParaRPr lang="en-US" sz="1200">
              <a:solidFill>
                <a:srgbClr val="FF0000"/>
              </a:solidFill>
              <a:effectLst/>
            </a:endParaRPr>
          </a:p>
        </c:rich>
      </c:tx>
      <c:overlay val="0"/>
    </c:title>
    <c:autoTitleDeleted val="0"/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</c:marker>
          <c:xVal>
            <c:numRef>
              <c:f>'Таблицы для диаграмм (общие)'!$B$2:$B$31</c:f>
              <c:numCache>
                <c:formatCode>#,##0</c:formatCode>
                <c:ptCount val="30"/>
                <c:pt idx="0">
                  <c:v>1000</c:v>
                </c:pt>
                <c:pt idx="1">
                  <c:v>2600</c:v>
                </c:pt>
                <c:pt idx="2">
                  <c:v>1800</c:v>
                </c:pt>
                <c:pt idx="3">
                  <c:v>1800</c:v>
                </c:pt>
                <c:pt idx="4">
                  <c:v>1600</c:v>
                </c:pt>
                <c:pt idx="5">
                  <c:v>2200</c:v>
                </c:pt>
                <c:pt idx="6">
                  <c:v>400</c:v>
                </c:pt>
                <c:pt idx="7">
                  <c:v>600</c:v>
                </c:pt>
                <c:pt idx="8">
                  <c:v>1200</c:v>
                </c:pt>
                <c:pt idx="9">
                  <c:v>5800</c:v>
                </c:pt>
                <c:pt idx="10">
                  <c:v>600</c:v>
                </c:pt>
                <c:pt idx="11">
                  <c:v>2000</c:v>
                </c:pt>
                <c:pt idx="12">
                  <c:v>400</c:v>
                </c:pt>
                <c:pt idx="13">
                  <c:v>1000</c:v>
                </c:pt>
                <c:pt idx="14">
                  <c:v>1400</c:v>
                </c:pt>
                <c:pt idx="15">
                  <c:v>2400</c:v>
                </c:pt>
                <c:pt idx="16">
                  <c:v>1400</c:v>
                </c:pt>
                <c:pt idx="17">
                  <c:v>2471.56</c:v>
                </c:pt>
                <c:pt idx="18">
                  <c:v>400</c:v>
                </c:pt>
                <c:pt idx="19">
                  <c:v>3400</c:v>
                </c:pt>
                <c:pt idx="20">
                  <c:v>1200</c:v>
                </c:pt>
                <c:pt idx="21">
                  <c:v>3200</c:v>
                </c:pt>
                <c:pt idx="22">
                  <c:v>600</c:v>
                </c:pt>
                <c:pt idx="23">
                  <c:v>1600</c:v>
                </c:pt>
                <c:pt idx="24">
                  <c:v>3600</c:v>
                </c:pt>
                <c:pt idx="25">
                  <c:v>1200</c:v>
                </c:pt>
                <c:pt idx="26">
                  <c:v>1800</c:v>
                </c:pt>
                <c:pt idx="27">
                  <c:v>5000</c:v>
                </c:pt>
                <c:pt idx="28">
                  <c:v>2000</c:v>
                </c:pt>
                <c:pt idx="29">
                  <c:v>2400</c:v>
                </c:pt>
              </c:numCache>
            </c:numRef>
          </c:xVal>
          <c:yVal>
            <c:numRef>
              <c:f>'Таблицы для диаграмм (общие)'!$D$2:$D$31</c:f>
              <c:numCache>
                <c:formatCode>General</c:formatCode>
                <c:ptCount val="30"/>
                <c:pt idx="0">
                  <c:v>70.5</c:v>
                </c:pt>
                <c:pt idx="1">
                  <c:v>-348.5</c:v>
                </c:pt>
                <c:pt idx="2">
                  <c:v>47.5</c:v>
                </c:pt>
                <c:pt idx="3">
                  <c:v>158.5</c:v>
                </c:pt>
                <c:pt idx="4">
                  <c:v>50</c:v>
                </c:pt>
                <c:pt idx="5">
                  <c:v>-39.5</c:v>
                </c:pt>
                <c:pt idx="6">
                  <c:v>37</c:v>
                </c:pt>
                <c:pt idx="7">
                  <c:v>53.5</c:v>
                </c:pt>
                <c:pt idx="8">
                  <c:v>105</c:v>
                </c:pt>
                <c:pt idx="9">
                  <c:v>-159.5</c:v>
                </c:pt>
                <c:pt idx="10">
                  <c:v>-77.5</c:v>
                </c:pt>
                <c:pt idx="11">
                  <c:v>127</c:v>
                </c:pt>
                <c:pt idx="12">
                  <c:v>104</c:v>
                </c:pt>
                <c:pt idx="13">
                  <c:v>58.5</c:v>
                </c:pt>
                <c:pt idx="14">
                  <c:v>123.5</c:v>
                </c:pt>
                <c:pt idx="15">
                  <c:v>48</c:v>
                </c:pt>
                <c:pt idx="16">
                  <c:v>441.5</c:v>
                </c:pt>
                <c:pt idx="17">
                  <c:v>297.15999999999997</c:v>
                </c:pt>
                <c:pt idx="18">
                  <c:v>103</c:v>
                </c:pt>
                <c:pt idx="19">
                  <c:v>348.5</c:v>
                </c:pt>
                <c:pt idx="20">
                  <c:v>144</c:v>
                </c:pt>
                <c:pt idx="21">
                  <c:v>-42</c:v>
                </c:pt>
                <c:pt idx="22">
                  <c:v>109.5</c:v>
                </c:pt>
                <c:pt idx="23">
                  <c:v>107</c:v>
                </c:pt>
                <c:pt idx="24">
                  <c:v>119</c:v>
                </c:pt>
                <c:pt idx="25">
                  <c:v>82</c:v>
                </c:pt>
                <c:pt idx="26">
                  <c:v>129.5</c:v>
                </c:pt>
                <c:pt idx="27">
                  <c:v>-231.5</c:v>
                </c:pt>
                <c:pt idx="28">
                  <c:v>123</c:v>
                </c:pt>
                <c:pt idx="29">
                  <c:v>176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397376"/>
        <c:axId val="135399296"/>
      </c:scatterChart>
      <c:valAx>
        <c:axId val="135397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Объем</a:t>
                </a:r>
                <a:endParaRPr lang="en-US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35399296"/>
        <c:crosses val="autoZero"/>
        <c:crossBetween val="midCat"/>
      </c:valAx>
      <c:valAx>
        <c:axId val="1353992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Результат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53973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2"/>
    </mc:Choice>
    <mc:Fallback>
      <c:style val="22"/>
    </mc:Fallback>
  </mc:AlternateContent>
  <c:pivotSource>
    <c:name>[TradingJournal.xlsm]Таблицы (общие)!PivotTable10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Зависимость кол-ва сделок от </a:t>
            </a:r>
            <a:r>
              <a:rPr lang="en-US"/>
              <a:t>R-</a:t>
            </a:r>
            <a:r>
              <a:rPr lang="ru-RU"/>
              <a:t>мультипликатора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'Таблицы (общие)'!$BY$6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'Таблицы (общие)'!$BX$7:$BX$29</c:f>
              <c:strCache>
                <c:ptCount val="23"/>
                <c:pt idx="0">
                  <c:v>-91.5</c:v>
                </c:pt>
                <c:pt idx="1">
                  <c:v>-17</c:v>
                </c:pt>
                <c:pt idx="2">
                  <c:v>-8</c:v>
                </c:pt>
                <c:pt idx="3">
                  <c:v>-5.5</c:v>
                </c:pt>
                <c:pt idx="4">
                  <c:v>-3</c:v>
                </c:pt>
                <c:pt idx="5">
                  <c:v>-2</c:v>
                </c:pt>
                <c:pt idx="6">
                  <c:v>-1.5</c:v>
                </c:pt>
                <c:pt idx="7">
                  <c:v>-1</c:v>
                </c:pt>
                <c:pt idx="8">
                  <c:v>-0.5</c:v>
                </c:pt>
                <c:pt idx="9">
                  <c:v>0</c:v>
                </c:pt>
                <c:pt idx="10">
                  <c:v>0.5</c:v>
                </c:pt>
                <c:pt idx="11">
                  <c:v>1</c:v>
                </c:pt>
                <c:pt idx="12">
                  <c:v>1.5</c:v>
                </c:pt>
                <c:pt idx="13">
                  <c:v>2</c:v>
                </c:pt>
                <c:pt idx="14">
                  <c:v>2.5</c:v>
                </c:pt>
                <c:pt idx="15">
                  <c:v>3</c:v>
                </c:pt>
                <c:pt idx="16">
                  <c:v>4</c:v>
                </c:pt>
                <c:pt idx="17">
                  <c:v>4.5</c:v>
                </c:pt>
                <c:pt idx="18">
                  <c:v>5</c:v>
                </c:pt>
                <c:pt idx="19">
                  <c:v>5.5</c:v>
                </c:pt>
                <c:pt idx="20">
                  <c:v>6</c:v>
                </c:pt>
                <c:pt idx="21">
                  <c:v>7</c:v>
                </c:pt>
                <c:pt idx="22">
                  <c:v>41.5</c:v>
                </c:pt>
              </c:strCache>
            </c:strRef>
          </c:cat>
          <c:val>
            <c:numRef>
              <c:f>'Таблицы (общие)'!$BY$7:$BY$29</c:f>
              <c:numCache>
                <c:formatCode>#,##0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12</c:v>
                </c:pt>
                <c:pt idx="7">
                  <c:v>48</c:v>
                </c:pt>
                <c:pt idx="8">
                  <c:v>5</c:v>
                </c:pt>
                <c:pt idx="9">
                  <c:v>30</c:v>
                </c:pt>
                <c:pt idx="10">
                  <c:v>17</c:v>
                </c:pt>
                <c:pt idx="11">
                  <c:v>13</c:v>
                </c:pt>
                <c:pt idx="12">
                  <c:v>13</c:v>
                </c:pt>
                <c:pt idx="13">
                  <c:v>10</c:v>
                </c:pt>
                <c:pt idx="14">
                  <c:v>9</c:v>
                </c:pt>
                <c:pt idx="15">
                  <c:v>10</c:v>
                </c:pt>
                <c:pt idx="16">
                  <c:v>4</c:v>
                </c:pt>
                <c:pt idx="17">
                  <c:v>6</c:v>
                </c:pt>
                <c:pt idx="18">
                  <c:v>3</c:v>
                </c:pt>
                <c:pt idx="19">
                  <c:v>4</c:v>
                </c:pt>
                <c:pt idx="20">
                  <c:v>3</c:v>
                </c:pt>
                <c:pt idx="21">
                  <c:v>1</c:v>
                </c:pt>
                <c:pt idx="2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416832"/>
        <c:axId val="135447680"/>
      </c:barChart>
      <c:catAx>
        <c:axId val="135416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R-</a:t>
                </a:r>
                <a:r>
                  <a:rPr lang="ru-RU"/>
                  <a:t>мультипликатор</a:t>
                </a:r>
                <a:endParaRPr lang="en-US"/>
              </a:p>
            </c:rich>
          </c:tx>
          <c:overlay val="0"/>
        </c:title>
        <c:majorTickMark val="none"/>
        <c:minorTickMark val="none"/>
        <c:tickLblPos val="nextTo"/>
        <c:crossAx val="135447680"/>
        <c:crosses val="autoZero"/>
        <c:auto val="1"/>
        <c:lblAlgn val="ctr"/>
        <c:lblOffset val="100"/>
        <c:noMultiLvlLbl val="0"/>
      </c:catAx>
      <c:valAx>
        <c:axId val="1354476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ru-RU"/>
                  <a:t>Кол-во сделок</a:t>
                </a:r>
                <a:endParaRPr lang="en-US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35416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Результаты по дням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(общие)'!$D$1</c:f>
              <c:strCache>
                <c:ptCount val="1"/>
                <c:pt idx="0">
                  <c:v>Net</c:v>
                </c:pt>
              </c:strCache>
            </c:strRef>
          </c:tx>
          <c:invertIfNegative val="0"/>
          <c:cat>
            <c:numRef>
              <c:f>'Таблицы для диаграмм (общие)'!$C$2:$C$31</c:f>
              <c:numCache>
                <c:formatCode>m/d/yyyy</c:formatCode>
                <c:ptCount val="30"/>
                <c:pt idx="0">
                  <c:v>41162</c:v>
                </c:pt>
                <c:pt idx="1">
                  <c:v>41163</c:v>
                </c:pt>
                <c:pt idx="2">
                  <c:v>41164</c:v>
                </c:pt>
                <c:pt idx="3">
                  <c:v>41165</c:v>
                </c:pt>
                <c:pt idx="4">
                  <c:v>41169</c:v>
                </c:pt>
                <c:pt idx="5">
                  <c:v>41170</c:v>
                </c:pt>
                <c:pt idx="6">
                  <c:v>41171</c:v>
                </c:pt>
                <c:pt idx="7">
                  <c:v>41172</c:v>
                </c:pt>
                <c:pt idx="8">
                  <c:v>41173</c:v>
                </c:pt>
                <c:pt idx="9">
                  <c:v>41176</c:v>
                </c:pt>
                <c:pt idx="10">
                  <c:v>41177</c:v>
                </c:pt>
                <c:pt idx="11">
                  <c:v>41183</c:v>
                </c:pt>
                <c:pt idx="12">
                  <c:v>41184</c:v>
                </c:pt>
                <c:pt idx="13">
                  <c:v>41185</c:v>
                </c:pt>
                <c:pt idx="14">
                  <c:v>41197</c:v>
                </c:pt>
                <c:pt idx="15">
                  <c:v>41198</c:v>
                </c:pt>
                <c:pt idx="16">
                  <c:v>41208</c:v>
                </c:pt>
                <c:pt idx="17">
                  <c:v>41214</c:v>
                </c:pt>
                <c:pt idx="18">
                  <c:v>41219</c:v>
                </c:pt>
                <c:pt idx="19">
                  <c:v>41221</c:v>
                </c:pt>
                <c:pt idx="20">
                  <c:v>41226</c:v>
                </c:pt>
                <c:pt idx="21">
                  <c:v>41228</c:v>
                </c:pt>
                <c:pt idx="22">
                  <c:v>41234</c:v>
                </c:pt>
                <c:pt idx="23">
                  <c:v>41243</c:v>
                </c:pt>
                <c:pt idx="24">
                  <c:v>41247</c:v>
                </c:pt>
                <c:pt idx="25">
                  <c:v>41253</c:v>
                </c:pt>
                <c:pt idx="26">
                  <c:v>41254</c:v>
                </c:pt>
                <c:pt idx="27">
                  <c:v>41255</c:v>
                </c:pt>
                <c:pt idx="28">
                  <c:v>41256</c:v>
                </c:pt>
                <c:pt idx="29">
                  <c:v>41257</c:v>
                </c:pt>
              </c:numCache>
            </c:numRef>
          </c:cat>
          <c:val>
            <c:numRef>
              <c:f>'Таблицы для диаграмм (общие)'!$D$2:$D$31</c:f>
              <c:numCache>
                <c:formatCode>General</c:formatCode>
                <c:ptCount val="30"/>
                <c:pt idx="0">
                  <c:v>70.5</c:v>
                </c:pt>
                <c:pt idx="1">
                  <c:v>-348.5</c:v>
                </c:pt>
                <c:pt idx="2">
                  <c:v>47.5</c:v>
                </c:pt>
                <c:pt idx="3">
                  <c:v>158.5</c:v>
                </c:pt>
                <c:pt idx="4">
                  <c:v>50</c:v>
                </c:pt>
                <c:pt idx="5">
                  <c:v>-39.5</c:v>
                </c:pt>
                <c:pt idx="6">
                  <c:v>37</c:v>
                </c:pt>
                <c:pt idx="7">
                  <c:v>53.5</c:v>
                </c:pt>
                <c:pt idx="8">
                  <c:v>105</c:v>
                </c:pt>
                <c:pt idx="9">
                  <c:v>-159.5</c:v>
                </c:pt>
                <c:pt idx="10">
                  <c:v>-77.5</c:v>
                </c:pt>
                <c:pt idx="11">
                  <c:v>127</c:v>
                </c:pt>
                <c:pt idx="12">
                  <c:v>104</c:v>
                </c:pt>
                <c:pt idx="13">
                  <c:v>58.5</c:v>
                </c:pt>
                <c:pt idx="14">
                  <c:v>123.5</c:v>
                </c:pt>
                <c:pt idx="15">
                  <c:v>48</c:v>
                </c:pt>
                <c:pt idx="16">
                  <c:v>441.5</c:v>
                </c:pt>
                <c:pt idx="17">
                  <c:v>297.15999999999997</c:v>
                </c:pt>
                <c:pt idx="18">
                  <c:v>103</c:v>
                </c:pt>
                <c:pt idx="19">
                  <c:v>348.5</c:v>
                </c:pt>
                <c:pt idx="20">
                  <c:v>144</c:v>
                </c:pt>
                <c:pt idx="21">
                  <c:v>-42</c:v>
                </c:pt>
                <c:pt idx="22">
                  <c:v>109.5</c:v>
                </c:pt>
                <c:pt idx="23">
                  <c:v>107</c:v>
                </c:pt>
                <c:pt idx="24">
                  <c:v>119</c:v>
                </c:pt>
                <c:pt idx="25">
                  <c:v>82</c:v>
                </c:pt>
                <c:pt idx="26">
                  <c:v>129.5</c:v>
                </c:pt>
                <c:pt idx="27">
                  <c:v>-231.5</c:v>
                </c:pt>
                <c:pt idx="28">
                  <c:v>123</c:v>
                </c:pt>
                <c:pt idx="29">
                  <c:v>176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(общие)'!$E$1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numRef>
              <c:f>'Таблицы для диаграмм (общие)'!$C$2:$C$31</c:f>
              <c:numCache>
                <c:formatCode>m/d/yyyy</c:formatCode>
                <c:ptCount val="30"/>
                <c:pt idx="0">
                  <c:v>41162</c:v>
                </c:pt>
                <c:pt idx="1">
                  <c:v>41163</c:v>
                </c:pt>
                <c:pt idx="2">
                  <c:v>41164</c:v>
                </c:pt>
                <c:pt idx="3">
                  <c:v>41165</c:v>
                </c:pt>
                <c:pt idx="4">
                  <c:v>41169</c:v>
                </c:pt>
                <c:pt idx="5">
                  <c:v>41170</c:v>
                </c:pt>
                <c:pt idx="6">
                  <c:v>41171</c:v>
                </c:pt>
                <c:pt idx="7">
                  <c:v>41172</c:v>
                </c:pt>
                <c:pt idx="8">
                  <c:v>41173</c:v>
                </c:pt>
                <c:pt idx="9">
                  <c:v>41176</c:v>
                </c:pt>
                <c:pt idx="10">
                  <c:v>41177</c:v>
                </c:pt>
                <c:pt idx="11">
                  <c:v>41183</c:v>
                </c:pt>
                <c:pt idx="12">
                  <c:v>41184</c:v>
                </c:pt>
                <c:pt idx="13">
                  <c:v>41185</c:v>
                </c:pt>
                <c:pt idx="14">
                  <c:v>41197</c:v>
                </c:pt>
                <c:pt idx="15">
                  <c:v>41198</c:v>
                </c:pt>
                <c:pt idx="16">
                  <c:v>41208</c:v>
                </c:pt>
                <c:pt idx="17">
                  <c:v>41214</c:v>
                </c:pt>
                <c:pt idx="18">
                  <c:v>41219</c:v>
                </c:pt>
                <c:pt idx="19">
                  <c:v>41221</c:v>
                </c:pt>
                <c:pt idx="20">
                  <c:v>41226</c:v>
                </c:pt>
                <c:pt idx="21">
                  <c:v>41228</c:v>
                </c:pt>
                <c:pt idx="22">
                  <c:v>41234</c:v>
                </c:pt>
                <c:pt idx="23">
                  <c:v>41243</c:v>
                </c:pt>
                <c:pt idx="24">
                  <c:v>41247</c:v>
                </c:pt>
                <c:pt idx="25">
                  <c:v>41253</c:v>
                </c:pt>
                <c:pt idx="26">
                  <c:v>41254</c:v>
                </c:pt>
                <c:pt idx="27">
                  <c:v>41255</c:v>
                </c:pt>
                <c:pt idx="28">
                  <c:v>41256</c:v>
                </c:pt>
                <c:pt idx="29">
                  <c:v>41257</c:v>
                </c:pt>
              </c:numCache>
            </c:numRef>
          </c:cat>
          <c:val>
            <c:numRef>
              <c:f>'Таблицы для диаграмм (общие)'!$E$2:$E$31</c:f>
              <c:numCache>
                <c:formatCode>General</c:formatCode>
                <c:ptCount val="30"/>
                <c:pt idx="0">
                  <c:v>12.5</c:v>
                </c:pt>
                <c:pt idx="1">
                  <c:v>32.5</c:v>
                </c:pt>
                <c:pt idx="2">
                  <c:v>22.5</c:v>
                </c:pt>
                <c:pt idx="3">
                  <c:v>22.5</c:v>
                </c:pt>
                <c:pt idx="4">
                  <c:v>20</c:v>
                </c:pt>
                <c:pt idx="5">
                  <c:v>27.5</c:v>
                </c:pt>
                <c:pt idx="6">
                  <c:v>5</c:v>
                </c:pt>
                <c:pt idx="7">
                  <c:v>7.5</c:v>
                </c:pt>
                <c:pt idx="8">
                  <c:v>15</c:v>
                </c:pt>
                <c:pt idx="9">
                  <c:v>72.5</c:v>
                </c:pt>
                <c:pt idx="10">
                  <c:v>7.5</c:v>
                </c:pt>
                <c:pt idx="11">
                  <c:v>25</c:v>
                </c:pt>
                <c:pt idx="12">
                  <c:v>5</c:v>
                </c:pt>
                <c:pt idx="13">
                  <c:v>12.5</c:v>
                </c:pt>
                <c:pt idx="14">
                  <c:v>17.5</c:v>
                </c:pt>
                <c:pt idx="15">
                  <c:v>30</c:v>
                </c:pt>
                <c:pt idx="16">
                  <c:v>17.5</c:v>
                </c:pt>
                <c:pt idx="17">
                  <c:v>30.894500000000001</c:v>
                </c:pt>
                <c:pt idx="18">
                  <c:v>5</c:v>
                </c:pt>
                <c:pt idx="19">
                  <c:v>42.5</c:v>
                </c:pt>
                <c:pt idx="20">
                  <c:v>15</c:v>
                </c:pt>
                <c:pt idx="21">
                  <c:v>40</c:v>
                </c:pt>
                <c:pt idx="22">
                  <c:v>7.5</c:v>
                </c:pt>
                <c:pt idx="23">
                  <c:v>20</c:v>
                </c:pt>
                <c:pt idx="24">
                  <c:v>45</c:v>
                </c:pt>
                <c:pt idx="25">
                  <c:v>15</c:v>
                </c:pt>
                <c:pt idx="26">
                  <c:v>22.5</c:v>
                </c:pt>
                <c:pt idx="27">
                  <c:v>62.5</c:v>
                </c:pt>
                <c:pt idx="28">
                  <c:v>25</c:v>
                </c:pt>
                <c:pt idx="29">
                  <c:v>30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(общие)'!$F$1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'Таблицы для диаграмм (общие)'!$C$2:$C$31</c:f>
              <c:numCache>
                <c:formatCode>m/d/yyyy</c:formatCode>
                <c:ptCount val="30"/>
                <c:pt idx="0">
                  <c:v>41162</c:v>
                </c:pt>
                <c:pt idx="1">
                  <c:v>41163</c:v>
                </c:pt>
                <c:pt idx="2">
                  <c:v>41164</c:v>
                </c:pt>
                <c:pt idx="3">
                  <c:v>41165</c:v>
                </c:pt>
                <c:pt idx="4">
                  <c:v>41169</c:v>
                </c:pt>
                <c:pt idx="5">
                  <c:v>41170</c:v>
                </c:pt>
                <c:pt idx="6">
                  <c:v>41171</c:v>
                </c:pt>
                <c:pt idx="7">
                  <c:v>41172</c:v>
                </c:pt>
                <c:pt idx="8">
                  <c:v>41173</c:v>
                </c:pt>
                <c:pt idx="9">
                  <c:v>41176</c:v>
                </c:pt>
                <c:pt idx="10">
                  <c:v>41177</c:v>
                </c:pt>
                <c:pt idx="11">
                  <c:v>41183</c:v>
                </c:pt>
                <c:pt idx="12">
                  <c:v>41184</c:v>
                </c:pt>
                <c:pt idx="13">
                  <c:v>41185</c:v>
                </c:pt>
                <c:pt idx="14">
                  <c:v>41197</c:v>
                </c:pt>
                <c:pt idx="15">
                  <c:v>41198</c:v>
                </c:pt>
                <c:pt idx="16">
                  <c:v>41208</c:v>
                </c:pt>
                <c:pt idx="17">
                  <c:v>41214</c:v>
                </c:pt>
                <c:pt idx="18">
                  <c:v>41219</c:v>
                </c:pt>
                <c:pt idx="19">
                  <c:v>41221</c:v>
                </c:pt>
                <c:pt idx="20">
                  <c:v>41226</c:v>
                </c:pt>
                <c:pt idx="21">
                  <c:v>41228</c:v>
                </c:pt>
                <c:pt idx="22">
                  <c:v>41234</c:v>
                </c:pt>
                <c:pt idx="23">
                  <c:v>41243</c:v>
                </c:pt>
                <c:pt idx="24">
                  <c:v>41247</c:v>
                </c:pt>
                <c:pt idx="25">
                  <c:v>41253</c:v>
                </c:pt>
                <c:pt idx="26">
                  <c:v>41254</c:v>
                </c:pt>
                <c:pt idx="27">
                  <c:v>41255</c:v>
                </c:pt>
                <c:pt idx="28">
                  <c:v>41256</c:v>
                </c:pt>
                <c:pt idx="29">
                  <c:v>41257</c:v>
                </c:pt>
              </c:numCache>
            </c:numRef>
          </c:cat>
          <c:val>
            <c:numRef>
              <c:f>'Таблицы для диаграмм (общие)'!$F$2:$F$31</c:f>
              <c:numCache>
                <c:formatCode>#,##0</c:formatCode>
                <c:ptCount val="30"/>
                <c:pt idx="0">
                  <c:v>5</c:v>
                </c:pt>
                <c:pt idx="1">
                  <c:v>13</c:v>
                </c:pt>
                <c:pt idx="2">
                  <c:v>9</c:v>
                </c:pt>
                <c:pt idx="3">
                  <c:v>9</c:v>
                </c:pt>
                <c:pt idx="4">
                  <c:v>8</c:v>
                </c:pt>
                <c:pt idx="5">
                  <c:v>11</c:v>
                </c:pt>
                <c:pt idx="6">
                  <c:v>2</c:v>
                </c:pt>
                <c:pt idx="7">
                  <c:v>3</c:v>
                </c:pt>
                <c:pt idx="8">
                  <c:v>6</c:v>
                </c:pt>
                <c:pt idx="9">
                  <c:v>24</c:v>
                </c:pt>
                <c:pt idx="10">
                  <c:v>2</c:v>
                </c:pt>
                <c:pt idx="11">
                  <c:v>10</c:v>
                </c:pt>
                <c:pt idx="12">
                  <c:v>2</c:v>
                </c:pt>
                <c:pt idx="13">
                  <c:v>5</c:v>
                </c:pt>
                <c:pt idx="14">
                  <c:v>7</c:v>
                </c:pt>
                <c:pt idx="15">
                  <c:v>12</c:v>
                </c:pt>
                <c:pt idx="16">
                  <c:v>5</c:v>
                </c:pt>
                <c:pt idx="17">
                  <c:v>7</c:v>
                </c:pt>
                <c:pt idx="18">
                  <c:v>1</c:v>
                </c:pt>
                <c:pt idx="19">
                  <c:v>6</c:v>
                </c:pt>
                <c:pt idx="20">
                  <c:v>3</c:v>
                </c:pt>
                <c:pt idx="21">
                  <c:v>6</c:v>
                </c:pt>
                <c:pt idx="22">
                  <c:v>1</c:v>
                </c:pt>
                <c:pt idx="23">
                  <c:v>5</c:v>
                </c:pt>
                <c:pt idx="24">
                  <c:v>7</c:v>
                </c:pt>
                <c:pt idx="25">
                  <c:v>4</c:v>
                </c:pt>
                <c:pt idx="26">
                  <c:v>7</c:v>
                </c:pt>
                <c:pt idx="27">
                  <c:v>6</c:v>
                </c:pt>
                <c:pt idx="28">
                  <c:v>4</c:v>
                </c:pt>
                <c:pt idx="29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5547520"/>
        <c:axId val="135561600"/>
      </c:barChart>
      <c:catAx>
        <c:axId val="1355475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100"/>
            </a:pPr>
            <a:endParaRPr lang="ru-RU"/>
          </a:p>
        </c:txPr>
        <c:crossAx val="135561600"/>
        <c:crosses val="autoZero"/>
        <c:auto val="0"/>
        <c:lblAlgn val="ctr"/>
        <c:lblOffset val="100"/>
        <c:noMultiLvlLbl val="0"/>
      </c:catAx>
      <c:valAx>
        <c:axId val="1355616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5547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[TradingJournal.xlsm]Таблицы (общие)!ptWeeklyResultsChart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Результаты по неделям, месяцам,</a:t>
            </a:r>
            <a:r>
              <a:rPr lang="ru-RU" baseline="0"/>
              <a:t> годам</a:t>
            </a:r>
            <a:endParaRPr lang="ru-RU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spPr>
          <a:noFill/>
          <a:ln>
            <a:noFill/>
          </a:ln>
          <a:effectLst/>
        </c:spP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noFill/>
          <a:ln>
            <a:noFill/>
          </a:ln>
          <a:effectLst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(общие)'!$AH$6</c:f>
              <c:strCache>
                <c:ptCount val="1"/>
                <c:pt idx="0">
                  <c:v>Результат</c:v>
                </c:pt>
              </c:strCache>
            </c:strRef>
          </c:tx>
          <c:invertIfNegative val="0"/>
          <c:cat>
            <c:multiLvlStrRef>
              <c:f>'Таблицы (общие)'!$AE$7:$AG$19</c:f>
              <c:multiLvlStrCache>
                <c:ptCount val="13"/>
                <c:lvl>
                  <c:pt idx="0">
                    <c:v>38</c:v>
                  </c:pt>
                  <c:pt idx="1">
                    <c:v>39</c:v>
                  </c:pt>
                  <c:pt idx="2">
                    <c:v>40</c:v>
                  </c:pt>
                  <c:pt idx="3">
                    <c:v>41</c:v>
                  </c:pt>
                  <c:pt idx="4">
                    <c:v>43</c:v>
                  </c:pt>
                  <c:pt idx="5">
                    <c:v>44</c:v>
                  </c:pt>
                  <c:pt idx="6">
                    <c:v>45</c:v>
                  </c:pt>
                  <c:pt idx="7">
                    <c:v>46</c:v>
                  </c:pt>
                  <c:pt idx="8">
                    <c:v>47</c:v>
                  </c:pt>
                  <c:pt idx="9">
                    <c:v>48</c:v>
                  </c:pt>
                  <c:pt idx="10">
                    <c:v>49</c:v>
                  </c:pt>
                  <c:pt idx="11">
                    <c:v>50</c:v>
                  </c:pt>
                  <c:pt idx="12">
                    <c:v>51</c:v>
                  </c:pt>
                </c:lvl>
                <c:lvl>
                  <c:pt idx="0">
                    <c:v>Сентябрь</c:v>
                  </c:pt>
                  <c:pt idx="3">
                    <c:v>Октябрь</c:v>
                  </c:pt>
                  <c:pt idx="6">
                    <c:v>Ноябрь</c:v>
                  </c:pt>
                  <c:pt idx="11">
                    <c:v>Декабрь</c:v>
                  </c:pt>
                </c:lvl>
                <c:lvl>
                  <c:pt idx="0">
                    <c:v>2012</c:v>
                  </c:pt>
                </c:lvl>
              </c:multiLvlStrCache>
            </c:multiLvlStrRef>
          </c:cat>
          <c:val>
            <c:numRef>
              <c:f>'Таблицы (общие)'!$AH$7:$AH$19</c:f>
              <c:numCache>
                <c:formatCode>General</c:formatCode>
                <c:ptCount val="13"/>
                <c:pt idx="0">
                  <c:v>-72</c:v>
                </c:pt>
                <c:pt idx="1">
                  <c:v>206</c:v>
                </c:pt>
                <c:pt idx="2">
                  <c:v>-237</c:v>
                </c:pt>
                <c:pt idx="3">
                  <c:v>289.5</c:v>
                </c:pt>
                <c:pt idx="4">
                  <c:v>171.5</c:v>
                </c:pt>
                <c:pt idx="5">
                  <c:v>441.5</c:v>
                </c:pt>
                <c:pt idx="6">
                  <c:v>297.15999999999997</c:v>
                </c:pt>
                <c:pt idx="7">
                  <c:v>451.5</c:v>
                </c:pt>
                <c:pt idx="8">
                  <c:v>102</c:v>
                </c:pt>
                <c:pt idx="9">
                  <c:v>109.5</c:v>
                </c:pt>
                <c:pt idx="10">
                  <c:v>107</c:v>
                </c:pt>
                <c:pt idx="11">
                  <c:v>119</c:v>
                </c:pt>
                <c:pt idx="12">
                  <c:v>279</c:v>
                </c:pt>
              </c:numCache>
            </c:numRef>
          </c:val>
        </c:ser>
        <c:ser>
          <c:idx val="1"/>
          <c:order val="1"/>
          <c:tx>
            <c:strRef>
              <c:f>'Таблицы (общие)'!$AI$6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multiLvlStrRef>
              <c:f>'Таблицы (общие)'!$AE$7:$AG$19</c:f>
              <c:multiLvlStrCache>
                <c:ptCount val="13"/>
                <c:lvl>
                  <c:pt idx="0">
                    <c:v>38</c:v>
                  </c:pt>
                  <c:pt idx="1">
                    <c:v>39</c:v>
                  </c:pt>
                  <c:pt idx="2">
                    <c:v>40</c:v>
                  </c:pt>
                  <c:pt idx="3">
                    <c:v>41</c:v>
                  </c:pt>
                  <c:pt idx="4">
                    <c:v>43</c:v>
                  </c:pt>
                  <c:pt idx="5">
                    <c:v>44</c:v>
                  </c:pt>
                  <c:pt idx="6">
                    <c:v>45</c:v>
                  </c:pt>
                  <c:pt idx="7">
                    <c:v>46</c:v>
                  </c:pt>
                  <c:pt idx="8">
                    <c:v>47</c:v>
                  </c:pt>
                  <c:pt idx="9">
                    <c:v>48</c:v>
                  </c:pt>
                  <c:pt idx="10">
                    <c:v>49</c:v>
                  </c:pt>
                  <c:pt idx="11">
                    <c:v>50</c:v>
                  </c:pt>
                  <c:pt idx="12">
                    <c:v>51</c:v>
                  </c:pt>
                </c:lvl>
                <c:lvl>
                  <c:pt idx="0">
                    <c:v>Сентябрь</c:v>
                  </c:pt>
                  <c:pt idx="3">
                    <c:v>Октябрь</c:v>
                  </c:pt>
                  <c:pt idx="6">
                    <c:v>Ноябрь</c:v>
                  </c:pt>
                  <c:pt idx="11">
                    <c:v>Декабрь</c:v>
                  </c:pt>
                </c:lvl>
                <c:lvl>
                  <c:pt idx="0">
                    <c:v>2012</c:v>
                  </c:pt>
                </c:lvl>
              </c:multiLvlStrCache>
            </c:multiLvlStrRef>
          </c:cat>
          <c:val>
            <c:numRef>
              <c:f>'Таблицы (общие)'!$AI$7:$AI$19</c:f>
              <c:numCache>
                <c:formatCode>General</c:formatCode>
                <c:ptCount val="13"/>
                <c:pt idx="0">
                  <c:v>90</c:v>
                </c:pt>
                <c:pt idx="1">
                  <c:v>75</c:v>
                </c:pt>
                <c:pt idx="2">
                  <c:v>80</c:v>
                </c:pt>
                <c:pt idx="3">
                  <c:v>42.5</c:v>
                </c:pt>
                <c:pt idx="4">
                  <c:v>47.5</c:v>
                </c:pt>
                <c:pt idx="5">
                  <c:v>17.5</c:v>
                </c:pt>
                <c:pt idx="6">
                  <c:v>30.894500000000001</c:v>
                </c:pt>
                <c:pt idx="7">
                  <c:v>47.5</c:v>
                </c:pt>
                <c:pt idx="8">
                  <c:v>55</c:v>
                </c:pt>
                <c:pt idx="9">
                  <c:v>7.5</c:v>
                </c:pt>
                <c:pt idx="10">
                  <c:v>20</c:v>
                </c:pt>
                <c:pt idx="11">
                  <c:v>45</c:v>
                </c:pt>
                <c:pt idx="12">
                  <c:v>155</c:v>
                </c:pt>
              </c:numCache>
            </c:numRef>
          </c:val>
        </c:ser>
        <c:ser>
          <c:idx val="2"/>
          <c:order val="2"/>
          <c:tx>
            <c:strRef>
              <c:f>'Таблицы (общие)'!$AJ$6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'Таблицы (общие)'!$AE$7:$AG$19</c:f>
              <c:multiLvlStrCache>
                <c:ptCount val="13"/>
                <c:lvl>
                  <c:pt idx="0">
                    <c:v>38</c:v>
                  </c:pt>
                  <c:pt idx="1">
                    <c:v>39</c:v>
                  </c:pt>
                  <c:pt idx="2">
                    <c:v>40</c:v>
                  </c:pt>
                  <c:pt idx="3">
                    <c:v>41</c:v>
                  </c:pt>
                  <c:pt idx="4">
                    <c:v>43</c:v>
                  </c:pt>
                  <c:pt idx="5">
                    <c:v>44</c:v>
                  </c:pt>
                  <c:pt idx="6">
                    <c:v>45</c:v>
                  </c:pt>
                  <c:pt idx="7">
                    <c:v>46</c:v>
                  </c:pt>
                  <c:pt idx="8">
                    <c:v>47</c:v>
                  </c:pt>
                  <c:pt idx="9">
                    <c:v>48</c:v>
                  </c:pt>
                  <c:pt idx="10">
                    <c:v>49</c:v>
                  </c:pt>
                  <c:pt idx="11">
                    <c:v>50</c:v>
                  </c:pt>
                  <c:pt idx="12">
                    <c:v>51</c:v>
                  </c:pt>
                </c:lvl>
                <c:lvl>
                  <c:pt idx="0">
                    <c:v>Сентябрь</c:v>
                  </c:pt>
                  <c:pt idx="3">
                    <c:v>Октябрь</c:v>
                  </c:pt>
                  <c:pt idx="6">
                    <c:v>Ноябрь</c:v>
                  </c:pt>
                  <c:pt idx="11">
                    <c:v>Декабрь</c:v>
                  </c:pt>
                </c:lvl>
                <c:lvl>
                  <c:pt idx="0">
                    <c:v>2012</c:v>
                  </c:pt>
                </c:lvl>
              </c:multiLvlStrCache>
            </c:multiLvlStrRef>
          </c:cat>
          <c:val>
            <c:numRef>
              <c:f>'Таблицы (общие)'!$AJ$7:$AJ$19</c:f>
              <c:numCache>
                <c:formatCode>General</c:formatCode>
                <c:ptCount val="13"/>
                <c:pt idx="0">
                  <c:v>36</c:v>
                </c:pt>
                <c:pt idx="1">
                  <c:v>30</c:v>
                </c:pt>
                <c:pt idx="2">
                  <c:v>26</c:v>
                </c:pt>
                <c:pt idx="3">
                  <c:v>17</c:v>
                </c:pt>
                <c:pt idx="4">
                  <c:v>19</c:v>
                </c:pt>
                <c:pt idx="5">
                  <c:v>5</c:v>
                </c:pt>
                <c:pt idx="6">
                  <c:v>7</c:v>
                </c:pt>
                <c:pt idx="7">
                  <c:v>7</c:v>
                </c:pt>
                <c:pt idx="8">
                  <c:v>9</c:v>
                </c:pt>
                <c:pt idx="9">
                  <c:v>1</c:v>
                </c:pt>
                <c:pt idx="10">
                  <c:v>5</c:v>
                </c:pt>
                <c:pt idx="11">
                  <c:v>7</c:v>
                </c:pt>
                <c:pt idx="12">
                  <c:v>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5602176"/>
        <c:axId val="135603712"/>
      </c:barChart>
      <c:catAx>
        <c:axId val="1356021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603712"/>
        <c:crosses val="autoZero"/>
        <c:auto val="1"/>
        <c:lblAlgn val="ctr"/>
        <c:lblOffset val="100"/>
        <c:noMultiLvlLbl val="0"/>
      </c:catAx>
      <c:valAx>
        <c:axId val="1356037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5602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baseline="0">
                <a:effectLst/>
              </a:rPr>
              <a:t>Зависимость результата от направления позиции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(общие)'!$O$1</c:f>
              <c:strCache>
                <c:ptCount val="1"/>
                <c:pt idx="0">
                  <c:v>Результат</c:v>
                </c:pt>
              </c:strCache>
            </c:strRef>
          </c:tx>
          <c:invertIfNegative val="0"/>
          <c:cat>
            <c:strRef>
              <c:f>'Таблицы для диаграмм (общие)'!$N$2:$N$3</c:f>
              <c:strCache>
                <c:ptCount val="2"/>
                <c:pt idx="0">
                  <c:v>L</c:v>
                </c:pt>
                <c:pt idx="1">
                  <c:v>S</c:v>
                </c:pt>
              </c:strCache>
            </c:strRef>
          </c:cat>
          <c:val>
            <c:numRef>
              <c:f>'Таблицы для диаграмм (общие)'!$O$2:$O$3</c:f>
              <c:numCache>
                <c:formatCode>General</c:formatCode>
                <c:ptCount val="2"/>
                <c:pt idx="0">
                  <c:v>1457.16</c:v>
                </c:pt>
                <c:pt idx="1">
                  <c:v>807.5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(общие)'!$P$1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strRef>
              <c:f>'Таблицы для диаграмм (общие)'!$N$2:$N$3</c:f>
              <c:strCache>
                <c:ptCount val="2"/>
                <c:pt idx="0">
                  <c:v>L</c:v>
                </c:pt>
                <c:pt idx="1">
                  <c:v>S</c:v>
                </c:pt>
              </c:strCache>
            </c:strRef>
          </c:cat>
          <c:val>
            <c:numRef>
              <c:f>'Таблицы для диаграмм (общие)'!$P$2:$P$3</c:f>
              <c:numCache>
                <c:formatCode>General</c:formatCode>
                <c:ptCount val="2"/>
                <c:pt idx="0">
                  <c:v>615.89449999999999</c:v>
                </c:pt>
                <c:pt idx="1">
                  <c:v>97.5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(общие)'!$Q$1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'Таблицы для диаграмм (общие)'!$N$2:$N$3</c:f>
              <c:strCache>
                <c:ptCount val="2"/>
                <c:pt idx="0">
                  <c:v>L</c:v>
                </c:pt>
                <c:pt idx="1">
                  <c:v>S</c:v>
                </c:pt>
              </c:strCache>
            </c:strRef>
          </c:cat>
          <c:val>
            <c:numRef>
              <c:f>'Таблицы для диаграмм (общие)'!$Q$2:$Q$3</c:f>
              <c:numCache>
                <c:formatCode>#,##0</c:formatCode>
                <c:ptCount val="2"/>
                <c:pt idx="0">
                  <c:v>172</c:v>
                </c:pt>
                <c:pt idx="1">
                  <c:v>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5638400"/>
        <c:axId val="135644288"/>
      </c:barChart>
      <c:catAx>
        <c:axId val="13563840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644288"/>
        <c:crosses val="autoZero"/>
        <c:auto val="1"/>
        <c:lblAlgn val="ctr"/>
        <c:lblOffset val="100"/>
        <c:noMultiLvlLbl val="0"/>
      </c:catAx>
      <c:valAx>
        <c:axId val="1356442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5638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baseline="0">
                <a:effectLst/>
              </a:rPr>
              <a:t>Зависимость результата от способа входа в позицию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(общие)'!$T$1</c:f>
              <c:strCache>
                <c:ptCount val="1"/>
                <c:pt idx="0">
                  <c:v>Результат</c:v>
                </c:pt>
              </c:strCache>
            </c:strRef>
          </c:tx>
          <c:invertIfNegative val="0"/>
          <c:cat>
            <c:strRef>
              <c:f>'Таблицы для диаграмм (общие)'!$S$2:$S$10</c:f>
              <c:strCache>
                <c:ptCount val="9"/>
                <c:pt idx="0">
                  <c:v>Другое1 (написать)</c:v>
                </c:pt>
                <c:pt idx="1">
                  <c:v>Другое2 (написать)</c:v>
                </c:pt>
                <c:pt idx="2">
                  <c:v>Отскок от уровня</c:v>
                </c:pt>
                <c:pt idx="3">
                  <c:v>Пробой уровня</c:v>
                </c:pt>
                <c:pt idx="4">
                  <c:v>Пробой экстремума</c:v>
                </c:pt>
                <c:pt idx="5">
                  <c:v>Продолжение движения</c:v>
                </c:pt>
                <c:pt idx="6">
                  <c:v>Разворотная формация</c:v>
                </c:pt>
                <c:pt idx="7">
                  <c:v>Срыв базы</c:v>
                </c:pt>
                <c:pt idx="8">
                  <c:v>(пусто)</c:v>
                </c:pt>
              </c:strCache>
            </c:strRef>
          </c:cat>
          <c:val>
            <c:numRef>
              <c:f>'Таблицы для диаграмм (общие)'!$T$2:$T$10</c:f>
              <c:numCache>
                <c:formatCode>General</c:formatCode>
                <c:ptCount val="9"/>
                <c:pt idx="0">
                  <c:v>151.5</c:v>
                </c:pt>
                <c:pt idx="1">
                  <c:v>385.5</c:v>
                </c:pt>
                <c:pt idx="2">
                  <c:v>621</c:v>
                </c:pt>
                <c:pt idx="3">
                  <c:v>-99</c:v>
                </c:pt>
                <c:pt idx="4">
                  <c:v>-70</c:v>
                </c:pt>
                <c:pt idx="5">
                  <c:v>1102.5</c:v>
                </c:pt>
                <c:pt idx="6">
                  <c:v>-61.339999999999975</c:v>
                </c:pt>
                <c:pt idx="7">
                  <c:v>77</c:v>
                </c:pt>
                <c:pt idx="8">
                  <c:v>157.5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(общие)'!$U$1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strRef>
              <c:f>'Таблицы для диаграмм (общие)'!$S$2:$S$10</c:f>
              <c:strCache>
                <c:ptCount val="9"/>
                <c:pt idx="0">
                  <c:v>Другое1 (написать)</c:v>
                </c:pt>
                <c:pt idx="1">
                  <c:v>Другое2 (написать)</c:v>
                </c:pt>
                <c:pt idx="2">
                  <c:v>Отскок от уровня</c:v>
                </c:pt>
                <c:pt idx="3">
                  <c:v>Пробой уровня</c:v>
                </c:pt>
                <c:pt idx="4">
                  <c:v>Пробой экстремума</c:v>
                </c:pt>
                <c:pt idx="5">
                  <c:v>Продолжение движения</c:v>
                </c:pt>
                <c:pt idx="6">
                  <c:v>Разворотная формация</c:v>
                </c:pt>
                <c:pt idx="7">
                  <c:v>Срыв базы</c:v>
                </c:pt>
                <c:pt idx="8">
                  <c:v>(пусто)</c:v>
                </c:pt>
              </c:strCache>
            </c:strRef>
          </c:cat>
          <c:val>
            <c:numRef>
              <c:f>'Таблицы для диаграмм (общие)'!$U$2:$U$10</c:f>
              <c:numCache>
                <c:formatCode>General</c:formatCode>
                <c:ptCount val="9"/>
                <c:pt idx="0">
                  <c:v>17.5</c:v>
                </c:pt>
                <c:pt idx="1">
                  <c:v>12.5</c:v>
                </c:pt>
                <c:pt idx="2">
                  <c:v>160</c:v>
                </c:pt>
                <c:pt idx="3">
                  <c:v>30</c:v>
                </c:pt>
                <c:pt idx="4">
                  <c:v>80</c:v>
                </c:pt>
                <c:pt idx="5">
                  <c:v>102.5</c:v>
                </c:pt>
                <c:pt idx="6">
                  <c:v>178.39449999999999</c:v>
                </c:pt>
                <c:pt idx="7">
                  <c:v>95</c:v>
                </c:pt>
                <c:pt idx="8">
                  <c:v>37.5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(общие)'!$V$1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'Таблицы для диаграмм (общие)'!$S$2:$S$10</c:f>
              <c:strCache>
                <c:ptCount val="9"/>
                <c:pt idx="0">
                  <c:v>Другое1 (написать)</c:v>
                </c:pt>
                <c:pt idx="1">
                  <c:v>Другое2 (написать)</c:v>
                </c:pt>
                <c:pt idx="2">
                  <c:v>Отскок от уровня</c:v>
                </c:pt>
                <c:pt idx="3">
                  <c:v>Пробой уровня</c:v>
                </c:pt>
                <c:pt idx="4">
                  <c:v>Пробой экстремума</c:v>
                </c:pt>
                <c:pt idx="5">
                  <c:v>Продолжение движения</c:v>
                </c:pt>
                <c:pt idx="6">
                  <c:v>Разворотная формация</c:v>
                </c:pt>
                <c:pt idx="7">
                  <c:v>Срыв базы</c:v>
                </c:pt>
                <c:pt idx="8">
                  <c:v>(пусто)</c:v>
                </c:pt>
              </c:strCache>
            </c:strRef>
          </c:cat>
          <c:val>
            <c:numRef>
              <c:f>'Таблицы для диаграмм (общие)'!$V$2:$V$10</c:f>
              <c:numCache>
                <c:formatCode>#,##0</c:formatCode>
                <c:ptCount val="9"/>
                <c:pt idx="0">
                  <c:v>6</c:v>
                </c:pt>
                <c:pt idx="1">
                  <c:v>3</c:v>
                </c:pt>
                <c:pt idx="2">
                  <c:v>34</c:v>
                </c:pt>
                <c:pt idx="3">
                  <c:v>9</c:v>
                </c:pt>
                <c:pt idx="4">
                  <c:v>22</c:v>
                </c:pt>
                <c:pt idx="5">
                  <c:v>28</c:v>
                </c:pt>
                <c:pt idx="6">
                  <c:v>47</c:v>
                </c:pt>
                <c:pt idx="7">
                  <c:v>33</c:v>
                </c:pt>
                <c:pt idx="8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5752320"/>
        <c:axId val="135762304"/>
      </c:barChart>
      <c:catAx>
        <c:axId val="135752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35762304"/>
        <c:crosses val="autoZero"/>
        <c:auto val="1"/>
        <c:lblAlgn val="ctr"/>
        <c:lblOffset val="100"/>
        <c:noMultiLvlLbl val="0"/>
      </c:catAx>
      <c:valAx>
        <c:axId val="1357623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5752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baseline="0">
                <a:effectLst/>
              </a:rPr>
              <a:t>Зависимость результата от способа выхода из позиции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(общие)'!$Y$1</c:f>
              <c:strCache>
                <c:ptCount val="1"/>
                <c:pt idx="0">
                  <c:v>Результат</c:v>
                </c:pt>
              </c:strCache>
            </c:strRef>
          </c:tx>
          <c:invertIfNegative val="0"/>
          <c:cat>
            <c:strRef>
              <c:f>'Таблицы для диаграмм (общие)'!$X$2:$X$6</c:f>
              <c:strCache>
                <c:ptCount val="5"/>
                <c:pt idx="0">
                  <c:v>Маржин-колл</c:v>
                </c:pt>
                <c:pt idx="1">
                  <c:v>Подтянутый стоп</c:v>
                </c:pt>
                <c:pt idx="2">
                  <c:v>Самостоятельный выход</c:v>
                </c:pt>
                <c:pt idx="3">
                  <c:v>Стоп-лосс</c:v>
                </c:pt>
                <c:pt idx="4">
                  <c:v>(пусто)</c:v>
                </c:pt>
              </c:strCache>
            </c:strRef>
          </c:cat>
          <c:val>
            <c:numRef>
              <c:f>'Таблицы для диаграмм (общие)'!$Y$2:$Y$6</c:f>
              <c:numCache>
                <c:formatCode>General</c:formatCode>
                <c:ptCount val="5"/>
                <c:pt idx="0">
                  <c:v>-38</c:v>
                </c:pt>
                <c:pt idx="1">
                  <c:v>225.5</c:v>
                </c:pt>
                <c:pt idx="2">
                  <c:v>3771.5</c:v>
                </c:pt>
                <c:pt idx="3">
                  <c:v>-1817.8400000000001</c:v>
                </c:pt>
                <c:pt idx="4">
                  <c:v>123.5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(общие)'!$Z$1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strRef>
              <c:f>'Таблицы для диаграмм (общие)'!$X$2:$X$6</c:f>
              <c:strCache>
                <c:ptCount val="5"/>
                <c:pt idx="0">
                  <c:v>Маржин-колл</c:v>
                </c:pt>
                <c:pt idx="1">
                  <c:v>Подтянутый стоп</c:v>
                </c:pt>
                <c:pt idx="2">
                  <c:v>Самостоятельный выход</c:v>
                </c:pt>
                <c:pt idx="3">
                  <c:v>Стоп-лосс</c:v>
                </c:pt>
                <c:pt idx="4">
                  <c:v>(пусто)</c:v>
                </c:pt>
              </c:strCache>
            </c:strRef>
          </c:cat>
          <c:val>
            <c:numRef>
              <c:f>'Таблицы для диаграмм (общие)'!$Z$2:$Z$6</c:f>
              <c:numCache>
                <c:formatCode>General</c:formatCode>
                <c:ptCount val="5"/>
                <c:pt idx="0">
                  <c:v>20</c:v>
                </c:pt>
                <c:pt idx="1">
                  <c:v>102.5</c:v>
                </c:pt>
                <c:pt idx="2">
                  <c:v>287.5</c:v>
                </c:pt>
                <c:pt idx="3">
                  <c:v>275.89449999999999</c:v>
                </c:pt>
                <c:pt idx="4">
                  <c:v>27.5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(общие)'!$AA$1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'Таблицы для диаграмм (общие)'!$X$2:$X$6</c:f>
              <c:strCache>
                <c:ptCount val="5"/>
                <c:pt idx="0">
                  <c:v>Маржин-колл</c:v>
                </c:pt>
                <c:pt idx="1">
                  <c:v>Подтянутый стоп</c:v>
                </c:pt>
                <c:pt idx="2">
                  <c:v>Самостоятельный выход</c:v>
                </c:pt>
                <c:pt idx="3">
                  <c:v>Стоп-лосс</c:v>
                </c:pt>
                <c:pt idx="4">
                  <c:v>(пусто)</c:v>
                </c:pt>
              </c:strCache>
            </c:strRef>
          </c:cat>
          <c:val>
            <c:numRef>
              <c:f>'Таблицы для диаграмм (общие)'!$AA$2:$AA$6</c:f>
              <c:numCache>
                <c:formatCode>#,##0</c:formatCode>
                <c:ptCount val="5"/>
                <c:pt idx="0">
                  <c:v>2</c:v>
                </c:pt>
                <c:pt idx="1">
                  <c:v>36</c:v>
                </c:pt>
                <c:pt idx="2">
                  <c:v>76</c:v>
                </c:pt>
                <c:pt idx="3">
                  <c:v>71</c:v>
                </c:pt>
                <c:pt idx="4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5796992"/>
        <c:axId val="135802880"/>
      </c:barChart>
      <c:catAx>
        <c:axId val="135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35802880"/>
        <c:crosses val="autoZero"/>
        <c:auto val="1"/>
        <c:lblAlgn val="ctr"/>
        <c:lblOffset val="100"/>
        <c:noMultiLvlLbl val="0"/>
      </c:catAx>
      <c:valAx>
        <c:axId val="1358028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57969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[TradingJournal.xlsm]Таблицы (по времени)!ptDayTimeResult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Зависимость результата от времени входа в позицию и дня недели</a:t>
            </a:r>
            <a:endParaRPr lang="en-US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spPr>
          <a:solidFill>
            <a:srgbClr val="0070C0"/>
          </a:solidFill>
        </c:spPr>
        <c:marker>
          <c:symbol val="none"/>
        </c:marker>
      </c:pivotFmt>
      <c:pivotFmt>
        <c:idx val="8"/>
        <c:spPr>
          <a:solidFill>
            <a:srgbClr val="DA0000"/>
          </a:solidFill>
        </c:spPr>
        <c:marker>
          <c:symbol val="none"/>
        </c:marker>
      </c:pivotFmt>
      <c:pivotFmt>
        <c:idx val="9"/>
        <c:spPr>
          <a:solidFill>
            <a:srgbClr val="00B050"/>
          </a:solidFill>
        </c:spPr>
        <c:marker>
          <c:symbol val="none"/>
        </c:marker>
      </c:pivotFmt>
      <c:pivotFmt>
        <c:idx val="10"/>
        <c:spPr>
          <a:solidFill>
            <a:srgbClr val="7030A0"/>
          </a:solidFill>
        </c:spPr>
        <c:marker>
          <c:symbol val="none"/>
        </c:marker>
      </c:pivotFmt>
      <c:pivotFmt>
        <c:idx val="11"/>
        <c:spPr>
          <a:solidFill>
            <a:schemeClr val="bg2">
              <a:lumMod val="50000"/>
            </a:schemeClr>
          </a:solidFill>
        </c:spPr>
        <c:marker>
          <c:symbol val="none"/>
        </c:marker>
      </c:pivotFmt>
      <c:pivotFmt>
        <c:idx val="12"/>
        <c:spPr>
          <a:solidFill>
            <a:schemeClr val="accent6">
              <a:lumMod val="75000"/>
            </a:schemeClr>
          </a:solidFill>
        </c:spPr>
        <c:marker>
          <c:symbol val="none"/>
        </c:marker>
      </c:pivotFmt>
      <c:pivotFmt>
        <c:idx val="13"/>
        <c:spPr>
          <a:solidFill>
            <a:schemeClr val="tx2">
              <a:lumMod val="40000"/>
              <a:lumOff val="60000"/>
            </a:schemeClr>
          </a:solidFill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'Таблицы (по времени)'!$AC$7:$AC$8</c:f>
              <c:strCache>
                <c:ptCount val="1"/>
                <c:pt idx="0">
                  <c:v>Понедельник</c:v>
                </c:pt>
              </c:strCache>
            </c:strRef>
          </c:tx>
          <c:invertIfNegative val="0"/>
          <c:cat>
            <c:strRef>
              <c:f>'Таблицы (по времени)'!$AB$9:$AB$24</c:f>
              <c:strCache>
                <c:ptCount val="15"/>
                <c:pt idx="0">
                  <c:v>8:00:00</c:v>
                </c:pt>
                <c:pt idx="1">
                  <c:v>8:30:00</c:v>
                </c:pt>
                <c:pt idx="2">
                  <c:v>9:30:00</c:v>
                </c:pt>
                <c:pt idx="3">
                  <c:v>10:00:00</c:v>
                </c:pt>
                <c:pt idx="4">
                  <c:v>10:30:00</c:v>
                </c:pt>
                <c:pt idx="5">
                  <c:v>11:00:00</c:v>
                </c:pt>
                <c:pt idx="6">
                  <c:v>11:30:00</c:v>
                </c:pt>
                <c:pt idx="7">
                  <c:v>12:00:00</c:v>
                </c:pt>
                <c:pt idx="8">
                  <c:v>12:30:00</c:v>
                </c:pt>
                <c:pt idx="9">
                  <c:v>13:00:00</c:v>
                </c:pt>
                <c:pt idx="10">
                  <c:v>13:30:00</c:v>
                </c:pt>
                <c:pt idx="11">
                  <c:v>14:00:00</c:v>
                </c:pt>
                <c:pt idx="12">
                  <c:v>14:30:00</c:v>
                </c:pt>
                <c:pt idx="13">
                  <c:v>15:00:00</c:v>
                </c:pt>
                <c:pt idx="14">
                  <c:v>15:30:00</c:v>
                </c:pt>
              </c:strCache>
            </c:strRef>
          </c:cat>
          <c:val>
            <c:numRef>
              <c:f>'Таблицы (по времени)'!$AC$9:$AC$24</c:f>
              <c:numCache>
                <c:formatCode>General</c:formatCode>
                <c:ptCount val="15"/>
                <c:pt idx="2">
                  <c:v>-125</c:v>
                </c:pt>
                <c:pt idx="3">
                  <c:v>129</c:v>
                </c:pt>
                <c:pt idx="4">
                  <c:v>121</c:v>
                </c:pt>
                <c:pt idx="5">
                  <c:v>-69</c:v>
                </c:pt>
                <c:pt idx="6">
                  <c:v>36.5</c:v>
                </c:pt>
                <c:pt idx="7">
                  <c:v>4.5</c:v>
                </c:pt>
                <c:pt idx="9">
                  <c:v>-5.5</c:v>
                </c:pt>
                <c:pt idx="10">
                  <c:v>62.5</c:v>
                </c:pt>
                <c:pt idx="11">
                  <c:v>26.5</c:v>
                </c:pt>
                <c:pt idx="12">
                  <c:v>90.5</c:v>
                </c:pt>
                <c:pt idx="13">
                  <c:v>22.5</c:v>
                </c:pt>
              </c:numCache>
            </c:numRef>
          </c:val>
        </c:ser>
        <c:ser>
          <c:idx val="1"/>
          <c:order val="1"/>
          <c:tx>
            <c:strRef>
              <c:f>'Таблицы (по времени)'!$AD$7:$AD$8</c:f>
              <c:strCache>
                <c:ptCount val="1"/>
                <c:pt idx="0">
                  <c:v>Вторник</c:v>
                </c:pt>
              </c:strCache>
            </c:strRef>
          </c:tx>
          <c:invertIfNegative val="0"/>
          <c:cat>
            <c:strRef>
              <c:f>'Таблицы (по времени)'!$AB$9:$AB$24</c:f>
              <c:strCache>
                <c:ptCount val="15"/>
                <c:pt idx="0">
                  <c:v>8:00:00</c:v>
                </c:pt>
                <c:pt idx="1">
                  <c:v>8:30:00</c:v>
                </c:pt>
                <c:pt idx="2">
                  <c:v>9:30:00</c:v>
                </c:pt>
                <c:pt idx="3">
                  <c:v>10:00:00</c:v>
                </c:pt>
                <c:pt idx="4">
                  <c:v>10:30:00</c:v>
                </c:pt>
                <c:pt idx="5">
                  <c:v>11:00:00</c:v>
                </c:pt>
                <c:pt idx="6">
                  <c:v>11:30:00</c:v>
                </c:pt>
                <c:pt idx="7">
                  <c:v>12:00:00</c:v>
                </c:pt>
                <c:pt idx="8">
                  <c:v>12:30:00</c:v>
                </c:pt>
                <c:pt idx="9">
                  <c:v>13:00:00</c:v>
                </c:pt>
                <c:pt idx="10">
                  <c:v>13:30:00</c:v>
                </c:pt>
                <c:pt idx="11">
                  <c:v>14:00:00</c:v>
                </c:pt>
                <c:pt idx="12">
                  <c:v>14:30:00</c:v>
                </c:pt>
                <c:pt idx="13">
                  <c:v>15:00:00</c:v>
                </c:pt>
                <c:pt idx="14">
                  <c:v>15:30:00</c:v>
                </c:pt>
              </c:strCache>
            </c:strRef>
          </c:cat>
          <c:val>
            <c:numRef>
              <c:f>'Таблицы (по времени)'!$AD$9:$AD$24</c:f>
              <c:numCache>
                <c:formatCode>General</c:formatCode>
                <c:ptCount val="15"/>
                <c:pt idx="2">
                  <c:v>311.5</c:v>
                </c:pt>
                <c:pt idx="3">
                  <c:v>-302.5</c:v>
                </c:pt>
                <c:pt idx="4">
                  <c:v>139</c:v>
                </c:pt>
                <c:pt idx="5">
                  <c:v>145.5</c:v>
                </c:pt>
                <c:pt idx="6">
                  <c:v>-76</c:v>
                </c:pt>
                <c:pt idx="7">
                  <c:v>-17.5</c:v>
                </c:pt>
                <c:pt idx="8">
                  <c:v>37.5</c:v>
                </c:pt>
                <c:pt idx="9">
                  <c:v>-18.5</c:v>
                </c:pt>
                <c:pt idx="10">
                  <c:v>-3</c:v>
                </c:pt>
                <c:pt idx="11">
                  <c:v>-62</c:v>
                </c:pt>
                <c:pt idx="12">
                  <c:v>-11.5</c:v>
                </c:pt>
                <c:pt idx="13">
                  <c:v>39.5</c:v>
                </c:pt>
              </c:numCache>
            </c:numRef>
          </c:val>
        </c:ser>
        <c:ser>
          <c:idx val="2"/>
          <c:order val="2"/>
          <c:tx>
            <c:strRef>
              <c:f>'Таблицы (по времени)'!$AE$7:$AE$8</c:f>
              <c:strCache>
                <c:ptCount val="1"/>
                <c:pt idx="0">
                  <c:v>Среда</c:v>
                </c:pt>
              </c:strCache>
            </c:strRef>
          </c:tx>
          <c:invertIfNegative val="0"/>
          <c:cat>
            <c:strRef>
              <c:f>'Таблицы (по времени)'!$AB$9:$AB$24</c:f>
              <c:strCache>
                <c:ptCount val="15"/>
                <c:pt idx="0">
                  <c:v>8:00:00</c:v>
                </c:pt>
                <c:pt idx="1">
                  <c:v>8:30:00</c:v>
                </c:pt>
                <c:pt idx="2">
                  <c:v>9:30:00</c:v>
                </c:pt>
                <c:pt idx="3">
                  <c:v>10:00:00</c:v>
                </c:pt>
                <c:pt idx="4">
                  <c:v>10:30:00</c:v>
                </c:pt>
                <c:pt idx="5">
                  <c:v>11:00:00</c:v>
                </c:pt>
                <c:pt idx="6">
                  <c:v>11:30:00</c:v>
                </c:pt>
                <c:pt idx="7">
                  <c:v>12:00:00</c:v>
                </c:pt>
                <c:pt idx="8">
                  <c:v>12:30:00</c:v>
                </c:pt>
                <c:pt idx="9">
                  <c:v>13:00:00</c:v>
                </c:pt>
                <c:pt idx="10">
                  <c:v>13:30:00</c:v>
                </c:pt>
                <c:pt idx="11">
                  <c:v>14:00:00</c:v>
                </c:pt>
                <c:pt idx="12">
                  <c:v>14:30:00</c:v>
                </c:pt>
                <c:pt idx="13">
                  <c:v>15:00:00</c:v>
                </c:pt>
                <c:pt idx="14">
                  <c:v>15:30:00</c:v>
                </c:pt>
              </c:strCache>
            </c:strRef>
          </c:cat>
          <c:val>
            <c:numRef>
              <c:f>'Таблицы (по времени)'!$AE$9:$AE$24</c:f>
              <c:numCache>
                <c:formatCode>General</c:formatCode>
                <c:ptCount val="15"/>
                <c:pt idx="2">
                  <c:v>-161</c:v>
                </c:pt>
                <c:pt idx="3">
                  <c:v>46.5</c:v>
                </c:pt>
                <c:pt idx="4">
                  <c:v>-82</c:v>
                </c:pt>
                <c:pt idx="5">
                  <c:v>10.5</c:v>
                </c:pt>
                <c:pt idx="6">
                  <c:v>20.5</c:v>
                </c:pt>
                <c:pt idx="8">
                  <c:v>109.5</c:v>
                </c:pt>
                <c:pt idx="11">
                  <c:v>23.5</c:v>
                </c:pt>
                <c:pt idx="14">
                  <c:v>53.5</c:v>
                </c:pt>
              </c:numCache>
            </c:numRef>
          </c:val>
        </c:ser>
        <c:ser>
          <c:idx val="3"/>
          <c:order val="3"/>
          <c:tx>
            <c:strRef>
              <c:f>'Таблицы (по времени)'!$AF$7:$AF$8</c:f>
              <c:strCache>
                <c:ptCount val="1"/>
                <c:pt idx="0">
                  <c:v>Четверг</c:v>
                </c:pt>
              </c:strCache>
            </c:strRef>
          </c:tx>
          <c:invertIfNegative val="0"/>
          <c:cat>
            <c:strRef>
              <c:f>'Таблицы (по времени)'!$AB$9:$AB$24</c:f>
              <c:strCache>
                <c:ptCount val="15"/>
                <c:pt idx="0">
                  <c:v>8:00:00</c:v>
                </c:pt>
                <c:pt idx="1">
                  <c:v>8:30:00</c:v>
                </c:pt>
                <c:pt idx="2">
                  <c:v>9:30:00</c:v>
                </c:pt>
                <c:pt idx="3">
                  <c:v>10:00:00</c:v>
                </c:pt>
                <c:pt idx="4">
                  <c:v>10:30:00</c:v>
                </c:pt>
                <c:pt idx="5">
                  <c:v>11:00:00</c:v>
                </c:pt>
                <c:pt idx="6">
                  <c:v>11:30:00</c:v>
                </c:pt>
                <c:pt idx="7">
                  <c:v>12:00:00</c:v>
                </c:pt>
                <c:pt idx="8">
                  <c:v>12:30:00</c:v>
                </c:pt>
                <c:pt idx="9">
                  <c:v>13:00:00</c:v>
                </c:pt>
                <c:pt idx="10">
                  <c:v>13:30:00</c:v>
                </c:pt>
                <c:pt idx="11">
                  <c:v>14:00:00</c:v>
                </c:pt>
                <c:pt idx="12">
                  <c:v>14:30:00</c:v>
                </c:pt>
                <c:pt idx="13">
                  <c:v>15:00:00</c:v>
                </c:pt>
                <c:pt idx="14">
                  <c:v>15:30:00</c:v>
                </c:pt>
              </c:strCache>
            </c:strRef>
          </c:cat>
          <c:val>
            <c:numRef>
              <c:f>'Таблицы (по времени)'!$AF$9:$AF$24</c:f>
              <c:numCache>
                <c:formatCode>General</c:formatCode>
                <c:ptCount val="15"/>
                <c:pt idx="1">
                  <c:v>49</c:v>
                </c:pt>
                <c:pt idx="2">
                  <c:v>354</c:v>
                </c:pt>
                <c:pt idx="3">
                  <c:v>27.159999999999968</c:v>
                </c:pt>
                <c:pt idx="4">
                  <c:v>470.5</c:v>
                </c:pt>
                <c:pt idx="5">
                  <c:v>79.5</c:v>
                </c:pt>
                <c:pt idx="6">
                  <c:v>-1.5</c:v>
                </c:pt>
                <c:pt idx="7">
                  <c:v>1.5</c:v>
                </c:pt>
                <c:pt idx="8">
                  <c:v>3.5</c:v>
                </c:pt>
                <c:pt idx="9">
                  <c:v>-45</c:v>
                </c:pt>
              </c:numCache>
            </c:numRef>
          </c:val>
        </c:ser>
        <c:ser>
          <c:idx val="4"/>
          <c:order val="4"/>
          <c:tx>
            <c:strRef>
              <c:f>'Таблицы (по времени)'!$AG$7:$AG$8</c:f>
              <c:strCache>
                <c:ptCount val="1"/>
                <c:pt idx="0">
                  <c:v>Пятница</c:v>
                </c:pt>
              </c:strCache>
            </c:strRef>
          </c:tx>
          <c:invertIfNegative val="0"/>
          <c:cat>
            <c:strRef>
              <c:f>'Таблицы (по времени)'!$AB$9:$AB$24</c:f>
              <c:strCache>
                <c:ptCount val="15"/>
                <c:pt idx="0">
                  <c:v>8:00:00</c:v>
                </c:pt>
                <c:pt idx="1">
                  <c:v>8:30:00</c:v>
                </c:pt>
                <c:pt idx="2">
                  <c:v>9:30:00</c:v>
                </c:pt>
                <c:pt idx="3">
                  <c:v>10:00:00</c:v>
                </c:pt>
                <c:pt idx="4">
                  <c:v>10:30:00</c:v>
                </c:pt>
                <c:pt idx="5">
                  <c:v>11:00:00</c:v>
                </c:pt>
                <c:pt idx="6">
                  <c:v>11:30:00</c:v>
                </c:pt>
                <c:pt idx="7">
                  <c:v>12:00:00</c:v>
                </c:pt>
                <c:pt idx="8">
                  <c:v>12:30:00</c:v>
                </c:pt>
                <c:pt idx="9">
                  <c:v>13:00:00</c:v>
                </c:pt>
                <c:pt idx="10">
                  <c:v>13:30:00</c:v>
                </c:pt>
                <c:pt idx="11">
                  <c:v>14:00:00</c:v>
                </c:pt>
                <c:pt idx="12">
                  <c:v>14:30:00</c:v>
                </c:pt>
                <c:pt idx="13">
                  <c:v>15:00:00</c:v>
                </c:pt>
                <c:pt idx="14">
                  <c:v>15:30:00</c:v>
                </c:pt>
              </c:strCache>
            </c:strRef>
          </c:cat>
          <c:val>
            <c:numRef>
              <c:f>'Таблицы (по времени)'!$AG$9:$AG$24</c:f>
              <c:numCache>
                <c:formatCode>General</c:formatCode>
                <c:ptCount val="15"/>
                <c:pt idx="0">
                  <c:v>385.5</c:v>
                </c:pt>
                <c:pt idx="2">
                  <c:v>13.5</c:v>
                </c:pt>
                <c:pt idx="3">
                  <c:v>278</c:v>
                </c:pt>
                <c:pt idx="4">
                  <c:v>122</c:v>
                </c:pt>
                <c:pt idx="5">
                  <c:v>-6.5</c:v>
                </c:pt>
                <c:pt idx="6">
                  <c:v>-17.5</c:v>
                </c:pt>
                <c:pt idx="10">
                  <c:v>59.5</c:v>
                </c:pt>
                <c:pt idx="12">
                  <c:v>-5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074368"/>
        <c:axId val="136075904"/>
      </c:barChart>
      <c:catAx>
        <c:axId val="136074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075904"/>
        <c:crosses val="autoZero"/>
        <c:auto val="1"/>
        <c:lblAlgn val="ctr"/>
        <c:lblOffset val="100"/>
        <c:noMultiLvlLbl val="0"/>
      </c:catAx>
      <c:valAx>
        <c:axId val="13607590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07436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[TradingJournal.xlsm]Таблицы (по времени)!ptDayTimeResult2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Зависимость результата от времени</a:t>
            </a:r>
            <a:r>
              <a:rPr lang="ru-RU" baseline="0"/>
              <a:t> в сделке и дня недели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'Таблицы (по времени)'!$AK$7:$AK$8</c:f>
              <c:strCache>
                <c:ptCount val="1"/>
                <c:pt idx="0">
                  <c:v>Понедельник</c:v>
                </c:pt>
              </c:strCache>
            </c:strRef>
          </c:tx>
          <c:invertIfNegative val="0"/>
          <c:cat>
            <c:strRef>
              <c:f>'Таблицы (по времени)'!$AJ$9:$AJ$26</c:f>
              <c:strCach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strCache>
            </c:strRef>
          </c:cat>
          <c:val>
            <c:numRef>
              <c:f>'Таблицы (по времени)'!$AK$9:$AK$26</c:f>
              <c:numCache>
                <c:formatCode>General</c:formatCode>
                <c:ptCount val="17"/>
                <c:pt idx="0">
                  <c:v>-193.5</c:v>
                </c:pt>
                <c:pt idx="1">
                  <c:v>72</c:v>
                </c:pt>
                <c:pt idx="2">
                  <c:v>117.5</c:v>
                </c:pt>
                <c:pt idx="3">
                  <c:v>94</c:v>
                </c:pt>
                <c:pt idx="4">
                  <c:v>14.5</c:v>
                </c:pt>
                <c:pt idx="5">
                  <c:v>115.5</c:v>
                </c:pt>
                <c:pt idx="6">
                  <c:v>82</c:v>
                </c:pt>
                <c:pt idx="7">
                  <c:v>10.5</c:v>
                </c:pt>
                <c:pt idx="16">
                  <c:v>-4.5</c:v>
                </c:pt>
              </c:numCache>
            </c:numRef>
          </c:val>
        </c:ser>
        <c:ser>
          <c:idx val="1"/>
          <c:order val="1"/>
          <c:tx>
            <c:strRef>
              <c:f>'Таблицы (по времени)'!$AL$7:$AL$8</c:f>
              <c:strCache>
                <c:ptCount val="1"/>
                <c:pt idx="0">
                  <c:v>Вторник</c:v>
                </c:pt>
              </c:strCache>
            </c:strRef>
          </c:tx>
          <c:invertIfNegative val="0"/>
          <c:cat>
            <c:strRef>
              <c:f>'Таблицы (по времени)'!$AJ$9:$AJ$26</c:f>
              <c:strCach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strCache>
            </c:strRef>
          </c:cat>
          <c:val>
            <c:numRef>
              <c:f>'Таблицы (по времени)'!$AL$9:$AL$26</c:f>
              <c:numCache>
                <c:formatCode>General</c:formatCode>
                <c:ptCount val="17"/>
                <c:pt idx="0">
                  <c:v>-348.5</c:v>
                </c:pt>
                <c:pt idx="1">
                  <c:v>-53.5</c:v>
                </c:pt>
                <c:pt idx="2">
                  <c:v>186.5</c:v>
                </c:pt>
                <c:pt idx="3">
                  <c:v>46.5</c:v>
                </c:pt>
                <c:pt idx="6">
                  <c:v>128</c:v>
                </c:pt>
                <c:pt idx="9">
                  <c:v>89</c:v>
                </c:pt>
                <c:pt idx="10">
                  <c:v>107</c:v>
                </c:pt>
                <c:pt idx="11">
                  <c:v>27</c:v>
                </c:pt>
              </c:numCache>
            </c:numRef>
          </c:val>
        </c:ser>
        <c:ser>
          <c:idx val="2"/>
          <c:order val="2"/>
          <c:tx>
            <c:strRef>
              <c:f>'Таблицы (по времени)'!$AM$7:$AM$8</c:f>
              <c:strCache>
                <c:ptCount val="1"/>
                <c:pt idx="0">
                  <c:v>Среда</c:v>
                </c:pt>
              </c:strCache>
            </c:strRef>
          </c:tx>
          <c:invertIfNegative val="0"/>
          <c:cat>
            <c:strRef>
              <c:f>'Таблицы (по времени)'!$AJ$9:$AJ$26</c:f>
              <c:strCach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strCache>
            </c:strRef>
          </c:cat>
          <c:val>
            <c:numRef>
              <c:f>'Таблицы (по времени)'!$AM$9:$AM$26</c:f>
              <c:numCache>
                <c:formatCode>General</c:formatCode>
                <c:ptCount val="17"/>
                <c:pt idx="0">
                  <c:v>-132</c:v>
                </c:pt>
                <c:pt idx="1">
                  <c:v>32.5</c:v>
                </c:pt>
                <c:pt idx="2">
                  <c:v>-40.5</c:v>
                </c:pt>
                <c:pt idx="3">
                  <c:v>133</c:v>
                </c:pt>
                <c:pt idx="4">
                  <c:v>7.5</c:v>
                </c:pt>
                <c:pt idx="15">
                  <c:v>20.5</c:v>
                </c:pt>
              </c:numCache>
            </c:numRef>
          </c:val>
        </c:ser>
        <c:ser>
          <c:idx val="3"/>
          <c:order val="3"/>
          <c:tx>
            <c:strRef>
              <c:f>'Таблицы (по времени)'!$AN$7:$AN$8</c:f>
              <c:strCache>
                <c:ptCount val="1"/>
                <c:pt idx="0">
                  <c:v>Четверг</c:v>
                </c:pt>
              </c:strCache>
            </c:strRef>
          </c:tx>
          <c:invertIfNegative val="0"/>
          <c:cat>
            <c:strRef>
              <c:f>'Таблицы (по времени)'!$AJ$9:$AJ$26</c:f>
              <c:strCach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strCache>
            </c:strRef>
          </c:cat>
          <c:val>
            <c:numRef>
              <c:f>'Таблицы (по времени)'!$AN$9:$AN$26</c:f>
              <c:numCache>
                <c:formatCode>General</c:formatCode>
                <c:ptCount val="17"/>
                <c:pt idx="0">
                  <c:v>228.15999999999997</c:v>
                </c:pt>
                <c:pt idx="1">
                  <c:v>287.5</c:v>
                </c:pt>
                <c:pt idx="2">
                  <c:v>30.5</c:v>
                </c:pt>
                <c:pt idx="3">
                  <c:v>131.5</c:v>
                </c:pt>
                <c:pt idx="4">
                  <c:v>-139</c:v>
                </c:pt>
                <c:pt idx="6">
                  <c:v>-45</c:v>
                </c:pt>
                <c:pt idx="7">
                  <c:v>-417.5</c:v>
                </c:pt>
                <c:pt idx="8">
                  <c:v>292.5</c:v>
                </c:pt>
                <c:pt idx="12">
                  <c:v>67.5</c:v>
                </c:pt>
                <c:pt idx="13">
                  <c:v>502.5</c:v>
                </c:pt>
              </c:numCache>
            </c:numRef>
          </c:val>
        </c:ser>
        <c:ser>
          <c:idx val="4"/>
          <c:order val="4"/>
          <c:tx>
            <c:strRef>
              <c:f>'Таблицы (по времени)'!$AO$7:$AO$8</c:f>
              <c:strCache>
                <c:ptCount val="1"/>
                <c:pt idx="0">
                  <c:v>Пятница</c:v>
                </c:pt>
              </c:strCache>
            </c:strRef>
          </c:tx>
          <c:invertIfNegative val="0"/>
          <c:cat>
            <c:strRef>
              <c:f>'Таблицы (по времени)'!$AJ$9:$AJ$26</c:f>
              <c:strCach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strCache>
            </c:strRef>
          </c:cat>
          <c:val>
            <c:numRef>
              <c:f>'Таблицы (по времени)'!$AO$9:$AO$26</c:f>
              <c:numCache>
                <c:formatCode>General</c:formatCode>
                <c:ptCount val="17"/>
                <c:pt idx="0">
                  <c:v>-150</c:v>
                </c:pt>
                <c:pt idx="1">
                  <c:v>94</c:v>
                </c:pt>
                <c:pt idx="2">
                  <c:v>233.5</c:v>
                </c:pt>
                <c:pt idx="3">
                  <c:v>152</c:v>
                </c:pt>
                <c:pt idx="4">
                  <c:v>59.5</c:v>
                </c:pt>
                <c:pt idx="5">
                  <c:v>216</c:v>
                </c:pt>
                <c:pt idx="6">
                  <c:v>207</c:v>
                </c:pt>
                <c:pt idx="9">
                  <c:v>35</c:v>
                </c:pt>
                <c:pt idx="14">
                  <c:v>-17.5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113152"/>
        <c:axId val="136123136"/>
      </c:barChart>
      <c:catAx>
        <c:axId val="1361131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123136"/>
        <c:crosses val="autoZero"/>
        <c:auto val="1"/>
        <c:lblAlgn val="ctr"/>
        <c:lblOffset val="100"/>
        <c:noMultiLvlLbl val="0"/>
      </c:catAx>
      <c:valAx>
        <c:axId val="1361231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11315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>
                <a:effectLst/>
              </a:rPr>
              <a:t>Зависимость результата от дня недели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(время)'!$B$1</c:f>
              <c:strCache>
                <c:ptCount val="1"/>
                <c:pt idx="0">
                  <c:v>Результат</c:v>
                </c:pt>
              </c:strCache>
            </c:strRef>
          </c:tx>
          <c:spPr>
            <a:gradFill flip="none" rotWithShape="1">
              <a:gsLst>
                <a:gs pos="0">
                  <a:schemeClr val="accent3">
                    <a:lumMod val="75000"/>
                    <a:shade val="30000"/>
                    <a:satMod val="115000"/>
                  </a:schemeClr>
                </a:gs>
                <a:gs pos="50000">
                  <a:schemeClr val="accent3">
                    <a:lumMod val="75000"/>
                    <a:shade val="67500"/>
                    <a:satMod val="115000"/>
                  </a:schemeClr>
                </a:gs>
                <a:gs pos="100000">
                  <a:schemeClr val="accent3">
                    <a:lumMod val="75000"/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</c:spPr>
          <c:invertIfNegative val="0"/>
          <c:cat>
            <c:strRef>
              <c:f>'Таблицы для диаграмм (время)'!$A$2:$A$6</c:f>
              <c:strCache>
                <c:ptCount val="5"/>
                <c:pt idx="0">
                  <c:v>Понедельник</c:v>
                </c:pt>
                <c:pt idx="1">
                  <c:v>Вторник</c:v>
                </c:pt>
                <c:pt idx="2">
                  <c:v>Среда</c:v>
                </c:pt>
                <c:pt idx="3">
                  <c:v>Четверг</c:v>
                </c:pt>
                <c:pt idx="4">
                  <c:v>Пятница</c:v>
                </c:pt>
              </c:strCache>
            </c:strRef>
          </c:cat>
          <c:val>
            <c:numRef>
              <c:f>'Таблицы для диаграмм (время)'!$B$2:$B$6</c:f>
              <c:numCache>
                <c:formatCode>General</c:formatCode>
                <c:ptCount val="5"/>
                <c:pt idx="0">
                  <c:v>293.5</c:v>
                </c:pt>
                <c:pt idx="1">
                  <c:v>182</c:v>
                </c:pt>
                <c:pt idx="2">
                  <c:v>21</c:v>
                </c:pt>
                <c:pt idx="3">
                  <c:v>938.66000000000008</c:v>
                </c:pt>
                <c:pt idx="4">
                  <c:v>829.5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(время)'!$C$1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strRef>
              <c:f>'Таблицы для диаграмм (время)'!$A$2:$A$6</c:f>
              <c:strCache>
                <c:ptCount val="5"/>
                <c:pt idx="0">
                  <c:v>Понедельник</c:v>
                </c:pt>
                <c:pt idx="1">
                  <c:v>Вторник</c:v>
                </c:pt>
                <c:pt idx="2">
                  <c:v>Среда</c:v>
                </c:pt>
                <c:pt idx="3">
                  <c:v>Четверг</c:v>
                </c:pt>
                <c:pt idx="4">
                  <c:v>Пятница</c:v>
                </c:pt>
              </c:strCache>
            </c:strRef>
          </c:cat>
          <c:val>
            <c:numRef>
              <c:f>'Таблицы для диаграмм (время)'!$C$2:$C$6</c:f>
              <c:numCache>
                <c:formatCode>General</c:formatCode>
                <c:ptCount val="5"/>
                <c:pt idx="0">
                  <c:v>162.5</c:v>
                </c:pt>
                <c:pt idx="1">
                  <c:v>190</c:v>
                </c:pt>
                <c:pt idx="2">
                  <c:v>110</c:v>
                </c:pt>
                <c:pt idx="3">
                  <c:v>168.39449999999999</c:v>
                </c:pt>
                <c:pt idx="4">
                  <c:v>82.5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(время)'!$D$1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'Таблицы для диаграмм (время)'!$A$2:$A$6</c:f>
              <c:strCache>
                <c:ptCount val="5"/>
                <c:pt idx="0">
                  <c:v>Понедельник</c:v>
                </c:pt>
                <c:pt idx="1">
                  <c:v>Вторник</c:v>
                </c:pt>
                <c:pt idx="2">
                  <c:v>Среда</c:v>
                </c:pt>
                <c:pt idx="3">
                  <c:v>Четверг</c:v>
                </c:pt>
                <c:pt idx="4">
                  <c:v>Пятница</c:v>
                </c:pt>
              </c:strCache>
            </c:strRef>
          </c:cat>
          <c:val>
            <c:numRef>
              <c:f>'Таблицы для диаграмм (время)'!$D$2:$D$6</c:f>
              <c:numCache>
                <c:formatCode>#,##0</c:formatCode>
                <c:ptCount val="5"/>
                <c:pt idx="0">
                  <c:v>58</c:v>
                </c:pt>
                <c:pt idx="1">
                  <c:v>58</c:v>
                </c:pt>
                <c:pt idx="2">
                  <c:v>23</c:v>
                </c:pt>
                <c:pt idx="3">
                  <c:v>35</c:v>
                </c:pt>
                <c:pt idx="4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36228224"/>
        <c:axId val="136230016"/>
      </c:barChart>
      <c:catAx>
        <c:axId val="13622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6230016"/>
        <c:crosses val="autoZero"/>
        <c:auto val="1"/>
        <c:lblAlgn val="ctr"/>
        <c:lblOffset val="100"/>
        <c:noMultiLvlLbl val="0"/>
      </c:catAx>
      <c:valAx>
        <c:axId val="1362300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22822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>
                <a:effectLst/>
              </a:rPr>
              <a:t>Зависимость результата от времени входа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(время)'!$G$1</c:f>
              <c:strCache>
                <c:ptCount val="1"/>
                <c:pt idx="0">
                  <c:v>Результат</c:v>
                </c:pt>
              </c:strCache>
            </c:strRef>
          </c:tx>
          <c:spPr>
            <a:gradFill flip="none" rotWithShape="1">
              <a:gsLst>
                <a:gs pos="0">
                  <a:schemeClr val="accent3">
                    <a:lumMod val="75000"/>
                    <a:shade val="30000"/>
                    <a:satMod val="115000"/>
                  </a:schemeClr>
                </a:gs>
                <a:gs pos="50000">
                  <a:schemeClr val="accent3">
                    <a:lumMod val="75000"/>
                    <a:shade val="67500"/>
                    <a:satMod val="115000"/>
                  </a:schemeClr>
                </a:gs>
                <a:gs pos="100000">
                  <a:schemeClr val="accent3">
                    <a:lumMod val="75000"/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</c:spPr>
          <c:invertIfNegative val="0"/>
          <c:cat>
            <c:numRef>
              <c:f>'Таблицы для диаграмм (время)'!$F$2:$F$16</c:f>
              <c:numCache>
                <c:formatCode>h:mm;@</c:formatCode>
                <c:ptCount val="15"/>
                <c:pt idx="0">
                  <c:v>0.33333333333333331</c:v>
                </c:pt>
                <c:pt idx="1">
                  <c:v>0.35416666666666669</c:v>
                </c:pt>
                <c:pt idx="2">
                  <c:v>0.39583333333333331</c:v>
                </c:pt>
                <c:pt idx="3">
                  <c:v>0.41666666666666669</c:v>
                </c:pt>
                <c:pt idx="4">
                  <c:v>0.4375</c:v>
                </c:pt>
                <c:pt idx="5">
                  <c:v>0.45833333333333331</c:v>
                </c:pt>
                <c:pt idx="6">
                  <c:v>0.47916666666666669</c:v>
                </c:pt>
                <c:pt idx="7">
                  <c:v>0.5</c:v>
                </c:pt>
                <c:pt idx="8">
                  <c:v>0.52083333333333337</c:v>
                </c:pt>
                <c:pt idx="9">
                  <c:v>0.54166666666666663</c:v>
                </c:pt>
                <c:pt idx="10">
                  <c:v>0.5625</c:v>
                </c:pt>
                <c:pt idx="11">
                  <c:v>0.58333333333333337</c:v>
                </c:pt>
                <c:pt idx="12">
                  <c:v>0.60416666666666663</c:v>
                </c:pt>
                <c:pt idx="13">
                  <c:v>0.625</c:v>
                </c:pt>
                <c:pt idx="14">
                  <c:v>0.64583333333333337</c:v>
                </c:pt>
              </c:numCache>
            </c:numRef>
          </c:cat>
          <c:val>
            <c:numRef>
              <c:f>'Таблицы для диаграмм (время)'!$G$2:$G$16</c:f>
              <c:numCache>
                <c:formatCode>General</c:formatCode>
                <c:ptCount val="15"/>
                <c:pt idx="0">
                  <c:v>385.5</c:v>
                </c:pt>
                <c:pt idx="1">
                  <c:v>49</c:v>
                </c:pt>
                <c:pt idx="2">
                  <c:v>393</c:v>
                </c:pt>
                <c:pt idx="3">
                  <c:v>178.15999999999997</c:v>
                </c:pt>
                <c:pt idx="4">
                  <c:v>770.5</c:v>
                </c:pt>
                <c:pt idx="5">
                  <c:v>160</c:v>
                </c:pt>
                <c:pt idx="6">
                  <c:v>-38</c:v>
                </c:pt>
                <c:pt idx="7">
                  <c:v>-11.5</c:v>
                </c:pt>
                <c:pt idx="8">
                  <c:v>150.5</c:v>
                </c:pt>
                <c:pt idx="9">
                  <c:v>-69</c:v>
                </c:pt>
                <c:pt idx="10">
                  <c:v>119</c:v>
                </c:pt>
                <c:pt idx="11">
                  <c:v>-12</c:v>
                </c:pt>
                <c:pt idx="12">
                  <c:v>74</c:v>
                </c:pt>
                <c:pt idx="13">
                  <c:v>62</c:v>
                </c:pt>
                <c:pt idx="14">
                  <c:v>53.5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(время)'!$H$1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numRef>
              <c:f>'Таблицы для диаграмм (время)'!$F$2:$F$16</c:f>
              <c:numCache>
                <c:formatCode>h:mm;@</c:formatCode>
                <c:ptCount val="15"/>
                <c:pt idx="0">
                  <c:v>0.33333333333333331</c:v>
                </c:pt>
                <c:pt idx="1">
                  <c:v>0.35416666666666669</c:v>
                </c:pt>
                <c:pt idx="2">
                  <c:v>0.39583333333333331</c:v>
                </c:pt>
                <c:pt idx="3">
                  <c:v>0.41666666666666669</c:v>
                </c:pt>
                <c:pt idx="4">
                  <c:v>0.4375</c:v>
                </c:pt>
                <c:pt idx="5">
                  <c:v>0.45833333333333331</c:v>
                </c:pt>
                <c:pt idx="6">
                  <c:v>0.47916666666666669</c:v>
                </c:pt>
                <c:pt idx="7">
                  <c:v>0.5</c:v>
                </c:pt>
                <c:pt idx="8">
                  <c:v>0.52083333333333337</c:v>
                </c:pt>
                <c:pt idx="9">
                  <c:v>0.54166666666666663</c:v>
                </c:pt>
                <c:pt idx="10">
                  <c:v>0.5625</c:v>
                </c:pt>
                <c:pt idx="11">
                  <c:v>0.58333333333333337</c:v>
                </c:pt>
                <c:pt idx="12">
                  <c:v>0.60416666666666663</c:v>
                </c:pt>
                <c:pt idx="13">
                  <c:v>0.625</c:v>
                </c:pt>
                <c:pt idx="14">
                  <c:v>0.64583333333333337</c:v>
                </c:pt>
              </c:numCache>
            </c:numRef>
          </c:cat>
          <c:val>
            <c:numRef>
              <c:f>'Таблицы для диаграмм (время)'!$H$2:$H$16</c:f>
              <c:numCache>
                <c:formatCode>General</c:formatCode>
                <c:ptCount val="15"/>
                <c:pt idx="0">
                  <c:v>12.5</c:v>
                </c:pt>
                <c:pt idx="1">
                  <c:v>5</c:v>
                </c:pt>
                <c:pt idx="2">
                  <c:v>145</c:v>
                </c:pt>
                <c:pt idx="3">
                  <c:v>275.89449999999999</c:v>
                </c:pt>
                <c:pt idx="4">
                  <c:v>92.5</c:v>
                </c:pt>
                <c:pt idx="5">
                  <c:v>45</c:v>
                </c:pt>
                <c:pt idx="6">
                  <c:v>25</c:v>
                </c:pt>
                <c:pt idx="7">
                  <c:v>17.5</c:v>
                </c:pt>
                <c:pt idx="8">
                  <c:v>12.5</c:v>
                </c:pt>
                <c:pt idx="9">
                  <c:v>10</c:v>
                </c:pt>
                <c:pt idx="10">
                  <c:v>15</c:v>
                </c:pt>
                <c:pt idx="11">
                  <c:v>20</c:v>
                </c:pt>
                <c:pt idx="12">
                  <c:v>20</c:v>
                </c:pt>
                <c:pt idx="13">
                  <c:v>15</c:v>
                </c:pt>
                <c:pt idx="14">
                  <c:v>2.5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(время)'!$I$1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numRef>
              <c:f>'Таблицы для диаграмм (время)'!$F$2:$F$16</c:f>
              <c:numCache>
                <c:formatCode>h:mm;@</c:formatCode>
                <c:ptCount val="15"/>
                <c:pt idx="0">
                  <c:v>0.33333333333333331</c:v>
                </c:pt>
                <c:pt idx="1">
                  <c:v>0.35416666666666669</c:v>
                </c:pt>
                <c:pt idx="2">
                  <c:v>0.39583333333333331</c:v>
                </c:pt>
                <c:pt idx="3">
                  <c:v>0.41666666666666669</c:v>
                </c:pt>
                <c:pt idx="4">
                  <c:v>0.4375</c:v>
                </c:pt>
                <c:pt idx="5">
                  <c:v>0.45833333333333331</c:v>
                </c:pt>
                <c:pt idx="6">
                  <c:v>0.47916666666666669</c:v>
                </c:pt>
                <c:pt idx="7">
                  <c:v>0.5</c:v>
                </c:pt>
                <c:pt idx="8">
                  <c:v>0.52083333333333337</c:v>
                </c:pt>
                <c:pt idx="9">
                  <c:v>0.54166666666666663</c:v>
                </c:pt>
                <c:pt idx="10">
                  <c:v>0.5625</c:v>
                </c:pt>
                <c:pt idx="11">
                  <c:v>0.58333333333333337</c:v>
                </c:pt>
                <c:pt idx="12">
                  <c:v>0.60416666666666663</c:v>
                </c:pt>
                <c:pt idx="13">
                  <c:v>0.625</c:v>
                </c:pt>
                <c:pt idx="14">
                  <c:v>0.64583333333333337</c:v>
                </c:pt>
              </c:numCache>
            </c:numRef>
          </c:cat>
          <c:val>
            <c:numRef>
              <c:f>'Таблицы для диаграмм (время)'!$I$2:$I$16</c:f>
              <c:numCache>
                <c:formatCode>#,##0</c:formatCode>
                <c:ptCount val="15"/>
                <c:pt idx="0">
                  <c:v>3</c:v>
                </c:pt>
                <c:pt idx="1">
                  <c:v>1</c:v>
                </c:pt>
                <c:pt idx="2">
                  <c:v>37</c:v>
                </c:pt>
                <c:pt idx="3">
                  <c:v>69</c:v>
                </c:pt>
                <c:pt idx="4">
                  <c:v>25</c:v>
                </c:pt>
                <c:pt idx="5">
                  <c:v>17</c:v>
                </c:pt>
                <c:pt idx="6">
                  <c:v>6</c:v>
                </c:pt>
                <c:pt idx="7">
                  <c:v>6</c:v>
                </c:pt>
                <c:pt idx="8">
                  <c:v>3</c:v>
                </c:pt>
                <c:pt idx="9">
                  <c:v>3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4</c:v>
                </c:pt>
                <c:pt idx="1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36339456"/>
        <c:axId val="136340992"/>
      </c:barChart>
      <c:catAx>
        <c:axId val="136339456"/>
        <c:scaling>
          <c:orientation val="minMax"/>
        </c:scaling>
        <c:delete val="0"/>
        <c:axPos val="b"/>
        <c:numFmt formatCode="h:mm;@" sourceLinked="1"/>
        <c:majorTickMark val="none"/>
        <c:minorTickMark val="none"/>
        <c:tickLblPos val="nextTo"/>
        <c:crossAx val="136340992"/>
        <c:crosses val="autoZero"/>
        <c:auto val="1"/>
        <c:lblAlgn val="ctr"/>
        <c:lblOffset val="100"/>
        <c:noMultiLvlLbl val="0"/>
      </c:catAx>
      <c:valAx>
        <c:axId val="1363409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33945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Зависимость результата от времени в сделке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(время)'!$L$1</c:f>
              <c:strCache>
                <c:ptCount val="1"/>
                <c:pt idx="0">
                  <c:v>Результат</c:v>
                </c:pt>
              </c:strCache>
            </c:strRef>
          </c:tx>
          <c:spPr>
            <a:gradFill flip="none" rotWithShape="1">
              <a:gsLst>
                <a:gs pos="0">
                  <a:schemeClr val="accent3">
                    <a:lumMod val="75000"/>
                    <a:shade val="30000"/>
                    <a:satMod val="115000"/>
                  </a:schemeClr>
                </a:gs>
                <a:gs pos="50000">
                  <a:schemeClr val="accent3">
                    <a:lumMod val="75000"/>
                    <a:shade val="67500"/>
                    <a:satMod val="115000"/>
                  </a:schemeClr>
                </a:gs>
                <a:gs pos="100000">
                  <a:schemeClr val="accent3">
                    <a:lumMod val="75000"/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</c:spPr>
          <c:invertIfNegative val="0"/>
          <c:cat>
            <c:numRef>
              <c:f>'Таблицы для диаграмм (время)'!$K$2:$K$18</c:f>
              <c:numCache>
                <c:formatCode>General</c:formatCod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numCache>
            </c:numRef>
          </c:cat>
          <c:val>
            <c:numRef>
              <c:f>'Таблицы для диаграмм (время)'!$L$2:$L$18</c:f>
              <c:numCache>
                <c:formatCode>General</c:formatCode>
                <c:ptCount val="17"/>
                <c:pt idx="0">
                  <c:v>-595.83999999999992</c:v>
                </c:pt>
                <c:pt idx="1">
                  <c:v>432.5</c:v>
                </c:pt>
                <c:pt idx="2">
                  <c:v>527.5</c:v>
                </c:pt>
                <c:pt idx="3">
                  <c:v>557</c:v>
                </c:pt>
                <c:pt idx="4">
                  <c:v>-57.5</c:v>
                </c:pt>
                <c:pt idx="5">
                  <c:v>331.5</c:v>
                </c:pt>
                <c:pt idx="6">
                  <c:v>372</c:v>
                </c:pt>
                <c:pt idx="7">
                  <c:v>-407</c:v>
                </c:pt>
                <c:pt idx="8">
                  <c:v>292.5</c:v>
                </c:pt>
                <c:pt idx="9">
                  <c:v>124</c:v>
                </c:pt>
                <c:pt idx="10">
                  <c:v>107</c:v>
                </c:pt>
                <c:pt idx="11">
                  <c:v>27</c:v>
                </c:pt>
                <c:pt idx="12">
                  <c:v>67.5</c:v>
                </c:pt>
                <c:pt idx="13">
                  <c:v>502.5</c:v>
                </c:pt>
                <c:pt idx="14">
                  <c:v>-17.5</c:v>
                </c:pt>
                <c:pt idx="15">
                  <c:v>20.5</c:v>
                </c:pt>
                <c:pt idx="16">
                  <c:v>-4.5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(время)'!$M$1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numRef>
              <c:f>'Таблицы для диаграмм (время)'!$K$2:$K$18</c:f>
              <c:numCache>
                <c:formatCode>General</c:formatCod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numCache>
            </c:numRef>
          </c:cat>
          <c:val>
            <c:numRef>
              <c:f>'Таблицы для диаграмм (время)'!$M$2:$M$18</c:f>
              <c:numCache>
                <c:formatCode>General</c:formatCode>
                <c:ptCount val="17"/>
                <c:pt idx="0">
                  <c:v>240.89449999999999</c:v>
                </c:pt>
                <c:pt idx="1">
                  <c:v>187.5</c:v>
                </c:pt>
                <c:pt idx="2">
                  <c:v>92.5</c:v>
                </c:pt>
                <c:pt idx="3">
                  <c:v>55</c:v>
                </c:pt>
                <c:pt idx="4">
                  <c:v>22.5</c:v>
                </c:pt>
                <c:pt idx="5">
                  <c:v>17.5</c:v>
                </c:pt>
                <c:pt idx="6">
                  <c:v>30</c:v>
                </c:pt>
                <c:pt idx="7">
                  <c:v>5</c:v>
                </c:pt>
                <c:pt idx="8">
                  <c:v>12.5</c:v>
                </c:pt>
                <c:pt idx="9">
                  <c:v>10</c:v>
                </c:pt>
                <c:pt idx="10">
                  <c:v>5</c:v>
                </c:pt>
                <c:pt idx="11">
                  <c:v>5</c:v>
                </c:pt>
                <c:pt idx="12">
                  <c:v>7.5</c:v>
                </c:pt>
                <c:pt idx="13">
                  <c:v>12.5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(время)'!$N$1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numRef>
              <c:f>'Таблицы для диаграмм (время)'!$K$2:$K$18</c:f>
              <c:numCache>
                <c:formatCode>General</c:formatCode>
                <c:ptCount val="1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180</c:v>
                </c:pt>
                <c:pt idx="12">
                  <c:v>200</c:v>
                </c:pt>
                <c:pt idx="13">
                  <c:v>230</c:v>
                </c:pt>
                <c:pt idx="14">
                  <c:v>270</c:v>
                </c:pt>
                <c:pt idx="15">
                  <c:v>280</c:v>
                </c:pt>
                <c:pt idx="16">
                  <c:v>300</c:v>
                </c:pt>
              </c:numCache>
            </c:numRef>
          </c:cat>
          <c:val>
            <c:numRef>
              <c:f>'Таблицы для диаграмм (время)'!$N$2:$N$18</c:f>
              <c:numCache>
                <c:formatCode>#,##0</c:formatCode>
                <c:ptCount val="17"/>
                <c:pt idx="0">
                  <c:v>63</c:v>
                </c:pt>
                <c:pt idx="1">
                  <c:v>54</c:v>
                </c:pt>
                <c:pt idx="2">
                  <c:v>29</c:v>
                </c:pt>
                <c:pt idx="3">
                  <c:v>16</c:v>
                </c:pt>
                <c:pt idx="4">
                  <c:v>6</c:v>
                </c:pt>
                <c:pt idx="5">
                  <c:v>7</c:v>
                </c:pt>
                <c:pt idx="6">
                  <c:v>6</c:v>
                </c:pt>
                <c:pt idx="7">
                  <c:v>2</c:v>
                </c:pt>
                <c:pt idx="8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36384896"/>
        <c:axId val="136386432"/>
      </c:barChart>
      <c:catAx>
        <c:axId val="13638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6386432"/>
        <c:crosses val="autoZero"/>
        <c:auto val="1"/>
        <c:lblAlgn val="ctr"/>
        <c:lblOffset val="100"/>
        <c:noMultiLvlLbl val="0"/>
      </c:catAx>
      <c:valAx>
        <c:axId val="13638643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38489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Результаты по оценкам</a:t>
            </a:r>
            <a:endParaRPr lang="en-US"/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  <a:effectLst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(акции)'!$L$1</c:f>
              <c:strCache>
                <c:ptCount val="1"/>
                <c:pt idx="0">
                  <c:v>Результат</c:v>
                </c:pt>
              </c:strCache>
            </c:strRef>
          </c:tx>
          <c:spPr>
            <a:gradFill flip="none" rotWithShape="1">
              <a:gsLst>
                <a:gs pos="0">
                  <a:schemeClr val="accent4">
                    <a:lumMod val="60000"/>
                    <a:lumOff val="40000"/>
                    <a:shade val="30000"/>
                    <a:satMod val="115000"/>
                  </a:schemeClr>
                </a:gs>
                <a:gs pos="50000">
                  <a:schemeClr val="accent4">
                    <a:lumMod val="60000"/>
                    <a:lumOff val="40000"/>
                    <a:shade val="67500"/>
                    <a:satMod val="115000"/>
                  </a:schemeClr>
                </a:gs>
                <a:gs pos="100000">
                  <a:schemeClr val="accent4">
                    <a:lumMod val="60000"/>
                    <a:lumOff val="40000"/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</c:spPr>
          <c:invertIfNegative val="0"/>
          <c:cat>
            <c:strRef>
              <c:f>'Таблицы для диаграмм (акции)'!$K$2:$K$7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(пусто)</c:v>
                </c:pt>
              </c:strCache>
            </c:strRef>
          </c:cat>
          <c:val>
            <c:numRef>
              <c:f>'Таблицы для диаграмм (акции)'!$L$2:$L$7</c:f>
              <c:numCache>
                <c:formatCode>General</c:formatCode>
                <c:ptCount val="6"/>
                <c:pt idx="0">
                  <c:v>-607.5</c:v>
                </c:pt>
                <c:pt idx="1">
                  <c:v>-917.5</c:v>
                </c:pt>
                <c:pt idx="2">
                  <c:v>2389.66</c:v>
                </c:pt>
                <c:pt idx="3">
                  <c:v>1094</c:v>
                </c:pt>
                <c:pt idx="4">
                  <c:v>80</c:v>
                </c:pt>
                <c:pt idx="5">
                  <c:v>226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(акции)'!$M$1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strRef>
              <c:f>'Таблицы для диаграмм (акции)'!$K$2:$K$7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(пусто)</c:v>
                </c:pt>
              </c:strCache>
            </c:strRef>
          </c:cat>
          <c:val>
            <c:numRef>
              <c:f>'Таблицы для диаграмм (акции)'!$M$2:$M$7</c:f>
              <c:numCache>
                <c:formatCode>General</c:formatCode>
                <c:ptCount val="6"/>
                <c:pt idx="0">
                  <c:v>42.5</c:v>
                </c:pt>
                <c:pt idx="1">
                  <c:v>267.5</c:v>
                </c:pt>
                <c:pt idx="2">
                  <c:v>288.39449999999999</c:v>
                </c:pt>
                <c:pt idx="3">
                  <c:v>75</c:v>
                </c:pt>
                <c:pt idx="4">
                  <c:v>5</c:v>
                </c:pt>
                <c:pt idx="5">
                  <c:v>35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(акции)'!$N$1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'Таблицы для диаграмм (акции)'!$K$2:$K$7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(пусто)</c:v>
                </c:pt>
              </c:strCache>
            </c:strRef>
          </c:cat>
          <c:val>
            <c:numRef>
              <c:f>'Таблицы для диаграмм (акции)'!$N$2:$N$7</c:f>
              <c:numCache>
                <c:formatCode>#,##0</c:formatCode>
                <c:ptCount val="6"/>
                <c:pt idx="0">
                  <c:v>5</c:v>
                </c:pt>
                <c:pt idx="1">
                  <c:v>72</c:v>
                </c:pt>
                <c:pt idx="2">
                  <c:v>80</c:v>
                </c:pt>
                <c:pt idx="3">
                  <c:v>24</c:v>
                </c:pt>
                <c:pt idx="4">
                  <c:v>2</c:v>
                </c:pt>
                <c:pt idx="5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6825088"/>
        <c:axId val="136830976"/>
      </c:barChart>
      <c:catAx>
        <c:axId val="136825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6830976"/>
        <c:crosses val="autoZero"/>
        <c:auto val="1"/>
        <c:lblAlgn val="ctr"/>
        <c:lblOffset val="100"/>
        <c:noMultiLvlLbl val="0"/>
      </c:catAx>
      <c:valAx>
        <c:axId val="1368309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8250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[TradingJournal.xlsm]Таблицы (по акциям)!PivotTable4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ru-RU" sz="1800" b="1" i="0" baseline="0">
                <a:effectLst/>
              </a:rPr>
              <a:t>Сводные результаты по индустриям</a:t>
            </a:r>
            <a:endParaRPr lang="en-US">
              <a:effectLst/>
            </a:endParaRPr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gradFill flip="none" rotWithShape="1">
            <a:gsLst>
              <a:gs pos="0">
                <a:schemeClr val="accent4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accent4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accent4">
                  <a:lumMod val="60000"/>
                  <a:lumOff val="40000"/>
                  <a:shade val="100000"/>
                  <a:satMod val="115000"/>
                </a:schemeClr>
              </a:gs>
            </a:gsLst>
            <a:lin ang="16200000" scaled="1"/>
            <a:tileRect/>
          </a:gradFill>
        </c:spPr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noFill/>
          <a:ln>
            <a:noFill/>
          </a:ln>
          <a:effectLst/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(по акциям)'!$BB$7</c:f>
              <c:strCache>
                <c:ptCount val="1"/>
                <c:pt idx="0">
                  <c:v>Результат</c:v>
                </c:pt>
              </c:strCache>
            </c:strRef>
          </c:tx>
          <c:spPr>
            <a:gradFill flip="none" rotWithShape="1">
              <a:gsLst>
                <a:gs pos="0">
                  <a:schemeClr val="accent4">
                    <a:lumMod val="60000"/>
                    <a:lumOff val="40000"/>
                    <a:shade val="30000"/>
                    <a:satMod val="115000"/>
                  </a:schemeClr>
                </a:gs>
                <a:gs pos="50000">
                  <a:schemeClr val="accent4">
                    <a:lumMod val="60000"/>
                    <a:lumOff val="40000"/>
                    <a:shade val="67500"/>
                    <a:satMod val="115000"/>
                  </a:schemeClr>
                </a:gs>
                <a:gs pos="100000">
                  <a:schemeClr val="accent4">
                    <a:lumMod val="60000"/>
                    <a:lumOff val="40000"/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</c:spPr>
          <c:invertIfNegative val="0"/>
          <c:cat>
            <c:multiLvlStrRef>
              <c:f>'Таблицы (по акциям)'!$AZ$8:$BA$59</c:f>
              <c:multiLvlStrCache>
                <c:ptCount val="51"/>
                <c:lvl>
                  <c:pt idx="0">
                    <c:v>Chemicals - Major Diversified</c:v>
                  </c:pt>
                  <c:pt idx="1">
                    <c:v>Independent Oil &amp; Gas</c:v>
                  </c:pt>
                  <c:pt idx="2">
                    <c:v>Industrial Metals &amp; Minerals</c:v>
                  </c:pt>
                  <c:pt idx="3">
                    <c:v>Major Integrated Oil &amp; Gas</c:v>
                  </c:pt>
                  <c:pt idx="4">
                    <c:v>Oil &amp; Gas Drilling &amp; Exploration</c:v>
                  </c:pt>
                  <c:pt idx="5">
                    <c:v>Oil &amp; Gas Equipment &amp; Services</c:v>
                  </c:pt>
                  <c:pt idx="6">
                    <c:v>Oil &amp; Gas Pipelines</c:v>
                  </c:pt>
                  <c:pt idx="7">
                    <c:v>Oil &amp; Gas Refining &amp; Marketing</c:v>
                  </c:pt>
                  <c:pt idx="8">
                    <c:v>Silver</c:v>
                  </c:pt>
                  <c:pt idx="9">
                    <c:v>Specialty Chemicals</c:v>
                  </c:pt>
                  <c:pt idx="10">
                    <c:v>Synthetics</c:v>
                  </c:pt>
                  <c:pt idx="11">
                    <c:v>Conglomerates</c:v>
                  </c:pt>
                  <c:pt idx="12">
                    <c:v>Beverages - Brewers</c:v>
                  </c:pt>
                  <c:pt idx="13">
                    <c:v>Cigarettes</c:v>
                  </c:pt>
                  <c:pt idx="14">
                    <c:v>Home Furnishings &amp; Fixtures</c:v>
                  </c:pt>
                  <c:pt idx="15">
                    <c:v>Housewares &amp; Accessories</c:v>
                  </c:pt>
                  <c:pt idx="16">
                    <c:v>Paper &amp; Paper Products</c:v>
                  </c:pt>
                  <c:pt idx="17">
                    <c:v>Processed &amp; Packaged Goods</c:v>
                  </c:pt>
                  <c:pt idx="18">
                    <c:v>Rubber &amp; Plastics</c:v>
                  </c:pt>
                  <c:pt idx="19">
                    <c:v>Textile - Apparel Clothing</c:v>
                  </c:pt>
                  <c:pt idx="20">
                    <c:v>Textile - Apparel Footwear &amp; Accessories</c:v>
                  </c:pt>
                  <c:pt idx="21">
                    <c:v>Credit Services</c:v>
                  </c:pt>
                  <c:pt idx="22">
                    <c:v>Diversified Investments</c:v>
                  </c:pt>
                  <c:pt idx="23">
                    <c:v>Exchange Traded Fund</c:v>
                  </c:pt>
                  <c:pt idx="24">
                    <c:v>Property &amp; Casualty Insurance</c:v>
                  </c:pt>
                  <c:pt idx="25">
                    <c:v>Property Management</c:v>
                  </c:pt>
                  <c:pt idx="26">
                    <c:v>Regional - Midwest Banks</c:v>
                  </c:pt>
                  <c:pt idx="27">
                    <c:v>REIT - Hotel/Motel</c:v>
                  </c:pt>
                  <c:pt idx="28">
                    <c:v>REIT - Residential</c:v>
                  </c:pt>
                  <c:pt idx="29">
                    <c:v>REIT - Retail</c:v>
                  </c:pt>
                  <c:pt idx="33">
                    <c:v>Application Software</c:v>
                  </c:pt>
                  <c:pt idx="34">
                    <c:v>Business Software &amp; Services</c:v>
                  </c:pt>
                  <c:pt idx="35">
                    <c:v>Communication Equipment</c:v>
                  </c:pt>
                  <c:pt idx="36">
                    <c:v>Computer Based Systems</c:v>
                  </c:pt>
                  <c:pt idx="37">
                    <c:v>Computer Peripherals</c:v>
                  </c:pt>
                  <c:pt idx="38">
                    <c:v>Data Storage Devices</c:v>
                  </c:pt>
                  <c:pt idx="39">
                    <c:v>Information Technology Services</c:v>
                  </c:pt>
                  <c:pt idx="40">
                    <c:v>Internet Service Providers</c:v>
                  </c:pt>
                  <c:pt idx="41">
                    <c:v>Internet Software &amp; Services</c:v>
                  </c:pt>
                  <c:pt idx="42">
                    <c:v>Printed Circuit Boards</c:v>
                  </c:pt>
                  <c:pt idx="43">
                    <c:v>Scientific &amp; Technical Instruments</c:v>
                  </c:pt>
                  <c:pt idx="44">
                    <c:v>Security Software &amp; Services</c:v>
                  </c:pt>
                  <c:pt idx="45">
                    <c:v>Semiconductor - Specialized</c:v>
                  </c:pt>
                  <c:pt idx="46">
                    <c:v>Semiconductor Equipment &amp; Materials</c:v>
                  </c:pt>
                  <c:pt idx="47">
                    <c:v>Telecom Services - Domestic</c:v>
                  </c:pt>
                  <c:pt idx="48">
                    <c:v>Unknown</c:v>
                  </c:pt>
                  <c:pt idx="49">
                    <c:v>Diversified Utilities</c:v>
                  </c:pt>
                  <c:pt idx="50">
                    <c:v>Electric Utilities</c:v>
                  </c:pt>
                </c:lvl>
                <c:lvl>
                  <c:pt idx="0">
                    <c:v>Basic Materials</c:v>
                  </c:pt>
                  <c:pt idx="11">
                    <c:v>Conglomerates</c:v>
                  </c:pt>
                  <c:pt idx="12">
                    <c:v>Consumer Goods</c:v>
                  </c:pt>
                  <c:pt idx="21">
                    <c:v>Financial</c:v>
                  </c:pt>
                  <c:pt idx="30">
                    <c:v>Healthcare</c:v>
                  </c:pt>
                  <c:pt idx="31">
                    <c:v>Industrial Goods</c:v>
                  </c:pt>
                  <c:pt idx="32">
                    <c:v>Services</c:v>
                  </c:pt>
                  <c:pt idx="33">
                    <c:v>Technology</c:v>
                  </c:pt>
                  <c:pt idx="48">
                    <c:v>Unknown</c:v>
                  </c:pt>
                  <c:pt idx="49">
                    <c:v>Utilities</c:v>
                  </c:pt>
                </c:lvl>
              </c:multiLvlStrCache>
            </c:multiLvlStrRef>
          </c:cat>
          <c:val>
            <c:numRef>
              <c:f>'Таблицы (по акциям)'!$BB$8:$BB$59</c:f>
              <c:numCache>
                <c:formatCode>General</c:formatCode>
                <c:ptCount val="51"/>
                <c:pt idx="0">
                  <c:v>41</c:v>
                </c:pt>
                <c:pt idx="1">
                  <c:v>59</c:v>
                </c:pt>
                <c:pt idx="2">
                  <c:v>-15.5</c:v>
                </c:pt>
                <c:pt idx="3">
                  <c:v>-17.5</c:v>
                </c:pt>
                <c:pt idx="4">
                  <c:v>-54</c:v>
                </c:pt>
                <c:pt idx="5">
                  <c:v>-265</c:v>
                </c:pt>
                <c:pt idx="6">
                  <c:v>129.5</c:v>
                </c:pt>
                <c:pt idx="7">
                  <c:v>-19.5</c:v>
                </c:pt>
                <c:pt idx="8">
                  <c:v>-43.5</c:v>
                </c:pt>
                <c:pt idx="9">
                  <c:v>-3.5</c:v>
                </c:pt>
                <c:pt idx="10">
                  <c:v>-11.5</c:v>
                </c:pt>
                <c:pt idx="11">
                  <c:v>194</c:v>
                </c:pt>
                <c:pt idx="12">
                  <c:v>46.5</c:v>
                </c:pt>
                <c:pt idx="13">
                  <c:v>63</c:v>
                </c:pt>
                <c:pt idx="14">
                  <c:v>-12</c:v>
                </c:pt>
                <c:pt idx="15">
                  <c:v>39</c:v>
                </c:pt>
                <c:pt idx="16">
                  <c:v>35</c:v>
                </c:pt>
                <c:pt idx="17">
                  <c:v>282</c:v>
                </c:pt>
                <c:pt idx="18">
                  <c:v>-1.5</c:v>
                </c:pt>
                <c:pt idx="19">
                  <c:v>1.5</c:v>
                </c:pt>
                <c:pt idx="20">
                  <c:v>-34.5</c:v>
                </c:pt>
                <c:pt idx="21">
                  <c:v>32.5</c:v>
                </c:pt>
                <c:pt idx="22">
                  <c:v>2</c:v>
                </c:pt>
                <c:pt idx="23">
                  <c:v>425.5</c:v>
                </c:pt>
                <c:pt idx="24">
                  <c:v>-9</c:v>
                </c:pt>
                <c:pt idx="25">
                  <c:v>-12</c:v>
                </c:pt>
                <c:pt idx="26">
                  <c:v>1.5</c:v>
                </c:pt>
                <c:pt idx="27">
                  <c:v>-34.5</c:v>
                </c:pt>
                <c:pt idx="28">
                  <c:v>346.5</c:v>
                </c:pt>
                <c:pt idx="29">
                  <c:v>1.5</c:v>
                </c:pt>
                <c:pt idx="30">
                  <c:v>155</c:v>
                </c:pt>
                <c:pt idx="31">
                  <c:v>-188.5</c:v>
                </c:pt>
                <c:pt idx="32">
                  <c:v>1061</c:v>
                </c:pt>
                <c:pt idx="33">
                  <c:v>83.5</c:v>
                </c:pt>
                <c:pt idx="34">
                  <c:v>59.5</c:v>
                </c:pt>
                <c:pt idx="35">
                  <c:v>5.5</c:v>
                </c:pt>
                <c:pt idx="36">
                  <c:v>27</c:v>
                </c:pt>
                <c:pt idx="37">
                  <c:v>165</c:v>
                </c:pt>
                <c:pt idx="38">
                  <c:v>5.5</c:v>
                </c:pt>
                <c:pt idx="39">
                  <c:v>103</c:v>
                </c:pt>
                <c:pt idx="40">
                  <c:v>-30.5</c:v>
                </c:pt>
                <c:pt idx="41">
                  <c:v>-37</c:v>
                </c:pt>
                <c:pt idx="42">
                  <c:v>-6.5</c:v>
                </c:pt>
                <c:pt idx="43">
                  <c:v>-4.5</c:v>
                </c:pt>
                <c:pt idx="44">
                  <c:v>119</c:v>
                </c:pt>
                <c:pt idx="45">
                  <c:v>-54.84</c:v>
                </c:pt>
                <c:pt idx="46">
                  <c:v>-510</c:v>
                </c:pt>
                <c:pt idx="47">
                  <c:v>47.5</c:v>
                </c:pt>
                <c:pt idx="48">
                  <c:v>59.5</c:v>
                </c:pt>
                <c:pt idx="49">
                  <c:v>15.5</c:v>
                </c:pt>
                <c:pt idx="50">
                  <c:v>23.5</c:v>
                </c:pt>
              </c:numCache>
            </c:numRef>
          </c:val>
        </c:ser>
        <c:ser>
          <c:idx val="1"/>
          <c:order val="1"/>
          <c:tx>
            <c:strRef>
              <c:f>'Таблицы (по акциям)'!$BC$7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multiLvlStrRef>
              <c:f>'Таблицы (по акциям)'!$AZ$8:$BA$59</c:f>
              <c:multiLvlStrCache>
                <c:ptCount val="51"/>
                <c:lvl>
                  <c:pt idx="0">
                    <c:v>Chemicals - Major Diversified</c:v>
                  </c:pt>
                  <c:pt idx="1">
                    <c:v>Independent Oil &amp; Gas</c:v>
                  </c:pt>
                  <c:pt idx="2">
                    <c:v>Industrial Metals &amp; Minerals</c:v>
                  </c:pt>
                  <c:pt idx="3">
                    <c:v>Major Integrated Oil &amp; Gas</c:v>
                  </c:pt>
                  <c:pt idx="4">
                    <c:v>Oil &amp; Gas Drilling &amp; Exploration</c:v>
                  </c:pt>
                  <c:pt idx="5">
                    <c:v>Oil &amp; Gas Equipment &amp; Services</c:v>
                  </c:pt>
                  <c:pt idx="6">
                    <c:v>Oil &amp; Gas Pipelines</c:v>
                  </c:pt>
                  <c:pt idx="7">
                    <c:v>Oil &amp; Gas Refining &amp; Marketing</c:v>
                  </c:pt>
                  <c:pt idx="8">
                    <c:v>Silver</c:v>
                  </c:pt>
                  <c:pt idx="9">
                    <c:v>Specialty Chemicals</c:v>
                  </c:pt>
                  <c:pt idx="10">
                    <c:v>Synthetics</c:v>
                  </c:pt>
                  <c:pt idx="11">
                    <c:v>Conglomerates</c:v>
                  </c:pt>
                  <c:pt idx="12">
                    <c:v>Beverages - Brewers</c:v>
                  </c:pt>
                  <c:pt idx="13">
                    <c:v>Cigarettes</c:v>
                  </c:pt>
                  <c:pt idx="14">
                    <c:v>Home Furnishings &amp; Fixtures</c:v>
                  </c:pt>
                  <c:pt idx="15">
                    <c:v>Housewares &amp; Accessories</c:v>
                  </c:pt>
                  <c:pt idx="16">
                    <c:v>Paper &amp; Paper Products</c:v>
                  </c:pt>
                  <c:pt idx="17">
                    <c:v>Processed &amp; Packaged Goods</c:v>
                  </c:pt>
                  <c:pt idx="18">
                    <c:v>Rubber &amp; Plastics</c:v>
                  </c:pt>
                  <c:pt idx="19">
                    <c:v>Textile - Apparel Clothing</c:v>
                  </c:pt>
                  <c:pt idx="20">
                    <c:v>Textile - Apparel Footwear &amp; Accessories</c:v>
                  </c:pt>
                  <c:pt idx="21">
                    <c:v>Credit Services</c:v>
                  </c:pt>
                  <c:pt idx="22">
                    <c:v>Diversified Investments</c:v>
                  </c:pt>
                  <c:pt idx="23">
                    <c:v>Exchange Traded Fund</c:v>
                  </c:pt>
                  <c:pt idx="24">
                    <c:v>Property &amp; Casualty Insurance</c:v>
                  </c:pt>
                  <c:pt idx="25">
                    <c:v>Property Management</c:v>
                  </c:pt>
                  <c:pt idx="26">
                    <c:v>Regional - Midwest Banks</c:v>
                  </c:pt>
                  <c:pt idx="27">
                    <c:v>REIT - Hotel/Motel</c:v>
                  </c:pt>
                  <c:pt idx="28">
                    <c:v>REIT - Residential</c:v>
                  </c:pt>
                  <c:pt idx="29">
                    <c:v>REIT - Retail</c:v>
                  </c:pt>
                  <c:pt idx="33">
                    <c:v>Application Software</c:v>
                  </c:pt>
                  <c:pt idx="34">
                    <c:v>Business Software &amp; Services</c:v>
                  </c:pt>
                  <c:pt idx="35">
                    <c:v>Communication Equipment</c:v>
                  </c:pt>
                  <c:pt idx="36">
                    <c:v>Computer Based Systems</c:v>
                  </c:pt>
                  <c:pt idx="37">
                    <c:v>Computer Peripherals</c:v>
                  </c:pt>
                  <c:pt idx="38">
                    <c:v>Data Storage Devices</c:v>
                  </c:pt>
                  <c:pt idx="39">
                    <c:v>Information Technology Services</c:v>
                  </c:pt>
                  <c:pt idx="40">
                    <c:v>Internet Service Providers</c:v>
                  </c:pt>
                  <c:pt idx="41">
                    <c:v>Internet Software &amp; Services</c:v>
                  </c:pt>
                  <c:pt idx="42">
                    <c:v>Printed Circuit Boards</c:v>
                  </c:pt>
                  <c:pt idx="43">
                    <c:v>Scientific &amp; Technical Instruments</c:v>
                  </c:pt>
                  <c:pt idx="44">
                    <c:v>Security Software &amp; Services</c:v>
                  </c:pt>
                  <c:pt idx="45">
                    <c:v>Semiconductor - Specialized</c:v>
                  </c:pt>
                  <c:pt idx="46">
                    <c:v>Semiconductor Equipment &amp; Materials</c:v>
                  </c:pt>
                  <c:pt idx="47">
                    <c:v>Telecom Services - Domestic</c:v>
                  </c:pt>
                  <c:pt idx="48">
                    <c:v>Unknown</c:v>
                  </c:pt>
                  <c:pt idx="49">
                    <c:v>Diversified Utilities</c:v>
                  </c:pt>
                  <c:pt idx="50">
                    <c:v>Electric Utilities</c:v>
                  </c:pt>
                </c:lvl>
                <c:lvl>
                  <c:pt idx="0">
                    <c:v>Basic Materials</c:v>
                  </c:pt>
                  <c:pt idx="11">
                    <c:v>Conglomerates</c:v>
                  </c:pt>
                  <c:pt idx="12">
                    <c:v>Consumer Goods</c:v>
                  </c:pt>
                  <c:pt idx="21">
                    <c:v>Financial</c:v>
                  </c:pt>
                  <c:pt idx="30">
                    <c:v>Healthcare</c:v>
                  </c:pt>
                  <c:pt idx="31">
                    <c:v>Industrial Goods</c:v>
                  </c:pt>
                  <c:pt idx="32">
                    <c:v>Services</c:v>
                  </c:pt>
                  <c:pt idx="33">
                    <c:v>Technology</c:v>
                  </c:pt>
                  <c:pt idx="48">
                    <c:v>Unknown</c:v>
                  </c:pt>
                  <c:pt idx="49">
                    <c:v>Utilities</c:v>
                  </c:pt>
                </c:lvl>
              </c:multiLvlStrCache>
            </c:multiLvlStrRef>
          </c:cat>
          <c:val>
            <c:numRef>
              <c:f>'Таблицы (по акциям)'!$BC$8:$BC$59</c:f>
              <c:numCache>
                <c:formatCode>General</c:formatCode>
                <c:ptCount val="51"/>
                <c:pt idx="0">
                  <c:v>15</c:v>
                </c:pt>
                <c:pt idx="1">
                  <c:v>20</c:v>
                </c:pt>
                <c:pt idx="2">
                  <c:v>2.5</c:v>
                </c:pt>
                <c:pt idx="3">
                  <c:v>2.5</c:v>
                </c:pt>
                <c:pt idx="4">
                  <c:v>15</c:v>
                </c:pt>
                <c:pt idx="5">
                  <c:v>20</c:v>
                </c:pt>
                <c:pt idx="6">
                  <c:v>12.5</c:v>
                </c:pt>
                <c:pt idx="7">
                  <c:v>7.5</c:v>
                </c:pt>
                <c:pt idx="8">
                  <c:v>7.5</c:v>
                </c:pt>
                <c:pt idx="9">
                  <c:v>2.5</c:v>
                </c:pt>
                <c:pt idx="10">
                  <c:v>2.5</c:v>
                </c:pt>
                <c:pt idx="11">
                  <c:v>15</c:v>
                </c:pt>
                <c:pt idx="12">
                  <c:v>2.5</c:v>
                </c:pt>
                <c:pt idx="13">
                  <c:v>5</c:v>
                </c:pt>
                <c:pt idx="14">
                  <c:v>20</c:v>
                </c:pt>
                <c:pt idx="15">
                  <c:v>5</c:v>
                </c:pt>
                <c:pt idx="16">
                  <c:v>10</c:v>
                </c:pt>
                <c:pt idx="17">
                  <c:v>15</c:v>
                </c:pt>
                <c:pt idx="18">
                  <c:v>2.5</c:v>
                </c:pt>
                <c:pt idx="19">
                  <c:v>2.5</c:v>
                </c:pt>
                <c:pt idx="20">
                  <c:v>7.5</c:v>
                </c:pt>
                <c:pt idx="21">
                  <c:v>7.5</c:v>
                </c:pt>
                <c:pt idx="22">
                  <c:v>10</c:v>
                </c:pt>
                <c:pt idx="23">
                  <c:v>22.5</c:v>
                </c:pt>
                <c:pt idx="24">
                  <c:v>5</c:v>
                </c:pt>
                <c:pt idx="25">
                  <c:v>5</c:v>
                </c:pt>
                <c:pt idx="26">
                  <c:v>2.5</c:v>
                </c:pt>
                <c:pt idx="27">
                  <c:v>7.5</c:v>
                </c:pt>
                <c:pt idx="28">
                  <c:v>7.5</c:v>
                </c:pt>
                <c:pt idx="29">
                  <c:v>2.5</c:v>
                </c:pt>
                <c:pt idx="30">
                  <c:v>105</c:v>
                </c:pt>
                <c:pt idx="31">
                  <c:v>32.5</c:v>
                </c:pt>
                <c:pt idx="32">
                  <c:v>155</c:v>
                </c:pt>
                <c:pt idx="33">
                  <c:v>12.5</c:v>
                </c:pt>
                <c:pt idx="34">
                  <c:v>2.5</c:v>
                </c:pt>
                <c:pt idx="35">
                  <c:v>2.5</c:v>
                </c:pt>
                <c:pt idx="36">
                  <c:v>5</c:v>
                </c:pt>
                <c:pt idx="37">
                  <c:v>5</c:v>
                </c:pt>
                <c:pt idx="38">
                  <c:v>2.5</c:v>
                </c:pt>
                <c:pt idx="39">
                  <c:v>5</c:v>
                </c:pt>
                <c:pt idx="40">
                  <c:v>2.5</c:v>
                </c:pt>
                <c:pt idx="41">
                  <c:v>5</c:v>
                </c:pt>
                <c:pt idx="42">
                  <c:v>2.5</c:v>
                </c:pt>
                <c:pt idx="43">
                  <c:v>2.5</c:v>
                </c:pt>
                <c:pt idx="44">
                  <c:v>5</c:v>
                </c:pt>
                <c:pt idx="45">
                  <c:v>5.8944999999999999</c:v>
                </c:pt>
                <c:pt idx="46">
                  <c:v>5</c:v>
                </c:pt>
                <c:pt idx="47">
                  <c:v>7.5</c:v>
                </c:pt>
                <c:pt idx="48">
                  <c:v>77.5</c:v>
                </c:pt>
                <c:pt idx="49">
                  <c:v>7.5</c:v>
                </c:pt>
                <c:pt idx="50">
                  <c:v>2.5</c:v>
                </c:pt>
              </c:numCache>
            </c:numRef>
          </c:val>
        </c:ser>
        <c:ser>
          <c:idx val="2"/>
          <c:order val="2"/>
          <c:tx>
            <c:strRef>
              <c:f>'Таблицы (по акциям)'!$BD$7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'Таблицы (по акциям)'!$AZ$8:$BA$59</c:f>
              <c:multiLvlStrCache>
                <c:ptCount val="51"/>
                <c:lvl>
                  <c:pt idx="0">
                    <c:v>Chemicals - Major Diversified</c:v>
                  </c:pt>
                  <c:pt idx="1">
                    <c:v>Independent Oil &amp; Gas</c:v>
                  </c:pt>
                  <c:pt idx="2">
                    <c:v>Industrial Metals &amp; Minerals</c:v>
                  </c:pt>
                  <c:pt idx="3">
                    <c:v>Major Integrated Oil &amp; Gas</c:v>
                  </c:pt>
                  <c:pt idx="4">
                    <c:v>Oil &amp; Gas Drilling &amp; Exploration</c:v>
                  </c:pt>
                  <c:pt idx="5">
                    <c:v>Oil &amp; Gas Equipment &amp; Services</c:v>
                  </c:pt>
                  <c:pt idx="6">
                    <c:v>Oil &amp; Gas Pipelines</c:v>
                  </c:pt>
                  <c:pt idx="7">
                    <c:v>Oil &amp; Gas Refining &amp; Marketing</c:v>
                  </c:pt>
                  <c:pt idx="8">
                    <c:v>Silver</c:v>
                  </c:pt>
                  <c:pt idx="9">
                    <c:v>Specialty Chemicals</c:v>
                  </c:pt>
                  <c:pt idx="10">
                    <c:v>Synthetics</c:v>
                  </c:pt>
                  <c:pt idx="11">
                    <c:v>Conglomerates</c:v>
                  </c:pt>
                  <c:pt idx="12">
                    <c:v>Beverages - Brewers</c:v>
                  </c:pt>
                  <c:pt idx="13">
                    <c:v>Cigarettes</c:v>
                  </c:pt>
                  <c:pt idx="14">
                    <c:v>Home Furnishings &amp; Fixtures</c:v>
                  </c:pt>
                  <c:pt idx="15">
                    <c:v>Housewares &amp; Accessories</c:v>
                  </c:pt>
                  <c:pt idx="16">
                    <c:v>Paper &amp; Paper Products</c:v>
                  </c:pt>
                  <c:pt idx="17">
                    <c:v>Processed &amp; Packaged Goods</c:v>
                  </c:pt>
                  <c:pt idx="18">
                    <c:v>Rubber &amp; Plastics</c:v>
                  </c:pt>
                  <c:pt idx="19">
                    <c:v>Textile - Apparel Clothing</c:v>
                  </c:pt>
                  <c:pt idx="20">
                    <c:v>Textile - Apparel Footwear &amp; Accessories</c:v>
                  </c:pt>
                  <c:pt idx="21">
                    <c:v>Credit Services</c:v>
                  </c:pt>
                  <c:pt idx="22">
                    <c:v>Diversified Investments</c:v>
                  </c:pt>
                  <c:pt idx="23">
                    <c:v>Exchange Traded Fund</c:v>
                  </c:pt>
                  <c:pt idx="24">
                    <c:v>Property &amp; Casualty Insurance</c:v>
                  </c:pt>
                  <c:pt idx="25">
                    <c:v>Property Management</c:v>
                  </c:pt>
                  <c:pt idx="26">
                    <c:v>Regional - Midwest Banks</c:v>
                  </c:pt>
                  <c:pt idx="27">
                    <c:v>REIT - Hotel/Motel</c:v>
                  </c:pt>
                  <c:pt idx="28">
                    <c:v>REIT - Residential</c:v>
                  </c:pt>
                  <c:pt idx="29">
                    <c:v>REIT - Retail</c:v>
                  </c:pt>
                  <c:pt idx="33">
                    <c:v>Application Software</c:v>
                  </c:pt>
                  <c:pt idx="34">
                    <c:v>Business Software &amp; Services</c:v>
                  </c:pt>
                  <c:pt idx="35">
                    <c:v>Communication Equipment</c:v>
                  </c:pt>
                  <c:pt idx="36">
                    <c:v>Computer Based Systems</c:v>
                  </c:pt>
                  <c:pt idx="37">
                    <c:v>Computer Peripherals</c:v>
                  </c:pt>
                  <c:pt idx="38">
                    <c:v>Data Storage Devices</c:v>
                  </c:pt>
                  <c:pt idx="39">
                    <c:v>Information Technology Services</c:v>
                  </c:pt>
                  <c:pt idx="40">
                    <c:v>Internet Service Providers</c:v>
                  </c:pt>
                  <c:pt idx="41">
                    <c:v>Internet Software &amp; Services</c:v>
                  </c:pt>
                  <c:pt idx="42">
                    <c:v>Printed Circuit Boards</c:v>
                  </c:pt>
                  <c:pt idx="43">
                    <c:v>Scientific &amp; Technical Instruments</c:v>
                  </c:pt>
                  <c:pt idx="44">
                    <c:v>Security Software &amp; Services</c:v>
                  </c:pt>
                  <c:pt idx="45">
                    <c:v>Semiconductor - Specialized</c:v>
                  </c:pt>
                  <c:pt idx="46">
                    <c:v>Semiconductor Equipment &amp; Materials</c:v>
                  </c:pt>
                  <c:pt idx="47">
                    <c:v>Telecom Services - Domestic</c:v>
                  </c:pt>
                  <c:pt idx="48">
                    <c:v>Unknown</c:v>
                  </c:pt>
                  <c:pt idx="49">
                    <c:v>Diversified Utilities</c:v>
                  </c:pt>
                  <c:pt idx="50">
                    <c:v>Electric Utilities</c:v>
                  </c:pt>
                </c:lvl>
                <c:lvl>
                  <c:pt idx="0">
                    <c:v>Basic Materials</c:v>
                  </c:pt>
                  <c:pt idx="11">
                    <c:v>Conglomerates</c:v>
                  </c:pt>
                  <c:pt idx="12">
                    <c:v>Consumer Goods</c:v>
                  </c:pt>
                  <c:pt idx="21">
                    <c:v>Financial</c:v>
                  </c:pt>
                  <c:pt idx="30">
                    <c:v>Healthcare</c:v>
                  </c:pt>
                  <c:pt idx="31">
                    <c:v>Industrial Goods</c:v>
                  </c:pt>
                  <c:pt idx="32">
                    <c:v>Services</c:v>
                  </c:pt>
                  <c:pt idx="33">
                    <c:v>Technology</c:v>
                  </c:pt>
                  <c:pt idx="48">
                    <c:v>Unknown</c:v>
                  </c:pt>
                  <c:pt idx="49">
                    <c:v>Utilities</c:v>
                  </c:pt>
                </c:lvl>
              </c:multiLvlStrCache>
            </c:multiLvlStrRef>
          </c:cat>
          <c:val>
            <c:numRef>
              <c:f>'Таблицы (по акциям)'!$BD$8:$BD$59</c:f>
              <c:numCache>
                <c:formatCode>#,##0</c:formatCode>
                <c:ptCount val="51"/>
                <c:pt idx="0">
                  <c:v>4</c:v>
                </c:pt>
                <c:pt idx="1">
                  <c:v>5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6</c:v>
                </c:pt>
                <c:pt idx="15">
                  <c:v>2</c:v>
                </c:pt>
                <c:pt idx="16">
                  <c:v>4</c:v>
                </c:pt>
                <c:pt idx="17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3</c:v>
                </c:pt>
                <c:pt idx="21">
                  <c:v>3</c:v>
                </c:pt>
                <c:pt idx="22">
                  <c:v>2</c:v>
                </c:pt>
                <c:pt idx="23">
                  <c:v>6</c:v>
                </c:pt>
                <c:pt idx="24">
                  <c:v>2</c:v>
                </c:pt>
                <c:pt idx="25">
                  <c:v>2</c:v>
                </c:pt>
                <c:pt idx="26">
                  <c:v>1</c:v>
                </c:pt>
                <c:pt idx="27">
                  <c:v>1</c:v>
                </c:pt>
                <c:pt idx="28">
                  <c:v>2</c:v>
                </c:pt>
                <c:pt idx="29">
                  <c:v>1</c:v>
                </c:pt>
                <c:pt idx="30">
                  <c:v>24</c:v>
                </c:pt>
                <c:pt idx="31">
                  <c:v>9</c:v>
                </c:pt>
                <c:pt idx="32">
                  <c:v>43</c:v>
                </c:pt>
                <c:pt idx="33">
                  <c:v>5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2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3</c:v>
                </c:pt>
                <c:pt idx="48">
                  <c:v>19</c:v>
                </c:pt>
                <c:pt idx="49">
                  <c:v>3</c:v>
                </c:pt>
                <c:pt idx="5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6883200"/>
        <c:axId val="136909568"/>
      </c:barChart>
      <c:catAx>
        <c:axId val="13688320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909568"/>
        <c:crosses val="autoZero"/>
        <c:auto val="1"/>
        <c:lblAlgn val="ctr"/>
        <c:lblOffset val="100"/>
        <c:noMultiLvlLbl val="0"/>
      </c:catAx>
      <c:valAx>
        <c:axId val="1369095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883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Сводные результаты по биржам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(акции)'!$B$1</c:f>
              <c:strCache>
                <c:ptCount val="1"/>
                <c:pt idx="0">
                  <c:v>Результат</c:v>
                </c:pt>
              </c:strCache>
            </c:strRef>
          </c:tx>
          <c:spPr>
            <a:gradFill flip="none" rotWithShape="1">
              <a:gsLst>
                <a:gs pos="0">
                  <a:schemeClr val="accent4">
                    <a:lumMod val="60000"/>
                    <a:lumOff val="40000"/>
                    <a:shade val="30000"/>
                    <a:satMod val="115000"/>
                  </a:schemeClr>
                </a:gs>
                <a:gs pos="50000">
                  <a:schemeClr val="accent4">
                    <a:lumMod val="60000"/>
                    <a:lumOff val="40000"/>
                    <a:shade val="67500"/>
                    <a:satMod val="115000"/>
                  </a:schemeClr>
                </a:gs>
                <a:gs pos="100000">
                  <a:schemeClr val="accent4">
                    <a:lumMod val="60000"/>
                    <a:lumOff val="40000"/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</c:spPr>
          <c:invertIfNegative val="0"/>
          <c:cat>
            <c:strRef>
              <c:f>'Таблицы для диаграмм (акции)'!$A$2:$A$4</c:f>
              <c:strCache>
                <c:ptCount val="3"/>
                <c:pt idx="0">
                  <c:v>NASDAQ</c:v>
                </c:pt>
                <c:pt idx="1">
                  <c:v>NYSE</c:v>
                </c:pt>
                <c:pt idx="2">
                  <c:v>Unknown</c:v>
                </c:pt>
              </c:strCache>
            </c:strRef>
          </c:cat>
          <c:val>
            <c:numRef>
              <c:f>'Таблицы для диаграмм (акции)'!$B$2:$B$4</c:f>
              <c:numCache>
                <c:formatCode>General</c:formatCode>
                <c:ptCount val="3"/>
                <c:pt idx="0">
                  <c:v>-1.339999999999975</c:v>
                </c:pt>
                <c:pt idx="1">
                  <c:v>2206.5</c:v>
                </c:pt>
                <c:pt idx="2">
                  <c:v>59.5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(акции)'!$C$1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strRef>
              <c:f>'Таблицы для диаграмм (акции)'!$A$2:$A$4</c:f>
              <c:strCache>
                <c:ptCount val="3"/>
                <c:pt idx="0">
                  <c:v>NASDAQ</c:v>
                </c:pt>
                <c:pt idx="1">
                  <c:v>NYSE</c:v>
                </c:pt>
                <c:pt idx="2">
                  <c:v>Unknown</c:v>
                </c:pt>
              </c:strCache>
            </c:strRef>
          </c:cat>
          <c:val>
            <c:numRef>
              <c:f>'Таблицы для диаграмм (акции)'!$C$2:$C$4</c:f>
              <c:numCache>
                <c:formatCode>General</c:formatCode>
                <c:ptCount val="3"/>
                <c:pt idx="0">
                  <c:v>108.39449999999999</c:v>
                </c:pt>
                <c:pt idx="1">
                  <c:v>527.5</c:v>
                </c:pt>
                <c:pt idx="2">
                  <c:v>77.5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(акции)'!$D$1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'Таблицы для диаграмм (акции)'!$A$2:$A$4</c:f>
              <c:strCache>
                <c:ptCount val="3"/>
                <c:pt idx="0">
                  <c:v>NASDAQ</c:v>
                </c:pt>
                <c:pt idx="1">
                  <c:v>NYSE</c:v>
                </c:pt>
                <c:pt idx="2">
                  <c:v>Unknown</c:v>
                </c:pt>
              </c:strCache>
            </c:strRef>
          </c:cat>
          <c:val>
            <c:numRef>
              <c:f>'Таблицы для диаграмм (акции)'!$D$2:$D$4</c:f>
              <c:numCache>
                <c:formatCode>#,##0</c:formatCode>
                <c:ptCount val="3"/>
                <c:pt idx="0">
                  <c:v>40</c:v>
                </c:pt>
                <c:pt idx="1">
                  <c:v>137</c:v>
                </c:pt>
                <c:pt idx="2">
                  <c:v>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6944256"/>
        <c:axId val="136946048"/>
      </c:barChart>
      <c:catAx>
        <c:axId val="136944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6946048"/>
        <c:crosses val="autoZero"/>
        <c:auto val="1"/>
        <c:lblAlgn val="ctr"/>
        <c:lblOffset val="100"/>
        <c:noMultiLvlLbl val="0"/>
      </c:catAx>
      <c:valAx>
        <c:axId val="1369460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6944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Зависимость результата от диапазона цены акции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'Таблицы для диаграмм (акции)'!$G$1</c:f>
              <c:strCache>
                <c:ptCount val="1"/>
                <c:pt idx="0">
                  <c:v>Результат</c:v>
                </c:pt>
              </c:strCache>
            </c:strRef>
          </c:tx>
          <c:spPr>
            <a:gradFill flip="none" rotWithShape="1">
              <a:gsLst>
                <a:gs pos="0">
                  <a:schemeClr val="accent4">
                    <a:lumMod val="60000"/>
                    <a:lumOff val="40000"/>
                    <a:shade val="30000"/>
                    <a:satMod val="115000"/>
                  </a:schemeClr>
                </a:gs>
                <a:gs pos="50000">
                  <a:schemeClr val="accent4">
                    <a:lumMod val="60000"/>
                    <a:lumOff val="40000"/>
                    <a:shade val="67500"/>
                    <a:satMod val="115000"/>
                  </a:schemeClr>
                </a:gs>
                <a:gs pos="100000">
                  <a:schemeClr val="accent4">
                    <a:lumMod val="60000"/>
                    <a:lumOff val="40000"/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</c:spPr>
          <c:invertIfNegative val="0"/>
          <c:cat>
            <c:numRef>
              <c:f>'Таблицы для диаграмм (акции)'!$F$2:$F$28</c:f>
              <c:numCache>
                <c:formatCode>General</c:formatCode>
                <c:ptCount val="27"/>
                <c:pt idx="0">
                  <c:v>40</c:v>
                </c:pt>
                <c:pt idx="1">
                  <c:v>60</c:v>
                </c:pt>
                <c:pt idx="2">
                  <c:v>90</c:v>
                </c:pt>
                <c:pt idx="3">
                  <c:v>115</c:v>
                </c:pt>
                <c:pt idx="4">
                  <c:v>35</c:v>
                </c:pt>
                <c:pt idx="5">
                  <c:v>20</c:v>
                </c:pt>
                <c:pt idx="6">
                  <c:v>130</c:v>
                </c:pt>
                <c:pt idx="7">
                  <c:v>55</c:v>
                </c:pt>
                <c:pt idx="8">
                  <c:v>70</c:v>
                </c:pt>
                <c:pt idx="9">
                  <c:v>45</c:v>
                </c:pt>
                <c:pt idx="10">
                  <c:v>65</c:v>
                </c:pt>
                <c:pt idx="11">
                  <c:v>50</c:v>
                </c:pt>
                <c:pt idx="12">
                  <c:v>30</c:v>
                </c:pt>
                <c:pt idx="13">
                  <c:v>10</c:v>
                </c:pt>
                <c:pt idx="14">
                  <c:v>205</c:v>
                </c:pt>
                <c:pt idx="15">
                  <c:v>200</c:v>
                </c:pt>
                <c:pt idx="16">
                  <c:v>80</c:v>
                </c:pt>
                <c:pt idx="17">
                  <c:v>25</c:v>
                </c:pt>
                <c:pt idx="18">
                  <c:v>75</c:v>
                </c:pt>
                <c:pt idx="19">
                  <c:v>140</c:v>
                </c:pt>
                <c:pt idx="20">
                  <c:v>110</c:v>
                </c:pt>
                <c:pt idx="21">
                  <c:v>120</c:v>
                </c:pt>
                <c:pt idx="22">
                  <c:v>160</c:v>
                </c:pt>
                <c:pt idx="23">
                  <c:v>100</c:v>
                </c:pt>
                <c:pt idx="24">
                  <c:v>95</c:v>
                </c:pt>
                <c:pt idx="25">
                  <c:v>105</c:v>
                </c:pt>
                <c:pt idx="26">
                  <c:v>15</c:v>
                </c:pt>
              </c:numCache>
            </c:numRef>
          </c:cat>
          <c:val>
            <c:numRef>
              <c:f>'Таблицы для диаграмм (акции)'!$G$2:$G$28</c:f>
              <c:numCache>
                <c:formatCode>General</c:formatCode>
                <c:ptCount val="27"/>
                <c:pt idx="0">
                  <c:v>578.5</c:v>
                </c:pt>
                <c:pt idx="1">
                  <c:v>-527.5</c:v>
                </c:pt>
                <c:pt idx="2">
                  <c:v>91</c:v>
                </c:pt>
                <c:pt idx="3">
                  <c:v>37</c:v>
                </c:pt>
                <c:pt idx="4">
                  <c:v>149.66</c:v>
                </c:pt>
                <c:pt idx="5">
                  <c:v>68</c:v>
                </c:pt>
                <c:pt idx="6">
                  <c:v>185.5</c:v>
                </c:pt>
                <c:pt idx="7">
                  <c:v>-252</c:v>
                </c:pt>
                <c:pt idx="8">
                  <c:v>320</c:v>
                </c:pt>
                <c:pt idx="9">
                  <c:v>607.5</c:v>
                </c:pt>
                <c:pt idx="10">
                  <c:v>-37</c:v>
                </c:pt>
                <c:pt idx="11">
                  <c:v>155.5</c:v>
                </c:pt>
                <c:pt idx="12">
                  <c:v>224</c:v>
                </c:pt>
                <c:pt idx="13">
                  <c:v>-23</c:v>
                </c:pt>
                <c:pt idx="14">
                  <c:v>49</c:v>
                </c:pt>
                <c:pt idx="15">
                  <c:v>-1.5</c:v>
                </c:pt>
                <c:pt idx="16">
                  <c:v>78</c:v>
                </c:pt>
                <c:pt idx="17">
                  <c:v>326.5</c:v>
                </c:pt>
                <c:pt idx="18">
                  <c:v>3.5</c:v>
                </c:pt>
                <c:pt idx="19">
                  <c:v>-2.5</c:v>
                </c:pt>
                <c:pt idx="20">
                  <c:v>-30.5</c:v>
                </c:pt>
                <c:pt idx="21">
                  <c:v>-17.5</c:v>
                </c:pt>
                <c:pt idx="22">
                  <c:v>1.5</c:v>
                </c:pt>
                <c:pt idx="23">
                  <c:v>133</c:v>
                </c:pt>
                <c:pt idx="24">
                  <c:v>-15</c:v>
                </c:pt>
                <c:pt idx="25">
                  <c:v>-16.5</c:v>
                </c:pt>
                <c:pt idx="26">
                  <c:v>179.5</c:v>
                </c:pt>
              </c:numCache>
            </c:numRef>
          </c:val>
        </c:ser>
        <c:ser>
          <c:idx val="1"/>
          <c:order val="1"/>
          <c:tx>
            <c:strRef>
              <c:f>'Таблицы для диаграмм (акции)'!$H$1</c:f>
              <c:strCache>
                <c:ptCount val="1"/>
                <c:pt idx="0">
                  <c:v>Комиссия</c:v>
                </c:pt>
              </c:strCache>
            </c:strRef>
          </c:tx>
          <c:invertIfNegative val="0"/>
          <c:cat>
            <c:numRef>
              <c:f>'Таблицы для диаграмм (акции)'!$F$2:$F$28</c:f>
              <c:numCache>
                <c:formatCode>General</c:formatCode>
                <c:ptCount val="27"/>
                <c:pt idx="0">
                  <c:v>40</c:v>
                </c:pt>
                <c:pt idx="1">
                  <c:v>60</c:v>
                </c:pt>
                <c:pt idx="2">
                  <c:v>90</c:v>
                </c:pt>
                <c:pt idx="3">
                  <c:v>115</c:v>
                </c:pt>
                <c:pt idx="4">
                  <c:v>35</c:v>
                </c:pt>
                <c:pt idx="5">
                  <c:v>20</c:v>
                </c:pt>
                <c:pt idx="6">
                  <c:v>130</c:v>
                </c:pt>
                <c:pt idx="7">
                  <c:v>55</c:v>
                </c:pt>
                <c:pt idx="8">
                  <c:v>70</c:v>
                </c:pt>
                <c:pt idx="9">
                  <c:v>45</c:v>
                </c:pt>
                <c:pt idx="10">
                  <c:v>65</c:v>
                </c:pt>
                <c:pt idx="11">
                  <c:v>50</c:v>
                </c:pt>
                <c:pt idx="12">
                  <c:v>30</c:v>
                </c:pt>
                <c:pt idx="13">
                  <c:v>10</c:v>
                </c:pt>
                <c:pt idx="14">
                  <c:v>205</c:v>
                </c:pt>
                <c:pt idx="15">
                  <c:v>200</c:v>
                </c:pt>
                <c:pt idx="16">
                  <c:v>80</c:v>
                </c:pt>
                <c:pt idx="17">
                  <c:v>25</c:v>
                </c:pt>
                <c:pt idx="18">
                  <c:v>75</c:v>
                </c:pt>
                <c:pt idx="19">
                  <c:v>140</c:v>
                </c:pt>
                <c:pt idx="20">
                  <c:v>110</c:v>
                </c:pt>
                <c:pt idx="21">
                  <c:v>120</c:v>
                </c:pt>
                <c:pt idx="22">
                  <c:v>160</c:v>
                </c:pt>
                <c:pt idx="23">
                  <c:v>100</c:v>
                </c:pt>
                <c:pt idx="24">
                  <c:v>95</c:v>
                </c:pt>
                <c:pt idx="25">
                  <c:v>105</c:v>
                </c:pt>
                <c:pt idx="26">
                  <c:v>15</c:v>
                </c:pt>
              </c:numCache>
            </c:numRef>
          </c:cat>
          <c:val>
            <c:numRef>
              <c:f>'Таблицы для диаграмм (акции)'!$H$2:$H$28</c:f>
              <c:numCache>
                <c:formatCode>General</c:formatCode>
                <c:ptCount val="27"/>
                <c:pt idx="0">
                  <c:v>57.5</c:v>
                </c:pt>
                <c:pt idx="1">
                  <c:v>42.5</c:v>
                </c:pt>
                <c:pt idx="2">
                  <c:v>5</c:v>
                </c:pt>
                <c:pt idx="3">
                  <c:v>5</c:v>
                </c:pt>
                <c:pt idx="4">
                  <c:v>78.394499999999994</c:v>
                </c:pt>
                <c:pt idx="5">
                  <c:v>30</c:v>
                </c:pt>
                <c:pt idx="6">
                  <c:v>17.5</c:v>
                </c:pt>
                <c:pt idx="7">
                  <c:v>85</c:v>
                </c:pt>
                <c:pt idx="8">
                  <c:v>35</c:v>
                </c:pt>
                <c:pt idx="9">
                  <c:v>62.5</c:v>
                </c:pt>
                <c:pt idx="10">
                  <c:v>10</c:v>
                </c:pt>
                <c:pt idx="11">
                  <c:v>57.5</c:v>
                </c:pt>
                <c:pt idx="12">
                  <c:v>80</c:v>
                </c:pt>
                <c:pt idx="13">
                  <c:v>10</c:v>
                </c:pt>
                <c:pt idx="14">
                  <c:v>5</c:v>
                </c:pt>
                <c:pt idx="15">
                  <c:v>2.5</c:v>
                </c:pt>
                <c:pt idx="16">
                  <c:v>5</c:v>
                </c:pt>
                <c:pt idx="17">
                  <c:v>77.5</c:v>
                </c:pt>
                <c:pt idx="18">
                  <c:v>7.5</c:v>
                </c:pt>
                <c:pt idx="19">
                  <c:v>2.5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5</c:v>
                </c:pt>
                <c:pt idx="24">
                  <c:v>5</c:v>
                </c:pt>
                <c:pt idx="25">
                  <c:v>2.5</c:v>
                </c:pt>
                <c:pt idx="26">
                  <c:v>17.5</c:v>
                </c:pt>
              </c:numCache>
            </c:numRef>
          </c:val>
        </c:ser>
        <c:ser>
          <c:idx val="2"/>
          <c:order val="2"/>
          <c:tx>
            <c:strRef>
              <c:f>'Таблицы для диаграмм (акции)'!$I$1</c:f>
              <c:strCache>
                <c:ptCount val="1"/>
                <c:pt idx="0">
                  <c:v>Кол-во сделок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'Таблицы для диаграмм (акции)'!$F$2:$F$28</c:f>
              <c:numCache>
                <c:formatCode>General</c:formatCode>
                <c:ptCount val="27"/>
                <c:pt idx="0">
                  <c:v>40</c:v>
                </c:pt>
                <c:pt idx="1">
                  <c:v>60</c:v>
                </c:pt>
                <c:pt idx="2">
                  <c:v>90</c:v>
                </c:pt>
                <c:pt idx="3">
                  <c:v>115</c:v>
                </c:pt>
                <c:pt idx="4">
                  <c:v>35</c:v>
                </c:pt>
                <c:pt idx="5">
                  <c:v>20</c:v>
                </c:pt>
                <c:pt idx="6">
                  <c:v>130</c:v>
                </c:pt>
                <c:pt idx="7">
                  <c:v>55</c:v>
                </c:pt>
                <c:pt idx="8">
                  <c:v>70</c:v>
                </c:pt>
                <c:pt idx="9">
                  <c:v>45</c:v>
                </c:pt>
                <c:pt idx="10">
                  <c:v>65</c:v>
                </c:pt>
                <c:pt idx="11">
                  <c:v>50</c:v>
                </c:pt>
                <c:pt idx="12">
                  <c:v>30</c:v>
                </c:pt>
                <c:pt idx="13">
                  <c:v>10</c:v>
                </c:pt>
                <c:pt idx="14">
                  <c:v>205</c:v>
                </c:pt>
                <c:pt idx="15">
                  <c:v>200</c:v>
                </c:pt>
                <c:pt idx="16">
                  <c:v>80</c:v>
                </c:pt>
                <c:pt idx="17">
                  <c:v>25</c:v>
                </c:pt>
                <c:pt idx="18">
                  <c:v>75</c:v>
                </c:pt>
                <c:pt idx="19">
                  <c:v>140</c:v>
                </c:pt>
                <c:pt idx="20">
                  <c:v>110</c:v>
                </c:pt>
                <c:pt idx="21">
                  <c:v>120</c:v>
                </c:pt>
                <c:pt idx="22">
                  <c:v>160</c:v>
                </c:pt>
                <c:pt idx="23">
                  <c:v>100</c:v>
                </c:pt>
                <c:pt idx="24">
                  <c:v>95</c:v>
                </c:pt>
                <c:pt idx="25">
                  <c:v>105</c:v>
                </c:pt>
                <c:pt idx="26">
                  <c:v>15</c:v>
                </c:pt>
              </c:numCache>
            </c:numRef>
          </c:cat>
          <c:val>
            <c:numRef>
              <c:f>'Таблицы для диаграмм (акции)'!$I$2:$I$28</c:f>
              <c:numCache>
                <c:formatCode>#,##0</c:formatCode>
                <c:ptCount val="27"/>
                <c:pt idx="0">
                  <c:v>19</c:v>
                </c:pt>
                <c:pt idx="1">
                  <c:v>14</c:v>
                </c:pt>
                <c:pt idx="2">
                  <c:v>2</c:v>
                </c:pt>
                <c:pt idx="3">
                  <c:v>2</c:v>
                </c:pt>
                <c:pt idx="4">
                  <c:v>22</c:v>
                </c:pt>
                <c:pt idx="5">
                  <c:v>10</c:v>
                </c:pt>
                <c:pt idx="6">
                  <c:v>4</c:v>
                </c:pt>
                <c:pt idx="7">
                  <c:v>15</c:v>
                </c:pt>
                <c:pt idx="8">
                  <c:v>12</c:v>
                </c:pt>
                <c:pt idx="9">
                  <c:v>16</c:v>
                </c:pt>
                <c:pt idx="10">
                  <c:v>4</c:v>
                </c:pt>
                <c:pt idx="11">
                  <c:v>12</c:v>
                </c:pt>
                <c:pt idx="12">
                  <c:v>24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2</c:v>
                </c:pt>
                <c:pt idx="17">
                  <c:v>16</c:v>
                </c:pt>
                <c:pt idx="18">
                  <c:v>3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2</c:v>
                </c:pt>
                <c:pt idx="24">
                  <c:v>2</c:v>
                </c:pt>
                <c:pt idx="25">
                  <c:v>1</c:v>
                </c:pt>
                <c:pt idx="26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137107712"/>
        <c:axId val="137121792"/>
      </c:barChart>
      <c:catAx>
        <c:axId val="13710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7121792"/>
        <c:crosses val="autoZero"/>
        <c:auto val="1"/>
        <c:lblAlgn val="ctr"/>
        <c:lblOffset val="100"/>
        <c:noMultiLvlLbl val="0"/>
      </c:catAx>
      <c:valAx>
        <c:axId val="1371217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7107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4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80</xdr:row>
      <xdr:rowOff>23812</xdr:rowOff>
    </xdr:from>
    <xdr:to>
      <xdr:col>29</xdr:col>
      <xdr:colOff>390656</xdr:colOff>
      <xdr:row>114</xdr:row>
      <xdr:rowOff>26812</xdr:rowOff>
    </xdr:to>
    <xdr:graphicFrame macro="">
      <xdr:nvGraphicFramePr>
        <xdr:cNvPr id="3" name="ctOHLCV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45</xdr:row>
      <xdr:rowOff>163374</xdr:rowOff>
    </xdr:from>
    <xdr:to>
      <xdr:col>29</xdr:col>
      <xdr:colOff>390656</xdr:colOff>
      <xdr:row>79</xdr:row>
      <xdr:rowOff>166374</xdr:rowOff>
    </xdr:to>
    <xdr:graphicFrame macro="">
      <xdr:nvGraphicFramePr>
        <xdr:cNvPr id="4" name="chartGrossNe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114</xdr:row>
      <xdr:rowOff>109125</xdr:rowOff>
    </xdr:from>
    <xdr:to>
      <xdr:col>11</xdr:col>
      <xdr:colOff>228469</xdr:colOff>
      <xdr:row>137</xdr:row>
      <xdr:rowOff>47625</xdr:rowOff>
    </xdr:to>
    <xdr:graphicFrame macro="">
      <xdr:nvGraphicFramePr>
        <xdr:cNvPr id="5" name="ctTrades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331125</xdr:colOff>
      <xdr:row>114</xdr:row>
      <xdr:rowOff>109125</xdr:rowOff>
    </xdr:from>
    <xdr:to>
      <xdr:col>23</xdr:col>
      <xdr:colOff>71437</xdr:colOff>
      <xdr:row>137</xdr:row>
      <xdr:rowOff>47625</xdr:rowOff>
    </xdr:to>
    <xdr:graphicFrame macro="">
      <xdr:nvGraphicFramePr>
        <xdr:cNvPr id="8" name="ctVolume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331125</xdr:colOff>
      <xdr:row>161</xdr:row>
      <xdr:rowOff>0</xdr:rowOff>
    </xdr:from>
    <xdr:to>
      <xdr:col>23</xdr:col>
      <xdr:colOff>71437</xdr:colOff>
      <xdr:row>183</xdr:row>
      <xdr:rowOff>129000</xdr:rowOff>
    </xdr:to>
    <xdr:graphicFrame macro="">
      <xdr:nvGraphicFramePr>
        <xdr:cNvPr id="7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29</xdr:col>
      <xdr:colOff>390656</xdr:colOff>
      <xdr:row>22</xdr:row>
      <xdr:rowOff>129000</xdr:rowOff>
    </xdr:to>
    <xdr:graphicFrame macro="">
      <xdr:nvGraphicFramePr>
        <xdr:cNvPr id="15" name="ctDailyResult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22</xdr:row>
      <xdr:rowOff>176937</xdr:rowOff>
    </xdr:from>
    <xdr:to>
      <xdr:col>29</xdr:col>
      <xdr:colOff>390656</xdr:colOff>
      <xdr:row>45</xdr:row>
      <xdr:rowOff>115437</xdr:rowOff>
    </xdr:to>
    <xdr:graphicFrame macro="">
      <xdr:nvGraphicFramePr>
        <xdr:cNvPr id="16" name="ctWeeklyResult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161</xdr:row>
      <xdr:rowOff>3571</xdr:rowOff>
    </xdr:from>
    <xdr:to>
      <xdr:col>11</xdr:col>
      <xdr:colOff>228469</xdr:colOff>
      <xdr:row>183</xdr:row>
      <xdr:rowOff>132571</xdr:rowOff>
    </xdr:to>
    <xdr:graphicFrame macro="">
      <xdr:nvGraphicFramePr>
        <xdr:cNvPr id="2" name="ctDirection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137</xdr:row>
      <xdr:rowOff>144844</xdr:rowOff>
    </xdr:from>
    <xdr:to>
      <xdr:col>11</xdr:col>
      <xdr:colOff>228469</xdr:colOff>
      <xdr:row>160</xdr:row>
      <xdr:rowOff>83344</xdr:rowOff>
    </xdr:to>
    <xdr:graphicFrame macro="">
      <xdr:nvGraphicFramePr>
        <xdr:cNvPr id="13" name="ctEntryResul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331125</xdr:colOff>
      <xdr:row>137</xdr:row>
      <xdr:rowOff>142875</xdr:rowOff>
    </xdr:from>
    <xdr:to>
      <xdr:col>23</xdr:col>
      <xdr:colOff>71437</xdr:colOff>
      <xdr:row>160</xdr:row>
      <xdr:rowOff>81375</xdr:rowOff>
    </xdr:to>
    <xdr:graphicFrame macro="">
      <xdr:nvGraphicFramePr>
        <xdr:cNvPr id="12" name="ctExitResul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36844</xdr:colOff>
      <xdr:row>23</xdr:row>
      <xdr:rowOff>0</xdr:rowOff>
    </xdr:from>
    <xdr:to>
      <xdr:col>29</xdr:col>
      <xdr:colOff>535782</xdr:colOff>
      <xdr:row>45</xdr:row>
      <xdr:rowOff>129000</xdr:rowOff>
    </xdr:to>
    <xdr:graphicFrame macro="">
      <xdr:nvGraphicFramePr>
        <xdr:cNvPr id="5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46</xdr:row>
      <xdr:rowOff>0</xdr:rowOff>
    </xdr:from>
    <xdr:to>
      <xdr:col>14</xdr:col>
      <xdr:colOff>570375</xdr:colOff>
      <xdr:row>68</xdr:row>
      <xdr:rowOff>129000</xdr:rowOff>
    </xdr:to>
    <xdr:graphicFrame macro="">
      <xdr:nvGraphicFramePr>
        <xdr:cNvPr id="6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14</xdr:col>
      <xdr:colOff>570375</xdr:colOff>
      <xdr:row>22</xdr:row>
      <xdr:rowOff>129000</xdr:rowOff>
    </xdr:to>
    <xdr:graphicFrame macro="">
      <xdr:nvGraphicFramePr>
        <xdr:cNvPr id="7" name="ctDay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36844</xdr:colOff>
      <xdr:row>0</xdr:row>
      <xdr:rowOff>0</xdr:rowOff>
    </xdr:from>
    <xdr:to>
      <xdr:col>29</xdr:col>
      <xdr:colOff>535782</xdr:colOff>
      <xdr:row>22</xdr:row>
      <xdr:rowOff>129000</xdr:rowOff>
    </xdr:to>
    <xdr:graphicFrame macro="">
      <xdr:nvGraphicFramePr>
        <xdr:cNvPr id="8" name="ctTime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23</xdr:row>
      <xdr:rowOff>0</xdr:rowOff>
    </xdr:from>
    <xdr:to>
      <xdr:col>14</xdr:col>
      <xdr:colOff>570375</xdr:colOff>
      <xdr:row>45</xdr:row>
      <xdr:rowOff>129000</xdr:rowOff>
    </xdr:to>
    <xdr:graphicFrame macro="">
      <xdr:nvGraphicFramePr>
        <xdr:cNvPr id="9" name="ctTimeResult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552937</xdr:colOff>
      <xdr:row>46</xdr:row>
      <xdr:rowOff>23812</xdr:rowOff>
    </xdr:from>
    <xdr:to>
      <xdr:col>29</xdr:col>
      <xdr:colOff>390656</xdr:colOff>
      <xdr:row>68</xdr:row>
      <xdr:rowOff>152812</xdr:rowOff>
    </xdr:to>
    <xdr:graphicFrame macro="">
      <xdr:nvGraphicFramePr>
        <xdr:cNvPr id="4" name="ctValue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0</xdr:rowOff>
    </xdr:from>
    <xdr:to>
      <xdr:col>29</xdr:col>
      <xdr:colOff>390656</xdr:colOff>
      <xdr:row>45</xdr:row>
      <xdr:rowOff>129000</xdr:rowOff>
    </xdr:to>
    <xdr:graphicFrame macro="">
      <xdr:nvGraphicFramePr>
        <xdr:cNvPr id="5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23812</xdr:rowOff>
    </xdr:from>
    <xdr:to>
      <xdr:col>14</xdr:col>
      <xdr:colOff>444937</xdr:colOff>
      <xdr:row>68</xdr:row>
      <xdr:rowOff>152812</xdr:rowOff>
    </xdr:to>
    <xdr:graphicFrame macro="">
      <xdr:nvGraphicFramePr>
        <xdr:cNvPr id="3" name="ctExchange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29</xdr:col>
      <xdr:colOff>390656</xdr:colOff>
      <xdr:row>22</xdr:row>
      <xdr:rowOff>129000</xdr:rowOff>
    </xdr:to>
    <xdr:graphicFrame macro="">
      <xdr:nvGraphicFramePr>
        <xdr:cNvPr id="6" name="ctPriceResul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втор" refreshedDate="41267.798994675926" missingItemsLimit="0" createdVersion="4" refreshedVersion="4" minRefreshableVersion="3" recordCount="2001">
  <cacheSource type="worksheet">
    <worksheetSource ref="A1:AO65536" sheet="Данные"/>
  </cacheSource>
  <cacheFields count="41">
    <cacheField name="№ сделки" numFmtId="0">
      <sharedItems containsString="0" containsBlank="1" containsNumber="1" containsInteger="1" minValue="1" maxValue="999"/>
    </cacheField>
    <cacheField name="Дата открытия" numFmtId="0">
      <sharedItems containsNonDate="0" containsDate="1" containsString="0" containsBlank="1" minDate="2012-09-10T00:00:00" maxDate="2012-12-15T00:00:00" count="31">
        <d v="2012-09-10T00:00:00"/>
        <d v="2012-09-11T00:00:00"/>
        <d v="2012-09-12T00:00:00"/>
        <d v="2012-09-13T00:00:00"/>
        <d v="2012-09-17T00:00:00"/>
        <d v="2012-09-18T00:00:00"/>
        <d v="2012-09-19T00:00:00"/>
        <d v="2012-09-20T00:00:00"/>
        <d v="2012-09-21T00:00:00"/>
        <d v="2012-09-24T00:00:00"/>
        <d v="2012-09-25T00:00:00"/>
        <d v="2012-10-01T00:00:00"/>
        <d v="2012-10-02T00:00:00"/>
        <d v="2012-10-03T00:00:00"/>
        <d v="2012-10-15T00:00:00"/>
        <d v="2012-10-16T00:00:00"/>
        <d v="2012-10-26T00:00:00"/>
        <d v="2012-11-01T00:00:00"/>
        <d v="2012-11-06T00:00:00"/>
        <d v="2012-11-08T00:00:00"/>
        <d v="2012-11-13T00:00:00"/>
        <d v="2012-11-15T00:00:00"/>
        <d v="2012-11-21T00:00:00"/>
        <d v="2012-11-30T00:00:00"/>
        <d v="2012-12-04T00:00:00"/>
        <d v="2012-12-10T00:00:00"/>
        <d v="2012-12-11T00:00:00"/>
        <d v="2012-12-12T00:00:00"/>
        <d v="2012-12-13T00:00:00"/>
        <d v="2012-12-14T00:00:00"/>
        <m/>
      </sharedItems>
    </cacheField>
    <cacheField name="Дата закрытия" numFmtId="0">
      <sharedItems containsNonDate="0" containsDate="1" containsString="0" containsBlank="1" minDate="2012-09-10T00:00:00" maxDate="2012-12-15T00:00:00"/>
    </cacheField>
    <cacheField name="Время открытия" numFmtId="0">
      <sharedItems containsNonDate="0" containsDate="1" containsString="0" containsBlank="1" minDate="1899-12-30T07:52:00" maxDate="1899-12-30T15:15:00"/>
    </cacheField>
    <cacheField name="Время закрытия" numFmtId="0">
      <sharedItems containsDate="1" containsBlank="1" containsMixedTypes="1" minDate="1899-12-30T08:16:00" maxDate="1899-12-30T15:57:00"/>
    </cacheField>
    <cacheField name="Акция" numFmtId="0">
      <sharedItems containsBlank="1" count="124">
        <s v="PPG"/>
        <s v="TWC"/>
        <s v="VMC"/>
        <s v="URBN"/>
        <s v="WLP"/>
        <s v="EPB"/>
        <s v="MAKO"/>
        <s v="CLF"/>
        <s v="V"/>
        <s v="CAM"/>
        <s v="RRC"/>
        <s v="COG"/>
        <s v="CVX"/>
        <s v="TRV"/>
        <s v="HRS"/>
        <s v="MCO"/>
        <s v="EXC"/>
        <s v="SLV"/>
        <s v="CIG"/>
        <s v="ANF"/>
        <s v="JAH"/>
        <s v="PLL"/>
        <s v="EQIX"/>
        <s v="ORLY"/>
        <s v="CRBC"/>
        <s v="GILD"/>
        <s v="CIE"/>
        <s v="UPS"/>
        <s v="ICE"/>
        <s v="IRIS"/>
        <s v="OPEN"/>
        <s v="CNW"/>
        <s v="LIFE"/>
        <s v="PM"/>
        <s v="FIO"/>
        <s v="FFIV"/>
        <s v="ONXX"/>
        <s v="DISH"/>
        <s v="DECK"/>
        <s v="LO"/>
        <s v="HAIN"/>
        <s v="COH"/>
        <s v="LULU"/>
        <s v="GGC"/>
        <s v="BECN"/>
        <s v="SPG"/>
        <s v="KMX"/>
        <s v="IH"/>
        <s v="LEN"/>
        <s v="SBUX"/>
        <s v="DIS"/>
        <s v="EMC"/>
        <s v="RKT"/>
        <s v="CTB"/>
        <s v="IP"/>
        <s v="RNF"/>
        <s v="CXW"/>
        <s v="GME"/>
        <s v="VRA"/>
        <s v="AG"/>
        <s v="STR"/>
        <s v="LAMR"/>
        <s v="TPX"/>
        <s v="VVUS"/>
        <s v="HD"/>
        <s v="ABT"/>
        <s v="CB"/>
        <s v="DVA"/>
        <s v="CVI"/>
        <s v="TAP"/>
        <s v="BMC"/>
        <s v="CLB"/>
        <s v="MSCI"/>
        <s v="HPY"/>
        <s v="MNRO"/>
        <s v="GCI"/>
        <s v="AGNC"/>
        <s v="MTGE"/>
        <s v="LOW"/>
        <s v="MUR"/>
        <s v="NOC"/>
        <s v="EFX"/>
        <s v="EMN"/>
        <s v="VXX"/>
        <s v="QLIK"/>
        <s v="LYB"/>
        <s v="FIRE"/>
        <s v="CI"/>
        <s v="CRUS"/>
        <s v="ELLI"/>
        <s v="SM"/>
        <s v="CSC"/>
        <s v="PMT"/>
        <s v="AMCX"/>
        <s v="BWC"/>
        <s v="K"/>
        <s v="DOW"/>
        <s v="MMP"/>
        <s v="MNST"/>
        <s v="SLW"/>
        <s v="OSIS"/>
        <s v="WSM"/>
        <s v="STJ"/>
        <s v="TFM"/>
        <s v="YOKU"/>
        <s v="BKS"/>
        <s v="SSYS"/>
        <s v="DG"/>
        <s v="SINA"/>
        <s v="MTN"/>
        <s v="GPS"/>
        <s v="NYX"/>
        <s v="GEO"/>
        <s v="TRIP"/>
        <s v="DKS"/>
        <s v="KORS"/>
        <s v="BAS"/>
        <s v="LXK"/>
        <s v="CRL"/>
        <s v="LHO"/>
        <s v="SLB"/>
        <s v="JBL"/>
        <s v="CNC"/>
        <m/>
      </sharedItems>
    </cacheField>
    <cacheField name="Направление сделки" numFmtId="0">
      <sharedItems containsBlank="1" count="3">
        <s v="L"/>
        <s v="S"/>
        <m/>
      </sharedItems>
    </cacheField>
    <cacheField name="Первоначальный стоп-лосс" numFmtId="0">
      <sharedItems containsString="0" containsBlank="1" containsNumber="1" minValue="10.67" maxValue="203.45"/>
    </cacheField>
    <cacheField name="Цена открытия" numFmtId="0">
      <sharedItems containsString="0" containsBlank="1" containsNumber="1" minValue="10.46" maxValue="204.57"/>
    </cacheField>
    <cacheField name="Цена закрытия" numFmtId="0">
      <sharedItems containsString="0" containsBlank="1" containsNumber="1" minValue="10.59" maxValue="204.9"/>
    </cacheField>
    <cacheField name="Кол-во акций" numFmtId="0">
      <sharedItems containsString="0" containsBlank="1" containsNumber="1" minValue="35.78" maxValue="500"/>
    </cacheField>
    <cacheField name="Способ входа в позицию" numFmtId="0">
      <sharedItems containsBlank="1" count="9">
        <s v="Срыв базы"/>
        <s v="Разворотная формация"/>
        <s v="Продолжение движения"/>
        <m/>
        <s v="Пробой экстремума"/>
        <s v="Пробой уровня"/>
        <s v="Отскок от уровня"/>
        <s v="Другое1 (написать)"/>
        <s v="Другое2 (написать)"/>
      </sharedItems>
    </cacheField>
    <cacheField name="Способ выхода из позиции" numFmtId="0">
      <sharedItems containsBlank="1" count="5">
        <s v="Подтянутый стоп"/>
        <s v="Стоп-лосс"/>
        <s v="Самостоятельный выход"/>
        <m/>
        <s v="Маржин-колл"/>
      </sharedItems>
    </cacheField>
    <cacheField name="Оценка трейда" numFmtId="0">
      <sharedItems containsString="0" containsBlank="1" containsNumber="1" containsInteger="1" minValue="1" maxValue="5" count="6">
        <n v="3"/>
        <n v="2"/>
        <n v="4"/>
        <n v="5"/>
        <m/>
        <n v="1"/>
      </sharedItems>
    </cacheField>
    <cacheField name="Комментарий" numFmtId="0">
      <sharedItems containsBlank="1"/>
    </cacheField>
    <cacheField name="Комиссия на 200 акций" numFmtId="0">
      <sharedItems containsString="0" containsBlank="1" containsNumber="1" minValue="2.5" maxValue="2.5"/>
    </cacheField>
    <cacheField name="Комиссия всего" numFmtId="0">
      <sharedItems containsBlank="1" containsMixedTypes="1" containsNumber="1" minValue="0.89450000000000007" maxValue="12.5"/>
    </cacheField>
    <cacheField name="Сумма открытия" numFmtId="0">
      <sharedItems containsBlank="1" containsMixedTypes="1" containsNumber="1" minValue="1205" maxValue="39180"/>
    </cacheField>
    <cacheField name="Сумма закрытия" numFmtId="0">
      <sharedItems containsBlank="1" containsMixedTypes="1" containsNumber="1" minValue="1231" maxValue="39120"/>
    </cacheField>
    <cacheField name="P/L Gross (в центах)" numFmtId="0">
      <sharedItems containsBlank="1" containsMixedTypes="1" containsNumber="1" minValue="-414.99999999999989" maxValue="176.99999999999994"/>
    </cacheField>
    <cacheField name="P\L Gross" numFmtId="0">
      <sharedItems containsBlank="1" containsMixedTypes="1" containsNumber="1" minValue="-415" maxValue="515"/>
    </cacheField>
    <cacheField name="P\L Net" numFmtId="0">
      <sharedItems containsBlank="1" containsMixedTypes="1" containsNumber="1" minValue="-417.5" maxValue="502.5"/>
    </cacheField>
    <cacheField name="P\L Gross (%)" numFmtId="0">
      <sharedItems containsBlank="1" containsMixedTypes="1" containsNumber="1" minValue="-3.1551724137931036" maxValue="4.2"/>
    </cacheField>
    <cacheField name="P\L Net (%)" numFmtId="0">
      <sharedItems containsBlank="1" containsMixedTypes="1" containsNumber="1" minValue="-4.1638418079096047" maxValue="5.0625"/>
    </cacheField>
    <cacheField name="Конечная сумма (Gross)" numFmtId="0">
      <sharedItems containsBlank="1" containsMixedTypes="1" containsNumber="1" minValue="-289" maxValue="2997.05"/>
    </cacheField>
    <cacheField name="Конечная сумма (Net)" numFmtId="0">
      <sharedItems containsBlank="1" containsMixedTypes="1" containsNumber="1" minValue="-339" maxValue="2288.66"/>
    </cacheField>
    <cacheField name="Время в сделке (мин)" numFmtId="0">
      <sharedItems containsBlank="1" containsMixedTypes="1" containsNumber="1" minValue="0" maxValue="297.9999999969732"/>
    </cacheField>
    <cacheField name="R - мультипликатор" numFmtId="0">
      <sharedItems containsBlank="1" containsMixedTypes="1" containsNumber="1" minValue="-91.5" maxValue="41.5" count="25">
        <n v="3"/>
        <n v="1"/>
        <n v="2.5"/>
        <n v="-1"/>
        <n v="0.5"/>
        <n v="2"/>
        <n v="-91.5"/>
        <n v="-5.5"/>
        <n v="4.5"/>
        <n v="1.5"/>
        <n v="0"/>
        <n v="6"/>
        <n v="-1.5"/>
        <n v="-0.5"/>
        <n v="5.5"/>
        <n v="-17"/>
        <n v="5"/>
        <n v="41.5"/>
        <n v="7"/>
        <n v="-2"/>
        <n v="4"/>
        <n v="-8"/>
        <n v="-3"/>
        <s v=""/>
        <m/>
      </sharedItems>
    </cacheField>
    <cacheField name="Индустрия" numFmtId="0">
      <sharedItems containsBlank="1" count="80">
        <s v="Conglomerates"/>
        <s v="CATV Systems"/>
        <s v="General Building Materials"/>
        <s v="Apparel Stores"/>
        <s v="Health Care Plans"/>
        <s v="Oil &amp; Gas Pipelines"/>
        <s v="Medical Appliances &amp; Equipment"/>
        <s v="Industrial Metals &amp; Minerals"/>
        <s v="Business Services"/>
        <s v="Oil &amp; Gas Equipment &amp; Services"/>
        <s v="Independent Oil &amp; Gas"/>
        <s v="Major Integrated Oil &amp; Gas"/>
        <s v="Property &amp; Casualty Insurance"/>
        <s v="Communication Equipment"/>
        <s v="Credit Services"/>
        <s v="Diversified Utilities"/>
        <s v="Exchange Traded Fund"/>
        <s v="Electric Utilities"/>
        <s v="Housewares &amp; Accessories"/>
        <s v="Diversified Machinery"/>
        <s v="Telecom Services - Domestic"/>
        <s v="Auto Parts Stores"/>
        <s v="Regional - Midwest Banks"/>
        <s v="Biotechnology"/>
        <s v="Oil &amp; Gas Drilling &amp; Exploration"/>
        <s v="Air Delivery &amp; Freight Services"/>
        <s v="Diversified Investments"/>
        <s v="Scientific &amp; Technical Instruments"/>
        <s v="Trucking"/>
        <s v="Cigarettes"/>
        <s v="Internet Service Providers"/>
        <s v="Textile - Apparel Footwear &amp; Accessories"/>
        <s v="Processed &amp; Packaged Goods"/>
        <s v="Textile - Apparel Clothing"/>
        <s v="Synthetics"/>
        <s v="Building Materials Wholesale"/>
        <s v="REIT - Retail"/>
        <s v="Auto Dealerships"/>
        <s v="Unknown"/>
        <s v="Residential Construction"/>
        <s v="Specialty Eateries"/>
        <s v="Entertainment - Diversified"/>
        <s v="Data Storage Devices"/>
        <s v="Paper &amp; Paper Products"/>
        <s v="Rubber &amp; Plastics"/>
        <s v="Property Management"/>
        <s v="Electronics Stores"/>
        <s v="Marketing Services"/>
        <s v="Home Furnishings &amp; Fixtures"/>
        <s v="Home Improvement Stores"/>
        <s v="Drug Manufacturers - Major"/>
        <s v="Specialized Health Services"/>
        <s v="Oil &amp; Gas Refining &amp; Marketing"/>
        <s v="Beverages - Brewers"/>
        <s v="Application Software"/>
        <s v="Consumer Services"/>
        <s v="Publishing - Newspapers"/>
        <s v="REIT - Residential"/>
        <s v="Aerospace/Defense Products &amp; Services"/>
        <s v="Chemicals - Major Diversified"/>
        <s v="Business Software &amp; Services"/>
        <s v="Specialty Chemicals"/>
        <s v="Security Software &amp; Services"/>
        <s v="Semiconductor - Specialized"/>
        <s v="Information Technology Services"/>
        <s v="Silver"/>
        <s v="Semiconductor Equipment &amp; Materials"/>
        <s v="Home Furnishing Stores"/>
        <s v="Specialty Retail, Other"/>
        <s v="Computer Peripherals"/>
        <s v="Discount, Variety Stores"/>
        <s v="Internet Software &amp; Services"/>
        <s v="Resorts &amp; Casinos"/>
        <s v="Security &amp; Protection Services"/>
        <s v="Sporting Goods Stores"/>
        <s v="Computer Based Systems"/>
        <s v="REIT - Hotel/Motel"/>
        <s v="Printed Circuit Boards"/>
        <s v=""/>
        <m/>
      </sharedItems>
    </cacheField>
    <cacheField name="Сектор" numFmtId="0">
      <sharedItems containsBlank="1" count="12">
        <s v="Conglomerates"/>
        <s v="Services"/>
        <s v="Industrial Goods"/>
        <s v="Healthcare"/>
        <s v="Basic Materials"/>
        <s v="Financial"/>
        <s v="Technology"/>
        <s v="Utilities"/>
        <s v="Consumer Goods"/>
        <s v="Unknown"/>
        <s v=""/>
        <m/>
      </sharedItems>
    </cacheField>
    <cacheField name="Биржа" numFmtId="0">
      <sharedItems containsBlank="1" count="5">
        <s v="NYSE"/>
        <s v="NASDAQ"/>
        <s v="Unknown"/>
        <s v=""/>
        <m/>
      </sharedItems>
    </cacheField>
    <cacheField name="День недели" numFmtId="0">
      <sharedItems containsBlank="1" count="7">
        <s v="Понедельник"/>
        <s v="Вторник"/>
        <s v="Среда"/>
        <s v="Четверг"/>
        <s v="Пятница"/>
        <s v=""/>
        <m/>
      </sharedItems>
    </cacheField>
    <cacheField name="Неделя" numFmtId="0">
      <sharedItems containsBlank="1" containsMixedTypes="1" containsNumber="1" containsInteger="1" minValue="38" maxValue="51" count="15">
        <n v="38"/>
        <n v="39"/>
        <n v="40"/>
        <n v="41"/>
        <n v="43"/>
        <n v="44"/>
        <n v="45"/>
        <n v="46"/>
        <n v="47"/>
        <n v="48"/>
        <n v="49"/>
        <n v="50"/>
        <n v="51"/>
        <s v=""/>
        <m/>
      </sharedItems>
    </cacheField>
    <cacheField name="Месяц" numFmtId="0">
      <sharedItems containsBlank="1" count="6">
        <s v="Сентябрь"/>
        <s v="Октябрь"/>
        <s v="Ноябрь"/>
        <s v="Декабрь"/>
        <s v=""/>
        <m/>
      </sharedItems>
    </cacheField>
    <cacheField name="Год" numFmtId="0">
      <sharedItems containsBlank="1" containsMixedTypes="1" containsNumber="1" containsInteger="1" minValue="2012" maxValue="2012" count="3">
        <n v="2012"/>
        <s v=""/>
        <m/>
      </sharedItems>
    </cacheField>
    <cacheField name="Диапазон времени входа" numFmtId="0">
      <sharedItems containsDate="1" containsBlank="1" containsMixedTypes="1" minDate="1899-12-30T08:00:00" maxDate="1899-12-30T15:30:00" count="17">
        <d v="1899-12-30T10:00:00"/>
        <d v="1899-12-30T10:30:00"/>
        <d v="1899-12-30T11:00:00"/>
        <d v="1899-12-30T09:30:00"/>
        <d v="1899-12-30T12:30:00"/>
        <d v="1899-12-30T11:30:00"/>
        <d v="1899-12-30T14:00:00"/>
        <d v="1899-12-30T15:30:00"/>
        <d v="1899-12-30T12:00:00"/>
        <d v="1899-12-30T13:30:00"/>
        <d v="1899-12-30T14:30:00"/>
        <d v="1899-12-30T15:00:00"/>
        <d v="1899-12-30T13:00:00"/>
        <d v="1899-12-30T08:00:00"/>
        <d v="1899-12-30T08:30:00"/>
        <s v=""/>
        <m/>
      </sharedItems>
    </cacheField>
    <cacheField name="Диапазон времени в сделке" numFmtId="0">
      <sharedItems containsBlank="1" containsMixedTypes="1" containsNumber="1" containsInteger="1" minValue="0" maxValue="300" count="19">
        <n v="30"/>
        <n v="70"/>
        <n v="10"/>
        <s v=""/>
        <n v="60"/>
        <n v="20"/>
        <n v="0"/>
        <n v="100"/>
        <n v="280"/>
        <n v="50"/>
        <n v="300"/>
        <n v="40"/>
        <n v="200"/>
        <n v="90"/>
        <n v="230"/>
        <n v="110"/>
        <n v="180"/>
        <n v="270"/>
        <m/>
      </sharedItems>
    </cacheField>
    <cacheField name="Диапазон цены открытия" numFmtId="0">
      <sharedItems containsBlank="1" containsMixedTypes="1" containsNumber="1" containsInteger="1" minValue="10" maxValue="205" count="29">
        <n v="115"/>
        <n v="90"/>
        <n v="40"/>
        <n v="60"/>
        <n v="35"/>
        <n v="20"/>
        <n v="130"/>
        <n v="55"/>
        <n v="70"/>
        <n v="45"/>
        <n v="65"/>
        <n v="50"/>
        <n v="30"/>
        <n v="10"/>
        <n v="205"/>
        <n v="200"/>
        <n v="80"/>
        <n v="25"/>
        <n v="75"/>
        <n v="140"/>
        <n v="110"/>
        <n v="120"/>
        <n v="160"/>
        <n v="100"/>
        <n v="95"/>
        <n v="105"/>
        <n v="15"/>
        <s v=""/>
        <m/>
      </sharedItems>
    </cacheField>
    <cacheField name="Открытие дня" numFmtId="0">
      <sharedItems containsBlank="1" containsMixedTypes="1" containsNumber="1" minValue="-278" maxValue="2197.16"/>
    </cacheField>
    <cacheField name="Закрытие дня" numFmtId="0">
      <sharedItems containsBlank="1" containsMixedTypes="1" containsNumber="1" minValue="-278" maxValue="2264.66"/>
    </cacheField>
    <cacheField name="Проторгованный объем" numFmtId="0">
      <sharedItems containsBlank="1" containsMixedTypes="1" containsNumber="1" minValue="71.56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1">
  <r>
    <n v="1"/>
    <x v="0"/>
    <d v="2012-09-10T00:00:00"/>
    <d v="1899-12-30T10:01:00"/>
    <d v="1899-12-30T10:32:00"/>
    <x v="0"/>
    <x v="0"/>
    <n v="115.8"/>
    <n v="116"/>
    <n v="116.57"/>
    <n v="100"/>
    <x v="0"/>
    <x v="0"/>
    <x v="0"/>
    <s v="Сделки утром по базам (методичка Макса)"/>
    <n v="2.5"/>
    <n v="2.5"/>
    <n v="11600"/>
    <n v="11657"/>
    <n v="56.999999999999318"/>
    <n v="57"/>
    <n v="54.5"/>
    <n v="0"/>
    <n v="0"/>
    <n v="57"/>
    <n v="54.5"/>
    <n v="30.99999999627471"/>
    <x v="0"/>
    <x v="0"/>
    <x v="0"/>
    <x v="0"/>
    <x v="0"/>
    <x v="0"/>
    <x v="0"/>
    <x v="0"/>
    <x v="0"/>
    <x v="0"/>
    <x v="0"/>
    <n v="0"/>
    <n v="0"/>
    <n v="200"/>
  </r>
  <r>
    <n v="2"/>
    <x v="0"/>
    <d v="2012-09-10T00:00:00"/>
    <d v="1899-12-30T10:01:00"/>
    <d v="1899-12-30T11:06:00"/>
    <x v="1"/>
    <x v="0"/>
    <n v="91.2"/>
    <n v="91.31"/>
    <n v="91.44"/>
    <n v="100"/>
    <x v="0"/>
    <x v="0"/>
    <x v="0"/>
    <s v="Сделки утром по базам (методичка Макса)"/>
    <n v="2.5"/>
    <n v="2.5"/>
    <n v="9131"/>
    <n v="9144"/>
    <n v="12.999999999999545"/>
    <n v="13"/>
    <n v="10.5"/>
    <n v="0.22807017543859648"/>
    <n v="0.19266055045871561"/>
    <n v="70"/>
    <n v="65"/>
    <n v="65.000000002328306"/>
    <x v="1"/>
    <x v="1"/>
    <x v="1"/>
    <x v="0"/>
    <x v="0"/>
    <x v="0"/>
    <x v="0"/>
    <x v="0"/>
    <x v="0"/>
    <x v="1"/>
    <x v="1"/>
    <n v="0"/>
    <n v="0"/>
    <n v="200"/>
  </r>
  <r>
    <n v="3"/>
    <x v="0"/>
    <d v="2012-09-10T00:00:00"/>
    <d v="1899-12-30T10:22:00"/>
    <d v="1899-12-30T10:35:00"/>
    <x v="2"/>
    <x v="0"/>
    <n v="41.95"/>
    <n v="42.1"/>
    <n v="42.48"/>
    <n v="100"/>
    <x v="0"/>
    <x v="0"/>
    <x v="0"/>
    <s v="Сделки утром по базам (методичка Макса)"/>
    <n v="2.5"/>
    <n v="2.5"/>
    <n v="4210"/>
    <n v="4248"/>
    <n v="37.999999999999545"/>
    <n v="38"/>
    <n v="35.5"/>
    <n v="0.54285714285714282"/>
    <n v="0.5461538461538461"/>
    <n v="108"/>
    <n v="100.5"/>
    <n v="13.000000000465661"/>
    <x v="2"/>
    <x v="2"/>
    <x v="2"/>
    <x v="0"/>
    <x v="0"/>
    <x v="0"/>
    <x v="0"/>
    <x v="0"/>
    <x v="1"/>
    <x v="2"/>
    <x v="2"/>
    <n v="0"/>
    <n v="0"/>
    <n v="200"/>
  </r>
  <r>
    <n v="4"/>
    <x v="0"/>
    <d v="2012-09-10T00:00:00"/>
    <d v="1899-12-30T11:01:00"/>
    <s v="11l10"/>
    <x v="3"/>
    <x v="1"/>
    <n v="39.65"/>
    <n v="39.53"/>
    <n v="39.65"/>
    <n v="100"/>
    <x v="1"/>
    <x v="1"/>
    <x v="1"/>
    <s v="Сделки утром по базам (методичка Макса)"/>
    <n v="2.5"/>
    <n v="2.5"/>
    <n v="3953"/>
    <n v="3965"/>
    <n v="-11.999999999999744"/>
    <n v="-12"/>
    <n v="-14.5"/>
    <n v="-0.1111111111111111"/>
    <n v="-0.14427860696517414"/>
    <n v="96"/>
    <n v="86"/>
    <s v=""/>
    <x v="3"/>
    <x v="3"/>
    <x v="1"/>
    <x v="1"/>
    <x v="0"/>
    <x v="0"/>
    <x v="0"/>
    <x v="0"/>
    <x v="2"/>
    <x v="3"/>
    <x v="2"/>
    <n v="0"/>
    <n v="0"/>
    <n v="200"/>
  </r>
  <r>
    <n v="5"/>
    <x v="0"/>
    <d v="2012-09-10T00:00:00"/>
    <d v="1899-12-30T11:14:00"/>
    <d v="1899-12-30T11:21:00"/>
    <x v="4"/>
    <x v="0"/>
    <n v="60.75"/>
    <n v="60.88"/>
    <n v="60.75"/>
    <n v="100"/>
    <x v="2"/>
    <x v="1"/>
    <x v="1"/>
    <s v="Сделки утром по базам (методичка Макса)"/>
    <n v="2.5"/>
    <n v="2.5"/>
    <n v="6088"/>
    <n v="6075"/>
    <n v="-13.000000000000256"/>
    <n v="-13"/>
    <n v="-15.5"/>
    <n v="-0.13541666666666666"/>
    <n v="-0.18023255813953487"/>
    <n v="83"/>
    <n v="70.5"/>
    <n v="7.0000000018626451"/>
    <x v="3"/>
    <x v="4"/>
    <x v="3"/>
    <x v="0"/>
    <x v="0"/>
    <x v="0"/>
    <x v="0"/>
    <x v="0"/>
    <x v="2"/>
    <x v="2"/>
    <x v="3"/>
    <n v="0"/>
    <n v="70.5"/>
    <n v="200"/>
  </r>
  <r>
    <n v="6"/>
    <x v="1"/>
    <d v="2012-09-11T00:00:00"/>
    <d v="1899-12-30T09:38:00"/>
    <d v="1899-12-30T10:34:00"/>
    <x v="5"/>
    <x v="1"/>
    <n v="34.36"/>
    <n v="34.24"/>
    <n v="34.36"/>
    <n v="100"/>
    <x v="0"/>
    <x v="1"/>
    <x v="1"/>
    <s v="Сделки утром по базам (методичка Макса)"/>
    <n v="2.5"/>
    <n v="2.5"/>
    <n v="3424"/>
    <n v="3436"/>
    <n v="-11.999999999999744"/>
    <n v="-12"/>
    <n v="-14.5"/>
    <n v="-0.14457831325301204"/>
    <n v="-0.20567375886524822"/>
    <n v="71"/>
    <n v="56"/>
    <n v="56.000000004423782"/>
    <x v="3"/>
    <x v="5"/>
    <x v="4"/>
    <x v="0"/>
    <x v="1"/>
    <x v="0"/>
    <x v="0"/>
    <x v="0"/>
    <x v="3"/>
    <x v="4"/>
    <x v="4"/>
    <n v="70.5"/>
    <n v="0"/>
    <n v="200"/>
  </r>
  <r>
    <n v="7"/>
    <x v="1"/>
    <d v="2012-09-11T00:00:00"/>
    <d v="1899-12-30T10:35:00"/>
    <d v="1899-12-30T10:51:00"/>
    <x v="5"/>
    <x v="0"/>
    <n v="34.26"/>
    <n v="34.36"/>
    <n v="34.4"/>
    <n v="100"/>
    <x v="2"/>
    <x v="2"/>
    <x v="0"/>
    <s v="Тяжело объяснить"/>
    <n v="2.5"/>
    <n v="2.5"/>
    <n v="3436"/>
    <n v="3440"/>
    <n v="3.9999999999999147"/>
    <n v="4"/>
    <n v="1.5"/>
    <n v="5.6338028169014086E-2"/>
    <n v="2.6785714285714284E-2"/>
    <n v="75"/>
    <n v="57.5"/>
    <n v="15.999999999767169"/>
    <x v="4"/>
    <x v="5"/>
    <x v="4"/>
    <x v="0"/>
    <x v="1"/>
    <x v="0"/>
    <x v="0"/>
    <x v="0"/>
    <x v="1"/>
    <x v="5"/>
    <x v="4"/>
    <n v="0"/>
    <n v="0"/>
    <n v="200"/>
  </r>
  <r>
    <n v="8"/>
    <x v="1"/>
    <d v="2012-09-11T00:00:00"/>
    <d v="1899-12-30T09:48:00"/>
    <d v="1899-12-30T09:57:00"/>
    <x v="6"/>
    <x v="0"/>
    <n v="18.12"/>
    <n v="18.23"/>
    <n v="18.260000000000002"/>
    <n v="100"/>
    <x v="3"/>
    <x v="0"/>
    <x v="1"/>
    <s v="Тяжело объяснить"/>
    <n v="2.5"/>
    <n v="2.5"/>
    <n v="1823"/>
    <n v="1826.0000000000002"/>
    <n v="3.0000000000001137"/>
    <n v="3"/>
    <n v="0.5"/>
    <n v="0.04"/>
    <n v="8.6956521739130436E-3"/>
    <n v="78"/>
    <n v="58"/>
    <n v="8.9999999979045242"/>
    <x v="4"/>
    <x v="6"/>
    <x v="3"/>
    <x v="1"/>
    <x v="1"/>
    <x v="0"/>
    <x v="0"/>
    <x v="0"/>
    <x v="0"/>
    <x v="2"/>
    <x v="5"/>
    <n v="0"/>
    <n v="0"/>
    <n v="200"/>
  </r>
  <r>
    <n v="9"/>
    <x v="1"/>
    <d v="2012-09-11T00:00:00"/>
    <d v="1899-12-30T09:54:00"/>
    <d v="1899-12-30T09:56:00"/>
    <x v="7"/>
    <x v="0"/>
    <n v="41.32"/>
    <n v="41.45"/>
    <n v="41.32"/>
    <n v="100"/>
    <x v="3"/>
    <x v="1"/>
    <x v="1"/>
    <s v="Тяжело объяснить"/>
    <n v="2.5"/>
    <n v="2.5"/>
    <n v="4145"/>
    <n v="4132"/>
    <n v="-13.000000000000256"/>
    <n v="-13"/>
    <n v="-15.5"/>
    <n v="-0.16666666666666666"/>
    <n v="-0.26724137931034481"/>
    <n v="65"/>
    <n v="42.5"/>
    <n v="2.000000006519258"/>
    <x v="3"/>
    <x v="7"/>
    <x v="4"/>
    <x v="0"/>
    <x v="1"/>
    <x v="0"/>
    <x v="0"/>
    <x v="0"/>
    <x v="0"/>
    <x v="6"/>
    <x v="2"/>
    <n v="0"/>
    <n v="0"/>
    <n v="200"/>
  </r>
  <r>
    <n v="10"/>
    <x v="1"/>
    <d v="2012-09-11T00:00:00"/>
    <d v="1899-12-30T10:04:00"/>
    <d v="1899-12-30T10:15:00"/>
    <x v="8"/>
    <x v="0"/>
    <n v="131.30000000000001"/>
    <n v="131.41999999999999"/>
    <n v="131.63"/>
    <n v="100"/>
    <x v="4"/>
    <x v="0"/>
    <x v="2"/>
    <s v="Сделки утром по базам (методичка Макса)"/>
    <n v="2.5"/>
    <n v="2.5"/>
    <n v="13141.999999999998"/>
    <n v="13163"/>
    <n v="21.000000000000796"/>
    <n v="21"/>
    <n v="18.5"/>
    <n v="0.32307692307692309"/>
    <n v="0.43529411764705883"/>
    <n v="86"/>
    <n v="61"/>
    <n v="11.000000004423782"/>
    <x v="5"/>
    <x v="8"/>
    <x v="1"/>
    <x v="0"/>
    <x v="1"/>
    <x v="0"/>
    <x v="0"/>
    <x v="0"/>
    <x v="0"/>
    <x v="2"/>
    <x v="6"/>
    <n v="0"/>
    <n v="0"/>
    <n v="200"/>
  </r>
  <r>
    <n v="11"/>
    <x v="1"/>
    <d v="2012-09-11T00:00:00"/>
    <d v="1899-12-30T11:10:00"/>
    <d v="1899-12-30T11:19:00"/>
    <x v="8"/>
    <x v="0"/>
    <n v="131.86000000000001"/>
    <n v="131.99"/>
    <n v="132.29"/>
    <n v="100"/>
    <x v="4"/>
    <x v="2"/>
    <x v="2"/>
    <s v="Разбор лота утром"/>
    <n v="2.5"/>
    <n v="2.5"/>
    <n v="13199"/>
    <n v="13229"/>
    <n v="29.999999999998295"/>
    <n v="30"/>
    <n v="27.5"/>
    <n v="0.34883720930232559"/>
    <n v="0.45081967213114754"/>
    <n v="116"/>
    <n v="88.5"/>
    <n v="8.9999999979045242"/>
    <x v="2"/>
    <x v="8"/>
    <x v="1"/>
    <x v="0"/>
    <x v="1"/>
    <x v="0"/>
    <x v="0"/>
    <x v="0"/>
    <x v="2"/>
    <x v="2"/>
    <x v="6"/>
    <n v="0"/>
    <n v="0"/>
    <n v="200"/>
  </r>
  <r>
    <n v="12"/>
    <x v="1"/>
    <d v="2012-09-11T00:00:00"/>
    <d v="1899-12-30T10:09:00"/>
    <d v="1899-12-30T10:23:00"/>
    <x v="9"/>
    <x v="0"/>
    <n v="57.15"/>
    <n v="57.19"/>
    <n v="53.53"/>
    <n v="100"/>
    <x v="0"/>
    <x v="0"/>
    <x v="2"/>
    <s v="Сделки утром по базам (методичка Макса)"/>
    <n v="2.5"/>
    <n v="2.5"/>
    <n v="5719"/>
    <n v="5353"/>
    <n v="-365.99999999999966"/>
    <n v="-366"/>
    <n v="-368.5"/>
    <n v="-3.1551724137931036"/>
    <n v="-4.1638418079096047"/>
    <n v="-250"/>
    <n v="-280"/>
    <n v="13.999999993247911"/>
    <x v="6"/>
    <x v="9"/>
    <x v="4"/>
    <x v="0"/>
    <x v="1"/>
    <x v="0"/>
    <x v="0"/>
    <x v="0"/>
    <x v="0"/>
    <x v="2"/>
    <x v="7"/>
    <n v="0"/>
    <n v="0"/>
    <n v="200"/>
  </r>
  <r>
    <n v="13"/>
    <x v="1"/>
    <d v="2012-09-11T00:00:00"/>
    <d v="1899-12-30T10:20:00"/>
    <d v="1899-12-30T10:23:00"/>
    <x v="10"/>
    <x v="0"/>
    <n v="70.25"/>
    <n v="70.37"/>
    <n v="70.48"/>
    <n v="100"/>
    <x v="4"/>
    <x v="0"/>
    <x v="0"/>
    <s v="Сделки утром по базам (методичка Макса)"/>
    <n v="2.5"/>
    <n v="2.5"/>
    <n v="7037"/>
    <n v="7048"/>
    <n v="10.999999999999943"/>
    <n v="11"/>
    <n v="8.5"/>
    <n v="0"/>
    <n v="0"/>
    <n v="-239"/>
    <n v="-271.5"/>
    <n v="2.9999999993015081"/>
    <x v="1"/>
    <x v="10"/>
    <x v="4"/>
    <x v="0"/>
    <x v="1"/>
    <x v="0"/>
    <x v="0"/>
    <x v="0"/>
    <x v="1"/>
    <x v="6"/>
    <x v="8"/>
    <n v="0"/>
    <n v="0"/>
    <n v="200"/>
  </r>
  <r>
    <n v="14"/>
    <x v="1"/>
    <d v="2012-09-11T00:00:00"/>
    <d v="1899-12-30T10:26:00"/>
    <d v="1899-12-30T10:28:00"/>
    <x v="10"/>
    <x v="0"/>
    <n v="70.47"/>
    <n v="70.599999999999994"/>
    <n v="70.47"/>
    <n v="100"/>
    <x v="4"/>
    <x v="1"/>
    <x v="1"/>
    <s v="Сделки утром по базам (методичка Макса)"/>
    <n v="2.5"/>
    <n v="2.5"/>
    <n v="7059.9999999999991"/>
    <n v="7047"/>
    <n v="-12.999999999999545"/>
    <n v="-13"/>
    <n v="-15.5"/>
    <n v="0"/>
    <n v="0"/>
    <n v="-252"/>
    <n v="-287"/>
    <n v="2.000000006519258"/>
    <x v="3"/>
    <x v="10"/>
    <x v="4"/>
    <x v="0"/>
    <x v="1"/>
    <x v="0"/>
    <x v="0"/>
    <x v="0"/>
    <x v="1"/>
    <x v="6"/>
    <x v="8"/>
    <n v="0"/>
    <n v="0"/>
    <n v="200"/>
  </r>
  <r>
    <n v="15"/>
    <x v="1"/>
    <d v="2012-09-11T00:00:00"/>
    <d v="1899-12-30T10:34:00"/>
    <d v="1899-12-30T10:36:00"/>
    <x v="11"/>
    <x v="0"/>
    <n v="44.22"/>
    <n v="44.32"/>
    <n v="44.22"/>
    <n v="100"/>
    <x v="4"/>
    <x v="1"/>
    <x v="1"/>
    <s v="Сделки утром по базам (методичка Макса)"/>
    <n v="2.5"/>
    <n v="2.5"/>
    <n v="4432"/>
    <n v="4422"/>
    <n v="-10.000000000000142"/>
    <n v="-10"/>
    <n v="-12.5"/>
    <n v="0"/>
    <n v="0"/>
    <n v="-262"/>
    <n v="-299.5"/>
    <n v="1.9999999960418791"/>
    <x v="3"/>
    <x v="10"/>
    <x v="4"/>
    <x v="0"/>
    <x v="1"/>
    <x v="0"/>
    <x v="0"/>
    <x v="0"/>
    <x v="1"/>
    <x v="6"/>
    <x v="9"/>
    <n v="0"/>
    <n v="0"/>
    <n v="200"/>
  </r>
  <r>
    <n v="16"/>
    <x v="1"/>
    <d v="2012-09-11T00:00:00"/>
    <d v="1899-12-30T10:48:00"/>
    <d v="1899-12-30T10:59:00"/>
    <x v="12"/>
    <x v="0"/>
    <n v="114.54"/>
    <n v="114.74"/>
    <n v="114.59"/>
    <n v="100"/>
    <x v="4"/>
    <x v="1"/>
    <x v="0"/>
    <s v="Сделки утром по базам (методичка Макса)"/>
    <n v="2.5"/>
    <n v="2.5"/>
    <n v="11474"/>
    <n v="11459"/>
    <n v="-14.999999999999147"/>
    <n v="-15"/>
    <n v="-17.5"/>
    <n v="0"/>
    <n v="0"/>
    <n v="-277"/>
    <n v="-317"/>
    <n v="11.000000004423782"/>
    <x v="3"/>
    <x v="11"/>
    <x v="4"/>
    <x v="0"/>
    <x v="1"/>
    <x v="0"/>
    <x v="0"/>
    <x v="0"/>
    <x v="2"/>
    <x v="2"/>
    <x v="0"/>
    <n v="0"/>
    <n v="0"/>
    <n v="200"/>
  </r>
  <r>
    <n v="17"/>
    <x v="1"/>
    <d v="2012-09-11T00:00:00"/>
    <d v="1899-12-30T10:52:00"/>
    <d v="1899-12-30T10:57:00"/>
    <x v="13"/>
    <x v="0"/>
    <n v="66.2"/>
    <n v="66.3"/>
    <n v="66.34"/>
    <n v="100"/>
    <x v="0"/>
    <x v="0"/>
    <x v="0"/>
    <s v="Сделки утром по базам (методичка Макса)"/>
    <n v="2.5"/>
    <n v="2.5"/>
    <n v="6630"/>
    <n v="6634"/>
    <n v="4.0000000000006253"/>
    <n v="4"/>
    <n v="1.5"/>
    <n v="0"/>
    <n v="0"/>
    <n v="-273"/>
    <n v="-315.5"/>
    <n v="5.0000000058207661"/>
    <x v="4"/>
    <x v="12"/>
    <x v="5"/>
    <x v="0"/>
    <x v="1"/>
    <x v="0"/>
    <x v="0"/>
    <x v="0"/>
    <x v="2"/>
    <x v="2"/>
    <x v="10"/>
    <n v="0"/>
    <n v="0"/>
    <n v="200"/>
  </r>
  <r>
    <n v="18"/>
    <x v="1"/>
    <d v="2012-09-11T00:00:00"/>
    <d v="1899-12-30T12:21:00"/>
    <d v="1899-12-30T13:59:00"/>
    <x v="4"/>
    <x v="1"/>
    <n v="59.05"/>
    <n v="58.91"/>
    <n v="58.51"/>
    <n v="100"/>
    <x v="5"/>
    <x v="2"/>
    <x v="3"/>
    <m/>
    <n v="2.5"/>
    <n v="2.5"/>
    <n v="5891"/>
    <n v="5851"/>
    <n v="39.999999999999858"/>
    <n v="40"/>
    <n v="37.5"/>
    <n v="0"/>
    <n v="0"/>
    <n v="-233"/>
    <n v="-278"/>
    <n v="98.000000005122274"/>
    <x v="0"/>
    <x v="4"/>
    <x v="3"/>
    <x v="0"/>
    <x v="1"/>
    <x v="0"/>
    <x v="0"/>
    <x v="0"/>
    <x v="4"/>
    <x v="7"/>
    <x v="3"/>
    <n v="0"/>
    <n v="-278"/>
    <n v="200"/>
  </r>
  <r>
    <n v="19"/>
    <x v="2"/>
    <d v="2012-09-12T00:00:00"/>
    <d v="1899-12-30T09:35:00"/>
    <d v="1899-12-30T09:46:00"/>
    <x v="14"/>
    <x v="0"/>
    <n v="47.95"/>
    <n v="48.05"/>
    <n v="48.13"/>
    <n v="100"/>
    <x v="0"/>
    <x v="2"/>
    <x v="0"/>
    <s v="Сделки утром по базам (методичка Макса)"/>
    <n v="2.5"/>
    <n v="2.5"/>
    <n v="4805"/>
    <n v="4813"/>
    <n v="8.00000000000054"/>
    <n v="8"/>
    <n v="5.5"/>
    <n v="0"/>
    <n v="0"/>
    <n v="-225"/>
    <n v="-272.5"/>
    <n v="11.000000004423782"/>
    <x v="1"/>
    <x v="13"/>
    <x v="6"/>
    <x v="0"/>
    <x v="2"/>
    <x v="0"/>
    <x v="0"/>
    <x v="0"/>
    <x v="3"/>
    <x v="2"/>
    <x v="11"/>
    <n v="-278"/>
    <n v="0"/>
    <n v="200"/>
  </r>
  <r>
    <n v="20"/>
    <x v="2"/>
    <d v="2012-09-12T00:00:00"/>
    <d v="1899-12-30T09:43:00"/>
    <d v="1899-12-30T09:54:00"/>
    <x v="9"/>
    <x v="0"/>
    <n v="58.78"/>
    <n v="58.9"/>
    <n v="58.26"/>
    <n v="100"/>
    <x v="0"/>
    <x v="0"/>
    <x v="0"/>
    <s v="Сделки утром по базам (методичка Макса)"/>
    <n v="2.5"/>
    <n v="2.5"/>
    <n v="5890"/>
    <n v="5826"/>
    <n v="-64.000000000000057"/>
    <n v="-64"/>
    <n v="-66.5"/>
    <n v="0"/>
    <n v="0"/>
    <n v="-289"/>
    <n v="-339"/>
    <n v="10.999999993946403"/>
    <x v="7"/>
    <x v="9"/>
    <x v="4"/>
    <x v="0"/>
    <x v="2"/>
    <x v="0"/>
    <x v="0"/>
    <x v="0"/>
    <x v="3"/>
    <x v="2"/>
    <x v="3"/>
    <n v="0"/>
    <n v="0"/>
    <n v="200"/>
  </r>
  <r>
    <n v="21"/>
    <x v="2"/>
    <d v="2012-09-12T00:00:00"/>
    <d v="1899-12-30T09:49:00"/>
    <d v="1899-12-30T09:55:00"/>
    <x v="15"/>
    <x v="0"/>
    <n v="43.08"/>
    <n v="43.2"/>
    <n v="43.28"/>
    <n v="100"/>
    <x v="0"/>
    <x v="0"/>
    <x v="0"/>
    <m/>
    <n v="2.5"/>
    <n v="2.5"/>
    <n v="4320"/>
    <n v="4328"/>
    <n v="7.9999999999998295"/>
    <n v="8"/>
    <n v="5.5"/>
    <n v="0"/>
    <n v="0"/>
    <n v="-281"/>
    <n v="-333.5"/>
    <n v="5.9999999986030161"/>
    <x v="4"/>
    <x v="14"/>
    <x v="5"/>
    <x v="0"/>
    <x v="2"/>
    <x v="0"/>
    <x v="0"/>
    <x v="0"/>
    <x v="0"/>
    <x v="2"/>
    <x v="9"/>
    <n v="0"/>
    <n v="0"/>
    <n v="200"/>
  </r>
  <r>
    <n v="22"/>
    <x v="2"/>
    <d v="2012-09-12T00:00:00"/>
    <d v="1899-12-30T10:12:00"/>
    <d v="1899-12-30T10:16:00"/>
    <x v="16"/>
    <x v="0"/>
    <n v="34.53"/>
    <n v="34.630000000000003"/>
    <n v="34.700000000000003"/>
    <n v="100"/>
    <x v="6"/>
    <x v="0"/>
    <x v="0"/>
    <m/>
    <n v="2.5"/>
    <n v="2.5"/>
    <n v="3463.0000000000005"/>
    <n v="3470.0000000000005"/>
    <n v="7.0000000000000284"/>
    <n v="7"/>
    <n v="4.5"/>
    <n v="0"/>
    <n v="0"/>
    <n v="-274"/>
    <n v="-329"/>
    <n v="3.9999999920837581"/>
    <x v="4"/>
    <x v="15"/>
    <x v="7"/>
    <x v="0"/>
    <x v="2"/>
    <x v="0"/>
    <x v="0"/>
    <x v="0"/>
    <x v="0"/>
    <x v="6"/>
    <x v="4"/>
    <n v="0"/>
    <n v="0"/>
    <n v="200"/>
  </r>
  <r>
    <n v="23"/>
    <x v="2"/>
    <d v="2012-09-12T00:00:00"/>
    <d v="1899-12-30T10:28:00"/>
    <d v="1899-12-30T10:39:00"/>
    <x v="16"/>
    <x v="0"/>
    <n v="34.68"/>
    <n v="34.75"/>
    <n v="34.68"/>
    <n v="100"/>
    <x v="2"/>
    <x v="1"/>
    <x v="0"/>
    <m/>
    <n v="2.5"/>
    <n v="2.5"/>
    <n v="3475"/>
    <n v="3468"/>
    <n v="-7.0000000000000284"/>
    <n v="-7"/>
    <n v="-9.5"/>
    <n v="0"/>
    <n v="0"/>
    <n v="-281"/>
    <n v="-338.5"/>
    <n v="10.999999993946403"/>
    <x v="3"/>
    <x v="15"/>
    <x v="7"/>
    <x v="0"/>
    <x v="2"/>
    <x v="0"/>
    <x v="0"/>
    <x v="0"/>
    <x v="1"/>
    <x v="2"/>
    <x v="4"/>
    <n v="0"/>
    <n v="0"/>
    <n v="200"/>
  </r>
  <r>
    <n v="24"/>
    <x v="2"/>
    <d v="2012-09-12T00:00:00"/>
    <d v="1899-12-30T11:20:00"/>
    <d v="1899-12-30T15:57:00"/>
    <x v="16"/>
    <x v="0"/>
    <n v="34.53"/>
    <n v="34.619999999999997"/>
    <n v="34.85"/>
    <n v="100"/>
    <x v="2"/>
    <x v="2"/>
    <x v="0"/>
    <m/>
    <n v="2.5"/>
    <n v="2.5"/>
    <n v="3461.9999999999995"/>
    <n v="3485"/>
    <n v="23.000000000000398"/>
    <n v="23"/>
    <n v="20.5"/>
    <n v="0"/>
    <n v="0"/>
    <n v="-258"/>
    <n v="-318"/>
    <n v="277.00000000186265"/>
    <x v="2"/>
    <x v="15"/>
    <x v="7"/>
    <x v="0"/>
    <x v="2"/>
    <x v="0"/>
    <x v="0"/>
    <x v="0"/>
    <x v="5"/>
    <x v="8"/>
    <x v="4"/>
    <n v="0"/>
    <n v="0"/>
    <n v="200"/>
  </r>
  <r>
    <n v="25"/>
    <x v="2"/>
    <d v="2012-09-12T00:00:00"/>
    <d v="1899-12-30T10:51:00"/>
    <d v="1899-12-30T11:00:00"/>
    <x v="17"/>
    <x v="0"/>
    <n v="31.58"/>
    <n v="31.71"/>
    <n v="31.84"/>
    <n v="100"/>
    <x v="1"/>
    <x v="2"/>
    <x v="0"/>
    <s v="Разворот"/>
    <n v="2.5"/>
    <n v="2.5"/>
    <n v="3171"/>
    <n v="3184"/>
    <n v="12.999999999999901"/>
    <n v="13"/>
    <n v="10.5"/>
    <n v="0"/>
    <n v="0"/>
    <n v="-245"/>
    <n v="-307.5"/>
    <n v="9.0000000083819032"/>
    <x v="1"/>
    <x v="16"/>
    <x v="5"/>
    <x v="0"/>
    <x v="2"/>
    <x v="0"/>
    <x v="0"/>
    <x v="0"/>
    <x v="2"/>
    <x v="2"/>
    <x v="12"/>
    <n v="0"/>
    <n v="0"/>
    <n v="200"/>
  </r>
  <r>
    <n v="26"/>
    <x v="2"/>
    <d v="2012-09-12T00:00:00"/>
    <d v="1899-12-30T13:51:00"/>
    <d v="1899-12-30T14:17:00"/>
    <x v="18"/>
    <x v="0"/>
    <n v="11.84"/>
    <n v="12.05"/>
    <n v="12.31"/>
    <n v="100"/>
    <x v="1"/>
    <x v="0"/>
    <x v="0"/>
    <s v="Разворот"/>
    <n v="2.5"/>
    <n v="2.5"/>
    <n v="1205"/>
    <n v="1231"/>
    <n v="25.999999999999979"/>
    <n v="26"/>
    <n v="23.5"/>
    <n v="0"/>
    <n v="0"/>
    <n v="-219"/>
    <n v="-284"/>
    <n v="26.000000000931323"/>
    <x v="1"/>
    <x v="17"/>
    <x v="7"/>
    <x v="0"/>
    <x v="2"/>
    <x v="0"/>
    <x v="0"/>
    <x v="0"/>
    <x v="6"/>
    <x v="0"/>
    <x v="13"/>
    <n v="0"/>
    <n v="0"/>
    <n v="200"/>
  </r>
  <r>
    <n v="27"/>
    <x v="2"/>
    <d v="2012-09-12T00:00:00"/>
    <d v="1899-12-30T15:15:00"/>
    <d v="1899-12-30T15:29:00"/>
    <x v="19"/>
    <x v="0"/>
    <n v="37.270000000000003"/>
    <n v="37.39"/>
    <n v="37.950000000000003"/>
    <n v="100"/>
    <x v="7"/>
    <x v="2"/>
    <x v="4"/>
    <s v="Всплеск объема внутри дня"/>
    <n v="2.5"/>
    <n v="2.5"/>
    <n v="3739"/>
    <n v="3795.0000000000005"/>
    <n v="56.000000000000227"/>
    <n v="56"/>
    <n v="53.5"/>
    <n v="0"/>
    <n v="0"/>
    <n v="-163"/>
    <n v="-230.5"/>
    <n v="14.00000000372529"/>
    <x v="8"/>
    <x v="3"/>
    <x v="1"/>
    <x v="0"/>
    <x v="2"/>
    <x v="0"/>
    <x v="0"/>
    <x v="0"/>
    <x v="7"/>
    <x v="2"/>
    <x v="4"/>
    <n v="0"/>
    <n v="-230.5"/>
    <n v="200"/>
  </r>
  <r>
    <n v="28"/>
    <x v="3"/>
    <d v="2012-09-13T00:00:00"/>
    <d v="1899-12-30T09:32:00"/>
    <d v="1899-12-30T09:35:00"/>
    <x v="20"/>
    <x v="0"/>
    <n v="53.2"/>
    <n v="53.3"/>
    <n v="53.54"/>
    <n v="100"/>
    <x v="0"/>
    <x v="2"/>
    <x v="0"/>
    <s v="Сделки утром по базам (методичка Макса)"/>
    <n v="2.5"/>
    <n v="2.5"/>
    <n v="5330"/>
    <n v="5354"/>
    <n v="24.000000000000199"/>
    <n v="24"/>
    <n v="21.5"/>
    <n v="0"/>
    <n v="0"/>
    <n v="-139"/>
    <n v="-209"/>
    <n v="2.9999999993015081"/>
    <x v="2"/>
    <x v="18"/>
    <x v="8"/>
    <x v="0"/>
    <x v="3"/>
    <x v="0"/>
    <x v="0"/>
    <x v="0"/>
    <x v="3"/>
    <x v="6"/>
    <x v="7"/>
    <n v="-230.5"/>
    <n v="0"/>
    <n v="200"/>
  </r>
  <r>
    <n v="29"/>
    <x v="3"/>
    <d v="2012-09-13T00:00:00"/>
    <d v="1899-12-30T09:50:00"/>
    <d v="1899-12-30T10:05:00"/>
    <x v="20"/>
    <x v="0"/>
    <n v="53.7"/>
    <n v="53.81"/>
    <n v="54.01"/>
    <n v="100"/>
    <x v="4"/>
    <x v="0"/>
    <x v="0"/>
    <s v="Ужасный вход"/>
    <n v="2.5"/>
    <n v="2.5"/>
    <n v="5381"/>
    <n v="5401"/>
    <n v="19.999999999999574"/>
    <n v="20"/>
    <n v="17.5"/>
    <n v="0"/>
    <n v="0"/>
    <n v="-119"/>
    <n v="-191.5"/>
    <n v="15.000000006984919"/>
    <x v="5"/>
    <x v="18"/>
    <x v="8"/>
    <x v="0"/>
    <x v="3"/>
    <x v="0"/>
    <x v="0"/>
    <x v="0"/>
    <x v="0"/>
    <x v="5"/>
    <x v="7"/>
    <n v="0"/>
    <n v="0"/>
    <n v="200"/>
  </r>
  <r>
    <n v="30"/>
    <x v="3"/>
    <d v="2012-09-13T00:00:00"/>
    <d v="1899-12-30T09:50:00"/>
    <d v="1899-12-30T10:10:00"/>
    <x v="21"/>
    <x v="0"/>
    <n v="63.89"/>
    <n v="63.98"/>
    <n v="63.88"/>
    <n v="100"/>
    <x v="0"/>
    <x v="1"/>
    <x v="1"/>
    <m/>
    <n v="2.5"/>
    <n v="2.5"/>
    <n v="6398"/>
    <n v="6388"/>
    <n v="-9.9999999999994316"/>
    <n v="-10"/>
    <n v="-12.5"/>
    <n v="0"/>
    <n v="0"/>
    <n v="-129"/>
    <n v="-204"/>
    <n v="20.000000002328306"/>
    <x v="3"/>
    <x v="19"/>
    <x v="2"/>
    <x v="0"/>
    <x v="3"/>
    <x v="0"/>
    <x v="0"/>
    <x v="0"/>
    <x v="0"/>
    <x v="5"/>
    <x v="10"/>
    <n v="0"/>
    <n v="0"/>
    <n v="200"/>
  </r>
  <r>
    <n v="31"/>
    <x v="3"/>
    <d v="2012-09-13T00:00:00"/>
    <d v="1899-12-30T10:26:00"/>
    <d v="1899-12-30T10:36:00"/>
    <x v="22"/>
    <x v="0"/>
    <n v="203.45"/>
    <n v="203.59"/>
    <n v="203.8"/>
    <n v="100"/>
    <x v="1"/>
    <x v="2"/>
    <x v="0"/>
    <s v="Разворот - не было точек для входа"/>
    <n v="2.5"/>
    <n v="2.5"/>
    <n v="20359"/>
    <n v="20380"/>
    <n v="21.000000000000796"/>
    <n v="21"/>
    <n v="18.5"/>
    <n v="0"/>
    <n v="0"/>
    <n v="-108"/>
    <n v="-185.5"/>
    <n v="10.000000001164153"/>
    <x v="9"/>
    <x v="20"/>
    <x v="6"/>
    <x v="1"/>
    <x v="3"/>
    <x v="0"/>
    <x v="0"/>
    <x v="0"/>
    <x v="1"/>
    <x v="2"/>
    <x v="14"/>
    <n v="0"/>
    <n v="0"/>
    <n v="200"/>
  </r>
  <r>
    <n v="32"/>
    <x v="3"/>
    <d v="2012-09-13T00:00:00"/>
    <d v="1899-12-30T10:38:00"/>
    <d v="1899-12-30T10:44:00"/>
    <x v="22"/>
    <x v="0"/>
    <m/>
    <n v="204.57"/>
    <n v="204.9"/>
    <n v="100"/>
    <x v="2"/>
    <x v="2"/>
    <x v="0"/>
    <s v="Разворот - не было точек для входа"/>
    <n v="2.5"/>
    <n v="2.5"/>
    <n v="20457"/>
    <n v="20490"/>
    <n v="33.000000000001251"/>
    <n v="33"/>
    <n v="30.5"/>
    <n v="0"/>
    <n v="0"/>
    <n v="-75"/>
    <n v="-155"/>
    <n v="5.9999999986030161"/>
    <x v="10"/>
    <x v="20"/>
    <x v="6"/>
    <x v="1"/>
    <x v="3"/>
    <x v="0"/>
    <x v="0"/>
    <x v="0"/>
    <x v="1"/>
    <x v="2"/>
    <x v="14"/>
    <n v="0"/>
    <n v="0"/>
    <n v="200"/>
  </r>
  <r>
    <n v="33"/>
    <x v="3"/>
    <d v="2012-09-13T00:00:00"/>
    <d v="1899-12-30T11:23:00"/>
    <d v="1899-12-30T11:25:00"/>
    <x v="22"/>
    <x v="0"/>
    <n v="199.8"/>
    <n v="200.32"/>
    <n v="200.33"/>
    <n v="100"/>
    <x v="1"/>
    <x v="2"/>
    <x v="0"/>
    <s v="Разворот - не было точек для входа"/>
    <n v="2.5"/>
    <n v="2.5"/>
    <n v="20032"/>
    <n v="20033"/>
    <n v="1.0000000000019327"/>
    <n v="1"/>
    <n v="-1.5"/>
    <n v="0"/>
    <n v="0"/>
    <n v="-74"/>
    <n v="-156.5"/>
    <n v="1.9999999960418791"/>
    <x v="10"/>
    <x v="20"/>
    <x v="6"/>
    <x v="1"/>
    <x v="3"/>
    <x v="0"/>
    <x v="0"/>
    <x v="0"/>
    <x v="5"/>
    <x v="6"/>
    <x v="15"/>
    <n v="0"/>
    <n v="0"/>
    <n v="200"/>
  </r>
  <r>
    <n v="34"/>
    <x v="3"/>
    <d v="2012-09-13T00:00:00"/>
    <d v="1899-12-30T10:59:00"/>
    <d v="1899-12-30T11:30:00"/>
    <x v="23"/>
    <x v="0"/>
    <n v="81.97"/>
    <n v="82.15"/>
    <n v="82.97"/>
    <n v="100"/>
    <x v="1"/>
    <x v="2"/>
    <x v="2"/>
    <s v="Разворот"/>
    <n v="2.5"/>
    <n v="2.5"/>
    <n v="8215"/>
    <n v="8297"/>
    <n v="81.999999999999318"/>
    <n v="82"/>
    <n v="79.5"/>
    <n v="0"/>
    <n v="0"/>
    <n v="8"/>
    <n v="-77"/>
    <n v="30.99999999627471"/>
    <x v="8"/>
    <x v="21"/>
    <x v="1"/>
    <x v="1"/>
    <x v="3"/>
    <x v="0"/>
    <x v="0"/>
    <x v="0"/>
    <x v="2"/>
    <x v="0"/>
    <x v="16"/>
    <n v="0"/>
    <n v="0"/>
    <n v="200"/>
  </r>
  <r>
    <n v="35"/>
    <x v="3"/>
    <d v="2012-09-13T00:00:00"/>
    <d v="1899-12-30T12:13:00"/>
    <d v="1899-12-30T12:47:00"/>
    <x v="24"/>
    <x v="0"/>
    <n v="19.899999999999999"/>
    <n v="20.02"/>
    <n v="20.059999999999999"/>
    <n v="100"/>
    <x v="2"/>
    <x v="2"/>
    <x v="0"/>
    <m/>
    <n v="2.5"/>
    <n v="2.5"/>
    <n v="2002"/>
    <n v="2005.9999999999998"/>
    <n v="3.9999999999999147"/>
    <n v="4"/>
    <n v="1.5"/>
    <n v="0.5"/>
    <n v="0"/>
    <n v="12"/>
    <n v="-75.5"/>
    <n v="33.999999995576218"/>
    <x v="4"/>
    <x v="22"/>
    <x v="5"/>
    <x v="1"/>
    <x v="3"/>
    <x v="0"/>
    <x v="0"/>
    <x v="0"/>
    <x v="8"/>
    <x v="0"/>
    <x v="5"/>
    <n v="0"/>
    <n v="0"/>
    <n v="200"/>
  </r>
  <r>
    <n v="36"/>
    <x v="3"/>
    <d v="2012-09-13T00:00:00"/>
    <d v="1899-12-30T12:42:00"/>
    <d v="1899-12-30T12:47:00"/>
    <x v="19"/>
    <x v="0"/>
    <n v="37.979999999999997"/>
    <n v="38.1"/>
    <n v="38.159999999999997"/>
    <n v="100"/>
    <x v="2"/>
    <x v="2"/>
    <x v="0"/>
    <m/>
    <n v="2.5"/>
    <n v="2.5"/>
    <n v="3810"/>
    <n v="3815.9999999999995"/>
    <n v="5.9999999999995168"/>
    <n v="6"/>
    <n v="3.5"/>
    <n v="0.5"/>
    <n v="0"/>
    <n v="18"/>
    <n v="-72"/>
    <n v="4.9999999953433871"/>
    <x v="4"/>
    <x v="3"/>
    <x v="1"/>
    <x v="0"/>
    <x v="3"/>
    <x v="0"/>
    <x v="0"/>
    <x v="0"/>
    <x v="4"/>
    <x v="6"/>
    <x v="2"/>
    <n v="0"/>
    <n v="-72"/>
    <n v="200"/>
  </r>
  <r>
    <n v="37"/>
    <x v="4"/>
    <d v="2012-09-17T00:00:00"/>
    <d v="1899-12-30T09:34:00"/>
    <d v="1899-12-30T09:35:00"/>
    <x v="25"/>
    <x v="0"/>
    <n v="62.43"/>
    <n v="62.55"/>
    <n v="62.42"/>
    <n v="100"/>
    <x v="0"/>
    <x v="1"/>
    <x v="0"/>
    <s v="Сделки утром по базам (методичка Макса)"/>
    <n v="2.5"/>
    <n v="2.5"/>
    <n v="6255"/>
    <n v="6242"/>
    <n v="-12.999999999999545"/>
    <n v="-13"/>
    <n v="-15.5"/>
    <n v="-0.72222222222222221"/>
    <n v="0"/>
    <n v="5"/>
    <n v="-87.5"/>
    <n v="1.000000003259629"/>
    <x v="3"/>
    <x v="23"/>
    <x v="3"/>
    <x v="1"/>
    <x v="0"/>
    <x v="1"/>
    <x v="0"/>
    <x v="0"/>
    <x v="3"/>
    <x v="6"/>
    <x v="10"/>
    <n v="-72"/>
    <n v="0"/>
    <n v="200"/>
  </r>
  <r>
    <n v="38"/>
    <x v="4"/>
    <d v="2012-09-17T00:00:00"/>
    <d v="1899-12-30T09:34:00"/>
    <d v="1899-12-30T09:40:00"/>
    <x v="26"/>
    <x v="0"/>
    <n v="25.14"/>
    <n v="25.24"/>
    <n v="25.45"/>
    <n v="100"/>
    <x v="0"/>
    <x v="2"/>
    <x v="2"/>
    <s v="Сделки утром по базам (методичка Макса)"/>
    <n v="2.5"/>
    <n v="2.5"/>
    <n v="2524"/>
    <n v="2545"/>
    <n v="21.000000000000085"/>
    <n v="21"/>
    <n v="18.5"/>
    <n v="4.2"/>
    <n v="0"/>
    <n v="26"/>
    <n v="-69"/>
    <n v="6.0000000090803951"/>
    <x v="5"/>
    <x v="24"/>
    <x v="4"/>
    <x v="0"/>
    <x v="0"/>
    <x v="1"/>
    <x v="0"/>
    <x v="0"/>
    <x v="3"/>
    <x v="2"/>
    <x v="17"/>
    <n v="0"/>
    <n v="0"/>
    <n v="200"/>
  </r>
  <r>
    <n v="39"/>
    <x v="4"/>
    <d v="2012-09-17T00:00:00"/>
    <d v="1899-12-30T09:51:00"/>
    <d v="1899-12-30T10:09:00"/>
    <x v="27"/>
    <x v="0"/>
    <n v="73.900000000000006"/>
    <n v="74"/>
    <n v="74.150000000000006"/>
    <n v="100"/>
    <x v="4"/>
    <x v="2"/>
    <x v="0"/>
    <m/>
    <n v="2.5"/>
    <n v="2.5"/>
    <n v="7400"/>
    <n v="7415.0000000000009"/>
    <n v="15.000000000000568"/>
    <n v="15"/>
    <n v="12.5"/>
    <n v="0.57692307692307687"/>
    <n v="0"/>
    <n v="41"/>
    <n v="-56.5"/>
    <n v="18.000000006286427"/>
    <x v="9"/>
    <x v="25"/>
    <x v="1"/>
    <x v="0"/>
    <x v="0"/>
    <x v="1"/>
    <x v="0"/>
    <x v="0"/>
    <x v="0"/>
    <x v="5"/>
    <x v="18"/>
    <n v="0"/>
    <n v="0"/>
    <n v="200"/>
  </r>
  <r>
    <n v="40"/>
    <x v="4"/>
    <d v="2012-09-17T00:00:00"/>
    <d v="1899-12-30T09:53:00"/>
    <d v="1899-12-30T10:45:00"/>
    <x v="28"/>
    <x v="0"/>
    <n v="140.4"/>
    <n v="140.63"/>
    <n v="140.63"/>
    <n v="100"/>
    <x v="0"/>
    <x v="2"/>
    <x v="0"/>
    <s v="Сделки утром по базам (методичка Макса)"/>
    <n v="2.5"/>
    <n v="2.5"/>
    <n v="14063"/>
    <n v="14063"/>
    <n v="0"/>
    <n v="0"/>
    <n v="-2.5"/>
    <n v="0"/>
    <n v="0"/>
    <n v="41"/>
    <n v="-59"/>
    <n v="51.999999991385266"/>
    <x v="10"/>
    <x v="26"/>
    <x v="5"/>
    <x v="0"/>
    <x v="0"/>
    <x v="1"/>
    <x v="0"/>
    <x v="0"/>
    <x v="0"/>
    <x v="9"/>
    <x v="19"/>
    <n v="0"/>
    <n v="0"/>
    <n v="200"/>
  </r>
  <r>
    <n v="41"/>
    <x v="4"/>
    <d v="2012-09-17T00:00:00"/>
    <d v="1899-12-30T10:53:00"/>
    <d v="1899-12-30T15:51:00"/>
    <x v="29"/>
    <x v="0"/>
    <n v="19.399999999999999"/>
    <n v="19.54"/>
    <n v="19.52"/>
    <n v="100"/>
    <x v="2"/>
    <x v="2"/>
    <x v="0"/>
    <s v="Всплеск объема внутри дня"/>
    <n v="2.5"/>
    <n v="2.5"/>
    <n v="1954"/>
    <n v="1952"/>
    <n v="-1.9999999999999574"/>
    <n v="-2"/>
    <n v="-4.5"/>
    <n v="-4.878048780487805E-2"/>
    <n v="0"/>
    <n v="39"/>
    <n v="-63.5"/>
    <n v="297.9999999969732"/>
    <x v="10"/>
    <x v="27"/>
    <x v="6"/>
    <x v="1"/>
    <x v="0"/>
    <x v="1"/>
    <x v="0"/>
    <x v="0"/>
    <x v="2"/>
    <x v="10"/>
    <x v="5"/>
    <n v="0"/>
    <n v="0"/>
    <n v="200"/>
  </r>
  <r>
    <n v="42"/>
    <x v="4"/>
    <d v="2012-09-17T00:00:00"/>
    <d v="1899-12-30T11:37:00"/>
    <d v="1899-12-30T12:10:00"/>
    <x v="30"/>
    <x v="0"/>
    <n v="46.4"/>
    <n v="46.65"/>
    <n v="47.04"/>
    <n v="100"/>
    <x v="1"/>
    <x v="0"/>
    <x v="0"/>
    <s v="Продолжение движение после разворота"/>
    <n v="2.5"/>
    <n v="2.5"/>
    <n v="4665"/>
    <n v="4704"/>
    <n v="39.000000000000057"/>
    <n v="39"/>
    <n v="36.5"/>
    <n v="1"/>
    <n v="0"/>
    <n v="78"/>
    <n v="-27"/>
    <n v="33.000000002793968"/>
    <x v="9"/>
    <x v="8"/>
    <x v="1"/>
    <x v="1"/>
    <x v="0"/>
    <x v="1"/>
    <x v="0"/>
    <x v="0"/>
    <x v="5"/>
    <x v="0"/>
    <x v="9"/>
    <n v="0"/>
    <n v="0"/>
    <n v="200"/>
  </r>
  <r>
    <n v="43"/>
    <x v="4"/>
    <d v="2012-09-17T00:00:00"/>
    <d v="1899-12-30T12:10:00"/>
    <d v="1899-12-30T12:18:00"/>
    <x v="31"/>
    <x v="0"/>
    <n v="29.17"/>
    <n v="29.25"/>
    <n v="29.29"/>
    <n v="100"/>
    <x v="1"/>
    <x v="2"/>
    <x v="1"/>
    <s v="Не правильный разворот"/>
    <n v="2.5"/>
    <n v="2.5"/>
    <n v="2925"/>
    <n v="2929"/>
    <n v="3.9999999999999147"/>
    <n v="4"/>
    <n v="1.5"/>
    <n v="5.128205128205128E-2"/>
    <n v="0"/>
    <n v="82"/>
    <n v="-25.5"/>
    <n v="7.9999999946448952"/>
    <x v="4"/>
    <x v="28"/>
    <x v="1"/>
    <x v="0"/>
    <x v="0"/>
    <x v="1"/>
    <x v="0"/>
    <x v="0"/>
    <x v="8"/>
    <x v="2"/>
    <x v="12"/>
    <n v="0"/>
    <n v="0"/>
    <n v="200"/>
  </r>
  <r>
    <n v="44"/>
    <x v="4"/>
    <d v="2012-09-17T00:00:00"/>
    <d v="1899-12-30T14:09:00"/>
    <d v="1899-12-30T14:49:00"/>
    <x v="32"/>
    <x v="1"/>
    <n v="49.68"/>
    <n v="49.54"/>
    <n v="49.48"/>
    <n v="100"/>
    <x v="1"/>
    <x v="2"/>
    <x v="0"/>
    <s v="Разворот на шорт"/>
    <n v="2.5"/>
    <n v="2.5"/>
    <n v="4954"/>
    <n v="4948"/>
    <n v="6.0000000000002274"/>
    <n v="6"/>
    <n v="3.5"/>
    <n v="7.3170731707317069E-2"/>
    <n v="0"/>
    <n v="88"/>
    <n v="-22"/>
    <n v="39.999999994179234"/>
    <x v="4"/>
    <x v="23"/>
    <x v="3"/>
    <x v="1"/>
    <x v="0"/>
    <x v="1"/>
    <x v="0"/>
    <x v="0"/>
    <x v="6"/>
    <x v="11"/>
    <x v="11"/>
    <n v="0"/>
    <n v="-22"/>
    <n v="200"/>
  </r>
  <r>
    <n v="45"/>
    <x v="5"/>
    <d v="2012-09-18T00:00:00"/>
    <d v="1899-12-30T09:37:00"/>
    <d v="1899-12-30T09:42:00"/>
    <x v="33"/>
    <x v="0"/>
    <n v="91.85"/>
    <n v="91.01"/>
    <n v="91.84"/>
    <n v="100"/>
    <x v="0"/>
    <x v="1"/>
    <x v="1"/>
    <s v="Не по алгоритму баз"/>
    <n v="2.5"/>
    <n v="2.5"/>
    <n v="9101"/>
    <n v="9184"/>
    <n v="82.999999999999829"/>
    <n v="83"/>
    <n v="80.5"/>
    <n v="0.94318181818181823"/>
    <n v="0"/>
    <n v="171"/>
    <n v="58.5"/>
    <n v="5.0000000058207661"/>
    <x v="1"/>
    <x v="29"/>
    <x v="8"/>
    <x v="0"/>
    <x v="1"/>
    <x v="1"/>
    <x v="0"/>
    <x v="0"/>
    <x v="3"/>
    <x v="2"/>
    <x v="1"/>
    <n v="-22"/>
    <n v="0"/>
    <n v="200"/>
  </r>
  <r>
    <n v="46"/>
    <x v="5"/>
    <d v="2012-09-18T00:00:00"/>
    <d v="1899-12-30T09:44:00"/>
    <d v="1899-12-30T09:45:00"/>
    <x v="34"/>
    <x v="0"/>
    <n v="29.83"/>
    <n v="30"/>
    <n v="29.83"/>
    <n v="100"/>
    <x v="0"/>
    <x v="1"/>
    <x v="1"/>
    <s v="Не по алгоритму баз"/>
    <n v="2.5"/>
    <n v="2.5"/>
    <n v="3000"/>
    <n v="2983"/>
    <n v="-17.000000000000171"/>
    <n v="-17"/>
    <n v="-19.5"/>
    <n v="-9.9415204678362568E-2"/>
    <n v="-0.33333333333333331"/>
    <n v="154"/>
    <n v="39"/>
    <n v="1.000000003259629"/>
    <x v="3"/>
    <x v="16"/>
    <x v="5"/>
    <x v="0"/>
    <x v="1"/>
    <x v="1"/>
    <x v="0"/>
    <x v="0"/>
    <x v="3"/>
    <x v="6"/>
    <x v="12"/>
    <n v="0"/>
    <n v="0"/>
    <n v="200"/>
  </r>
  <r>
    <n v="47"/>
    <x v="5"/>
    <d v="2012-09-18T00:00:00"/>
    <d v="1899-12-30T09:45:00"/>
    <d v="1899-12-30T09:47:00"/>
    <x v="35"/>
    <x v="0"/>
    <n v="110.25"/>
    <n v="110.51"/>
    <n v="110.23"/>
    <n v="100"/>
    <x v="0"/>
    <x v="1"/>
    <x v="1"/>
    <s v="Не по алгоритму баз"/>
    <n v="2.5"/>
    <n v="2.5"/>
    <n v="11051"/>
    <n v="11023"/>
    <n v="-28.000000000000114"/>
    <n v="-28"/>
    <n v="-30.5"/>
    <n v="-0.18181818181818182"/>
    <n v="-0.78205128205128205"/>
    <n v="126"/>
    <n v="8.5"/>
    <n v="1.9999999960418791"/>
    <x v="3"/>
    <x v="30"/>
    <x v="6"/>
    <x v="1"/>
    <x v="1"/>
    <x v="1"/>
    <x v="0"/>
    <x v="0"/>
    <x v="0"/>
    <x v="6"/>
    <x v="20"/>
    <n v="0"/>
    <n v="0"/>
    <n v="200"/>
  </r>
  <r>
    <n v="48"/>
    <x v="5"/>
    <d v="2012-09-18T00:00:00"/>
    <d v="1899-12-30T09:53:00"/>
    <d v="1899-12-30T09:55:00"/>
    <x v="36"/>
    <x v="0"/>
    <n v="81.849999999999994"/>
    <n v="82.01"/>
    <n v="82.02"/>
    <n v="100"/>
    <x v="0"/>
    <x v="2"/>
    <x v="1"/>
    <s v="Не по алгоритму баз"/>
    <n v="2.5"/>
    <n v="2.5"/>
    <n v="8201"/>
    <n v="8202"/>
    <n v="0.99999999999909051"/>
    <n v="1"/>
    <n v="-1.5"/>
    <n v="7.9365079365079361E-3"/>
    <n v="-0.17647058823529413"/>
    <n v="127"/>
    <n v="7"/>
    <n v="1.9999999960418791"/>
    <x v="10"/>
    <x v="23"/>
    <x v="3"/>
    <x v="1"/>
    <x v="1"/>
    <x v="1"/>
    <x v="0"/>
    <x v="0"/>
    <x v="0"/>
    <x v="6"/>
    <x v="16"/>
    <n v="0"/>
    <n v="0"/>
    <n v="200"/>
  </r>
  <r>
    <n v="49"/>
    <x v="5"/>
    <d v="2012-09-18T00:00:00"/>
    <d v="1899-12-30T09:53:00"/>
    <d v="1899-12-30T10:00:00"/>
    <x v="37"/>
    <x v="0"/>
    <n v="32.28"/>
    <n v="32.35"/>
    <n v="32.28"/>
    <n v="100"/>
    <x v="0"/>
    <x v="1"/>
    <x v="1"/>
    <s v="Сделки утром по базам (методичка Макса)"/>
    <n v="2.5"/>
    <n v="2.5"/>
    <n v="3235"/>
    <n v="3228"/>
    <n v="-7.0000000000000284"/>
    <n v="-7"/>
    <n v="-9.5"/>
    <n v="-5.5118110236220472E-2"/>
    <n v="-1.3571428571428572"/>
    <n v="120"/>
    <n v="-2.5"/>
    <n v="6.9999999913852662"/>
    <x v="3"/>
    <x v="1"/>
    <x v="1"/>
    <x v="1"/>
    <x v="1"/>
    <x v="1"/>
    <x v="0"/>
    <x v="0"/>
    <x v="0"/>
    <x v="2"/>
    <x v="12"/>
    <n v="0"/>
    <n v="0"/>
    <n v="200"/>
  </r>
  <r>
    <n v="50"/>
    <x v="5"/>
    <d v="2012-09-18T00:00:00"/>
    <d v="1899-12-30T10:12:00"/>
    <d v="1899-12-30T10:16:00"/>
    <x v="38"/>
    <x v="1"/>
    <n v="45.1"/>
    <n v="45"/>
    <n v="45"/>
    <n v="100"/>
    <x v="5"/>
    <x v="2"/>
    <x v="1"/>
    <s v="Скрытый покупатель"/>
    <n v="2.5"/>
    <n v="2.5"/>
    <n v="4500"/>
    <n v="4500"/>
    <n v="0"/>
    <n v="0"/>
    <n v="-2.5"/>
    <n v="0"/>
    <n v="0"/>
    <n v="120"/>
    <n v="-5"/>
    <n v="3.9999999920837581"/>
    <x v="10"/>
    <x v="31"/>
    <x v="8"/>
    <x v="1"/>
    <x v="1"/>
    <x v="1"/>
    <x v="0"/>
    <x v="0"/>
    <x v="0"/>
    <x v="6"/>
    <x v="9"/>
    <n v="0"/>
    <n v="0"/>
    <n v="200"/>
  </r>
  <r>
    <n v="51"/>
    <x v="5"/>
    <d v="2012-09-18T00:00:00"/>
    <d v="1899-12-30T12:12:00"/>
    <d v="1899-12-30T12:14:00"/>
    <x v="39"/>
    <x v="1"/>
    <n v="120.05"/>
    <n v="119.9"/>
    <n v="120.05"/>
    <n v="100"/>
    <x v="1"/>
    <x v="1"/>
    <x v="1"/>
    <s v="Разворот на шорт"/>
    <n v="2.5"/>
    <n v="2.5"/>
    <n v="11990"/>
    <n v="12005"/>
    <n v="-14.999999999999147"/>
    <n v="-15"/>
    <n v="-17.5"/>
    <n v="-0.125"/>
    <n v="0"/>
    <n v="105"/>
    <n v="-22.5"/>
    <n v="2.000000006519258"/>
    <x v="3"/>
    <x v="29"/>
    <x v="8"/>
    <x v="0"/>
    <x v="1"/>
    <x v="1"/>
    <x v="0"/>
    <x v="0"/>
    <x v="8"/>
    <x v="6"/>
    <x v="21"/>
    <n v="0"/>
    <n v="0"/>
    <n v="200"/>
  </r>
  <r>
    <n v="52"/>
    <x v="5"/>
    <d v="2012-09-18T00:00:00"/>
    <d v="1899-12-30T13:25:00"/>
    <d v="1899-12-30T13:26:00"/>
    <x v="40"/>
    <x v="0"/>
    <n v="67.17"/>
    <n v="67.25"/>
    <n v="67.17"/>
    <n v="100"/>
    <x v="2"/>
    <x v="1"/>
    <x v="1"/>
    <s v="Ужасный вход"/>
    <n v="2.5"/>
    <n v="2.5"/>
    <n v="6725"/>
    <n v="6717"/>
    <n v="-7.9999999999998295"/>
    <n v="-8"/>
    <n v="-10.5"/>
    <n v="-7.6190476190476197E-2"/>
    <n v="0"/>
    <n v="97"/>
    <n v="-33"/>
    <n v="0.99999999278225005"/>
    <x v="3"/>
    <x v="32"/>
    <x v="8"/>
    <x v="1"/>
    <x v="1"/>
    <x v="1"/>
    <x v="0"/>
    <x v="0"/>
    <x v="9"/>
    <x v="6"/>
    <x v="10"/>
    <n v="0"/>
    <n v="0"/>
    <n v="200"/>
  </r>
  <r>
    <n v="53"/>
    <x v="5"/>
    <d v="2012-09-18T00:00:00"/>
    <d v="1899-12-30T13:56:00"/>
    <d v="1899-12-30T14:04:00"/>
    <x v="41"/>
    <x v="0"/>
    <n v="59.96"/>
    <n v="60.12"/>
    <n v="59.96"/>
    <n v="100"/>
    <x v="2"/>
    <x v="1"/>
    <x v="1"/>
    <s v="Ужасный вход"/>
    <n v="2.5"/>
    <n v="2.5"/>
    <n v="6012"/>
    <n v="5996"/>
    <n v="-15.999999999999659"/>
    <n v="-16"/>
    <n v="-18.5"/>
    <n v="-0.16494845360824742"/>
    <n v="0"/>
    <n v="81"/>
    <n v="-51.5"/>
    <n v="7.9999999946448952"/>
    <x v="3"/>
    <x v="31"/>
    <x v="8"/>
    <x v="0"/>
    <x v="1"/>
    <x v="1"/>
    <x v="0"/>
    <x v="0"/>
    <x v="6"/>
    <x v="2"/>
    <x v="3"/>
    <n v="0"/>
    <n v="0"/>
    <n v="200"/>
  </r>
  <r>
    <n v="54"/>
    <x v="5"/>
    <d v="2012-09-18T00:00:00"/>
    <d v="1899-12-30T14:11:00"/>
    <d v="1899-12-30T14:23:00"/>
    <x v="42"/>
    <x v="0"/>
    <n v="74.17"/>
    <n v="74.319999999999993"/>
    <n v="74.36"/>
    <n v="100"/>
    <x v="2"/>
    <x v="0"/>
    <x v="0"/>
    <s v="Ужасный вход"/>
    <n v="2.5"/>
    <n v="2.5"/>
    <n v="7431.9999999999991"/>
    <n v="7436"/>
    <n v="4.0000000000006253"/>
    <n v="4"/>
    <n v="1.5"/>
    <n v="4.9382716049382713E-2"/>
    <n v="0"/>
    <n v="85"/>
    <n v="-50"/>
    <n v="12.000000007683411"/>
    <x v="4"/>
    <x v="33"/>
    <x v="8"/>
    <x v="1"/>
    <x v="1"/>
    <x v="1"/>
    <x v="0"/>
    <x v="0"/>
    <x v="6"/>
    <x v="2"/>
    <x v="18"/>
    <n v="0"/>
    <n v="0"/>
    <n v="200"/>
  </r>
  <r>
    <n v="55"/>
    <x v="5"/>
    <d v="2012-09-18T00:00:00"/>
    <d v="1899-12-30T14:40:00"/>
    <d v="1899-12-30T14:45:00"/>
    <x v="43"/>
    <x v="0"/>
    <n v="37.76"/>
    <n v="37.85"/>
    <n v="37.76"/>
    <n v="100"/>
    <x v="2"/>
    <x v="1"/>
    <x v="1"/>
    <s v="Ужасный вход"/>
    <n v="2.5"/>
    <n v="2.5"/>
    <n v="3785"/>
    <n v="3776"/>
    <n v="-9.0000000000003411"/>
    <n v="-9"/>
    <n v="-11.5"/>
    <n v="-0.10588235294117647"/>
    <n v="0"/>
    <n v="76"/>
    <n v="-61.5"/>
    <n v="5.0000000058207661"/>
    <x v="3"/>
    <x v="34"/>
    <x v="4"/>
    <x v="0"/>
    <x v="1"/>
    <x v="1"/>
    <x v="0"/>
    <x v="0"/>
    <x v="10"/>
    <x v="2"/>
    <x v="2"/>
    <n v="0"/>
    <n v="-61.5"/>
    <n v="200"/>
  </r>
  <r>
    <n v="56"/>
    <x v="6"/>
    <d v="2012-09-19T00:00:00"/>
    <d v="1899-12-30T09:52:00"/>
    <d v="1899-12-30T10:00:00"/>
    <x v="44"/>
    <x v="0"/>
    <n v="28.99"/>
    <n v="29.15"/>
    <n v="29.5"/>
    <n v="100"/>
    <x v="4"/>
    <x v="2"/>
    <x v="2"/>
    <s v="Сделки утром по базам (методичка Макса)"/>
    <n v="2.5"/>
    <n v="2.5"/>
    <n v="2915"/>
    <n v="2950"/>
    <n v="35.000000000000142"/>
    <n v="35"/>
    <n v="32.5"/>
    <n v="0.46052631578947367"/>
    <n v="0"/>
    <n v="111"/>
    <n v="-29"/>
    <n v="7.9999999946448952"/>
    <x v="5"/>
    <x v="35"/>
    <x v="1"/>
    <x v="1"/>
    <x v="2"/>
    <x v="1"/>
    <x v="0"/>
    <x v="0"/>
    <x v="0"/>
    <x v="2"/>
    <x v="12"/>
    <n v="-61.5"/>
    <n v="0"/>
    <n v="200"/>
  </r>
  <r>
    <n v="57"/>
    <x v="6"/>
    <d v="2012-09-19T00:00:00"/>
    <d v="1899-12-30T10:12:00"/>
    <d v="1899-12-30T10:12:00"/>
    <x v="44"/>
    <x v="1"/>
    <n v="29.23"/>
    <n v="29.23"/>
    <n v="29.16"/>
    <n v="100"/>
    <x v="1"/>
    <x v="2"/>
    <x v="0"/>
    <s v="Разворот на шорт"/>
    <n v="2.5"/>
    <n v="2.5"/>
    <n v="2923"/>
    <n v="2916"/>
    <n v="7.0000000000000284"/>
    <n v="7"/>
    <n v="4.5"/>
    <n v="6.3063063063063057E-2"/>
    <n v="0"/>
    <n v="118"/>
    <n v="-24.5"/>
    <n v="0"/>
    <x v="10"/>
    <x v="35"/>
    <x v="1"/>
    <x v="1"/>
    <x v="2"/>
    <x v="1"/>
    <x v="0"/>
    <x v="0"/>
    <x v="0"/>
    <x v="6"/>
    <x v="12"/>
    <n v="0"/>
    <n v="-24.5"/>
    <n v="200"/>
  </r>
  <r>
    <n v="58"/>
    <x v="7"/>
    <d v="2012-09-20T00:00:00"/>
    <d v="1899-12-30T09:29:00"/>
    <d v="1899-12-30T10:04:00"/>
    <x v="45"/>
    <x v="1"/>
    <n v="160.25"/>
    <n v="159.99"/>
    <n v="159.94999999999999"/>
    <n v="100"/>
    <x v="6"/>
    <x v="0"/>
    <x v="0"/>
    <s v="От уровня премаркета"/>
    <n v="2.5"/>
    <n v="2.5"/>
    <n v="15999"/>
    <n v="15994.999999999998"/>
    <n v="4.0000000000020464"/>
    <n v="4"/>
    <n v="1.5"/>
    <n v="3.3898305084745763E-2"/>
    <n v="0"/>
    <n v="122"/>
    <n v="-23"/>
    <n v="34.999999998835847"/>
    <x v="10"/>
    <x v="36"/>
    <x v="5"/>
    <x v="0"/>
    <x v="3"/>
    <x v="1"/>
    <x v="0"/>
    <x v="0"/>
    <x v="3"/>
    <x v="0"/>
    <x v="22"/>
    <n v="-24.5"/>
    <n v="0"/>
    <n v="200"/>
  </r>
  <r>
    <n v="59"/>
    <x v="7"/>
    <d v="2012-09-20T00:00:00"/>
    <d v="1899-12-30T10:11:00"/>
    <d v="1899-12-30T10:17:00"/>
    <x v="46"/>
    <x v="0"/>
    <n v="29.97"/>
    <n v="30.07"/>
    <n v="30.5"/>
    <n v="100"/>
    <x v="1"/>
    <x v="2"/>
    <x v="2"/>
    <s v="Разворот"/>
    <n v="2.5"/>
    <n v="2.5"/>
    <n v="3007"/>
    <n v="3050"/>
    <n v="42.999999999999972"/>
    <n v="43"/>
    <n v="40.5"/>
    <n v="0.35245901639344263"/>
    <n v="0"/>
    <n v="165"/>
    <n v="17.5"/>
    <n v="5.9999999986030161"/>
    <x v="8"/>
    <x v="37"/>
    <x v="1"/>
    <x v="0"/>
    <x v="3"/>
    <x v="1"/>
    <x v="0"/>
    <x v="0"/>
    <x v="0"/>
    <x v="2"/>
    <x v="12"/>
    <n v="0"/>
    <n v="0"/>
    <n v="200"/>
  </r>
  <r>
    <n v="60"/>
    <x v="7"/>
    <d v="2012-09-20T00:00:00"/>
    <d v="1899-12-30T10:18:00"/>
    <d v="1899-12-30T10:19:00"/>
    <x v="47"/>
    <x v="0"/>
    <n v="99.91"/>
    <n v="100.01"/>
    <n v="100.15"/>
    <n v="100"/>
    <x v="2"/>
    <x v="2"/>
    <x v="1"/>
    <s v="Продолжение движение после разворота"/>
    <n v="2.5"/>
    <n v="2.5"/>
    <n v="10001"/>
    <n v="10015"/>
    <n v="14.000000000000057"/>
    <n v="14"/>
    <n v="11.5"/>
    <n v="8.4848484848484854E-2"/>
    <n v="0.65714285714285714"/>
    <n v="179"/>
    <n v="29"/>
    <n v="0.99999999278225005"/>
    <x v="9"/>
    <x v="38"/>
    <x v="9"/>
    <x v="2"/>
    <x v="3"/>
    <x v="1"/>
    <x v="0"/>
    <x v="0"/>
    <x v="1"/>
    <x v="6"/>
    <x v="23"/>
    <n v="0"/>
    <n v="29"/>
    <n v="200"/>
  </r>
  <r>
    <n v="61"/>
    <x v="8"/>
    <d v="2012-09-21T00:00:00"/>
    <d v="1899-12-30T09:28:00"/>
    <d v="1899-12-30T09:44:00"/>
    <x v="48"/>
    <x v="0"/>
    <m/>
    <n v="36.909999999999997"/>
    <n v="37.049999999999997"/>
    <n v="100"/>
    <x v="0"/>
    <x v="0"/>
    <x v="0"/>
    <s v="База на премаркете"/>
    <n v="2.5"/>
    <n v="2.5"/>
    <n v="3690.9999999999995"/>
    <n v="3704.9999999999995"/>
    <n v="14.000000000000057"/>
    <n v="14"/>
    <n v="11.5"/>
    <n v="7.8212290502793297E-2"/>
    <n v="0.39655172413793105"/>
    <n v="193"/>
    <n v="40.5"/>
    <n v="15.999999999767169"/>
    <x v="10"/>
    <x v="39"/>
    <x v="2"/>
    <x v="0"/>
    <x v="4"/>
    <x v="1"/>
    <x v="0"/>
    <x v="0"/>
    <x v="3"/>
    <x v="5"/>
    <x v="4"/>
    <n v="29"/>
    <n v="0"/>
    <n v="200"/>
  </r>
  <r>
    <n v="62"/>
    <x v="8"/>
    <d v="2012-09-21T00:00:00"/>
    <d v="1899-12-30T09:36:00"/>
    <d v="1899-12-30T09:41:00"/>
    <x v="49"/>
    <x v="0"/>
    <n v="51.4"/>
    <n v="51.53"/>
    <n v="51.58"/>
    <n v="100"/>
    <x v="0"/>
    <x v="0"/>
    <x v="0"/>
    <s v="Не по алгоритму баз"/>
    <n v="2.5"/>
    <n v="2.5"/>
    <n v="5153"/>
    <n v="5158"/>
    <n v="4.9999999999997158"/>
    <n v="5"/>
    <n v="2.5"/>
    <n v="2.5906735751295335E-2"/>
    <n v="6.1728395061728392E-2"/>
    <n v="198"/>
    <n v="43"/>
    <n v="4.9999999953433871"/>
    <x v="4"/>
    <x v="40"/>
    <x v="1"/>
    <x v="1"/>
    <x v="4"/>
    <x v="1"/>
    <x v="0"/>
    <x v="0"/>
    <x v="3"/>
    <x v="6"/>
    <x v="11"/>
    <n v="0"/>
    <n v="0"/>
    <n v="200"/>
  </r>
  <r>
    <n v="63"/>
    <x v="8"/>
    <d v="2012-09-21T00:00:00"/>
    <d v="1899-12-30T09:40:00"/>
    <d v="1899-12-30T09:43:00"/>
    <x v="50"/>
    <x v="0"/>
    <n v="52.88"/>
    <n v="53"/>
    <n v="53.02"/>
    <n v="100"/>
    <x v="0"/>
    <x v="2"/>
    <x v="0"/>
    <s v="База + лот"/>
    <n v="2.5"/>
    <n v="2.5"/>
    <n v="5300"/>
    <n v="5302"/>
    <n v="2.0000000000003126"/>
    <n v="2"/>
    <n v="-0.5"/>
    <n v="1.0101010101010102E-2"/>
    <n v="-1.1627906976744186E-2"/>
    <n v="200"/>
    <n v="42.5"/>
    <n v="2.9999999993015081"/>
    <x v="10"/>
    <x v="41"/>
    <x v="1"/>
    <x v="0"/>
    <x v="4"/>
    <x v="1"/>
    <x v="0"/>
    <x v="0"/>
    <x v="3"/>
    <x v="6"/>
    <x v="7"/>
    <n v="0"/>
    <n v="0"/>
    <n v="200"/>
  </r>
  <r>
    <n v="64"/>
    <x v="8"/>
    <d v="2012-09-21T00:00:00"/>
    <d v="1899-12-30T09:48:00"/>
    <d v="1899-12-30T10:02:00"/>
    <x v="51"/>
    <x v="0"/>
    <n v="27.89"/>
    <n v="27.95"/>
    <n v="28.03"/>
    <n v="100"/>
    <x v="4"/>
    <x v="0"/>
    <x v="0"/>
    <s v="Не по алгоритму баз"/>
    <n v="2.5"/>
    <n v="2.5"/>
    <n v="2795"/>
    <n v="2803"/>
    <n v="8.0000000000001847"/>
    <n v="8"/>
    <n v="5.5"/>
    <n v="0.04"/>
    <n v="0.12941176470588237"/>
    <n v="208"/>
    <n v="48"/>
    <n v="14.00000000372529"/>
    <x v="9"/>
    <x v="42"/>
    <x v="6"/>
    <x v="0"/>
    <x v="4"/>
    <x v="1"/>
    <x v="0"/>
    <x v="0"/>
    <x v="0"/>
    <x v="2"/>
    <x v="12"/>
    <n v="0"/>
    <n v="0"/>
    <n v="200"/>
  </r>
  <r>
    <n v="65"/>
    <x v="8"/>
    <d v="2012-09-21T00:00:00"/>
    <d v="1899-12-30T10:00:00"/>
    <d v="1899-12-30T10:27:00"/>
    <x v="52"/>
    <x v="0"/>
    <n v="68.8"/>
    <n v="68.95"/>
    <n v="69.849999999999994"/>
    <n v="100"/>
    <x v="7"/>
    <x v="0"/>
    <x v="2"/>
    <s v="Патерн покупатель"/>
    <n v="2.5"/>
    <n v="2.5"/>
    <n v="6895"/>
    <n v="6984.9999999999991"/>
    <n v="89.999999999999147"/>
    <n v="90"/>
    <n v="87.5"/>
    <n v="0.43269230769230771"/>
    <n v="1.8229166666666667"/>
    <n v="298"/>
    <n v="135.5"/>
    <n v="27.000000004190952"/>
    <x v="11"/>
    <x v="43"/>
    <x v="8"/>
    <x v="0"/>
    <x v="4"/>
    <x v="1"/>
    <x v="0"/>
    <x v="0"/>
    <x v="0"/>
    <x v="0"/>
    <x v="8"/>
    <n v="0"/>
    <n v="0"/>
    <n v="200"/>
  </r>
  <r>
    <n v="66"/>
    <x v="8"/>
    <d v="2012-09-21T00:00:00"/>
    <d v="1899-12-30T14:41:00"/>
    <d v="1899-12-30T14:58:00"/>
    <x v="53"/>
    <x v="0"/>
    <n v="19.989999999999998"/>
    <n v="20"/>
    <n v="20.010000000000002"/>
    <n v="100"/>
    <x v="5"/>
    <x v="2"/>
    <x v="1"/>
    <s v="Ужасный трейд"/>
    <n v="2.5"/>
    <n v="2.5"/>
    <n v="2000"/>
    <n v="2001.0000000000002"/>
    <n v="1.0000000000001563"/>
    <n v="1"/>
    <n v="-1.5"/>
    <n v="3.3557046979865771E-3"/>
    <n v="-1.107011070110701E-2"/>
    <n v="299"/>
    <n v="134"/>
    <n v="17.000000003026798"/>
    <x v="1"/>
    <x v="44"/>
    <x v="8"/>
    <x v="0"/>
    <x v="4"/>
    <x v="1"/>
    <x v="0"/>
    <x v="0"/>
    <x v="10"/>
    <x v="5"/>
    <x v="5"/>
    <n v="0"/>
    <n v="134"/>
    <n v="200"/>
  </r>
  <r>
    <n v="67"/>
    <x v="9"/>
    <d v="2012-09-24T00:00:00"/>
    <d v="1899-12-30T09:32:00"/>
    <d v="1899-12-30T09:35:00"/>
    <x v="54"/>
    <x v="0"/>
    <n v="36.9"/>
    <n v="37.049999999999997"/>
    <n v="36.89"/>
    <n v="100"/>
    <x v="4"/>
    <x v="1"/>
    <x v="1"/>
    <s v="Ужасный трейд"/>
    <n v="2.5"/>
    <n v="2.5"/>
    <n v="3704.9999999999995"/>
    <n v="3689"/>
    <n v="-15.999999999999659"/>
    <n v="-16"/>
    <n v="-18.5"/>
    <n v="-5.3511705685618728E-2"/>
    <n v="-0.13805970149253732"/>
    <n v="283"/>
    <n v="115.5"/>
    <n v="2.9999999993015081"/>
    <x v="3"/>
    <x v="43"/>
    <x v="8"/>
    <x v="0"/>
    <x v="0"/>
    <x v="2"/>
    <x v="0"/>
    <x v="0"/>
    <x v="3"/>
    <x v="6"/>
    <x v="4"/>
    <n v="134"/>
    <n v="0"/>
    <n v="200"/>
  </r>
  <r>
    <n v="68"/>
    <x v="9"/>
    <d v="2012-09-24T00:00:00"/>
    <d v="1899-12-30T10:40:00"/>
    <d v="1899-12-30T10:50:00"/>
    <x v="54"/>
    <x v="0"/>
    <n v="36.79"/>
    <n v="36.9"/>
    <n v="36.75"/>
    <n v="100"/>
    <x v="6"/>
    <x v="1"/>
    <x v="1"/>
    <m/>
    <n v="2.5"/>
    <n v="2.5"/>
    <n v="3690"/>
    <n v="3675"/>
    <n v="-14.999999999999858"/>
    <n v="-15"/>
    <n v="-17.5"/>
    <n v="-5.3003533568904596E-2"/>
    <n v="-0.15151515151515152"/>
    <n v="268"/>
    <n v="98"/>
    <n v="10.000000001164153"/>
    <x v="12"/>
    <x v="43"/>
    <x v="8"/>
    <x v="0"/>
    <x v="0"/>
    <x v="2"/>
    <x v="0"/>
    <x v="0"/>
    <x v="1"/>
    <x v="2"/>
    <x v="4"/>
    <n v="0"/>
    <n v="0"/>
    <n v="200"/>
  </r>
  <r>
    <n v="69"/>
    <x v="9"/>
    <d v="2012-09-24T00:00:00"/>
    <d v="1899-12-30T10:47:00"/>
    <d v="1899-12-30T10:50:00"/>
    <x v="54"/>
    <x v="0"/>
    <n v="36.79"/>
    <n v="36.89"/>
    <n v="36.75"/>
    <n v="100"/>
    <x v="6"/>
    <x v="1"/>
    <x v="1"/>
    <m/>
    <n v="2.5"/>
    <n v="2.5"/>
    <n v="3689"/>
    <n v="3675"/>
    <n v="-14.000000000000057"/>
    <n v="-14"/>
    <n v="-16.5"/>
    <n v="-5.2238805970149252E-2"/>
    <n v="-0.1683673469387755"/>
    <n v="254"/>
    <n v="81.5"/>
    <n v="2.9999999993015081"/>
    <x v="12"/>
    <x v="43"/>
    <x v="8"/>
    <x v="0"/>
    <x v="0"/>
    <x v="2"/>
    <x v="0"/>
    <x v="0"/>
    <x v="2"/>
    <x v="6"/>
    <x v="4"/>
    <n v="0"/>
    <n v="0"/>
    <n v="200"/>
  </r>
  <r>
    <n v="70"/>
    <x v="9"/>
    <d v="2012-09-24T00:00:00"/>
    <d v="1899-12-30T09:36:00"/>
    <d v="1899-12-30T10:03:00"/>
    <x v="55"/>
    <x v="0"/>
    <n v="39.14"/>
    <n v="39.270000000000003"/>
    <n v="39.1"/>
    <n v="100"/>
    <x v="5"/>
    <x v="1"/>
    <x v="1"/>
    <s v="Ужасный трейд"/>
    <n v="2.5"/>
    <n v="2.5"/>
    <n v="3927.0000000000005"/>
    <n v="3910"/>
    <n v="-17.000000000000171"/>
    <n v="-17"/>
    <n v="-19.5"/>
    <n v="-6.6929133858267723E-2"/>
    <n v="-0.2392638036809816"/>
    <n v="237"/>
    <n v="62"/>
    <n v="26.999999993713573"/>
    <x v="12"/>
    <x v="38"/>
    <x v="9"/>
    <x v="2"/>
    <x v="0"/>
    <x v="2"/>
    <x v="0"/>
    <x v="0"/>
    <x v="3"/>
    <x v="0"/>
    <x v="2"/>
    <n v="0"/>
    <n v="0"/>
    <n v="200"/>
  </r>
  <r>
    <n v="71"/>
    <x v="9"/>
    <d v="2012-09-24T00:00:00"/>
    <d v="1899-12-30T09:54:00"/>
    <d v="1899-12-30T10:03:00"/>
    <x v="55"/>
    <x v="0"/>
    <n v="39.14"/>
    <n v="39.29"/>
    <n v="39.1"/>
    <n v="100"/>
    <x v="5"/>
    <x v="1"/>
    <x v="1"/>
    <s v="Ужасный трейд"/>
    <n v="2.5"/>
    <n v="2.5"/>
    <n v="3929"/>
    <n v="3910"/>
    <n v="-18.999999999999773"/>
    <n v="-19"/>
    <n v="-21.5"/>
    <n v="-8.0168776371308023E-2"/>
    <n v="-0.34677419354838712"/>
    <n v="218"/>
    <n v="40.5"/>
    <n v="8.9999999979045242"/>
    <x v="12"/>
    <x v="38"/>
    <x v="9"/>
    <x v="2"/>
    <x v="0"/>
    <x v="2"/>
    <x v="0"/>
    <x v="0"/>
    <x v="0"/>
    <x v="2"/>
    <x v="2"/>
    <n v="0"/>
    <n v="0"/>
    <n v="200"/>
  </r>
  <r>
    <n v="72"/>
    <x v="9"/>
    <d v="2012-09-24T00:00:00"/>
    <d v="1899-12-30T09:55:00"/>
    <d v="1899-12-30T10:03:00"/>
    <x v="55"/>
    <x v="0"/>
    <n v="39.14"/>
    <n v="39.29"/>
    <n v="39.1"/>
    <n v="200"/>
    <x v="5"/>
    <x v="1"/>
    <x v="1"/>
    <s v="Ужасный трейд"/>
    <n v="2.5"/>
    <n v="5"/>
    <n v="7858"/>
    <n v="7820"/>
    <n v="-18.999999999999773"/>
    <n v="-38"/>
    <n v="-43"/>
    <n v="-0.1743119266055046"/>
    <n v="-1.0617283950617284"/>
    <n v="180"/>
    <n v="-2.5"/>
    <n v="7.9999999946448952"/>
    <x v="12"/>
    <x v="38"/>
    <x v="9"/>
    <x v="2"/>
    <x v="0"/>
    <x v="2"/>
    <x v="0"/>
    <x v="0"/>
    <x v="0"/>
    <x v="2"/>
    <x v="2"/>
    <n v="0"/>
    <n v="0"/>
    <n v="400"/>
  </r>
  <r>
    <n v="73"/>
    <x v="9"/>
    <d v="2012-09-24T00:00:00"/>
    <d v="1899-12-30T09:38:00"/>
    <d v="1899-12-30T09:53:00"/>
    <x v="56"/>
    <x v="0"/>
    <n v="33.04"/>
    <n v="33.119999999999997"/>
    <n v="33.1"/>
    <n v="100"/>
    <x v="0"/>
    <x v="0"/>
    <x v="1"/>
    <s v="Не по алгоритму баз"/>
    <n v="2.5"/>
    <n v="2.5"/>
    <n v="3311.9999999999995"/>
    <n v="3310"/>
    <n v="-1.9999999999996021"/>
    <n v="-2"/>
    <n v="-4.5"/>
    <n v="-1.1111111111111112E-2"/>
    <n v="0"/>
    <n v="178"/>
    <n v="-7"/>
    <n v="15.000000006984919"/>
    <x v="10"/>
    <x v="45"/>
    <x v="5"/>
    <x v="0"/>
    <x v="0"/>
    <x v="2"/>
    <x v="0"/>
    <x v="0"/>
    <x v="3"/>
    <x v="5"/>
    <x v="4"/>
    <n v="0"/>
    <n v="0"/>
    <n v="200"/>
  </r>
  <r>
    <n v="74"/>
    <x v="9"/>
    <d v="2012-09-24T00:00:00"/>
    <d v="1899-12-30T09:48:00"/>
    <d v="1899-12-30T09:53:00"/>
    <x v="56"/>
    <x v="0"/>
    <n v="33.04"/>
    <n v="33.15"/>
    <n v="33.1"/>
    <n v="100"/>
    <x v="2"/>
    <x v="0"/>
    <x v="1"/>
    <s v="Не по алгоритму баз"/>
    <n v="2.5"/>
    <n v="2.5"/>
    <n v="3315"/>
    <n v="3310"/>
    <n v="-4.9999999999997158"/>
    <n v="-5"/>
    <n v="-7.5"/>
    <n v="-2.8089887640449437E-2"/>
    <n v="0"/>
    <n v="173"/>
    <n v="-14.5"/>
    <n v="5.0000000058207661"/>
    <x v="13"/>
    <x v="45"/>
    <x v="5"/>
    <x v="0"/>
    <x v="0"/>
    <x v="2"/>
    <x v="0"/>
    <x v="0"/>
    <x v="0"/>
    <x v="2"/>
    <x v="4"/>
    <n v="0"/>
    <n v="0"/>
    <n v="200"/>
  </r>
  <r>
    <n v="75"/>
    <x v="9"/>
    <d v="2012-09-24T00:00:00"/>
    <d v="1899-12-30T09:38:00"/>
    <d v="1899-12-30T09:41:00"/>
    <x v="57"/>
    <x v="1"/>
    <n v="22.34"/>
    <n v="22.22"/>
    <n v="22.34"/>
    <n v="100"/>
    <x v="0"/>
    <x v="1"/>
    <x v="0"/>
    <s v="База на шорт"/>
    <n v="2.5"/>
    <n v="2.5"/>
    <n v="2222"/>
    <n v="2234"/>
    <n v="-12.000000000000099"/>
    <n v="-12"/>
    <n v="-14.5"/>
    <n v="-6.9364161849710976E-2"/>
    <n v="0"/>
    <n v="161"/>
    <n v="-29"/>
    <n v="2.9999999993015081"/>
    <x v="3"/>
    <x v="46"/>
    <x v="1"/>
    <x v="0"/>
    <x v="0"/>
    <x v="2"/>
    <x v="0"/>
    <x v="0"/>
    <x v="3"/>
    <x v="6"/>
    <x v="5"/>
    <n v="0"/>
    <n v="0"/>
    <n v="200"/>
  </r>
  <r>
    <n v="76"/>
    <x v="9"/>
    <d v="2012-09-24T00:00:00"/>
    <d v="1899-12-30T09:43:00"/>
    <d v="1899-12-30T09:47:00"/>
    <x v="58"/>
    <x v="0"/>
    <n v="23.65"/>
    <n v="23.76"/>
    <n v="23.65"/>
    <n v="100"/>
    <x v="0"/>
    <x v="1"/>
    <x v="1"/>
    <s v="Не по алгоритму баз"/>
    <n v="2.5"/>
    <n v="2.5"/>
    <n v="2376"/>
    <n v="2365"/>
    <n v="-11.000000000000298"/>
    <n v="-11"/>
    <n v="-13.5"/>
    <n v="-6.8322981366459631E-2"/>
    <n v="0"/>
    <n v="150"/>
    <n v="-42.5"/>
    <n v="3.9999999920837581"/>
    <x v="3"/>
    <x v="31"/>
    <x v="8"/>
    <x v="1"/>
    <x v="0"/>
    <x v="2"/>
    <x v="0"/>
    <x v="0"/>
    <x v="3"/>
    <x v="6"/>
    <x v="17"/>
    <n v="0"/>
    <n v="0"/>
    <n v="200"/>
  </r>
  <r>
    <n v="77"/>
    <x v="9"/>
    <d v="2012-09-24T00:00:00"/>
    <d v="1899-12-30T09:43:00"/>
    <d v="1899-12-30T09:47:00"/>
    <x v="59"/>
    <x v="0"/>
    <n v="22.26"/>
    <n v="22.36"/>
    <n v="22.26"/>
    <n v="100"/>
    <x v="4"/>
    <x v="1"/>
    <x v="1"/>
    <s v="Не по алгоритму баз"/>
    <n v="2.5"/>
    <n v="2.5"/>
    <n v="2236"/>
    <n v="2226"/>
    <n v="-9.9999999999997868"/>
    <n v="-10"/>
    <n v="-12.5"/>
    <n v="-6.6666666666666666E-2"/>
    <n v="0"/>
    <n v="140"/>
    <n v="-55"/>
    <n v="3.9999999920837581"/>
    <x v="3"/>
    <x v="38"/>
    <x v="9"/>
    <x v="2"/>
    <x v="0"/>
    <x v="2"/>
    <x v="0"/>
    <x v="0"/>
    <x v="3"/>
    <x v="6"/>
    <x v="5"/>
    <n v="0"/>
    <n v="0"/>
    <n v="200"/>
  </r>
  <r>
    <n v="78"/>
    <x v="9"/>
    <d v="2012-09-24T00:00:00"/>
    <d v="1899-12-30T09:58:00"/>
    <d v="1899-12-30T10:34:00"/>
    <x v="60"/>
    <x v="0"/>
    <n v="19.73"/>
    <n v="19.77"/>
    <n v="19.850000000000001"/>
    <n v="200"/>
    <x v="0"/>
    <x v="2"/>
    <x v="2"/>
    <s v="Сделки утром по базам (методичка Макса)"/>
    <n v="2.5"/>
    <n v="5"/>
    <n v="3954"/>
    <n v="3970.0000000000005"/>
    <n v="8.0000000000001847"/>
    <n v="16"/>
    <n v="11"/>
    <n v="0.11428571428571428"/>
    <n v="0"/>
    <n v="156"/>
    <n v="-44"/>
    <n v="36.000000002095476"/>
    <x v="5"/>
    <x v="10"/>
    <x v="4"/>
    <x v="0"/>
    <x v="0"/>
    <x v="2"/>
    <x v="0"/>
    <x v="0"/>
    <x v="0"/>
    <x v="11"/>
    <x v="5"/>
    <n v="0"/>
    <n v="0"/>
    <n v="400"/>
  </r>
  <r>
    <n v="79"/>
    <x v="9"/>
    <d v="2012-09-24T00:00:00"/>
    <d v="1899-12-30T10:36:00"/>
    <d v="1899-12-30T11:01:00"/>
    <x v="61"/>
    <x v="0"/>
    <n v="36.97"/>
    <n v="37.049999999999997"/>
    <n v="37.5"/>
    <n v="100"/>
    <x v="7"/>
    <x v="2"/>
    <x v="3"/>
    <s v="Патерн покупатель"/>
    <n v="2.5"/>
    <n v="2.5"/>
    <n v="3704.9999999999995"/>
    <n v="3750"/>
    <n v="45.000000000000284"/>
    <n v="45"/>
    <n v="42.5"/>
    <n v="0.28846153846153844"/>
    <n v="0"/>
    <n v="201"/>
    <n v="-1.5"/>
    <n v="24.999999997671694"/>
    <x v="14"/>
    <x v="47"/>
    <x v="1"/>
    <x v="1"/>
    <x v="0"/>
    <x v="2"/>
    <x v="0"/>
    <x v="0"/>
    <x v="1"/>
    <x v="5"/>
    <x v="4"/>
    <n v="0"/>
    <n v="0"/>
    <n v="200"/>
  </r>
  <r>
    <n v="80"/>
    <x v="9"/>
    <d v="2012-09-24T00:00:00"/>
    <d v="1899-12-30T10:45:00"/>
    <d v="1899-12-30T10:47:00"/>
    <x v="62"/>
    <x v="0"/>
    <n v="28.55"/>
    <n v="28.65"/>
    <n v="28.55"/>
    <n v="100"/>
    <x v="1"/>
    <x v="1"/>
    <x v="1"/>
    <s v="Не правильный разворот"/>
    <n v="2.5"/>
    <n v="2.5"/>
    <n v="2865"/>
    <n v="2855"/>
    <n v="-9.9999999999997868"/>
    <n v="-10"/>
    <n v="-12.5"/>
    <n v="-4.975124378109453E-2"/>
    <n v="0"/>
    <n v="191"/>
    <n v="-14"/>
    <n v="2.000000006519258"/>
    <x v="3"/>
    <x v="48"/>
    <x v="8"/>
    <x v="0"/>
    <x v="0"/>
    <x v="2"/>
    <x v="0"/>
    <x v="0"/>
    <x v="2"/>
    <x v="6"/>
    <x v="12"/>
    <n v="0"/>
    <n v="0"/>
    <n v="200"/>
  </r>
  <r>
    <n v="81"/>
    <x v="9"/>
    <d v="2012-09-24T00:00:00"/>
    <d v="1899-12-30T10:46:00"/>
    <d v="1899-12-30T10:47:00"/>
    <x v="62"/>
    <x v="0"/>
    <n v="28.55"/>
    <n v="28.63"/>
    <n v="28.55"/>
    <n v="100"/>
    <x v="1"/>
    <x v="1"/>
    <x v="1"/>
    <s v="Не правильный разворот"/>
    <n v="2.5"/>
    <n v="2.5"/>
    <n v="2863"/>
    <n v="2855"/>
    <n v="-7.9999999999998295"/>
    <n v="-8"/>
    <n v="-10.5"/>
    <n v="-4.1884816753926704E-2"/>
    <n v="0"/>
    <n v="183"/>
    <n v="-24.5"/>
    <n v="1.000000003259629"/>
    <x v="3"/>
    <x v="48"/>
    <x v="8"/>
    <x v="0"/>
    <x v="0"/>
    <x v="2"/>
    <x v="0"/>
    <x v="0"/>
    <x v="2"/>
    <x v="6"/>
    <x v="12"/>
    <n v="0"/>
    <n v="0"/>
    <n v="200"/>
  </r>
  <r>
    <n v="82"/>
    <x v="9"/>
    <d v="2012-09-24T00:00:00"/>
    <d v="1899-12-30T14:14:00"/>
    <d v="1899-12-30T14:20:00"/>
    <x v="62"/>
    <x v="0"/>
    <n v="27.97"/>
    <n v="28.06"/>
    <n v="27.97"/>
    <n v="100"/>
    <x v="2"/>
    <x v="1"/>
    <x v="1"/>
    <s v="Ужасный трейд"/>
    <n v="2.5"/>
    <n v="2.5"/>
    <n v="2806"/>
    <n v="2797"/>
    <n v="-8.9999999999999858"/>
    <n v="-9"/>
    <n v="-11.5"/>
    <n v="-4.9180327868852458E-2"/>
    <n v="0"/>
    <n v="174"/>
    <n v="-36"/>
    <n v="5.9999999986030161"/>
    <x v="3"/>
    <x v="48"/>
    <x v="8"/>
    <x v="0"/>
    <x v="0"/>
    <x v="2"/>
    <x v="0"/>
    <x v="0"/>
    <x v="6"/>
    <x v="2"/>
    <x v="12"/>
    <n v="0"/>
    <n v="0"/>
    <n v="200"/>
  </r>
  <r>
    <n v="83"/>
    <x v="9"/>
    <d v="2012-09-24T00:00:00"/>
    <d v="1899-12-30T14:25:00"/>
    <d v="1899-12-30T14:27:00"/>
    <x v="62"/>
    <x v="0"/>
    <n v="27.96"/>
    <n v="28.05"/>
    <n v="28.1"/>
    <n v="100"/>
    <x v="6"/>
    <x v="1"/>
    <x v="1"/>
    <s v="Канал в обед - тяжелый трейд"/>
    <n v="2.5"/>
    <n v="2.5"/>
    <n v="2805"/>
    <n v="2810"/>
    <n v="5.0000000000000711"/>
    <n v="5"/>
    <n v="2.5"/>
    <n v="2.8735632183908046E-2"/>
    <n v="0"/>
    <n v="179"/>
    <n v="-33.5"/>
    <n v="1.9999999960418791"/>
    <x v="4"/>
    <x v="48"/>
    <x v="8"/>
    <x v="0"/>
    <x v="0"/>
    <x v="2"/>
    <x v="0"/>
    <x v="0"/>
    <x v="10"/>
    <x v="6"/>
    <x v="12"/>
    <n v="0"/>
    <n v="0"/>
    <n v="200"/>
  </r>
  <r>
    <n v="84"/>
    <x v="9"/>
    <d v="2012-09-24T00:00:00"/>
    <d v="1899-12-30T14:30:00"/>
    <d v="1899-12-30T15:20:00"/>
    <x v="62"/>
    <x v="0"/>
    <n v="27.96"/>
    <n v="28.1"/>
    <n v="28.1"/>
    <n v="100"/>
    <x v="6"/>
    <x v="0"/>
    <x v="1"/>
    <s v="Канал в обед - тяжелый трейд"/>
    <n v="2.5"/>
    <n v="2.5"/>
    <n v="2810"/>
    <n v="2810"/>
    <n v="0"/>
    <n v="0"/>
    <n v="-2.5"/>
    <n v="0"/>
    <n v="0"/>
    <n v="179"/>
    <n v="-36"/>
    <n v="50.000000005820766"/>
    <x v="10"/>
    <x v="48"/>
    <x v="8"/>
    <x v="0"/>
    <x v="0"/>
    <x v="2"/>
    <x v="0"/>
    <x v="0"/>
    <x v="10"/>
    <x v="9"/>
    <x v="12"/>
    <n v="0"/>
    <n v="0"/>
    <n v="200"/>
  </r>
  <r>
    <n v="85"/>
    <x v="9"/>
    <d v="2012-09-24T00:00:00"/>
    <d v="1899-12-30T15:00:00"/>
    <d v="1899-12-30T15:30:00"/>
    <x v="62"/>
    <x v="0"/>
    <n v="27.96"/>
    <n v="28.04"/>
    <n v="28.14"/>
    <n v="300"/>
    <x v="6"/>
    <x v="2"/>
    <x v="1"/>
    <s v="Канал в обед - тяжелый трейд"/>
    <n v="2.5"/>
    <n v="7.5"/>
    <n v="8412"/>
    <n v="8442"/>
    <n v="10.000000000000142"/>
    <n v="30"/>
    <n v="22.5"/>
    <n v="0.16759776536312848"/>
    <n v="0"/>
    <n v="209"/>
    <n v="-13.5"/>
    <n v="30.00000000349246"/>
    <x v="9"/>
    <x v="48"/>
    <x v="8"/>
    <x v="0"/>
    <x v="0"/>
    <x v="2"/>
    <x v="0"/>
    <x v="0"/>
    <x v="11"/>
    <x v="0"/>
    <x v="12"/>
    <n v="0"/>
    <n v="0"/>
    <n v="600"/>
  </r>
  <r>
    <n v="86"/>
    <x v="9"/>
    <d v="2012-09-24T00:00:00"/>
    <d v="1899-12-30T11:54:00"/>
    <d v="1899-12-30T11:59:00"/>
    <x v="48"/>
    <x v="0"/>
    <n v="36.82"/>
    <n v="36.94"/>
    <n v="36.799999999999997"/>
    <n v="100"/>
    <x v="1"/>
    <x v="1"/>
    <x v="1"/>
    <s v="Не правильный разворот"/>
    <n v="2.5"/>
    <n v="2.5"/>
    <n v="3694"/>
    <n v="3679.9999999999995"/>
    <n v="-14.000000000000057"/>
    <n v="-14"/>
    <n v="-16.5"/>
    <n v="-6.6985645933014357E-2"/>
    <n v="0"/>
    <n v="195"/>
    <n v="-30"/>
    <n v="4.9999999953433871"/>
    <x v="3"/>
    <x v="39"/>
    <x v="2"/>
    <x v="0"/>
    <x v="0"/>
    <x v="2"/>
    <x v="0"/>
    <x v="0"/>
    <x v="8"/>
    <x v="6"/>
    <x v="4"/>
    <n v="0"/>
    <n v="0"/>
    <n v="200"/>
  </r>
  <r>
    <n v="87"/>
    <x v="9"/>
    <d v="2012-09-24T00:00:00"/>
    <d v="1899-12-30T11:55:00"/>
    <d v="1899-12-30T11:59:00"/>
    <x v="48"/>
    <x v="0"/>
    <n v="36.82"/>
    <n v="36.93"/>
    <n v="36.799999999999997"/>
    <n v="100"/>
    <x v="1"/>
    <x v="1"/>
    <x v="1"/>
    <s v="Не правильный разворот"/>
    <n v="2.5"/>
    <n v="2.5"/>
    <n v="3693"/>
    <n v="3679.9999999999995"/>
    <n v="-13.000000000000256"/>
    <n v="-13"/>
    <n v="-15.5"/>
    <n v="-6.6666666666666666E-2"/>
    <n v="0"/>
    <n v="182"/>
    <n v="-45.5"/>
    <n v="3.9999999920837581"/>
    <x v="3"/>
    <x v="39"/>
    <x v="2"/>
    <x v="0"/>
    <x v="0"/>
    <x v="2"/>
    <x v="0"/>
    <x v="0"/>
    <x v="8"/>
    <x v="6"/>
    <x v="4"/>
    <n v="0"/>
    <n v="0"/>
    <n v="200"/>
  </r>
  <r>
    <n v="88"/>
    <x v="9"/>
    <d v="2012-09-24T00:00:00"/>
    <d v="1899-12-30T12:04:00"/>
    <d v="1899-12-30T12:13:00"/>
    <x v="63"/>
    <x v="0"/>
    <n v="18.97"/>
    <n v="19.05"/>
    <n v="19.25"/>
    <n v="200"/>
    <x v="1"/>
    <x v="0"/>
    <x v="0"/>
    <s v="Разворот"/>
    <n v="2.5"/>
    <n v="5"/>
    <n v="3810"/>
    <n v="3850"/>
    <n v="19.999999999999929"/>
    <n v="40"/>
    <n v="35"/>
    <n v="0.21978021978021978"/>
    <n v="0"/>
    <n v="222"/>
    <n v="-10.5"/>
    <n v="8.9999999979045242"/>
    <x v="2"/>
    <x v="23"/>
    <x v="3"/>
    <x v="1"/>
    <x v="0"/>
    <x v="2"/>
    <x v="0"/>
    <x v="0"/>
    <x v="8"/>
    <x v="2"/>
    <x v="5"/>
    <n v="0"/>
    <n v="0"/>
    <n v="400"/>
  </r>
  <r>
    <n v="89"/>
    <x v="9"/>
    <d v="2012-09-24T00:00:00"/>
    <d v="1899-12-30T13:12:00"/>
    <d v="1899-12-30T13:30:00"/>
    <x v="1"/>
    <x v="0"/>
    <n v="95.98"/>
    <n v="96.01"/>
    <n v="95.98"/>
    <n v="100"/>
    <x v="2"/>
    <x v="1"/>
    <x v="1"/>
    <s v="Ужасный трейд"/>
    <n v="2.5"/>
    <n v="2.5"/>
    <n v="9601"/>
    <n v="9598"/>
    <n v="-3.0000000000001137"/>
    <n v="-3"/>
    <n v="-5.5"/>
    <n v="-1.3513513513513514E-2"/>
    <n v="0"/>
    <n v="219"/>
    <n v="-16"/>
    <n v="17.999999995809048"/>
    <x v="3"/>
    <x v="1"/>
    <x v="1"/>
    <x v="0"/>
    <x v="0"/>
    <x v="2"/>
    <x v="0"/>
    <x v="0"/>
    <x v="12"/>
    <x v="5"/>
    <x v="24"/>
    <n v="0"/>
    <n v="0"/>
    <n v="200"/>
  </r>
  <r>
    <n v="90"/>
    <x v="9"/>
    <d v="2012-09-24T00:00:00"/>
    <d v="1899-12-30T13:20:00"/>
    <d v="1899-12-30T13:30:00"/>
    <x v="1"/>
    <x v="0"/>
    <n v="95.98"/>
    <n v="96.05"/>
    <n v="95.98"/>
    <n v="100"/>
    <x v="2"/>
    <x v="1"/>
    <x v="1"/>
    <s v="Ужасный трейд"/>
    <n v="2.5"/>
    <n v="2.5"/>
    <n v="9605"/>
    <n v="9598"/>
    <n v="-6.9999999999993179"/>
    <n v="-7"/>
    <n v="-9.5"/>
    <n v="-3.1963470319634701E-2"/>
    <n v="0"/>
    <n v="212"/>
    <n v="-25.5"/>
    <n v="10.000000001164153"/>
    <x v="3"/>
    <x v="1"/>
    <x v="1"/>
    <x v="0"/>
    <x v="0"/>
    <x v="2"/>
    <x v="0"/>
    <x v="0"/>
    <x v="9"/>
    <x v="2"/>
    <x v="24"/>
    <n v="0"/>
    <n v="-25.5"/>
    <n v="200"/>
  </r>
  <r>
    <n v="91"/>
    <x v="10"/>
    <d v="2012-09-25T00:00:00"/>
    <d v="1899-12-30T09:50:00"/>
    <d v="1899-12-30T10:20:00"/>
    <x v="64"/>
    <x v="0"/>
    <n v="59.8"/>
    <n v="60.01"/>
    <n v="60.08"/>
    <n v="200"/>
    <x v="4"/>
    <x v="0"/>
    <x v="0"/>
    <s v="Лот на фигуре. Ни о чем"/>
    <n v="2.5"/>
    <n v="5"/>
    <n v="12002"/>
    <n v="12016"/>
    <n v="7.0000000000000284"/>
    <n v="14"/>
    <n v="9"/>
    <n v="6.6037735849056603E-2"/>
    <n v="0"/>
    <n v="226"/>
    <n v="-16.5"/>
    <n v="30.00000000349246"/>
    <x v="4"/>
    <x v="49"/>
    <x v="1"/>
    <x v="0"/>
    <x v="1"/>
    <x v="2"/>
    <x v="0"/>
    <x v="0"/>
    <x v="0"/>
    <x v="0"/>
    <x v="3"/>
    <n v="-25.5"/>
    <n v="0"/>
    <n v="400"/>
  </r>
  <r>
    <n v="92"/>
    <x v="10"/>
    <d v="2012-09-25T00:00:00"/>
    <d v="1899-12-30T09:51:00"/>
    <d v="1899-12-30T09:55:00"/>
    <x v="65"/>
    <x v="0"/>
    <n v="69.94"/>
    <n v="69.989999999999995"/>
    <n v="69.150000000000006"/>
    <n v="100"/>
    <x v="4"/>
    <x v="2"/>
    <x v="0"/>
    <s v="Лот на фигуре. Рано вышел"/>
    <n v="2.5"/>
    <n v="2.5"/>
    <n v="6998.9999999999991"/>
    <n v="6915.0000000000009"/>
    <n v="-83.99999999999892"/>
    <n v="-84"/>
    <n v="-86.5"/>
    <n v="-0.37168141592920356"/>
    <n v="0"/>
    <n v="142"/>
    <n v="-103"/>
    <n v="4.0000000025611371"/>
    <x v="15"/>
    <x v="50"/>
    <x v="3"/>
    <x v="0"/>
    <x v="1"/>
    <x v="2"/>
    <x v="0"/>
    <x v="0"/>
    <x v="0"/>
    <x v="6"/>
    <x v="8"/>
    <n v="0"/>
    <n v="-103"/>
    <n v="200"/>
  </r>
  <r>
    <n v="93"/>
    <x v="11"/>
    <d v="2012-10-01T00:00:00"/>
    <d v="1899-12-30T09:39:00"/>
    <d v="1899-12-30T09:40:00"/>
    <x v="66"/>
    <x v="0"/>
    <n v="76.77"/>
    <n v="76.83"/>
    <n v="76.75"/>
    <n v="100"/>
    <x v="3"/>
    <x v="3"/>
    <x v="4"/>
    <s v="Нет скринов"/>
    <n v="2.5"/>
    <n v="2.5"/>
    <n v="7683"/>
    <n v="7675"/>
    <n v="-7.9999999999998295"/>
    <n v="-8"/>
    <n v="-10.5"/>
    <n v="-5.6338028169014086E-2"/>
    <n v="0"/>
    <n v="134"/>
    <n v="-113.5"/>
    <n v="1.000000003259629"/>
    <x v="12"/>
    <x v="12"/>
    <x v="5"/>
    <x v="0"/>
    <x v="0"/>
    <x v="3"/>
    <x v="1"/>
    <x v="0"/>
    <x v="3"/>
    <x v="6"/>
    <x v="18"/>
    <n v="-103"/>
    <n v="0"/>
    <n v="200"/>
  </r>
  <r>
    <n v="94"/>
    <x v="11"/>
    <d v="2012-10-01T00:00:00"/>
    <d v="1899-12-30T09:41:00"/>
    <d v="1899-12-30T09:43:00"/>
    <x v="67"/>
    <x v="0"/>
    <n v="105.45"/>
    <n v="105.59"/>
    <n v="105.45"/>
    <n v="100"/>
    <x v="3"/>
    <x v="3"/>
    <x v="4"/>
    <s v="Нет скринов"/>
    <n v="2.5"/>
    <n v="2.5"/>
    <n v="10559"/>
    <n v="10545"/>
    <n v="-14.000000000000057"/>
    <n v="-14"/>
    <n v="-16.5"/>
    <n v="-0.1044776119402985"/>
    <n v="0"/>
    <n v="120"/>
    <n v="-130"/>
    <n v="2.000000006519258"/>
    <x v="3"/>
    <x v="51"/>
    <x v="3"/>
    <x v="0"/>
    <x v="0"/>
    <x v="3"/>
    <x v="1"/>
    <x v="0"/>
    <x v="3"/>
    <x v="6"/>
    <x v="25"/>
    <n v="0"/>
    <n v="0"/>
    <n v="200"/>
  </r>
  <r>
    <n v="95"/>
    <x v="11"/>
    <d v="2012-10-01T00:00:00"/>
    <d v="1899-12-30T09:50:00"/>
    <d v="1899-12-30T09:54:00"/>
    <x v="25"/>
    <x v="0"/>
    <n v="67.97"/>
    <n v="68.150000000000006"/>
    <n v="67.97"/>
    <n v="100"/>
    <x v="3"/>
    <x v="3"/>
    <x v="4"/>
    <s v="Нет скринов"/>
    <n v="2.5"/>
    <n v="2.5"/>
    <n v="6815.0000000000009"/>
    <n v="6797"/>
    <n v="-18.000000000000682"/>
    <n v="-18"/>
    <n v="-20.5"/>
    <n v="-0.15"/>
    <n v="0"/>
    <n v="102"/>
    <n v="-150.5"/>
    <n v="4.0000000025611371"/>
    <x v="3"/>
    <x v="23"/>
    <x v="3"/>
    <x v="1"/>
    <x v="0"/>
    <x v="3"/>
    <x v="1"/>
    <x v="0"/>
    <x v="0"/>
    <x v="6"/>
    <x v="8"/>
    <n v="0"/>
    <n v="0"/>
    <n v="200"/>
  </r>
  <r>
    <n v="96"/>
    <x v="11"/>
    <d v="2012-10-01T00:00:00"/>
    <d v="1899-12-30T09:58:00"/>
    <d v="1899-12-30T10:06:00"/>
    <x v="68"/>
    <x v="0"/>
    <m/>
    <n v="39.799999999999997"/>
    <n v="39.93"/>
    <n v="100"/>
    <x v="3"/>
    <x v="3"/>
    <x v="4"/>
    <s v="Нет скринов"/>
    <n v="2.5"/>
    <n v="2.5"/>
    <n v="3979.9999999999995"/>
    <n v="3993"/>
    <n v="13.000000000000256"/>
    <n v="13"/>
    <n v="10.5"/>
    <n v="0.12745098039215685"/>
    <n v="0"/>
    <n v="115"/>
    <n v="-140"/>
    <n v="7.9999999946448952"/>
    <x v="10"/>
    <x v="52"/>
    <x v="4"/>
    <x v="0"/>
    <x v="0"/>
    <x v="3"/>
    <x v="1"/>
    <x v="0"/>
    <x v="0"/>
    <x v="2"/>
    <x v="2"/>
    <n v="0"/>
    <n v="0"/>
    <n v="200"/>
  </r>
  <r>
    <n v="97"/>
    <x v="11"/>
    <d v="2012-10-01T00:00:00"/>
    <d v="1899-12-30T10:19:00"/>
    <d v="1899-12-30T10:40:00"/>
    <x v="25"/>
    <x v="1"/>
    <n v="67.83"/>
    <n v="67.790000000000006"/>
    <n v="67.599999999999994"/>
    <n v="100"/>
    <x v="3"/>
    <x v="3"/>
    <x v="4"/>
    <s v="Нет скринов"/>
    <n v="2.5"/>
    <n v="2.5"/>
    <n v="6779.0000000000009"/>
    <n v="6759.9999999999991"/>
    <n v="19.000000000001194"/>
    <n v="19"/>
    <n v="16.5"/>
    <n v="0.16521739130434782"/>
    <n v="0"/>
    <n v="134"/>
    <n v="-123.5"/>
    <n v="21.000000005587935"/>
    <x v="16"/>
    <x v="23"/>
    <x v="3"/>
    <x v="1"/>
    <x v="0"/>
    <x v="3"/>
    <x v="1"/>
    <x v="0"/>
    <x v="1"/>
    <x v="5"/>
    <x v="8"/>
    <n v="0"/>
    <n v="0"/>
    <n v="200"/>
  </r>
  <r>
    <n v="98"/>
    <x v="11"/>
    <d v="2012-10-01T00:00:00"/>
    <d v="1899-12-30T10:23:00"/>
    <d v="1899-12-30T10:33:00"/>
    <x v="69"/>
    <x v="0"/>
    <m/>
    <n v="43.01"/>
    <n v="43.5"/>
    <n v="100"/>
    <x v="3"/>
    <x v="3"/>
    <x v="4"/>
    <s v="Нет скринов"/>
    <n v="2.5"/>
    <n v="2.5"/>
    <n v="4301"/>
    <n v="4350"/>
    <n v="49.000000000000199"/>
    <n v="49"/>
    <n v="46.5"/>
    <n v="0.36567164179104478"/>
    <n v="0"/>
    <n v="183"/>
    <n v="-77"/>
    <n v="10.000000001164153"/>
    <x v="10"/>
    <x v="53"/>
    <x v="8"/>
    <x v="0"/>
    <x v="0"/>
    <x v="3"/>
    <x v="1"/>
    <x v="0"/>
    <x v="1"/>
    <x v="2"/>
    <x v="9"/>
    <n v="0"/>
    <n v="0"/>
    <n v="200"/>
  </r>
  <r>
    <n v="99"/>
    <x v="11"/>
    <d v="2012-10-01T00:00:00"/>
    <d v="1899-12-30T13:44:00"/>
    <d v="1899-12-30T14:32:00"/>
    <x v="70"/>
    <x v="0"/>
    <m/>
    <n v="42.9"/>
    <n v="43.26"/>
    <n v="100"/>
    <x v="3"/>
    <x v="3"/>
    <x v="4"/>
    <s v="Нет скринов"/>
    <n v="2.5"/>
    <n v="2.5"/>
    <n v="4290"/>
    <n v="4326"/>
    <n v="35.999999999999943"/>
    <n v="36"/>
    <n v="33.5"/>
    <n v="0.19672131147540983"/>
    <n v="0"/>
    <n v="219"/>
    <n v="-43.5"/>
    <n v="47.999999999301508"/>
    <x v="10"/>
    <x v="54"/>
    <x v="6"/>
    <x v="1"/>
    <x v="0"/>
    <x v="3"/>
    <x v="1"/>
    <x v="0"/>
    <x v="9"/>
    <x v="9"/>
    <x v="9"/>
    <n v="0"/>
    <n v="0"/>
    <n v="200"/>
  </r>
  <r>
    <n v="100"/>
    <x v="11"/>
    <d v="2012-10-01T00:00:00"/>
    <d v="1899-12-30T13:44:00"/>
    <d v="1899-12-30T14:32:00"/>
    <x v="70"/>
    <x v="0"/>
    <m/>
    <n v="42.85"/>
    <n v="43.26"/>
    <n v="100"/>
    <x v="3"/>
    <x v="3"/>
    <x v="4"/>
    <s v="Нет скринов"/>
    <n v="2.5"/>
    <n v="2.5"/>
    <n v="4285"/>
    <n v="4326"/>
    <n v="40.999999999999659"/>
    <n v="41"/>
    <n v="38.5"/>
    <n v="0.18721461187214611"/>
    <n v="0"/>
    <n v="260"/>
    <n v="-5"/>
    <n v="47.999999999301508"/>
    <x v="10"/>
    <x v="54"/>
    <x v="6"/>
    <x v="1"/>
    <x v="0"/>
    <x v="3"/>
    <x v="1"/>
    <x v="0"/>
    <x v="9"/>
    <x v="9"/>
    <x v="9"/>
    <n v="0"/>
    <n v="0"/>
    <n v="200"/>
  </r>
  <r>
    <n v="101"/>
    <x v="11"/>
    <d v="2012-10-01T00:00:00"/>
    <d v="1899-12-30T13:55:00"/>
    <d v="1899-12-30T14:52:00"/>
    <x v="70"/>
    <x v="0"/>
    <m/>
    <n v="43"/>
    <n v="43.37"/>
    <n v="100"/>
    <x v="3"/>
    <x v="3"/>
    <x v="4"/>
    <s v="Нет скринов"/>
    <n v="2.5"/>
    <n v="2.5"/>
    <n v="4300"/>
    <n v="4337"/>
    <n v="36.999999999999744"/>
    <n v="37"/>
    <n v="34.5"/>
    <n v="0.1423076923076923"/>
    <n v="0"/>
    <n v="297"/>
    <n v="29.5"/>
    <n v="56.999999997206032"/>
    <x v="10"/>
    <x v="54"/>
    <x v="6"/>
    <x v="1"/>
    <x v="0"/>
    <x v="3"/>
    <x v="1"/>
    <x v="0"/>
    <x v="6"/>
    <x v="4"/>
    <x v="9"/>
    <n v="0"/>
    <n v="0"/>
    <n v="200"/>
  </r>
  <r>
    <n v="102"/>
    <x v="11"/>
    <d v="2012-10-01T00:00:00"/>
    <d v="1899-12-30T14:35:00"/>
    <d v="1899-12-30T14:57:00"/>
    <x v="70"/>
    <x v="0"/>
    <m/>
    <n v="43.33"/>
    <n v="43.3"/>
    <n v="100"/>
    <x v="3"/>
    <x v="3"/>
    <x v="4"/>
    <s v="Нет скринов"/>
    <n v="2.5"/>
    <n v="2.5"/>
    <n v="4333"/>
    <n v="4330"/>
    <n v="-3.0000000000001137"/>
    <n v="-3"/>
    <n v="-5.5"/>
    <n v="-1.0101010101010102E-2"/>
    <n v="-0.1864406779661017"/>
    <n v="294"/>
    <n v="24"/>
    <n v="21.999999998370185"/>
    <x v="10"/>
    <x v="54"/>
    <x v="6"/>
    <x v="1"/>
    <x v="0"/>
    <x v="3"/>
    <x v="1"/>
    <x v="0"/>
    <x v="10"/>
    <x v="5"/>
    <x v="9"/>
    <n v="0"/>
    <n v="24"/>
    <n v="200"/>
  </r>
  <r>
    <n v="103"/>
    <x v="12"/>
    <d v="2012-10-02T00:00:00"/>
    <d v="1899-12-30T10:13:00"/>
    <d v="1899-12-30T10:26:00"/>
    <x v="71"/>
    <x v="0"/>
    <n v="101.73"/>
    <n v="101.76"/>
    <n v="103"/>
    <n v="100"/>
    <x v="6"/>
    <x v="2"/>
    <x v="2"/>
    <s v="Уровень после разворота, вход по ленте"/>
    <n v="2.5"/>
    <n v="2.5"/>
    <n v="10176"/>
    <n v="10300"/>
    <n v="123.99999999999949"/>
    <n v="124"/>
    <n v="121.5"/>
    <n v="0.42176870748299322"/>
    <n v="5.0625"/>
    <n v="418"/>
    <n v="145.5"/>
    <n v="13.000000000465661"/>
    <x v="17"/>
    <x v="9"/>
    <x v="4"/>
    <x v="0"/>
    <x v="1"/>
    <x v="3"/>
    <x v="1"/>
    <x v="0"/>
    <x v="0"/>
    <x v="2"/>
    <x v="23"/>
    <n v="24"/>
    <n v="0"/>
    <n v="200"/>
  </r>
  <r>
    <n v="104"/>
    <x v="12"/>
    <d v="2012-10-02T00:00:00"/>
    <d v="1899-12-30T10:29:00"/>
    <d v="1899-12-30T10:30:00"/>
    <x v="72"/>
    <x v="0"/>
    <m/>
    <n v="28.03"/>
    <n v="27.88"/>
    <n v="100"/>
    <x v="1"/>
    <x v="2"/>
    <x v="1"/>
    <s v="Не правильный разворот"/>
    <n v="2.5"/>
    <n v="2.5"/>
    <n v="2803"/>
    <n v="2788"/>
    <n v="-15.000000000000213"/>
    <n v="-15"/>
    <n v="-17.5"/>
    <n v="-3.5885167464114832E-2"/>
    <n v="-0.12027491408934708"/>
    <n v="403"/>
    <n v="128"/>
    <n v="1.000000003259629"/>
    <x v="10"/>
    <x v="54"/>
    <x v="6"/>
    <x v="0"/>
    <x v="1"/>
    <x v="3"/>
    <x v="1"/>
    <x v="0"/>
    <x v="1"/>
    <x v="6"/>
    <x v="12"/>
    <n v="0"/>
    <n v="128"/>
    <n v="200"/>
  </r>
  <r>
    <n v="105"/>
    <x v="13"/>
    <d v="2012-10-03T00:00:00"/>
    <d v="1899-12-30T09:46:00"/>
    <d v="1899-12-30T09:56:00"/>
    <x v="4"/>
    <x v="1"/>
    <n v="60.6"/>
    <n v="60.44"/>
    <n v="60.3"/>
    <n v="100"/>
    <x v="5"/>
    <x v="0"/>
    <x v="0"/>
    <s v="Пробой уровня премаркета"/>
    <n v="2.5"/>
    <n v="2.5"/>
    <n v="6044"/>
    <n v="6030"/>
    <n v="14.000000000000057"/>
    <n v="14"/>
    <n v="11.5"/>
    <n v="3.4739454094292806E-2"/>
    <n v="8.984375E-2"/>
    <n v="417"/>
    <n v="139.5"/>
    <n v="10.000000001164153"/>
    <x v="1"/>
    <x v="4"/>
    <x v="3"/>
    <x v="0"/>
    <x v="2"/>
    <x v="3"/>
    <x v="1"/>
    <x v="0"/>
    <x v="0"/>
    <x v="2"/>
    <x v="3"/>
    <n v="128"/>
    <n v="0"/>
    <n v="200"/>
  </r>
  <r>
    <n v="106"/>
    <x v="13"/>
    <d v="2012-10-03T00:00:00"/>
    <d v="1899-12-30T10:03:00"/>
    <d v="1899-12-30T10:05:00"/>
    <x v="4"/>
    <x v="1"/>
    <n v="60.47"/>
    <n v="60.4"/>
    <n v="60.44"/>
    <n v="100"/>
    <x v="6"/>
    <x v="2"/>
    <x v="1"/>
    <m/>
    <n v="2.5"/>
    <n v="2.5"/>
    <n v="6040"/>
    <n v="6044"/>
    <n v="-3.9999999999999147"/>
    <n v="-4"/>
    <n v="-6.5"/>
    <n v="-9.5923261390887284E-3"/>
    <n v="-4.6594982078853049E-2"/>
    <n v="413"/>
    <n v="133"/>
    <n v="2.000000006519258"/>
    <x v="13"/>
    <x v="4"/>
    <x v="3"/>
    <x v="0"/>
    <x v="2"/>
    <x v="3"/>
    <x v="1"/>
    <x v="0"/>
    <x v="0"/>
    <x v="6"/>
    <x v="3"/>
    <n v="0"/>
    <n v="0"/>
    <n v="200"/>
  </r>
  <r>
    <n v="107"/>
    <x v="13"/>
    <d v="2012-10-03T00:00:00"/>
    <d v="1899-12-30T10:05:00"/>
    <d v="1899-12-30T10:07:00"/>
    <x v="4"/>
    <x v="0"/>
    <n v="60.34"/>
    <n v="60.45"/>
    <n v="60.34"/>
    <n v="100"/>
    <x v="5"/>
    <x v="1"/>
    <x v="1"/>
    <s v="Не пробил уровень"/>
    <n v="2.5"/>
    <n v="2.5"/>
    <n v="6045"/>
    <n v="6034"/>
    <n v="-10.999999999999943"/>
    <n v="-11"/>
    <n v="-13.5"/>
    <n v="-2.6634382566585957E-2"/>
    <n v="-0.10150375939849623"/>
    <n v="402"/>
    <n v="119.5"/>
    <n v="1.9999999960418791"/>
    <x v="3"/>
    <x v="4"/>
    <x v="3"/>
    <x v="0"/>
    <x v="2"/>
    <x v="3"/>
    <x v="1"/>
    <x v="0"/>
    <x v="0"/>
    <x v="6"/>
    <x v="3"/>
    <n v="0"/>
    <n v="0"/>
    <n v="200"/>
  </r>
  <r>
    <n v="108"/>
    <x v="13"/>
    <d v="2012-10-03T00:00:00"/>
    <d v="1899-12-30T10:08:00"/>
    <d v="1899-12-30T10:51:00"/>
    <x v="4"/>
    <x v="1"/>
    <n v="60.48"/>
    <n v="60.31"/>
    <n v="60.21"/>
    <n v="100"/>
    <x v="6"/>
    <x v="1"/>
    <x v="1"/>
    <s v="Снова отбой. Зациклился на одной бумаге"/>
    <n v="2.5"/>
    <n v="2.5"/>
    <n v="6031"/>
    <n v="6021"/>
    <n v="10.000000000000142"/>
    <n v="10"/>
    <n v="7.5"/>
    <n v="2.4875621890547265E-2"/>
    <n v="6.2761506276150625E-2"/>
    <n v="412"/>
    <n v="127"/>
    <n v="42.999999993480742"/>
    <x v="4"/>
    <x v="4"/>
    <x v="3"/>
    <x v="0"/>
    <x v="2"/>
    <x v="3"/>
    <x v="1"/>
    <x v="0"/>
    <x v="0"/>
    <x v="11"/>
    <x v="3"/>
    <n v="0"/>
    <n v="0"/>
    <n v="200"/>
  </r>
  <r>
    <n v="109"/>
    <x v="13"/>
    <d v="2012-10-03T00:00:00"/>
    <d v="1899-12-30T10:10:00"/>
    <d v="1899-12-30T10:20:00"/>
    <x v="73"/>
    <x v="0"/>
    <n v="29.31"/>
    <n v="29.42"/>
    <n v="30.04"/>
    <n v="100"/>
    <x v="1"/>
    <x v="2"/>
    <x v="2"/>
    <s v="Разворот"/>
    <n v="2.5"/>
    <n v="2.5"/>
    <n v="2942"/>
    <n v="3004"/>
    <n v="61.999999999999744"/>
    <n v="62"/>
    <n v="59.5"/>
    <n v="0.15048543689320387"/>
    <n v="0.46850393700787402"/>
    <n v="474"/>
    <n v="186.5"/>
    <n v="10.000000001164153"/>
    <x v="14"/>
    <x v="8"/>
    <x v="1"/>
    <x v="0"/>
    <x v="2"/>
    <x v="3"/>
    <x v="1"/>
    <x v="0"/>
    <x v="0"/>
    <x v="2"/>
    <x v="12"/>
    <n v="0"/>
    <n v="186.5"/>
    <n v="200"/>
  </r>
  <r>
    <n v="110"/>
    <x v="14"/>
    <d v="2012-10-15T00:00:00"/>
    <d v="1899-12-30T09:43:00"/>
    <d v="1899-12-30T10:00:00"/>
    <x v="74"/>
    <x v="1"/>
    <n v="33.6"/>
    <n v="33.43"/>
    <n v="33.630000000000003"/>
    <n v="100"/>
    <x v="0"/>
    <x v="1"/>
    <x v="1"/>
    <s v="Надо было брать на разворот"/>
    <n v="2.5"/>
    <n v="2.5"/>
    <n v="3343"/>
    <n v="3363.0000000000005"/>
    <n v="-20.000000000000284"/>
    <n v="-20"/>
    <n v="-22.5"/>
    <n v="-4.2194092827004218E-2"/>
    <n v="-0.12064343163538874"/>
    <n v="454"/>
    <n v="164"/>
    <n v="16.999999992549419"/>
    <x v="3"/>
    <x v="55"/>
    <x v="1"/>
    <x v="1"/>
    <x v="0"/>
    <x v="4"/>
    <x v="1"/>
    <x v="0"/>
    <x v="3"/>
    <x v="5"/>
    <x v="4"/>
    <n v="186.5"/>
    <n v="0"/>
    <n v="200"/>
  </r>
  <r>
    <n v="111"/>
    <x v="14"/>
    <d v="2012-10-15T00:00:00"/>
    <d v="1899-12-30T09:56:00"/>
    <d v="1899-12-30T10:10:00"/>
    <x v="75"/>
    <x v="0"/>
    <n v="16.899999999999999"/>
    <n v="17"/>
    <n v="17.5"/>
    <n v="100"/>
    <x v="1"/>
    <x v="2"/>
    <x v="2"/>
    <s v="Разворот"/>
    <n v="2.5"/>
    <n v="2.5"/>
    <n v="1700"/>
    <n v="1750"/>
    <n v="50"/>
    <n v="50"/>
    <n v="47.5"/>
    <n v="0.11013215859030837"/>
    <n v="0.28963414634146339"/>
    <n v="504"/>
    <n v="211.5"/>
    <n v="13.999999993247911"/>
    <x v="16"/>
    <x v="56"/>
    <x v="1"/>
    <x v="0"/>
    <x v="0"/>
    <x v="4"/>
    <x v="1"/>
    <x v="0"/>
    <x v="0"/>
    <x v="2"/>
    <x v="26"/>
    <n v="0"/>
    <n v="0"/>
    <n v="200"/>
  </r>
  <r>
    <n v="112"/>
    <x v="14"/>
    <d v="2012-10-15T00:00:00"/>
    <d v="1899-12-30T10:25:00"/>
    <d v="1899-12-30T10:29:00"/>
    <x v="76"/>
    <x v="0"/>
    <n v="30.4"/>
    <n v="30.55"/>
    <n v="30.55"/>
    <n v="100"/>
    <x v="1"/>
    <x v="1"/>
    <x v="1"/>
    <s v="Поспешил с разворотом"/>
    <n v="2.5"/>
    <n v="2.5"/>
    <n v="3055"/>
    <n v="3055"/>
    <n v="0"/>
    <n v="0"/>
    <n v="-2.5"/>
    <n v="0"/>
    <n v="-1.1820330969267139E-2"/>
    <n v="504"/>
    <n v="209"/>
    <n v="3.9999999920837581"/>
    <x v="10"/>
    <x v="57"/>
    <x v="5"/>
    <x v="1"/>
    <x v="0"/>
    <x v="4"/>
    <x v="1"/>
    <x v="0"/>
    <x v="1"/>
    <x v="6"/>
    <x v="12"/>
    <n v="0"/>
    <n v="0"/>
    <n v="200"/>
  </r>
  <r>
    <n v="113"/>
    <x v="14"/>
    <d v="2012-10-15T00:00:00"/>
    <d v="1899-12-30T10:53:00"/>
    <d v="1899-12-30T11:10:00"/>
    <x v="77"/>
    <x v="0"/>
    <n v="23.04"/>
    <n v="23.07"/>
    <n v="23.16"/>
    <n v="100"/>
    <x v="1"/>
    <x v="1"/>
    <x v="0"/>
    <s v="Слишком рано подтянул стоп"/>
    <n v="2.5"/>
    <n v="2.5"/>
    <n v="2307"/>
    <n v="2316"/>
    <n v="8.9999999999999858"/>
    <n v="9"/>
    <n v="6.5"/>
    <n v="1.7857142857142856E-2"/>
    <n v="3.1100478468899521E-2"/>
    <n v="513"/>
    <n v="215.5"/>
    <n v="17.000000003026798"/>
    <x v="0"/>
    <x v="38"/>
    <x v="9"/>
    <x v="2"/>
    <x v="0"/>
    <x v="4"/>
    <x v="1"/>
    <x v="0"/>
    <x v="2"/>
    <x v="5"/>
    <x v="17"/>
    <n v="0"/>
    <n v="0"/>
    <n v="200"/>
  </r>
  <r>
    <n v="114"/>
    <x v="14"/>
    <d v="2012-10-15T00:00:00"/>
    <d v="1899-12-30T11:00:00"/>
    <d v="1899-12-30T11:10:00"/>
    <x v="77"/>
    <x v="0"/>
    <n v="23.04"/>
    <n v="23.15"/>
    <n v="23.16"/>
    <n v="100"/>
    <x v="1"/>
    <x v="1"/>
    <x v="0"/>
    <s v="Слишком рано подтянул стоп"/>
    <n v="2.5"/>
    <n v="2.5"/>
    <n v="2315"/>
    <n v="2316"/>
    <n v="1.0000000000001563"/>
    <n v="1"/>
    <n v="-1.5"/>
    <n v="1.9493177387914229E-3"/>
    <n v="-6.9605568445475635E-3"/>
    <n v="514"/>
    <n v="214"/>
    <n v="10.000000001164153"/>
    <x v="10"/>
    <x v="38"/>
    <x v="9"/>
    <x v="2"/>
    <x v="0"/>
    <x v="4"/>
    <x v="1"/>
    <x v="0"/>
    <x v="2"/>
    <x v="2"/>
    <x v="17"/>
    <n v="0"/>
    <n v="0"/>
    <n v="200"/>
  </r>
  <r>
    <n v="115"/>
    <x v="14"/>
    <d v="2012-10-15T00:00:00"/>
    <d v="1899-12-30T14:30:00"/>
    <d v="1899-12-30T15:25:00"/>
    <x v="65"/>
    <x v="0"/>
    <n v="71.400000000000006"/>
    <n v="71.5"/>
    <n v="72"/>
    <n v="100"/>
    <x v="6"/>
    <x v="2"/>
    <x v="2"/>
    <s v="Хорошо удержали уровень"/>
    <n v="2.5"/>
    <n v="2.5"/>
    <n v="7150"/>
    <n v="7200"/>
    <n v="50"/>
    <n v="50"/>
    <n v="47.5"/>
    <n v="9.727626459143969E-2"/>
    <n v="0.2219626168224299"/>
    <n v="564"/>
    <n v="261.5"/>
    <n v="55.000000001164153"/>
    <x v="16"/>
    <x v="50"/>
    <x v="3"/>
    <x v="0"/>
    <x v="0"/>
    <x v="4"/>
    <x v="1"/>
    <x v="0"/>
    <x v="10"/>
    <x v="4"/>
    <x v="8"/>
    <n v="0"/>
    <n v="0"/>
    <n v="200"/>
  </r>
  <r>
    <n v="116"/>
    <x v="14"/>
    <d v="2012-10-15T00:00:00"/>
    <d v="1899-12-30T14:40:00"/>
    <d v="1899-12-30T15:25:00"/>
    <x v="65"/>
    <x v="0"/>
    <n v="71.400000000000006"/>
    <n v="71.489999999999995"/>
    <n v="72"/>
    <n v="100"/>
    <x v="6"/>
    <x v="2"/>
    <x v="2"/>
    <s v="Хорошо удержали уровень"/>
    <n v="2.5"/>
    <n v="2.5"/>
    <n v="7148.9999999999991"/>
    <n v="7200"/>
    <n v="51.000000000000512"/>
    <n v="51"/>
    <n v="48.5"/>
    <n v="9.0425531914893623E-2"/>
    <n v="0.18546845124282982"/>
    <n v="615"/>
    <n v="310"/>
    <n v="45"/>
    <x v="14"/>
    <x v="50"/>
    <x v="3"/>
    <x v="0"/>
    <x v="0"/>
    <x v="4"/>
    <x v="1"/>
    <x v="0"/>
    <x v="10"/>
    <x v="9"/>
    <x v="8"/>
    <n v="0"/>
    <n v="310"/>
    <n v="200"/>
  </r>
  <r>
    <n v="117"/>
    <x v="15"/>
    <d v="2012-10-16T00:00:00"/>
    <d v="1899-12-30T09:42:00"/>
    <d v="1899-12-30T10:15:00"/>
    <x v="78"/>
    <x v="0"/>
    <n v="32.25"/>
    <n v="32.4"/>
    <n v="32.58"/>
    <n v="100"/>
    <x v="4"/>
    <x v="0"/>
    <x v="0"/>
    <s v="Не по алгоритму баз"/>
    <n v="2.5"/>
    <n v="2.5"/>
    <n v="3240"/>
    <n v="3258"/>
    <n v="17.999999999999972"/>
    <n v="18"/>
    <n v="15.5"/>
    <n v="2.9268292682926831E-2"/>
    <n v="0.05"/>
    <n v="633"/>
    <n v="325.5"/>
    <n v="33.000000002793968"/>
    <x v="1"/>
    <x v="49"/>
    <x v="1"/>
    <x v="0"/>
    <x v="1"/>
    <x v="4"/>
    <x v="1"/>
    <x v="0"/>
    <x v="3"/>
    <x v="0"/>
    <x v="12"/>
    <n v="310"/>
    <n v="0"/>
    <n v="200"/>
  </r>
  <r>
    <n v="118"/>
    <x v="15"/>
    <d v="2012-10-16T00:00:00"/>
    <d v="1899-12-30T09:44:00"/>
    <d v="1899-12-30T10:15:00"/>
    <x v="78"/>
    <x v="0"/>
    <n v="32.35"/>
    <n v="32.44"/>
    <n v="32.58"/>
    <n v="100"/>
    <x v="4"/>
    <x v="0"/>
    <x v="0"/>
    <s v="Не по алгоритму баз"/>
    <n v="2.5"/>
    <n v="2.5"/>
    <n v="3244"/>
    <n v="3258"/>
    <n v="14.000000000000057"/>
    <n v="14"/>
    <n v="11.5"/>
    <n v="2.2116903633491312E-2"/>
    <n v="3.5330261136712747E-2"/>
    <n v="647"/>
    <n v="337"/>
    <n v="31.000000006752089"/>
    <x v="9"/>
    <x v="49"/>
    <x v="1"/>
    <x v="0"/>
    <x v="1"/>
    <x v="4"/>
    <x v="1"/>
    <x v="0"/>
    <x v="3"/>
    <x v="0"/>
    <x v="12"/>
    <n v="0"/>
    <n v="0"/>
    <n v="200"/>
  </r>
  <r>
    <n v="119"/>
    <x v="15"/>
    <d v="2012-10-16T00:00:00"/>
    <d v="1899-12-30T09:46:00"/>
    <d v="1899-12-30T10:15:00"/>
    <x v="78"/>
    <x v="0"/>
    <n v="32.35"/>
    <n v="32.450000000000003"/>
    <n v="32.58"/>
    <n v="100"/>
    <x v="4"/>
    <x v="0"/>
    <x v="0"/>
    <s v="Не по алгоритму баз"/>
    <n v="2.5"/>
    <n v="2.5"/>
    <n v="3245.0000000000005"/>
    <n v="3258"/>
    <n v="12.999999999999545"/>
    <n v="13"/>
    <n v="10.5"/>
    <n v="2.009273570324575E-2"/>
    <n v="3.1157270029673591E-2"/>
    <n v="660"/>
    <n v="347.5"/>
    <n v="29.000000000232831"/>
    <x v="9"/>
    <x v="49"/>
    <x v="1"/>
    <x v="0"/>
    <x v="1"/>
    <x v="4"/>
    <x v="1"/>
    <x v="0"/>
    <x v="0"/>
    <x v="0"/>
    <x v="12"/>
    <n v="0"/>
    <n v="0"/>
    <n v="200"/>
  </r>
  <r>
    <n v="120"/>
    <x v="15"/>
    <d v="2012-10-16T00:00:00"/>
    <d v="1899-12-30T09:37:00"/>
    <d v="1899-12-30T09:42:00"/>
    <x v="79"/>
    <x v="1"/>
    <n v="62.6"/>
    <n v="62.45"/>
    <n v="62.35"/>
    <n v="100"/>
    <x v="0"/>
    <x v="0"/>
    <x v="0"/>
    <s v="База была не четкой"/>
    <n v="2.5"/>
    <n v="2.5"/>
    <n v="6245"/>
    <n v="6235"/>
    <n v="10.000000000000142"/>
    <n v="10"/>
    <n v="7.5"/>
    <n v="1.5151515151515152E-2"/>
    <n v="2.1582733812949641E-2"/>
    <n v="670"/>
    <n v="355"/>
    <n v="5.0000000058207661"/>
    <x v="4"/>
    <x v="52"/>
    <x v="4"/>
    <x v="0"/>
    <x v="1"/>
    <x v="4"/>
    <x v="1"/>
    <x v="0"/>
    <x v="3"/>
    <x v="2"/>
    <x v="3"/>
    <n v="0"/>
    <n v="0"/>
    <n v="200"/>
  </r>
  <r>
    <n v="121"/>
    <x v="15"/>
    <d v="2012-10-16T00:00:00"/>
    <d v="1899-12-30T09:40:00"/>
    <d v="1899-12-30T09:42:00"/>
    <x v="79"/>
    <x v="1"/>
    <n v="62.3"/>
    <n v="62"/>
    <n v="62.35"/>
    <n v="100"/>
    <x v="2"/>
    <x v="1"/>
    <x v="1"/>
    <s v="Ошибка добавления"/>
    <n v="2.5"/>
    <n v="2.5"/>
    <n v="6200"/>
    <n v="6235"/>
    <n v="-35.000000000000142"/>
    <n v="-35"/>
    <n v="-37.5"/>
    <n v="-5.2238805970149252E-2"/>
    <n v="-0.10563380281690141"/>
    <n v="635"/>
    <n v="317.5"/>
    <n v="1.9999999960418791"/>
    <x v="3"/>
    <x v="52"/>
    <x v="4"/>
    <x v="0"/>
    <x v="1"/>
    <x v="4"/>
    <x v="1"/>
    <x v="0"/>
    <x v="3"/>
    <x v="6"/>
    <x v="3"/>
    <n v="0"/>
    <n v="0"/>
    <n v="200"/>
  </r>
  <r>
    <n v="122"/>
    <x v="15"/>
    <d v="2012-10-16T00:00:00"/>
    <d v="1899-12-30T09:50:00"/>
    <d v="1899-12-30T09:53:00"/>
    <x v="80"/>
    <x v="0"/>
    <n v="69.900000000000006"/>
    <n v="69.989999999999995"/>
    <n v="69.89"/>
    <n v="100"/>
    <x v="0"/>
    <x v="1"/>
    <x v="0"/>
    <s v="Сделки утром по базам (методичка Макса)"/>
    <n v="2.5"/>
    <n v="2.5"/>
    <n v="6998.9999999999991"/>
    <n v="6989"/>
    <n v="-9.9999999999994316"/>
    <n v="-10"/>
    <n v="-12.5"/>
    <n v="-1.5748031496062992E-2"/>
    <n v="-3.937007874015748E-2"/>
    <n v="625"/>
    <n v="305"/>
    <n v="3.000000009778887"/>
    <x v="3"/>
    <x v="58"/>
    <x v="2"/>
    <x v="0"/>
    <x v="1"/>
    <x v="4"/>
    <x v="1"/>
    <x v="0"/>
    <x v="0"/>
    <x v="6"/>
    <x v="8"/>
    <n v="0"/>
    <n v="0"/>
    <n v="200"/>
  </r>
  <r>
    <n v="123"/>
    <x v="15"/>
    <d v="2012-10-16T00:00:00"/>
    <d v="1899-12-30T09:51:00"/>
    <d v="1899-12-30T09:53:00"/>
    <x v="80"/>
    <x v="0"/>
    <n v="69.900000000000006"/>
    <n v="70"/>
    <n v="69.89"/>
    <n v="100"/>
    <x v="0"/>
    <x v="1"/>
    <x v="0"/>
    <s v="Сделки утром по базам (методичка Макса)"/>
    <n v="2.5"/>
    <n v="2.5"/>
    <n v="7000"/>
    <n v="6989"/>
    <n v="-10.999999999999943"/>
    <n v="-11"/>
    <n v="-13.5"/>
    <n v="-1.7600000000000001E-2"/>
    <n v="-4.4262295081967211E-2"/>
    <n v="614"/>
    <n v="291.5"/>
    <n v="2.000000006519258"/>
    <x v="3"/>
    <x v="58"/>
    <x v="2"/>
    <x v="0"/>
    <x v="1"/>
    <x v="4"/>
    <x v="1"/>
    <x v="0"/>
    <x v="0"/>
    <x v="6"/>
    <x v="8"/>
    <n v="0"/>
    <n v="0"/>
    <n v="200"/>
  </r>
  <r>
    <n v="124"/>
    <x v="15"/>
    <d v="2012-10-16T00:00:00"/>
    <d v="1899-12-30T10:23:00"/>
    <d v="1899-12-30T10:40:00"/>
    <x v="81"/>
    <x v="0"/>
    <n v="50.3"/>
    <n v="50.38"/>
    <n v="50.54"/>
    <n v="100"/>
    <x v="7"/>
    <x v="0"/>
    <x v="0"/>
    <s v="Похоже на патерн покупатель, только дохлый"/>
    <n v="2.5"/>
    <n v="2.5"/>
    <n v="5038"/>
    <n v="5054"/>
    <n v="15.999999999999659"/>
    <n v="16"/>
    <n v="13.5"/>
    <n v="2.6058631921824105E-2"/>
    <n v="4.6312178387650088E-2"/>
    <n v="630"/>
    <n v="305"/>
    <n v="17.000000003026798"/>
    <x v="5"/>
    <x v="14"/>
    <x v="5"/>
    <x v="0"/>
    <x v="1"/>
    <x v="4"/>
    <x v="1"/>
    <x v="0"/>
    <x v="1"/>
    <x v="5"/>
    <x v="11"/>
    <n v="0"/>
    <n v="0"/>
    <n v="200"/>
  </r>
  <r>
    <n v="125"/>
    <x v="15"/>
    <d v="2012-10-16T00:00:00"/>
    <d v="1899-12-30T10:25:00"/>
    <d v="1899-12-30T10:40:00"/>
    <x v="81"/>
    <x v="0"/>
    <n v="50.3"/>
    <n v="50.38"/>
    <n v="50.54"/>
    <n v="100"/>
    <x v="7"/>
    <x v="0"/>
    <x v="0"/>
    <m/>
    <n v="2.5"/>
    <n v="2.5"/>
    <n v="5038"/>
    <n v="5054"/>
    <n v="15.999999999999659"/>
    <n v="16"/>
    <n v="13.5"/>
    <n v="2.5396825396825397E-2"/>
    <n v="4.4262295081967211E-2"/>
    <n v="646"/>
    <n v="318.5"/>
    <n v="14.99999999650754"/>
    <x v="5"/>
    <x v="14"/>
    <x v="5"/>
    <x v="0"/>
    <x v="1"/>
    <x v="4"/>
    <x v="1"/>
    <x v="0"/>
    <x v="1"/>
    <x v="2"/>
    <x v="11"/>
    <n v="0"/>
    <n v="0"/>
    <n v="200"/>
  </r>
  <r>
    <n v="126"/>
    <x v="15"/>
    <d v="2012-10-16T00:00:00"/>
    <d v="1899-12-30T14:50:00"/>
    <d v="1899-12-30T15:15:00"/>
    <x v="82"/>
    <x v="0"/>
    <n v="56.56"/>
    <n v="56.75"/>
    <n v="56.8"/>
    <n v="100"/>
    <x v="2"/>
    <x v="2"/>
    <x v="1"/>
    <s v="Усреднялся!"/>
    <n v="2.5"/>
    <n v="2.5"/>
    <n v="5675"/>
    <n v="5680"/>
    <n v="4.9999999999997158"/>
    <n v="5"/>
    <n v="2.5"/>
    <n v="7.7399380804953561E-3"/>
    <n v="7.8492935635792772E-3"/>
    <n v="651"/>
    <n v="321"/>
    <n v="24.999999997671694"/>
    <x v="4"/>
    <x v="59"/>
    <x v="4"/>
    <x v="0"/>
    <x v="1"/>
    <x v="4"/>
    <x v="1"/>
    <x v="0"/>
    <x v="11"/>
    <x v="5"/>
    <x v="7"/>
    <n v="0"/>
    <n v="0"/>
    <n v="200"/>
  </r>
  <r>
    <n v="127"/>
    <x v="15"/>
    <d v="2012-10-16T00:00:00"/>
    <d v="1899-12-30T14:58:00"/>
    <d v="1899-12-30T15:15:00"/>
    <x v="82"/>
    <x v="0"/>
    <n v="56.56"/>
    <n v="56.68"/>
    <n v="56.88"/>
    <n v="100"/>
    <x v="2"/>
    <x v="2"/>
    <x v="1"/>
    <s v="Усреднялся!"/>
    <n v="2.5"/>
    <n v="2.5"/>
    <n v="5668"/>
    <n v="5688"/>
    <n v="20.000000000000284"/>
    <n v="20"/>
    <n v="17.5"/>
    <n v="3.0721966205837174E-2"/>
    <n v="5.4517133956386292E-2"/>
    <n v="671"/>
    <n v="338.5"/>
    <n v="16.999999992549419"/>
    <x v="9"/>
    <x v="59"/>
    <x v="4"/>
    <x v="0"/>
    <x v="1"/>
    <x v="4"/>
    <x v="1"/>
    <x v="0"/>
    <x v="11"/>
    <x v="5"/>
    <x v="7"/>
    <n v="0"/>
    <n v="0"/>
    <n v="200"/>
  </r>
  <r>
    <n v="128"/>
    <x v="15"/>
    <d v="2012-10-16T00:00:00"/>
    <d v="1899-12-30T15:03:00"/>
    <d v="1899-12-30T15:20:00"/>
    <x v="82"/>
    <x v="0"/>
    <n v="56.56"/>
    <n v="56.66"/>
    <n v="56.88"/>
    <n v="100"/>
    <x v="2"/>
    <x v="2"/>
    <x v="1"/>
    <s v="Усреднялся!"/>
    <n v="2.5"/>
    <n v="2.5"/>
    <n v="5666"/>
    <n v="5688"/>
    <n v="22.000000000000597"/>
    <n v="22"/>
    <n v="19.5"/>
    <n v="3.2786885245901641E-2"/>
    <n v="5.7607090103397339E-2"/>
    <n v="693"/>
    <n v="358"/>
    <n v="17.000000003026798"/>
    <x v="5"/>
    <x v="59"/>
    <x v="4"/>
    <x v="0"/>
    <x v="1"/>
    <x v="4"/>
    <x v="1"/>
    <x v="0"/>
    <x v="11"/>
    <x v="5"/>
    <x v="7"/>
    <n v="0"/>
    <n v="358"/>
    <n v="200"/>
  </r>
  <r>
    <n v="129"/>
    <x v="16"/>
    <d v="2012-10-26T00:00:00"/>
    <d v="1899-12-30T07:52:00"/>
    <d v="1899-12-30T08:16:00"/>
    <x v="83"/>
    <x v="1"/>
    <m/>
    <n v="37.51"/>
    <n v="36.92"/>
    <n v="300"/>
    <x v="8"/>
    <x v="2"/>
    <x v="0"/>
    <s v="Экспиримент торговли VXX"/>
    <n v="2.5"/>
    <n v="7.5"/>
    <n v="11253"/>
    <n v="11076"/>
    <n v="58.999999999999631"/>
    <n v="177"/>
    <n v="169.5"/>
    <n v="0.25541125541125542"/>
    <n v="0.47346368715083798"/>
    <n v="870"/>
    <n v="527.5"/>
    <n v="24.000000004889444"/>
    <x v="10"/>
    <x v="16"/>
    <x v="5"/>
    <x v="0"/>
    <x v="4"/>
    <x v="5"/>
    <x v="1"/>
    <x v="0"/>
    <x v="13"/>
    <x v="5"/>
    <x v="2"/>
    <n v="358"/>
    <n v="0"/>
    <n v="600"/>
  </r>
  <r>
    <n v="130"/>
    <x v="16"/>
    <d v="2012-10-26T00:00:00"/>
    <d v="1899-12-30T07:52:00"/>
    <d v="1899-12-30T08:37:00"/>
    <x v="83"/>
    <x v="1"/>
    <m/>
    <n v="37.51"/>
    <n v="36.47"/>
    <n v="100"/>
    <x v="8"/>
    <x v="2"/>
    <x v="0"/>
    <s v="Экспиримент торговли VXX"/>
    <n v="2.5"/>
    <n v="2.5"/>
    <n v="3751"/>
    <n v="3647"/>
    <n v="103.99999999999991"/>
    <n v="104"/>
    <n v="101.5"/>
    <n v="0.11954022988505747"/>
    <n v="0.1924170616113744"/>
    <n v="974"/>
    <n v="629"/>
    <n v="45"/>
    <x v="10"/>
    <x v="16"/>
    <x v="5"/>
    <x v="0"/>
    <x v="4"/>
    <x v="5"/>
    <x v="1"/>
    <x v="0"/>
    <x v="13"/>
    <x v="9"/>
    <x v="2"/>
    <n v="0"/>
    <n v="0"/>
    <n v="200"/>
  </r>
  <r>
    <n v="131"/>
    <x v="16"/>
    <d v="2012-10-26T00:00:00"/>
    <d v="1899-12-30T07:52:00"/>
    <d v="1899-12-30T08:41:00"/>
    <x v="83"/>
    <x v="1"/>
    <m/>
    <n v="37.51"/>
    <n v="36.340000000000003"/>
    <n v="100"/>
    <x v="8"/>
    <x v="2"/>
    <x v="0"/>
    <s v="Экспиримент торговли VXX"/>
    <n v="2.5"/>
    <n v="2.5"/>
    <n v="3751"/>
    <n v="3634.0000000000005"/>
    <n v="116.99999999999946"/>
    <n v="117"/>
    <n v="114.5"/>
    <n v="0.12012320328542095"/>
    <n v="0.18203497615262321"/>
    <n v="1091"/>
    <n v="743.5"/>
    <n v="49.000000002561137"/>
    <x v="10"/>
    <x v="16"/>
    <x v="5"/>
    <x v="0"/>
    <x v="4"/>
    <x v="5"/>
    <x v="1"/>
    <x v="0"/>
    <x v="13"/>
    <x v="9"/>
    <x v="2"/>
    <n v="0"/>
    <n v="0"/>
    <n v="200"/>
  </r>
  <r>
    <n v="132"/>
    <x v="16"/>
    <d v="2012-10-26T00:00:00"/>
    <d v="1899-12-30T13:20:00"/>
    <d v="1899-12-30T13:59:00"/>
    <x v="84"/>
    <x v="0"/>
    <n v="17.600000000000001"/>
    <n v="17.7"/>
    <n v="18.32"/>
    <n v="100"/>
    <x v="1"/>
    <x v="2"/>
    <x v="0"/>
    <s v="Двойной разворот - рано вышел"/>
    <n v="2.5"/>
    <n v="2.5"/>
    <n v="1770"/>
    <n v="1832"/>
    <n v="62.000000000000099"/>
    <n v="62"/>
    <n v="59.5"/>
    <n v="5.6828597616865262E-2"/>
    <n v="8.0026899798251519E-2"/>
    <n v="1153"/>
    <n v="803"/>
    <n v="39.000000001396984"/>
    <x v="11"/>
    <x v="60"/>
    <x v="6"/>
    <x v="1"/>
    <x v="4"/>
    <x v="5"/>
    <x v="1"/>
    <x v="0"/>
    <x v="9"/>
    <x v="11"/>
    <x v="5"/>
    <n v="0"/>
    <n v="0"/>
    <n v="200"/>
  </r>
  <r>
    <n v="133"/>
    <x v="16"/>
    <d v="2012-10-26T00:00:00"/>
    <d v="1899-12-30T14:28:00"/>
    <d v="1899-12-30T14:47:00"/>
    <x v="85"/>
    <x v="0"/>
    <n v="53.89"/>
    <n v="53.9"/>
    <n v="53.89"/>
    <n v="100"/>
    <x v="3"/>
    <x v="3"/>
    <x v="4"/>
    <s v="Нет скринов"/>
    <n v="2.5"/>
    <n v="2.5"/>
    <n v="5390"/>
    <n v="5389"/>
    <n v="-0.99999999999980105"/>
    <n v="-1"/>
    <n v="-3.5"/>
    <n v="-8.6730268863833475E-4"/>
    <n v="-4.3586550435865505E-3"/>
    <n v="1152"/>
    <n v="799.5"/>
    <n v="18.999999999068677"/>
    <x v="3"/>
    <x v="61"/>
    <x v="4"/>
    <x v="0"/>
    <x v="4"/>
    <x v="5"/>
    <x v="1"/>
    <x v="0"/>
    <x v="10"/>
    <x v="5"/>
    <x v="7"/>
    <n v="0"/>
    <n v="799.5"/>
    <n v="200"/>
  </r>
  <r>
    <n v="134"/>
    <x v="17"/>
    <d v="2012-11-01T00:00:00"/>
    <d v="1899-12-30T08:20:00"/>
    <d v="1899-12-30T08:50:00"/>
    <x v="83"/>
    <x v="1"/>
    <n v="37.159999999999997"/>
    <n v="36.96"/>
    <n v="36.69"/>
    <n v="200"/>
    <x v="3"/>
    <x v="2"/>
    <x v="4"/>
    <s v="Экспиримент торговли VXX"/>
    <n v="2.5"/>
    <n v="5"/>
    <n v="7392"/>
    <n v="7338"/>
    <n v="27.000000000000313"/>
    <n v="54"/>
    <n v="49"/>
    <n v="4.6875E-2"/>
    <n v="6.1288305190744213E-2"/>
    <n v="1206"/>
    <n v="848.5"/>
    <n v="30.00000000349246"/>
    <x v="9"/>
    <x v="16"/>
    <x v="5"/>
    <x v="0"/>
    <x v="3"/>
    <x v="6"/>
    <x v="2"/>
    <x v="0"/>
    <x v="14"/>
    <x v="0"/>
    <x v="4"/>
    <n v="799.5"/>
    <n v="0"/>
    <n v="400"/>
  </r>
  <r>
    <n v="135"/>
    <x v="17"/>
    <d v="2012-11-01T00:00:00"/>
    <d v="1899-12-30T09:32:00"/>
    <d v="1899-12-30T09:33:00"/>
    <x v="86"/>
    <x v="0"/>
    <n v="47.49"/>
    <n v="47.89"/>
    <n v="48.51"/>
    <n v="200"/>
    <x v="0"/>
    <x v="2"/>
    <x v="0"/>
    <s v="Не по алгоритму баз"/>
    <n v="2.5"/>
    <n v="5"/>
    <n v="9578"/>
    <n v="9702"/>
    <n v="61.999999999999744"/>
    <n v="124"/>
    <n v="119"/>
    <n v="0.10281923714759536"/>
    <n v="0.14024749558043606"/>
    <n v="1330"/>
    <n v="967.5"/>
    <n v="1.000000003259629"/>
    <x v="9"/>
    <x v="62"/>
    <x v="6"/>
    <x v="1"/>
    <x v="3"/>
    <x v="6"/>
    <x v="2"/>
    <x v="0"/>
    <x v="3"/>
    <x v="6"/>
    <x v="11"/>
    <n v="0"/>
    <n v="0"/>
    <n v="400"/>
  </r>
  <r>
    <n v="136"/>
    <x v="17"/>
    <d v="2012-11-01T00:00:00"/>
    <d v="1899-12-30T09:51:00"/>
    <d v="1899-12-30T09:53:00"/>
    <x v="87"/>
    <x v="0"/>
    <n v="51.8"/>
    <n v="52"/>
    <n v="51.73"/>
    <n v="200"/>
    <x v="7"/>
    <x v="1"/>
    <x v="0"/>
    <s v="Патерн покупатель "/>
    <n v="2.5"/>
    <n v="5"/>
    <n v="10400"/>
    <n v="10346"/>
    <n v="-27.000000000000313"/>
    <n v="-54"/>
    <n v="-59"/>
    <n v="-4.06015037593985E-2"/>
    <n v="-6.0981912144702839E-2"/>
    <n v="1276"/>
    <n v="908.5"/>
    <n v="2.000000006519258"/>
    <x v="12"/>
    <x v="4"/>
    <x v="3"/>
    <x v="0"/>
    <x v="3"/>
    <x v="6"/>
    <x v="2"/>
    <x v="0"/>
    <x v="0"/>
    <x v="6"/>
    <x v="11"/>
    <n v="0"/>
    <n v="0"/>
    <n v="400"/>
  </r>
  <r>
    <n v="137"/>
    <x v="17"/>
    <d v="2012-11-01T00:00:00"/>
    <d v="1899-12-30T09:58:00"/>
    <d v="1899-12-30T10:02:00"/>
    <x v="88"/>
    <x v="0"/>
    <n v="34.85"/>
    <n v="35.03"/>
    <n v="34.78"/>
    <n v="35.78"/>
    <x v="1"/>
    <x v="1"/>
    <x v="0"/>
    <m/>
    <n v="2.5"/>
    <n v="0.89450000000000007"/>
    <n v="1253.3734000000002"/>
    <n v="1244.4284"/>
    <n v="-25"/>
    <n v="-8.9499999999999993"/>
    <n v="-9.84"/>
    <n v="-7.0141065830721001E-3"/>
    <n v="-1.0831040176114474E-2"/>
    <n v="1267.05"/>
    <n v="898.66"/>
    <n v="4.0000000025611371"/>
    <x v="12"/>
    <x v="63"/>
    <x v="6"/>
    <x v="1"/>
    <x v="3"/>
    <x v="6"/>
    <x v="2"/>
    <x v="0"/>
    <x v="0"/>
    <x v="6"/>
    <x v="4"/>
    <n v="0"/>
    <n v="0"/>
    <n v="71.56"/>
  </r>
  <r>
    <n v="138"/>
    <x v="17"/>
    <d v="2012-11-01T00:00:00"/>
    <d v="1899-12-30T10:08:00"/>
    <d v="1899-12-30T10:09:00"/>
    <x v="89"/>
    <x v="0"/>
    <n v="23.39"/>
    <n v="23.5"/>
    <n v="23.8"/>
    <n v="200"/>
    <x v="1"/>
    <x v="2"/>
    <x v="0"/>
    <s v="+ пробой уровня"/>
    <n v="2.5"/>
    <n v="5"/>
    <n v="4700"/>
    <n v="4760"/>
    <n v="30.000000000000071"/>
    <n v="60"/>
    <n v="55"/>
    <n v="4.7354090209541851E-2"/>
    <n v="6.1202234437940935E-2"/>
    <n v="1327.05"/>
    <n v="953.66"/>
    <n v="1.000000003259629"/>
    <x v="2"/>
    <x v="38"/>
    <x v="9"/>
    <x v="2"/>
    <x v="3"/>
    <x v="6"/>
    <x v="2"/>
    <x v="0"/>
    <x v="0"/>
    <x v="6"/>
    <x v="17"/>
    <n v="0"/>
    <n v="0"/>
    <n v="400"/>
  </r>
  <r>
    <n v="139"/>
    <x v="17"/>
    <d v="2012-11-01T00:00:00"/>
    <d v="1899-12-30T10:08:00"/>
    <d v="1899-12-30T10:12:00"/>
    <x v="89"/>
    <x v="0"/>
    <n v="23.39"/>
    <n v="23.5"/>
    <n v="24.28"/>
    <n v="100"/>
    <x v="1"/>
    <x v="2"/>
    <x v="0"/>
    <m/>
    <n v="2.5"/>
    <n v="2.5"/>
    <n v="2350"/>
    <n v="2428"/>
    <n v="78.000000000000114"/>
    <n v="78"/>
    <n v="75.5"/>
    <n v="5.8776986549112696E-2"/>
    <n v="7.916867646750414E-2"/>
    <n v="1405.05"/>
    <n v="1029.1599999999999"/>
    <n v="4.0000000025611371"/>
    <x v="18"/>
    <x v="38"/>
    <x v="9"/>
    <x v="2"/>
    <x v="3"/>
    <x v="6"/>
    <x v="2"/>
    <x v="0"/>
    <x v="0"/>
    <x v="6"/>
    <x v="17"/>
    <n v="0"/>
    <n v="0"/>
    <n v="200"/>
  </r>
  <r>
    <n v="140"/>
    <x v="17"/>
    <d v="2012-11-01T00:00:00"/>
    <d v="1899-12-30T10:12:00"/>
    <d v="1899-12-30T13:30:00"/>
    <x v="90"/>
    <x v="0"/>
    <m/>
    <n v="60"/>
    <n v="60.25"/>
    <n v="300"/>
    <x v="2"/>
    <x v="2"/>
    <x v="1"/>
    <s v="Сделка без стопа"/>
    <n v="2.5"/>
    <n v="7.5"/>
    <n v="18000"/>
    <n v="18075"/>
    <n v="25"/>
    <n v="75"/>
    <n v="67.5"/>
    <n v="5.3378883313761075E-2"/>
    <n v="6.5587469392514294E-2"/>
    <n v="1480.05"/>
    <n v="1096.6599999999999"/>
    <n v="197.99999999580905"/>
    <x v="10"/>
    <x v="10"/>
    <x v="4"/>
    <x v="0"/>
    <x v="3"/>
    <x v="6"/>
    <x v="2"/>
    <x v="0"/>
    <x v="0"/>
    <x v="12"/>
    <x v="3"/>
    <n v="0"/>
    <n v="1096.6599999999999"/>
    <n v="600"/>
  </r>
  <r>
    <n v="141"/>
    <x v="18"/>
    <d v="2012-11-06T00:00:00"/>
    <d v="1899-12-30T09:35:00"/>
    <d v="1899-12-30T09:39:00"/>
    <x v="91"/>
    <x v="0"/>
    <n v="34.840000000000003"/>
    <n v="35.01"/>
    <n v="35.549999999999997"/>
    <n v="200"/>
    <x v="4"/>
    <x v="2"/>
    <x v="0"/>
    <s v="Не по алгоритму баз"/>
    <n v="2.5"/>
    <n v="5"/>
    <n v="7002"/>
    <n v="7109.9999999999991"/>
    <n v="53.999999999999915"/>
    <n v="108"/>
    <n v="103"/>
    <n v="7.2970507753116448E-2"/>
    <n v="9.392154359600971E-2"/>
    <n v="1588.05"/>
    <n v="1199.6599999999999"/>
    <n v="4.0000000025611371"/>
    <x v="0"/>
    <x v="64"/>
    <x v="6"/>
    <x v="0"/>
    <x v="1"/>
    <x v="7"/>
    <x v="2"/>
    <x v="0"/>
    <x v="3"/>
    <x v="6"/>
    <x v="4"/>
    <n v="1096.6599999999999"/>
    <n v="1199.6599999999999"/>
    <n v="400"/>
  </r>
  <r>
    <n v="142"/>
    <x v="19"/>
    <d v="2012-11-08T00:00:00"/>
    <d v="1899-12-30T09:35:00"/>
    <d v="1899-12-30T09:36:00"/>
    <x v="92"/>
    <x v="0"/>
    <n v="25.15"/>
    <n v="23.35"/>
    <n v="25.12"/>
    <n v="200"/>
    <x v="0"/>
    <x v="1"/>
    <x v="1"/>
    <s v="Не по алгоритму баз"/>
    <n v="2.5"/>
    <n v="5"/>
    <n v="4670"/>
    <n v="5024"/>
    <n v="176.99999999999994"/>
    <n v="354"/>
    <n v="349"/>
    <n v="0.22291489562671202"/>
    <n v="0.29091575946518183"/>
    <n v="1942.05"/>
    <n v="1548.6599999999999"/>
    <n v="1.000000003259629"/>
    <x v="1"/>
    <x v="57"/>
    <x v="5"/>
    <x v="0"/>
    <x v="3"/>
    <x v="7"/>
    <x v="2"/>
    <x v="0"/>
    <x v="3"/>
    <x v="6"/>
    <x v="17"/>
    <n v="1199.6599999999999"/>
    <n v="0"/>
    <n v="400"/>
  </r>
  <r>
    <n v="143"/>
    <x v="19"/>
    <d v="2012-11-08T00:00:00"/>
    <d v="1899-12-30T09:38:00"/>
    <d v="1899-12-30T09:38:00"/>
    <x v="93"/>
    <x v="0"/>
    <n v="54.35"/>
    <n v="54.5"/>
    <n v="54.3"/>
    <n v="200"/>
    <x v="4"/>
    <x v="1"/>
    <x v="1"/>
    <s v="Ужасный трейд"/>
    <n v="2.5"/>
    <n v="5"/>
    <n v="10900"/>
    <n v="10860"/>
    <n v="-20.000000000000284"/>
    <n v="-40"/>
    <n v="-45"/>
    <n v="-2.0596792049638268E-2"/>
    <n v="-2.9057378637015231E-2"/>
    <n v="1902.05"/>
    <n v="1503.6599999999999"/>
    <n v="0"/>
    <x v="12"/>
    <x v="38"/>
    <x v="9"/>
    <x v="2"/>
    <x v="3"/>
    <x v="7"/>
    <x v="2"/>
    <x v="0"/>
    <x v="3"/>
    <x v="6"/>
    <x v="7"/>
    <n v="0"/>
    <n v="0"/>
    <n v="400"/>
  </r>
  <r>
    <n v="144"/>
    <x v="19"/>
    <d v="2012-11-08T00:00:00"/>
    <d v="1899-12-30T09:40:00"/>
    <d v="1899-12-30T09:44:00"/>
    <x v="93"/>
    <x v="0"/>
    <n v="54.78"/>
    <n v="55"/>
    <n v="54.61"/>
    <n v="200"/>
    <x v="4"/>
    <x v="1"/>
    <x v="1"/>
    <s v="Ужасный трейд"/>
    <n v="2.5"/>
    <n v="5"/>
    <n v="11000"/>
    <n v="10922"/>
    <n v="-39.000000000000057"/>
    <n v="-78"/>
    <n v="-83"/>
    <n v="-4.100838568912489E-2"/>
    <n v="-5.5198648630674495E-2"/>
    <n v="1824.05"/>
    <n v="1420.6599999999999"/>
    <n v="3.9999999920837581"/>
    <x v="19"/>
    <x v="38"/>
    <x v="9"/>
    <x v="2"/>
    <x v="3"/>
    <x v="7"/>
    <x v="2"/>
    <x v="0"/>
    <x v="3"/>
    <x v="6"/>
    <x v="7"/>
    <n v="0"/>
    <n v="0"/>
    <n v="400"/>
  </r>
  <r>
    <n v="145"/>
    <x v="19"/>
    <d v="2012-11-08T00:00:00"/>
    <d v="1899-12-30T09:47:00"/>
    <d v="1899-12-30T09:50:00"/>
    <x v="94"/>
    <x v="0"/>
    <n v="23.98"/>
    <n v="24.29"/>
    <n v="23.92"/>
    <n v="300"/>
    <x v="1"/>
    <x v="1"/>
    <x v="1"/>
    <s v="Ужасный трейд"/>
    <n v="2.5"/>
    <n v="7.5"/>
    <n v="7287"/>
    <n v="7176.0000000000009"/>
    <n v="-36.999999999999744"/>
    <n v="-111"/>
    <n v="-118.5"/>
    <n v="-6.0853595022066283E-2"/>
    <n v="-8.3411935297678555E-2"/>
    <n v="1713.05"/>
    <n v="1302.1599999999999"/>
    <n v="2.9999999993015081"/>
    <x v="3"/>
    <x v="19"/>
    <x v="2"/>
    <x v="0"/>
    <x v="3"/>
    <x v="7"/>
    <x v="2"/>
    <x v="0"/>
    <x v="0"/>
    <x v="6"/>
    <x v="17"/>
    <n v="0"/>
    <n v="0"/>
    <n v="600"/>
  </r>
  <r>
    <n v="146"/>
    <x v="19"/>
    <d v="2012-11-08T00:00:00"/>
    <d v="1899-12-30T09:55:00"/>
    <d v="1899-12-30T09:56:00"/>
    <x v="94"/>
    <x v="0"/>
    <n v="23.88"/>
    <n v="24"/>
    <n v="23.87"/>
    <n v="300"/>
    <x v="1"/>
    <x v="1"/>
    <x v="1"/>
    <s v="Ужасный трейд"/>
    <n v="2.5"/>
    <n v="7.5"/>
    <n v="7200"/>
    <n v="7161"/>
    <n v="-12.999999999999901"/>
    <n v="-39"/>
    <n v="-46.5"/>
    <n v="-2.2766410787776189E-2"/>
    <n v="-3.5709897401241017E-2"/>
    <n v="1674.05"/>
    <n v="1255.6599999999999"/>
    <n v="1.000000003259629"/>
    <x v="3"/>
    <x v="19"/>
    <x v="2"/>
    <x v="0"/>
    <x v="3"/>
    <x v="7"/>
    <x v="2"/>
    <x v="0"/>
    <x v="0"/>
    <x v="6"/>
    <x v="17"/>
    <n v="0"/>
    <n v="0"/>
    <n v="600"/>
  </r>
  <r>
    <n v="147"/>
    <x v="19"/>
    <d v="2012-11-08T00:00:00"/>
    <d v="1899-12-30T09:57:00"/>
    <d v="1899-12-30T11:22:00"/>
    <x v="95"/>
    <x v="0"/>
    <n v="53.29"/>
    <n v="53.39"/>
    <n v="54"/>
    <n v="500"/>
    <x v="2"/>
    <x v="2"/>
    <x v="0"/>
    <s v="После гэп-дауна"/>
    <n v="2.5"/>
    <n v="12.5"/>
    <n v="26695"/>
    <n v="27000"/>
    <n v="60.999999999999943"/>
    <n v="305"/>
    <n v="292.5"/>
    <n v="0.18219288551715898"/>
    <n v="0.23294522402561205"/>
    <n v="1979.05"/>
    <n v="1548.1599999999999"/>
    <n v="85.000000004656613"/>
    <x v="11"/>
    <x v="32"/>
    <x v="8"/>
    <x v="0"/>
    <x v="3"/>
    <x v="7"/>
    <x v="2"/>
    <x v="0"/>
    <x v="0"/>
    <x v="13"/>
    <x v="7"/>
    <n v="0"/>
    <n v="1548.1599999999999"/>
    <n v="1000"/>
  </r>
  <r>
    <n v="148"/>
    <x v="20"/>
    <d v="2012-11-13T00:00:00"/>
    <d v="1899-12-30T09:57:00"/>
    <d v="1899-12-30T10:00:00"/>
    <x v="96"/>
    <x v="0"/>
    <n v="29.28"/>
    <n v="29.32"/>
    <n v="29.35"/>
    <n v="300"/>
    <x v="4"/>
    <x v="2"/>
    <x v="0"/>
    <s v="Ужасный трейд"/>
    <n v="2.5"/>
    <n v="7.5"/>
    <n v="8796"/>
    <n v="8805"/>
    <n v="3.0000000000001137"/>
    <n v="9"/>
    <n v="1.5"/>
    <n v="4.5476364922563857E-3"/>
    <n v="9.6889210417527914E-4"/>
    <n v="1988.05"/>
    <n v="1549.6599999999999"/>
    <n v="2.9999999993015081"/>
    <x v="1"/>
    <x v="59"/>
    <x v="4"/>
    <x v="0"/>
    <x v="1"/>
    <x v="8"/>
    <x v="2"/>
    <x v="0"/>
    <x v="0"/>
    <x v="6"/>
    <x v="12"/>
    <n v="1548.1599999999999"/>
    <n v="0"/>
    <n v="600"/>
  </r>
  <r>
    <n v="149"/>
    <x v="20"/>
    <d v="2012-11-13T00:00:00"/>
    <d v="1899-12-30T10:13:00"/>
    <d v="1899-12-30T10:20:00"/>
    <x v="97"/>
    <x v="0"/>
    <n v="39.909999999999997"/>
    <n v="40.049999999999997"/>
    <n v="40.450000000000003"/>
    <n v="100"/>
    <x v="2"/>
    <x v="2"/>
    <x v="0"/>
    <s v="После гэп-дауна"/>
    <n v="2.5"/>
    <n v="2.5"/>
    <n v="4004.9999999999995"/>
    <n v="4045.0000000000005"/>
    <n v="40.000000000000568"/>
    <n v="40"/>
    <n v="37.5"/>
    <n v="2.0120218304368602E-2"/>
    <n v="2.4198856523366417E-2"/>
    <n v="2028.05"/>
    <n v="1587.1599999999999"/>
    <n v="7.0000000018626451"/>
    <x v="0"/>
    <x v="5"/>
    <x v="4"/>
    <x v="0"/>
    <x v="1"/>
    <x v="8"/>
    <x v="2"/>
    <x v="0"/>
    <x v="0"/>
    <x v="2"/>
    <x v="2"/>
    <n v="0"/>
    <n v="0"/>
    <n v="200"/>
  </r>
  <r>
    <n v="150"/>
    <x v="20"/>
    <d v="2012-11-13T00:00:00"/>
    <d v="1899-12-30T10:13:00"/>
    <d v="1899-12-30T10:30:00"/>
    <x v="97"/>
    <x v="0"/>
    <n v="39.909999999999997"/>
    <n v="40.049999999999997"/>
    <n v="40.6"/>
    <n v="200"/>
    <x v="2"/>
    <x v="2"/>
    <x v="0"/>
    <s v="После гэп-дауна"/>
    <n v="2.5"/>
    <n v="5"/>
    <n v="8009.9999999999991"/>
    <n v="8120"/>
    <n v="55.000000000000426"/>
    <n v="110"/>
    <n v="105"/>
    <n v="5.4239293903010279E-2"/>
    <n v="6.6155901106378701E-2"/>
    <n v="2138.0500000000002"/>
    <n v="1692.1599999999999"/>
    <n v="17.000000003026798"/>
    <x v="20"/>
    <x v="5"/>
    <x v="4"/>
    <x v="0"/>
    <x v="1"/>
    <x v="8"/>
    <x v="2"/>
    <x v="0"/>
    <x v="0"/>
    <x v="5"/>
    <x v="2"/>
    <n v="0"/>
    <n v="1692.1599999999999"/>
    <n v="400"/>
  </r>
  <r>
    <n v="151"/>
    <x v="21"/>
    <d v="2012-11-15T00:00:00"/>
    <d v="1899-12-30T09:41:00"/>
    <d v="1899-12-30T09:46:00"/>
    <x v="98"/>
    <x v="0"/>
    <n v="42.94"/>
    <n v="42.99"/>
    <n v="43.05"/>
    <n v="300"/>
    <x v="6"/>
    <x v="2"/>
    <x v="0"/>
    <s v="Не дождался, бумага пошла"/>
    <n v="2.5"/>
    <n v="7.5"/>
    <n v="12897"/>
    <n v="12915"/>
    <n v="5.9999999999995168"/>
    <n v="18"/>
    <n v="10.5"/>
    <n v="8.4188863684198211E-3"/>
    <n v="6.2050869894099856E-3"/>
    <n v="2156.0500000000002"/>
    <n v="1702.6599999999999"/>
    <n v="5.0000000058207661"/>
    <x v="1"/>
    <x v="38"/>
    <x v="9"/>
    <x v="2"/>
    <x v="3"/>
    <x v="8"/>
    <x v="2"/>
    <x v="0"/>
    <x v="3"/>
    <x v="2"/>
    <x v="9"/>
    <n v="1692.1599999999999"/>
    <n v="0"/>
    <n v="600"/>
  </r>
  <r>
    <n v="152"/>
    <x v="21"/>
    <d v="2012-11-15T00:00:00"/>
    <d v="1899-12-30T09:47:00"/>
    <d v="1899-12-30T10:03:00"/>
    <x v="98"/>
    <x v="0"/>
    <n v="42.92"/>
    <n v="43.04"/>
    <n v="43.06"/>
    <n v="300"/>
    <x v="6"/>
    <x v="2"/>
    <x v="0"/>
    <s v="Не дождался, бумага пошла"/>
    <n v="2.5"/>
    <n v="7.5"/>
    <n v="12912"/>
    <n v="12918"/>
    <n v="2.0000000000003126"/>
    <n v="6"/>
    <n v="-1.5"/>
    <n v="2.7828668166322672E-3"/>
    <n v="-8.8097447523287104E-4"/>
    <n v="2162.0500000000002"/>
    <n v="1701.1599999999999"/>
    <n v="15.999999999767169"/>
    <x v="10"/>
    <x v="38"/>
    <x v="9"/>
    <x v="2"/>
    <x v="3"/>
    <x v="8"/>
    <x v="2"/>
    <x v="0"/>
    <x v="0"/>
    <x v="5"/>
    <x v="9"/>
    <n v="0"/>
    <n v="0"/>
    <n v="600"/>
  </r>
  <r>
    <n v="153"/>
    <x v="21"/>
    <d v="2012-11-15T00:00:00"/>
    <d v="1899-12-30T10:02:00"/>
    <d v="1899-12-30T10:04:00"/>
    <x v="99"/>
    <x v="0"/>
    <n v="35.380000000000003"/>
    <n v="35.5"/>
    <n v="35.380000000000003"/>
    <n v="300"/>
    <x v="1"/>
    <x v="1"/>
    <x v="1"/>
    <s v="Плохая точка входа"/>
    <n v="2.5"/>
    <n v="7.5"/>
    <n v="10650"/>
    <n v="10614"/>
    <n v="-11.999999999999744"/>
    <n v="-36"/>
    <n v="-43.5"/>
    <n v="-1.6650863763557733E-2"/>
    <n v="-2.5570786992405184E-2"/>
    <n v="2126.0500000000002"/>
    <n v="1657.6599999999999"/>
    <n v="1.9999999960418791"/>
    <x v="3"/>
    <x v="65"/>
    <x v="4"/>
    <x v="0"/>
    <x v="3"/>
    <x v="8"/>
    <x v="2"/>
    <x v="0"/>
    <x v="0"/>
    <x v="6"/>
    <x v="4"/>
    <n v="0"/>
    <n v="0"/>
    <n v="600"/>
  </r>
  <r>
    <n v="154"/>
    <x v="21"/>
    <d v="2012-11-15T00:00:00"/>
    <d v="1899-12-30T10:13:00"/>
    <d v="1899-12-30T11:20:00"/>
    <x v="100"/>
    <x v="0"/>
    <m/>
    <n v="61"/>
    <n v="56.85"/>
    <n v="100"/>
    <x v="1"/>
    <x v="1"/>
    <x v="5"/>
    <s v="Усреднялся без стопа в быстром падении!"/>
    <n v="2.5"/>
    <n v="2.5"/>
    <n v="6100"/>
    <n v="5685"/>
    <n v="-414.99999999999989"/>
    <n v="-415"/>
    <n v="-417.5"/>
    <n v="-0.19519766703511204"/>
    <n v="-0.25186105715285406"/>
    <n v="1711.0500000000002"/>
    <n v="1240.1599999999999"/>
    <n v="66.999999998370185"/>
    <x v="10"/>
    <x v="66"/>
    <x v="6"/>
    <x v="1"/>
    <x v="3"/>
    <x v="8"/>
    <x v="2"/>
    <x v="0"/>
    <x v="0"/>
    <x v="1"/>
    <x v="3"/>
    <n v="0"/>
    <n v="0"/>
    <n v="200"/>
  </r>
  <r>
    <n v="155"/>
    <x v="21"/>
    <d v="2012-11-15T00:00:00"/>
    <d v="1899-12-30T10:40:00"/>
    <d v="1899-12-30T11:20:00"/>
    <x v="100"/>
    <x v="0"/>
    <n v="58.9"/>
    <n v="59.01"/>
    <n v="58.11"/>
    <n v="100"/>
    <x v="1"/>
    <x v="1"/>
    <x v="5"/>
    <s v="Усреднялся без стопа в быстром падении!"/>
    <n v="2.5"/>
    <n v="2.5"/>
    <n v="5901"/>
    <n v="5811"/>
    <n v="-89.999999999999858"/>
    <n v="-90"/>
    <n v="-92.5"/>
    <n v="-5.2599281143157706E-2"/>
    <n v="-7.4587150045155468E-2"/>
    <n v="1621.0500000000002"/>
    <n v="1147.6599999999999"/>
    <n v="39.999999994179234"/>
    <x v="21"/>
    <x v="66"/>
    <x v="6"/>
    <x v="1"/>
    <x v="3"/>
    <x v="8"/>
    <x v="2"/>
    <x v="0"/>
    <x v="1"/>
    <x v="11"/>
    <x v="3"/>
    <n v="0"/>
    <n v="0"/>
    <n v="200"/>
  </r>
  <r>
    <n v="156"/>
    <x v="21"/>
    <d v="2012-11-15T00:00:00"/>
    <d v="1899-12-30T10:35:00"/>
    <d v="1899-12-30T14:25:00"/>
    <x v="101"/>
    <x v="1"/>
    <n v="44.68"/>
    <n v="44.5"/>
    <n v="43.47"/>
    <n v="500"/>
    <x v="2"/>
    <x v="2"/>
    <x v="0"/>
    <s v="Бумага целый день падала"/>
    <n v="2.5"/>
    <n v="12.5"/>
    <n v="22250"/>
    <n v="21735"/>
    <n v="103.00000000000011"/>
    <n v="515"/>
    <n v="502.5"/>
    <n v="0.31769532093396252"/>
    <n v="0.4378474461077323"/>
    <n v="2136.0500000000002"/>
    <n v="1650.1599999999999"/>
    <n v="230.00000000582077"/>
    <x v="14"/>
    <x v="67"/>
    <x v="1"/>
    <x v="0"/>
    <x v="3"/>
    <x v="8"/>
    <x v="2"/>
    <x v="0"/>
    <x v="1"/>
    <x v="14"/>
    <x v="9"/>
    <n v="0"/>
    <n v="1650.1599999999999"/>
    <n v="1000"/>
  </r>
  <r>
    <n v="157"/>
    <x v="22"/>
    <d v="2012-11-21T00:00:00"/>
    <d v="1899-12-30T12:40:00"/>
    <d v="1899-12-30T13:15:00"/>
    <x v="102"/>
    <x v="0"/>
    <n v="30.56"/>
    <n v="30.7"/>
    <n v="31.09"/>
    <n v="300"/>
    <x v="2"/>
    <x v="0"/>
    <x v="0"/>
    <s v="Продолжение движение после разворота"/>
    <n v="2.5"/>
    <n v="7.5"/>
    <n v="9210"/>
    <n v="9327"/>
    <n v="39.000000000000057"/>
    <n v="117"/>
    <n v="109.5"/>
    <n v="5.4773998735984639E-2"/>
    <n v="6.6357201725893253E-2"/>
    <n v="2253.0500000000002"/>
    <n v="1759.6599999999999"/>
    <n v="34.999999998835847"/>
    <x v="0"/>
    <x v="6"/>
    <x v="3"/>
    <x v="0"/>
    <x v="2"/>
    <x v="9"/>
    <x v="2"/>
    <x v="0"/>
    <x v="4"/>
    <x v="0"/>
    <x v="12"/>
    <n v="1650.1599999999999"/>
    <n v="1759.6599999999999"/>
    <n v="600"/>
  </r>
  <r>
    <n v="158"/>
    <x v="23"/>
    <d v="2012-11-30T00:00:00"/>
    <d v="1899-12-30T09:46:00"/>
    <d v="1899-12-30T09:46:00"/>
    <x v="103"/>
    <x v="0"/>
    <n v="52.95"/>
    <n v="53"/>
    <n v="52.9"/>
    <n v="200"/>
    <x v="6"/>
    <x v="1"/>
    <x v="1"/>
    <s v="Сильно прижатый уровень"/>
    <n v="2.5"/>
    <n v="5"/>
    <n v="10600"/>
    <n v="10580"/>
    <n v="-10.000000000000142"/>
    <n v="-20"/>
    <n v="-25"/>
    <n v="-8.8768558176693813E-3"/>
    <n v="-1.4207290044667722E-2"/>
    <n v="2233.0500000000002"/>
    <n v="1734.6599999999999"/>
    <n v="0"/>
    <x v="19"/>
    <x v="38"/>
    <x v="9"/>
    <x v="2"/>
    <x v="4"/>
    <x v="10"/>
    <x v="2"/>
    <x v="0"/>
    <x v="0"/>
    <x v="6"/>
    <x v="7"/>
    <n v="1759.6599999999999"/>
    <n v="0"/>
    <n v="400"/>
  </r>
  <r>
    <n v="159"/>
    <x v="23"/>
    <d v="2012-11-30T00:00:00"/>
    <d v="1899-12-30T09:50:00"/>
    <d v="1899-12-30T11:25:00"/>
    <x v="104"/>
    <x v="0"/>
    <n v="15.7"/>
    <n v="15.8"/>
    <n v="16"/>
    <n v="200"/>
    <x v="1"/>
    <x v="2"/>
    <x v="0"/>
    <s v="Надо было сидеть дальше"/>
    <n v="2.5"/>
    <n v="5"/>
    <n v="3160"/>
    <n v="3200"/>
    <n v="19.999999999999929"/>
    <n v="40"/>
    <n v="35"/>
    <n v="1.7912720270482074E-2"/>
    <n v="2.0176864630532785E-2"/>
    <n v="2273.0500000000002"/>
    <n v="1769.6599999999999"/>
    <n v="95.000000005820766"/>
    <x v="5"/>
    <x v="38"/>
    <x v="9"/>
    <x v="2"/>
    <x v="4"/>
    <x v="10"/>
    <x v="2"/>
    <x v="0"/>
    <x v="0"/>
    <x v="7"/>
    <x v="26"/>
    <n v="0"/>
    <n v="0"/>
    <n v="400"/>
  </r>
  <r>
    <n v="160"/>
    <x v="23"/>
    <d v="2012-11-30T00:00:00"/>
    <d v="1899-12-30T10:05:00"/>
    <d v="1899-12-30T10:08:00"/>
    <x v="105"/>
    <x v="0"/>
    <n v="14.92"/>
    <n v="15"/>
    <n v="14.9"/>
    <n v="200"/>
    <x v="6"/>
    <x v="1"/>
    <x v="1"/>
    <s v="После падения"/>
    <n v="2.5"/>
    <n v="5"/>
    <n v="3000"/>
    <n v="2980"/>
    <n v="-9.9999999999999645"/>
    <n v="-20"/>
    <n v="-25"/>
    <n v="-8.7987505774180068E-3"/>
    <n v="-1.4127007447758327E-2"/>
    <n v="2253.0500000000002"/>
    <n v="1744.6599999999999"/>
    <n v="2.9999999993015081"/>
    <x v="3"/>
    <x v="68"/>
    <x v="1"/>
    <x v="0"/>
    <x v="4"/>
    <x v="10"/>
    <x v="2"/>
    <x v="0"/>
    <x v="0"/>
    <x v="6"/>
    <x v="26"/>
    <n v="0"/>
    <n v="0"/>
    <n v="400"/>
  </r>
  <r>
    <n v="161"/>
    <x v="23"/>
    <d v="2012-11-30T00:00:00"/>
    <d v="1899-12-30T10:31:00"/>
    <d v="1899-12-30T10:55:00"/>
    <x v="105"/>
    <x v="0"/>
    <n v="13.95"/>
    <n v="14.1"/>
    <n v="14.7"/>
    <n v="100"/>
    <x v="1"/>
    <x v="2"/>
    <x v="0"/>
    <m/>
    <n v="2.5"/>
    <n v="2.5"/>
    <n v="1410"/>
    <n v="1470"/>
    <n v="59.999999999999964"/>
    <n v="60"/>
    <n v="57.5"/>
    <n v="2.6630567453008142E-2"/>
    <n v="3.2957710958009014E-2"/>
    <n v="2313.0500000000002"/>
    <n v="1802.1599999999999"/>
    <n v="23.999999994412065"/>
    <x v="20"/>
    <x v="68"/>
    <x v="1"/>
    <x v="0"/>
    <x v="4"/>
    <x v="10"/>
    <x v="2"/>
    <x v="0"/>
    <x v="1"/>
    <x v="5"/>
    <x v="26"/>
    <n v="0"/>
    <n v="0"/>
    <n v="200"/>
  </r>
  <r>
    <n v="162"/>
    <x v="23"/>
    <d v="2012-11-30T00:00:00"/>
    <d v="1899-12-30T10:31:00"/>
    <d v="1899-12-30T11:01:00"/>
    <x v="105"/>
    <x v="0"/>
    <n v="13.95"/>
    <n v="14.1"/>
    <n v="14.77"/>
    <n v="100"/>
    <x v="1"/>
    <x v="0"/>
    <x v="0"/>
    <m/>
    <n v="2.5"/>
    <n v="2.5"/>
    <n v="1410"/>
    <n v="1477"/>
    <n v="67"/>
    <n v="67"/>
    <n v="64.5"/>
    <n v="2.8966083742245085E-2"/>
    <n v="3.579038487148755E-2"/>
    <n v="2380.0500000000002"/>
    <n v="1866.6599999999999"/>
    <n v="29.999999993015081"/>
    <x v="8"/>
    <x v="68"/>
    <x v="1"/>
    <x v="0"/>
    <x v="4"/>
    <x v="10"/>
    <x v="2"/>
    <x v="0"/>
    <x v="1"/>
    <x v="0"/>
    <x v="26"/>
    <n v="0"/>
    <n v="1866.6599999999999"/>
    <n v="200"/>
  </r>
  <r>
    <n v="163"/>
    <x v="24"/>
    <d v="2012-12-04T00:00:00"/>
    <d v="1899-12-30T09:43:00"/>
    <d v="1899-12-30T09:55:00"/>
    <x v="106"/>
    <x v="0"/>
    <n v="67.44"/>
    <n v="67.650000000000006"/>
    <n v="68.5"/>
    <n v="200"/>
    <x v="1"/>
    <x v="2"/>
    <x v="2"/>
    <s v="Продолжение движение после разворота"/>
    <n v="2.5"/>
    <n v="5"/>
    <n v="13530.000000000002"/>
    <n v="13700"/>
    <n v="84.999999999999432"/>
    <n v="170"/>
    <n v="165"/>
    <n v="7.1427070859855876E-2"/>
    <n v="8.8393172832760131E-2"/>
    <n v="2550.0500000000002"/>
    <n v="2031.6599999999999"/>
    <n v="11.999999997206032"/>
    <x v="20"/>
    <x v="69"/>
    <x v="6"/>
    <x v="1"/>
    <x v="1"/>
    <x v="11"/>
    <x v="3"/>
    <x v="0"/>
    <x v="3"/>
    <x v="2"/>
    <x v="8"/>
    <n v="1866.6599999999999"/>
    <n v="0"/>
    <n v="400"/>
  </r>
  <r>
    <n v="164"/>
    <x v="24"/>
    <d v="2012-12-04T00:00:00"/>
    <d v="1899-12-30T10:09:00"/>
    <d v="1899-12-30T10:17:00"/>
    <x v="107"/>
    <x v="0"/>
    <n v="47.48"/>
    <n v="47.6"/>
    <n v="47.48"/>
    <n v="300"/>
    <x v="1"/>
    <x v="1"/>
    <x v="1"/>
    <m/>
    <n v="2.5"/>
    <n v="7.5"/>
    <n v="14280"/>
    <n v="14243.999999999998"/>
    <n v="-12.000000000000455"/>
    <n v="-36"/>
    <n v="-43.5"/>
    <n v="-1.4117370247642202E-2"/>
    <n v="-2.14110628746936E-2"/>
    <n v="2514.0500000000002"/>
    <n v="1988.1599999999999"/>
    <n v="7.9999999946448952"/>
    <x v="3"/>
    <x v="70"/>
    <x v="1"/>
    <x v="0"/>
    <x v="1"/>
    <x v="11"/>
    <x v="3"/>
    <x v="0"/>
    <x v="0"/>
    <x v="2"/>
    <x v="11"/>
    <n v="0"/>
    <n v="0"/>
    <n v="600"/>
  </r>
  <r>
    <n v="165"/>
    <x v="24"/>
    <d v="2012-12-04T00:00:00"/>
    <d v="1899-12-30T10:28:00"/>
    <d v="1899-12-30T11:33:00"/>
    <x v="107"/>
    <x v="0"/>
    <n v="47.39"/>
    <n v="47.5"/>
    <n v="47.81"/>
    <n v="500"/>
    <x v="1"/>
    <x v="2"/>
    <x v="0"/>
    <m/>
    <n v="2.5"/>
    <n v="12.5"/>
    <n v="23750"/>
    <n v="23905"/>
    <n v="31.000000000000227"/>
    <n v="155"/>
    <n v="142.5"/>
    <n v="6.1653507289035618E-2"/>
    <n v="7.1674311926605505E-2"/>
    <n v="2669.05"/>
    <n v="2130.66"/>
    <n v="64.999999991850927"/>
    <x v="0"/>
    <x v="70"/>
    <x v="1"/>
    <x v="0"/>
    <x v="1"/>
    <x v="11"/>
    <x v="3"/>
    <x v="0"/>
    <x v="1"/>
    <x v="4"/>
    <x v="11"/>
    <n v="0"/>
    <n v="0"/>
    <n v="1000"/>
  </r>
  <r>
    <n v="166"/>
    <x v="24"/>
    <d v="2012-12-04T00:00:00"/>
    <d v="1899-12-30T10:14:00"/>
    <d v="1899-12-30T10:16:00"/>
    <x v="108"/>
    <x v="0"/>
    <n v="42.89"/>
    <n v="43.05"/>
    <n v="42.85"/>
    <n v="100"/>
    <x v="1"/>
    <x v="1"/>
    <x v="1"/>
    <s v="Не дождался точки с объемом"/>
    <n v="2.5"/>
    <n v="2.5"/>
    <n v="4305"/>
    <n v="4285"/>
    <n v="-19.999999999999574"/>
    <n v="-20"/>
    <n v="-22.5"/>
    <n v="-7.4933028605683669E-3"/>
    <n v="-1.0560108135507309E-2"/>
    <n v="2649.05"/>
    <n v="2108.16"/>
    <n v="1.9999999960418791"/>
    <x v="12"/>
    <x v="71"/>
    <x v="6"/>
    <x v="1"/>
    <x v="1"/>
    <x v="11"/>
    <x v="3"/>
    <x v="0"/>
    <x v="0"/>
    <x v="6"/>
    <x v="9"/>
    <n v="0"/>
    <n v="0"/>
    <n v="200"/>
  </r>
  <r>
    <n v="167"/>
    <x v="24"/>
    <d v="2012-12-04T00:00:00"/>
    <d v="1899-12-30T10:25:00"/>
    <d v="1899-12-30T10:33:00"/>
    <x v="108"/>
    <x v="0"/>
    <n v="42.37"/>
    <n v="42.48"/>
    <n v="42.36"/>
    <n v="100"/>
    <x v="1"/>
    <x v="1"/>
    <x v="1"/>
    <s v="Не дождался точки с объемом"/>
    <n v="2.5"/>
    <n v="2.5"/>
    <n v="4248"/>
    <n v="4236"/>
    <n v="-11.999999999999744"/>
    <n v="-12"/>
    <n v="-14.5"/>
    <n v="-4.5299258224646569E-3"/>
    <n v="-6.8780358227079541E-3"/>
    <n v="2637.05"/>
    <n v="2093.66"/>
    <n v="7.9999999946448952"/>
    <x v="3"/>
    <x v="71"/>
    <x v="6"/>
    <x v="1"/>
    <x v="1"/>
    <x v="11"/>
    <x v="3"/>
    <x v="0"/>
    <x v="1"/>
    <x v="2"/>
    <x v="2"/>
    <n v="0"/>
    <n v="0"/>
    <n v="200"/>
  </r>
  <r>
    <n v="168"/>
    <x v="24"/>
    <d v="2012-12-04T00:00:00"/>
    <d v="1899-12-30T10:34:00"/>
    <d v="1899-12-30T10:58:00"/>
    <x v="109"/>
    <x v="0"/>
    <n v="49.98"/>
    <n v="50.06"/>
    <n v="50.28"/>
    <n v="100"/>
    <x v="2"/>
    <x v="0"/>
    <x v="0"/>
    <s v="После гэп-дауна"/>
    <n v="2.5"/>
    <n v="2.5"/>
    <n v="5006"/>
    <n v="5028"/>
    <n v="21.999999999999886"/>
    <n v="22"/>
    <n v="19.5"/>
    <n v="8.3426556189681641E-3"/>
    <n v="9.3138331916357009E-3"/>
    <n v="2659.05"/>
    <n v="2113.16"/>
    <n v="23.999999994412065"/>
    <x v="2"/>
    <x v="72"/>
    <x v="1"/>
    <x v="0"/>
    <x v="1"/>
    <x v="11"/>
    <x v="3"/>
    <x v="0"/>
    <x v="1"/>
    <x v="5"/>
    <x v="11"/>
    <n v="0"/>
    <n v="0"/>
    <n v="200"/>
  </r>
  <r>
    <n v="169"/>
    <x v="24"/>
    <d v="2012-12-04T00:00:00"/>
    <d v="1899-12-30T11:15:00"/>
    <d v="1899-12-30T11:15:00"/>
    <x v="110"/>
    <x v="0"/>
    <n v="32.71"/>
    <n v="32.9"/>
    <n v="32.67"/>
    <n v="500"/>
    <x v="1"/>
    <x v="1"/>
    <x v="1"/>
    <s v="От уровня после падения"/>
    <n v="2.5"/>
    <n v="12.5"/>
    <n v="16450"/>
    <n v="16335"/>
    <n v="-22.999999999999687"/>
    <n v="-115"/>
    <n v="-127.5"/>
    <n v="-4.3248528609841859E-2"/>
    <n v="-6.0336178992598764E-2"/>
    <n v="2544.0500000000002"/>
    <n v="1985.6599999999999"/>
    <n v="0"/>
    <x v="3"/>
    <x v="3"/>
    <x v="1"/>
    <x v="0"/>
    <x v="1"/>
    <x v="11"/>
    <x v="3"/>
    <x v="0"/>
    <x v="5"/>
    <x v="6"/>
    <x v="4"/>
    <n v="0"/>
    <n v="1985.6599999999999"/>
    <n v="1000"/>
  </r>
  <r>
    <n v="170"/>
    <x v="25"/>
    <d v="2012-12-10T00:00:00"/>
    <d v="1899-12-30T09:33:00"/>
    <d v="1899-12-30T09:46:00"/>
    <x v="111"/>
    <x v="1"/>
    <n v="27.06"/>
    <n v="26.96"/>
    <n v="26.92"/>
    <n v="300"/>
    <x v="6"/>
    <x v="2"/>
    <x v="0"/>
    <s v="От уровня премаркета"/>
    <n v="2.5"/>
    <n v="7.5"/>
    <n v="8088"/>
    <n v="8076.0000000000009"/>
    <n v="3.9999999999999147"/>
    <n v="12"/>
    <n v="4.5"/>
    <n v="4.7168884259350249E-3"/>
    <n v="2.2662490053684922E-3"/>
    <n v="2556.0500000000002"/>
    <n v="1990.1599999999999"/>
    <n v="13.000000000465661"/>
    <x v="4"/>
    <x v="26"/>
    <x v="5"/>
    <x v="0"/>
    <x v="0"/>
    <x v="12"/>
    <x v="3"/>
    <x v="0"/>
    <x v="3"/>
    <x v="2"/>
    <x v="17"/>
    <n v="1985.6599999999999"/>
    <n v="0"/>
    <n v="600"/>
  </r>
  <r>
    <n v="171"/>
    <x v="25"/>
    <d v="2012-12-10T00:00:00"/>
    <d v="1899-12-30T09:57:00"/>
    <d v="1899-12-30T10:12:00"/>
    <x v="112"/>
    <x v="0"/>
    <n v="27.28"/>
    <n v="27.38"/>
    <n v="27.69"/>
    <n v="100"/>
    <x v="6"/>
    <x v="2"/>
    <x v="2"/>
    <s v="После гэп-дауна"/>
    <n v="2.5"/>
    <n v="2.5"/>
    <n v="2738"/>
    <n v="2769"/>
    <n v="31.000000000000227"/>
    <n v="31"/>
    <n v="28.5"/>
    <n v="1.2128088261184248E-2"/>
    <n v="1.4320456646701774E-2"/>
    <n v="2587.0500000000002"/>
    <n v="2018.6599999999999"/>
    <n v="15.000000006984919"/>
    <x v="0"/>
    <x v="73"/>
    <x v="1"/>
    <x v="0"/>
    <x v="0"/>
    <x v="12"/>
    <x v="3"/>
    <x v="0"/>
    <x v="0"/>
    <x v="5"/>
    <x v="17"/>
    <n v="0"/>
    <n v="0"/>
    <n v="200"/>
  </r>
  <r>
    <n v="172"/>
    <x v="25"/>
    <d v="2012-12-10T00:00:00"/>
    <d v="1899-12-30T09:57:00"/>
    <d v="1899-12-30T10:12:00"/>
    <x v="112"/>
    <x v="0"/>
    <n v="27.28"/>
    <n v="27.38"/>
    <n v="27.64"/>
    <n v="100"/>
    <x v="6"/>
    <x v="2"/>
    <x v="2"/>
    <s v="После гэп-дауна"/>
    <n v="2.5"/>
    <n v="2.5"/>
    <n v="2738"/>
    <n v="2764"/>
    <n v="26.000000000000156"/>
    <n v="26"/>
    <n v="23.5"/>
    <n v="1.0050057014746525E-2"/>
    <n v="1.1641385869834445E-2"/>
    <n v="2613.0500000000002"/>
    <n v="2042.1599999999999"/>
    <n v="15.000000006984919"/>
    <x v="2"/>
    <x v="73"/>
    <x v="1"/>
    <x v="0"/>
    <x v="0"/>
    <x v="12"/>
    <x v="3"/>
    <x v="0"/>
    <x v="0"/>
    <x v="5"/>
    <x v="17"/>
    <n v="0"/>
    <n v="0"/>
    <n v="200"/>
  </r>
  <r>
    <n v="173"/>
    <x v="25"/>
    <d v="2012-12-10T00:00:00"/>
    <d v="1899-12-30T09:57:00"/>
    <d v="1899-12-30T10:14:00"/>
    <x v="112"/>
    <x v="0"/>
    <n v="27.28"/>
    <n v="27.38"/>
    <n v="27.66"/>
    <n v="100"/>
    <x v="6"/>
    <x v="2"/>
    <x v="2"/>
    <s v="После гэп-дауна"/>
    <n v="2.5"/>
    <n v="2.5"/>
    <n v="2738"/>
    <n v="2766"/>
    <n v="28.000000000000114"/>
    <n v="28"/>
    <n v="25.5"/>
    <n v="1.0715447465605326E-2"/>
    <n v="1.2486778704900694E-2"/>
    <n v="2641.05"/>
    <n v="2067.66"/>
    <n v="17.000000003026798"/>
    <x v="0"/>
    <x v="73"/>
    <x v="1"/>
    <x v="0"/>
    <x v="0"/>
    <x v="12"/>
    <x v="3"/>
    <x v="0"/>
    <x v="0"/>
    <x v="5"/>
    <x v="17"/>
    <n v="0"/>
    <n v="2067.66"/>
    <n v="200"/>
  </r>
  <r>
    <n v="174"/>
    <x v="26"/>
    <d v="2012-12-11T00:00:00"/>
    <d v="1899-12-30T11:03:00"/>
    <d v="1899-12-30T12:58:00"/>
    <x v="113"/>
    <x v="0"/>
    <n v="40.94"/>
    <n v="41.07"/>
    <n v="41.64"/>
    <n v="100"/>
    <x v="6"/>
    <x v="2"/>
    <x v="2"/>
    <s v="После гэп-дауна"/>
    <n v="2.5"/>
    <n v="2.5"/>
    <n v="4107"/>
    <n v="4164"/>
    <n v="57.000000000000028"/>
    <n v="57"/>
    <n v="54.5"/>
    <n v="2.1582325211563582E-2"/>
    <n v="2.6358298753179923E-2"/>
    <n v="2698.05"/>
    <n v="2122.16"/>
    <n v="114.99999999767169"/>
    <x v="8"/>
    <x v="38"/>
    <x v="9"/>
    <x v="2"/>
    <x v="1"/>
    <x v="12"/>
    <x v="3"/>
    <x v="0"/>
    <x v="2"/>
    <x v="15"/>
    <x v="2"/>
    <n v="2067.66"/>
    <n v="0"/>
    <n v="200"/>
  </r>
  <r>
    <n v="175"/>
    <x v="26"/>
    <d v="2012-12-11T00:00:00"/>
    <d v="1899-12-30T11:05:00"/>
    <d v="1899-12-30T12:59:00"/>
    <x v="113"/>
    <x v="0"/>
    <n v="40.94"/>
    <n v="41.15"/>
    <n v="41.7"/>
    <n v="100"/>
    <x v="6"/>
    <x v="2"/>
    <x v="2"/>
    <s v="После гэп-дауна"/>
    <n v="2.5"/>
    <n v="2.5"/>
    <n v="4115"/>
    <n v="4170"/>
    <n v="55.000000000000426"/>
    <n v="55"/>
    <n v="52.5"/>
    <n v="2.038509293749189E-2"/>
    <n v="2.4738945225619181E-2"/>
    <n v="2753.05"/>
    <n v="2174.66"/>
    <n v="114.00000000488944"/>
    <x v="2"/>
    <x v="38"/>
    <x v="9"/>
    <x v="2"/>
    <x v="1"/>
    <x v="12"/>
    <x v="3"/>
    <x v="0"/>
    <x v="2"/>
    <x v="15"/>
    <x v="2"/>
    <n v="0"/>
    <n v="0"/>
    <n v="200"/>
  </r>
  <r>
    <n v="176"/>
    <x v="26"/>
    <d v="2012-12-11T00:00:00"/>
    <d v="1899-12-30T11:15:00"/>
    <d v="1899-12-30T13:00:00"/>
    <x v="113"/>
    <x v="0"/>
    <n v="40.94"/>
    <n v="41.06"/>
    <n v="41.6"/>
    <n v="100"/>
    <x v="6"/>
    <x v="2"/>
    <x v="2"/>
    <s v="После гэп-дауна"/>
    <n v="2.5"/>
    <n v="2.5"/>
    <n v="4106"/>
    <n v="4160"/>
    <n v="53.999999999999915"/>
    <n v="54"/>
    <n v="51.5"/>
    <n v="1.9614609251557363E-2"/>
    <n v="2.3681862911903471E-2"/>
    <n v="2807.05"/>
    <n v="2226.16"/>
    <n v="104.99999999650754"/>
    <x v="8"/>
    <x v="38"/>
    <x v="9"/>
    <x v="2"/>
    <x v="1"/>
    <x v="12"/>
    <x v="3"/>
    <x v="0"/>
    <x v="5"/>
    <x v="7"/>
    <x v="2"/>
    <n v="0"/>
    <n v="0"/>
    <n v="200"/>
  </r>
  <r>
    <n v="177"/>
    <x v="26"/>
    <d v="2012-12-11T00:00:00"/>
    <d v="1899-12-30T11:10:00"/>
    <d v="1899-12-30T14:13:00"/>
    <x v="112"/>
    <x v="0"/>
    <n v="29.08"/>
    <n v="29.18"/>
    <n v="29.34"/>
    <n v="200"/>
    <x v="6"/>
    <x v="2"/>
    <x v="2"/>
    <s v="От вчерашнего хая"/>
    <n v="2.5"/>
    <n v="5"/>
    <n v="5836"/>
    <n v="5868"/>
    <n v="16.000000000000014"/>
    <n v="32"/>
    <n v="27"/>
    <n v="1.1399868189024064E-2"/>
    <n v="1.2128508283321954E-2"/>
    <n v="2839.05"/>
    <n v="2253.16"/>
    <n v="182.99999999930151"/>
    <x v="9"/>
    <x v="73"/>
    <x v="1"/>
    <x v="0"/>
    <x v="1"/>
    <x v="12"/>
    <x v="3"/>
    <x v="0"/>
    <x v="2"/>
    <x v="16"/>
    <x v="12"/>
    <n v="0"/>
    <n v="0"/>
    <n v="400"/>
  </r>
  <r>
    <n v="178"/>
    <x v="26"/>
    <d v="2012-12-11T00:00:00"/>
    <d v="1899-12-30T13:06:00"/>
    <d v="1899-12-30T13:07:00"/>
    <x v="107"/>
    <x v="0"/>
    <n v="43.4"/>
    <n v="43.56"/>
    <n v="43.4"/>
    <n v="100"/>
    <x v="1"/>
    <x v="1"/>
    <x v="1"/>
    <s v="После падения"/>
    <n v="2.5"/>
    <n v="2.5"/>
    <n v="4356"/>
    <n v="4340"/>
    <n v="-16.000000000000369"/>
    <n v="-16"/>
    <n v="-18.5"/>
    <n v="-5.6356879942234192E-3"/>
    <n v="-8.2106907631948021E-3"/>
    <n v="2823.05"/>
    <n v="2234.66"/>
    <n v="1.000000003259629"/>
    <x v="3"/>
    <x v="70"/>
    <x v="1"/>
    <x v="0"/>
    <x v="1"/>
    <x v="12"/>
    <x v="3"/>
    <x v="0"/>
    <x v="12"/>
    <x v="6"/>
    <x v="9"/>
    <n v="0"/>
    <n v="0"/>
    <n v="200"/>
  </r>
  <r>
    <n v="179"/>
    <x v="26"/>
    <d v="2012-12-11T00:00:00"/>
    <d v="1899-12-30T13:15:00"/>
    <d v="1899-12-30T13:35:00"/>
    <x v="107"/>
    <x v="0"/>
    <n v="43.33"/>
    <n v="43.4"/>
    <n v="43.5"/>
    <n v="100"/>
    <x v="6"/>
    <x v="2"/>
    <x v="0"/>
    <s v="После падения"/>
    <n v="2.5"/>
    <n v="2.5"/>
    <n v="4340"/>
    <n v="4350"/>
    <n v="10.000000000000142"/>
    <n v="10"/>
    <n v="7.5"/>
    <n v="3.5422681142735692E-3"/>
    <n v="3.3562152631720263E-3"/>
    <n v="2833.05"/>
    <n v="2242.16"/>
    <n v="19.999999991850927"/>
    <x v="9"/>
    <x v="70"/>
    <x v="1"/>
    <x v="0"/>
    <x v="1"/>
    <x v="12"/>
    <x v="3"/>
    <x v="0"/>
    <x v="9"/>
    <x v="5"/>
    <x v="9"/>
    <n v="0"/>
    <n v="0"/>
    <n v="200"/>
  </r>
  <r>
    <n v="180"/>
    <x v="26"/>
    <d v="2012-12-11T00:00:00"/>
    <d v="1899-12-30T13:58:00"/>
    <d v="1899-12-30T14:10:00"/>
    <x v="107"/>
    <x v="0"/>
    <n v="43.33"/>
    <n v="43.5"/>
    <n v="43.3"/>
    <n v="200"/>
    <x v="6"/>
    <x v="1"/>
    <x v="1"/>
    <s v="После падения"/>
    <n v="2.5"/>
    <n v="5"/>
    <n v="8700"/>
    <n v="8660"/>
    <n v="-20.000000000000284"/>
    <n v="-40"/>
    <n v="-45"/>
    <n v="-1.411905896472E-2"/>
    <n v="-2.0069932565026583E-2"/>
    <n v="2793.05"/>
    <n v="2197.16"/>
    <n v="12.000000007683411"/>
    <x v="3"/>
    <x v="70"/>
    <x v="1"/>
    <x v="0"/>
    <x v="1"/>
    <x v="12"/>
    <x v="3"/>
    <x v="0"/>
    <x v="6"/>
    <x v="2"/>
    <x v="9"/>
    <n v="0"/>
    <n v="2197.16"/>
    <n v="400"/>
  </r>
  <r>
    <n v="181"/>
    <x v="27"/>
    <d v="2012-12-12T00:00:00"/>
    <d v="1899-12-30T10:06:00"/>
    <d v="1899-12-30T10:07:00"/>
    <x v="114"/>
    <x v="0"/>
    <n v="47.48"/>
    <n v="47.54"/>
    <n v="47.46"/>
    <n v="200"/>
    <x v="1"/>
    <x v="1"/>
    <x v="1"/>
    <s v="Ужасный трейд"/>
    <n v="2.5"/>
    <n v="5"/>
    <n v="9508"/>
    <n v="9492"/>
    <n v="-7.9999999999998295"/>
    <n v="-16"/>
    <n v="-21"/>
    <n v="-5.7285046812624186E-3"/>
    <n v="-9.5577927870523771E-3"/>
    <n v="2777.05"/>
    <n v="2176.16"/>
    <n v="1.000000003259629"/>
    <x v="12"/>
    <x v="74"/>
    <x v="1"/>
    <x v="0"/>
    <x v="2"/>
    <x v="12"/>
    <x v="3"/>
    <x v="0"/>
    <x v="0"/>
    <x v="6"/>
    <x v="11"/>
    <n v="2197.16"/>
    <n v="0"/>
    <n v="400"/>
  </r>
  <r>
    <n v="182"/>
    <x v="27"/>
    <d v="2012-12-12T00:00:00"/>
    <d v="1899-12-30T10:15:00"/>
    <d v="1899-12-30T10:30:00"/>
    <x v="26"/>
    <x v="0"/>
    <n v="24.98"/>
    <n v="25.02"/>
    <n v="24.9"/>
    <n v="500"/>
    <x v="6"/>
    <x v="1"/>
    <x v="1"/>
    <s v="Сквиз и пошла куда надо"/>
    <n v="2.5"/>
    <n v="12.5"/>
    <n v="12510"/>
    <n v="12450"/>
    <n v="-12.000000000000099"/>
    <n v="-60"/>
    <n v="-72.5"/>
    <n v="-2.1605660683098972E-2"/>
    <n v="-3.3315565031982942E-2"/>
    <n v="2717.05"/>
    <n v="2103.66"/>
    <n v="14.99999999650754"/>
    <x v="22"/>
    <x v="24"/>
    <x v="4"/>
    <x v="0"/>
    <x v="2"/>
    <x v="12"/>
    <x v="3"/>
    <x v="0"/>
    <x v="1"/>
    <x v="2"/>
    <x v="17"/>
    <n v="0"/>
    <n v="0"/>
    <n v="1000"/>
  </r>
  <r>
    <n v="183"/>
    <x v="27"/>
    <d v="2012-12-12T00:00:00"/>
    <d v="1899-12-30T10:11:00"/>
    <d v="1899-12-30T10:29:00"/>
    <x v="115"/>
    <x v="0"/>
    <n v="49.85"/>
    <n v="50.01"/>
    <n v="49.9"/>
    <n v="300"/>
    <x v="1"/>
    <x v="4"/>
    <x v="1"/>
    <s v="Ужасный трейд"/>
    <n v="2.5"/>
    <n v="7.5"/>
    <n v="15003"/>
    <n v="14970"/>
    <n v="-10.999999999999943"/>
    <n v="-33"/>
    <n v="-40.5"/>
    <n v="-1.2145525478000036E-2"/>
    <n v="-1.9252160520236161E-2"/>
    <n v="2684.05"/>
    <n v="2063.16"/>
    <n v="17.999999995809048"/>
    <x v="13"/>
    <x v="38"/>
    <x v="9"/>
    <x v="2"/>
    <x v="2"/>
    <x v="12"/>
    <x v="3"/>
    <x v="0"/>
    <x v="0"/>
    <x v="5"/>
    <x v="11"/>
    <n v="0"/>
    <n v="0"/>
    <n v="600"/>
  </r>
  <r>
    <n v="184"/>
    <x v="27"/>
    <d v="2012-12-12T00:00:00"/>
    <d v="1899-12-30T09:40:00"/>
    <d v="1899-12-30T09:42:00"/>
    <x v="87"/>
    <x v="0"/>
    <m/>
    <n v="54"/>
    <n v="53.92"/>
    <n v="500"/>
    <x v="4"/>
    <x v="1"/>
    <x v="5"/>
    <s v="Ужасный трейд"/>
    <n v="2.5"/>
    <n v="12.5"/>
    <n v="27000"/>
    <n v="26960"/>
    <n v="-7.9999999999998295"/>
    <n v="-40"/>
    <n v="-52.5"/>
    <n v="-1.4902852033307873E-2"/>
    <n v="-2.544640260571163E-2"/>
    <n v="2644.05"/>
    <n v="2010.6599999999999"/>
    <n v="1.9999999960418791"/>
    <x v="10"/>
    <x v="4"/>
    <x v="3"/>
    <x v="0"/>
    <x v="2"/>
    <x v="12"/>
    <x v="3"/>
    <x v="0"/>
    <x v="3"/>
    <x v="6"/>
    <x v="7"/>
    <n v="0"/>
    <n v="0"/>
    <n v="1000"/>
  </r>
  <r>
    <n v="185"/>
    <x v="27"/>
    <d v="2012-12-12T00:00:00"/>
    <d v="1899-12-30T09:43:00"/>
    <d v="1899-12-30T09:45:00"/>
    <x v="87"/>
    <x v="1"/>
    <m/>
    <n v="53.91"/>
    <n v="53.98"/>
    <n v="500"/>
    <x v="6"/>
    <x v="1"/>
    <x v="5"/>
    <s v="Ужасный трейд"/>
    <n v="2.5"/>
    <n v="12.5"/>
    <n v="26955"/>
    <n v="26990"/>
    <n v="-7.0000000000000284"/>
    <n v="-35"/>
    <n v="-47.5"/>
    <n v="-1.3237268584179573E-2"/>
    <n v="-2.3624083634229558E-2"/>
    <n v="2609.0500000000002"/>
    <n v="1963.1599999999999"/>
    <n v="1.9999999960418791"/>
    <x v="10"/>
    <x v="4"/>
    <x v="3"/>
    <x v="0"/>
    <x v="2"/>
    <x v="12"/>
    <x v="3"/>
    <x v="0"/>
    <x v="3"/>
    <x v="6"/>
    <x v="7"/>
    <n v="0"/>
    <n v="0"/>
    <n v="1000"/>
  </r>
  <r>
    <n v="186"/>
    <x v="27"/>
    <d v="2012-12-12T00:00:00"/>
    <d v="1899-12-30T10:12:00"/>
    <d v="1899-12-30T10:25:00"/>
    <x v="87"/>
    <x v="0"/>
    <m/>
    <n v="53.98"/>
    <n v="54.01"/>
    <n v="500"/>
    <x v="6"/>
    <x v="4"/>
    <x v="5"/>
    <s v="Ужасный трейд"/>
    <n v="2.5"/>
    <n v="12.5"/>
    <n v="26990"/>
    <n v="27005"/>
    <n v="3.0000000000001137"/>
    <n v="15"/>
    <n v="2.5"/>
    <n v="5.749219064410417E-3"/>
    <n v="1.273457079402596E-3"/>
    <n v="2624.05"/>
    <n v="1965.6599999999999"/>
    <n v="13.000000000465661"/>
    <x v="10"/>
    <x v="4"/>
    <x v="3"/>
    <x v="0"/>
    <x v="2"/>
    <x v="12"/>
    <x v="3"/>
    <x v="0"/>
    <x v="0"/>
    <x v="2"/>
    <x v="7"/>
    <n v="0"/>
    <n v="1965.6599999999999"/>
    <n v="1000"/>
  </r>
  <r>
    <n v="187"/>
    <x v="28"/>
    <d v="2012-12-13T00:00:00"/>
    <d v="1899-12-30T09:36:00"/>
    <d v="1899-12-30T10:20:00"/>
    <x v="116"/>
    <x v="1"/>
    <n v="10.67"/>
    <n v="10.46"/>
    <n v="10.59"/>
    <n v="300"/>
    <x v="5"/>
    <x v="1"/>
    <x v="1"/>
    <m/>
    <n v="2.5"/>
    <n v="7.5"/>
    <n v="3138.0000000000005"/>
    <n v="3177"/>
    <n v="-12.999999999999901"/>
    <n v="-39"/>
    <n v="-46.5"/>
    <n v="-1.4862521674510774E-2"/>
    <n v="-2.3656176551387322E-2"/>
    <n v="2585.0500000000002"/>
    <n v="1919.1599999999999"/>
    <n v="43.999999996740371"/>
    <x v="13"/>
    <x v="9"/>
    <x v="4"/>
    <x v="0"/>
    <x v="3"/>
    <x v="12"/>
    <x v="3"/>
    <x v="0"/>
    <x v="3"/>
    <x v="11"/>
    <x v="13"/>
    <n v="1965.6599999999999"/>
    <n v="0"/>
    <n v="600"/>
  </r>
  <r>
    <n v="188"/>
    <x v="28"/>
    <d v="2012-12-13T00:00:00"/>
    <d v="1899-12-30T09:40:00"/>
    <d v="1899-12-30T10:01:00"/>
    <x v="117"/>
    <x v="0"/>
    <n v="23.35"/>
    <n v="23.54"/>
    <n v="23.7"/>
    <n v="200"/>
    <x v="6"/>
    <x v="0"/>
    <x v="0"/>
    <s v="После гэп-дауна"/>
    <n v="2.5"/>
    <n v="5"/>
    <n v="4708"/>
    <n v="4740"/>
    <n v="16.000000000000014"/>
    <n v="32"/>
    <n v="27"/>
    <n v="1.2378870814877855E-2"/>
    <n v="1.4068655036578503E-2"/>
    <n v="2617.0500000000002"/>
    <n v="1946.1599999999999"/>
    <n v="20.999999995110556"/>
    <x v="1"/>
    <x v="75"/>
    <x v="6"/>
    <x v="0"/>
    <x v="3"/>
    <x v="12"/>
    <x v="3"/>
    <x v="0"/>
    <x v="3"/>
    <x v="5"/>
    <x v="17"/>
    <n v="0"/>
    <n v="0"/>
    <n v="400"/>
  </r>
  <r>
    <n v="189"/>
    <x v="28"/>
    <d v="2012-12-13T00:00:00"/>
    <d v="1899-12-30T09:58:00"/>
    <d v="1899-12-30T10:09:00"/>
    <x v="118"/>
    <x v="0"/>
    <n v="36.64"/>
    <n v="36.85"/>
    <n v="37.5"/>
    <n v="300"/>
    <x v="6"/>
    <x v="2"/>
    <x v="2"/>
    <s v="После гэп-дауна"/>
    <n v="2.5"/>
    <n v="7.5"/>
    <n v="11055"/>
    <n v="11250"/>
    <n v="64.999999999999858"/>
    <n v="195"/>
    <n v="187.5"/>
    <n v="7.4511377314151431E-2"/>
    <n v="9.6343568874090527E-2"/>
    <n v="2812.05"/>
    <n v="2133.66"/>
    <n v="11.000000004423782"/>
    <x v="0"/>
    <x v="23"/>
    <x v="3"/>
    <x v="0"/>
    <x v="3"/>
    <x v="12"/>
    <x v="3"/>
    <x v="0"/>
    <x v="0"/>
    <x v="2"/>
    <x v="4"/>
    <n v="0"/>
    <n v="0"/>
    <n v="600"/>
  </r>
  <r>
    <n v="190"/>
    <x v="28"/>
    <d v="2012-12-13T00:00:00"/>
    <d v="1899-12-30T12:54:00"/>
    <d v="1899-12-30T13:52:00"/>
    <x v="88"/>
    <x v="0"/>
    <n v="27.3"/>
    <n v="27.5"/>
    <n v="27.3"/>
    <n v="200"/>
    <x v="1"/>
    <x v="1"/>
    <x v="1"/>
    <s v="Не было объемов"/>
    <n v="2.5"/>
    <n v="5"/>
    <n v="5500"/>
    <n v="5460"/>
    <n v="-19.999999999999929"/>
    <n v="-40"/>
    <n v="-45"/>
    <n v="-1.4224498141924929E-2"/>
    <n v="-2.109052051404629E-2"/>
    <n v="2772.05"/>
    <n v="2088.66"/>
    <n v="58.000000000465661"/>
    <x v="3"/>
    <x v="63"/>
    <x v="6"/>
    <x v="1"/>
    <x v="3"/>
    <x v="12"/>
    <x v="3"/>
    <x v="0"/>
    <x v="12"/>
    <x v="4"/>
    <x v="12"/>
    <n v="0"/>
    <n v="2088.66"/>
    <n v="400"/>
  </r>
  <r>
    <n v="191"/>
    <x v="29"/>
    <d v="2012-12-14T00:00:00"/>
    <d v="1899-12-30T09:48:00"/>
    <d v="1899-12-30T09:50:00"/>
    <x v="119"/>
    <x v="0"/>
    <n v="23.94"/>
    <n v="24"/>
    <n v="23.91"/>
    <n v="300"/>
    <x v="0"/>
    <x v="1"/>
    <x v="1"/>
    <s v="Не по алгоритму баз"/>
    <n v="2.5"/>
    <n v="7.5"/>
    <n v="7200"/>
    <n v="7173"/>
    <n v="-8.9999999999999858"/>
    <n v="-27"/>
    <n v="-34.5"/>
    <n v="-9.7400840533179416E-3"/>
    <n v="-1.6517767372382294E-2"/>
    <n v="2745.05"/>
    <n v="2054.16"/>
    <n v="1.9999999960418791"/>
    <x v="12"/>
    <x v="76"/>
    <x v="5"/>
    <x v="0"/>
    <x v="4"/>
    <x v="12"/>
    <x v="3"/>
    <x v="0"/>
    <x v="0"/>
    <x v="6"/>
    <x v="17"/>
    <n v="2088.66"/>
    <n v="0"/>
    <n v="600"/>
  </r>
  <r>
    <n v="192"/>
    <x v="29"/>
    <d v="2012-12-14T00:00:00"/>
    <d v="1899-12-30T09:51:00"/>
    <d v="1899-12-30T09:53:00"/>
    <x v="0"/>
    <x v="0"/>
    <n v="130.4"/>
    <n v="130.6"/>
    <n v="130.4"/>
    <n v="300"/>
    <x v="6"/>
    <x v="1"/>
    <x v="0"/>
    <m/>
    <n v="2.5"/>
    <n v="7.5"/>
    <n v="39180"/>
    <n v="39120"/>
    <n v="-19.999999999998863"/>
    <n v="-60"/>
    <n v="-67.5"/>
    <n v="-2.1857525363836724E-2"/>
    <n v="-3.286014721345952E-2"/>
    <n v="2685.05"/>
    <n v="1986.6599999999999"/>
    <n v="2.000000006519258"/>
    <x v="3"/>
    <x v="0"/>
    <x v="0"/>
    <x v="0"/>
    <x v="4"/>
    <x v="12"/>
    <x v="3"/>
    <x v="0"/>
    <x v="0"/>
    <x v="6"/>
    <x v="6"/>
    <n v="0"/>
    <n v="0"/>
    <n v="600"/>
  </r>
  <r>
    <n v="193"/>
    <x v="29"/>
    <d v="2012-12-14T00:00:00"/>
    <d v="1899-12-30T09:59:00"/>
    <d v="1899-12-30T11:03:00"/>
    <x v="0"/>
    <x v="0"/>
    <n v="130.38999999999999"/>
    <n v="130.65"/>
    <n v="131.71"/>
    <n v="200"/>
    <x v="6"/>
    <x v="2"/>
    <x v="2"/>
    <m/>
    <n v="2.5"/>
    <n v="5"/>
    <n v="26130"/>
    <n v="26342"/>
    <n v="106.00000000000023"/>
    <n v="212"/>
    <n v="207"/>
    <n v="7.8955699148991629E-2"/>
    <n v="0.10419498052006887"/>
    <n v="2897.05"/>
    <n v="2193.66"/>
    <n v="63.999999999068677"/>
    <x v="20"/>
    <x v="0"/>
    <x v="0"/>
    <x v="0"/>
    <x v="4"/>
    <x v="12"/>
    <x v="3"/>
    <x v="0"/>
    <x v="0"/>
    <x v="4"/>
    <x v="6"/>
    <n v="0"/>
    <n v="0"/>
    <n v="400"/>
  </r>
  <r>
    <n v="194"/>
    <x v="29"/>
    <d v="2012-12-14T00:00:00"/>
    <d v="1899-12-30T10:01:00"/>
    <d v="1899-12-30T10:07:00"/>
    <x v="120"/>
    <x v="0"/>
    <n v="67.739999999999995"/>
    <n v="68"/>
    <n v="68.5"/>
    <n v="200"/>
    <x v="1"/>
    <x v="2"/>
    <x v="0"/>
    <s v="Стоп большой"/>
    <n v="2.5"/>
    <n v="5"/>
    <n v="13600"/>
    <n v="13700"/>
    <n v="50"/>
    <n v="100"/>
    <n v="95"/>
    <n v="3.4517871628035414E-2"/>
    <n v="4.3306619986688916E-2"/>
    <n v="2997.05"/>
    <n v="2288.66"/>
    <n v="5.9999999986030161"/>
    <x v="5"/>
    <x v="9"/>
    <x v="4"/>
    <x v="0"/>
    <x v="4"/>
    <x v="12"/>
    <x v="3"/>
    <x v="0"/>
    <x v="0"/>
    <x v="2"/>
    <x v="8"/>
    <n v="0"/>
    <n v="0"/>
    <n v="400"/>
  </r>
  <r>
    <n v="195"/>
    <x v="29"/>
    <d v="2012-12-14T00:00:00"/>
    <d v="1899-12-30T11:10:00"/>
    <d v="1899-12-30T11:19:00"/>
    <x v="121"/>
    <x v="0"/>
    <n v="17.43"/>
    <n v="17.510000000000002"/>
    <n v="17.47"/>
    <n v="100"/>
    <x v="1"/>
    <x v="2"/>
    <x v="0"/>
    <s v="Поздно увидел уже"/>
    <n v="2.5"/>
    <n v="2.5"/>
    <n v="1751.0000000000002"/>
    <n v="1747"/>
    <n v="-4.00000000000027"/>
    <n v="-4"/>
    <n v="-6.5"/>
    <n v="-1.3346457349727231E-3"/>
    <n v="-2.8400898342261414E-3"/>
    <n v="2993.05"/>
    <n v="2282.16"/>
    <n v="8.9999999979045242"/>
    <x v="13"/>
    <x v="77"/>
    <x v="6"/>
    <x v="0"/>
    <x v="4"/>
    <x v="12"/>
    <x v="3"/>
    <x v="0"/>
    <x v="2"/>
    <x v="2"/>
    <x v="5"/>
    <n v="0"/>
    <n v="0"/>
    <n v="200"/>
  </r>
  <r>
    <n v="196"/>
    <x v="29"/>
    <d v="2012-12-14T00:00:00"/>
    <d v="1899-12-30T11:20:00"/>
    <d v="1899-12-30T15:49:00"/>
    <x v="122"/>
    <x v="0"/>
    <n v="40.700000000000003"/>
    <n v="40.85"/>
    <n v="40.700000000000003"/>
    <n v="100"/>
    <x v="6"/>
    <x v="1"/>
    <x v="0"/>
    <s v="После гэп-дауна"/>
    <n v="2.5"/>
    <n v="2.5"/>
    <n v="4085"/>
    <n v="4070.0000000000005"/>
    <n v="-14.999999999999858"/>
    <n v="-15"/>
    <n v="-17.5"/>
    <n v="-5.0116102303670168E-3"/>
    <n v="-7.6681740105864621E-3"/>
    <n v="2978.05"/>
    <n v="2264.66"/>
    <n v="269.00000000721775"/>
    <x v="3"/>
    <x v="4"/>
    <x v="3"/>
    <x v="0"/>
    <x v="4"/>
    <x v="12"/>
    <x v="3"/>
    <x v="0"/>
    <x v="5"/>
    <x v="17"/>
    <x v="2"/>
    <n v="0"/>
    <n v="2264.66"/>
    <n v="200"/>
  </r>
  <r>
    <n v="1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1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1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2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3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4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5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6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7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8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0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1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2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3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4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5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6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7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8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0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1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2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3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4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5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6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7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8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n v="999"/>
    <x v="30"/>
    <m/>
    <m/>
    <m/>
    <x v="123"/>
    <x v="2"/>
    <m/>
    <m/>
    <m/>
    <m/>
    <x v="3"/>
    <x v="3"/>
    <x v="4"/>
    <m/>
    <m/>
    <s v=""/>
    <s v=""/>
    <s v=""/>
    <s v=""/>
    <s v=""/>
    <s v=""/>
    <s v=""/>
    <s v=""/>
    <s v=""/>
    <s v=""/>
    <s v=""/>
    <x v="23"/>
    <x v="78"/>
    <x v="10"/>
    <x v="3"/>
    <x v="5"/>
    <x v="13"/>
    <x v="4"/>
    <x v="1"/>
    <x v="15"/>
    <x v="3"/>
    <x v="27"/>
    <s v=""/>
    <s v=""/>
    <s v=""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  <r>
    <m/>
    <x v="30"/>
    <m/>
    <m/>
    <m/>
    <x v="123"/>
    <x v="2"/>
    <m/>
    <m/>
    <m/>
    <m/>
    <x v="3"/>
    <x v="3"/>
    <x v="4"/>
    <m/>
    <m/>
    <m/>
    <m/>
    <m/>
    <m/>
    <m/>
    <m/>
    <m/>
    <m/>
    <m/>
    <m/>
    <m/>
    <x v="24"/>
    <x v="79"/>
    <x v="11"/>
    <x v="4"/>
    <x v="6"/>
    <x v="14"/>
    <x v="5"/>
    <x v="2"/>
    <x v="16"/>
    <x v="18"/>
    <x v="2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EntryResult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rowGrandTotals="0" colGrandTotals="0" itemPrintTitles="1" createdVersion="4" indent="0" outline="1" outlineData="1" multipleFieldFilters="0" chartFormat="6" rowHeaderCaption="Способ входа в позицию">
  <location ref="BF6:BM15" firstHeaderRow="0" firstDataRow="1" firstDataCol="1" rowPageCount="3" colPageCount="1"/>
  <pivotFields count="41">
    <pivotField showAll="0" defaultSubtotal="0"/>
    <pivotField showAll="0" defaultSubtotal="0"/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dataField="1" showAll="0"/>
    <pivotField axis="axisRow" outline="0" showAll="0" includeNewItemsInFilter="1" sortType="ascending" defaultSubtotal="0">
      <items count="9">
        <item x="7"/>
        <item x="8"/>
        <item x="6"/>
        <item x="5"/>
        <item x="4"/>
        <item x="2"/>
        <item x="1"/>
        <item x="0"/>
        <item sd="0" x="3"/>
      </items>
    </pivotField>
    <pivotField outline="0" showAll="0" includeNewItemsInFilter="1" defaultSubtotal="0"/>
    <pivotField showAll="0"/>
    <pivotField showAll="0"/>
    <pivotField showAll="0"/>
    <pivotField dataField="1" showAll="0"/>
    <pivotField showAll="0"/>
    <pivotField showAl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outline="0" showAll="0" includeNewItemsInFilter="1" defaultSubtota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dataField="1" showAll="0" defaultSubtotal="0"/>
  </pivotFields>
  <rowFields count="1">
    <field x="1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3">
    <pageField fld="5" hier="-1"/>
    <pageField fld="33" hier="-1"/>
    <pageField fld="34" hier="-1"/>
  </pageFields>
  <dataFields count="7">
    <dataField name="Результат" fld="21" baseField="11" baseItem="0" numFmtId="165"/>
    <dataField name="Комиссия" fld="16" baseField="11" baseItem="0" numFmtId="165"/>
    <dataField name="Кол-во сделок" fld="10" subtotal="count" baseField="11" baseItem="0" numFmtId="3"/>
    <dataField name="Сред. рез-т на сделку" fld="21" subtotal="average" baseField="11" baseItem="0" numFmtId="165"/>
    <dataField name="Мин. рез-т в сделке" fld="21" subtotal="min" baseField="11" baseItem="0" numFmtId="165"/>
    <dataField name="Макс. рез-т в сделке" fld="21" subtotal="max" baseField="11" baseItem="0" numFmtId="165"/>
    <dataField name="Объем" fld="40" baseField="11" baseItem="0" numFmtId="3"/>
  </dataFields>
  <formats count="21">
    <format dxfId="465">
      <pivotArea type="all" dataOnly="0" outline="0" fieldPosition="0"/>
    </format>
    <format dxfId="464">
      <pivotArea type="all" dataOnly="0" outline="0" fieldPosition="0"/>
    </format>
    <format dxfId="463">
      <pivotArea type="all" dataOnly="0" outline="0" fieldPosition="0"/>
    </format>
    <format dxfId="462">
      <pivotArea field="5" type="button" dataOnly="0" labelOnly="1" outline="0" axis="axisPage" fieldPosition="0"/>
    </format>
    <format dxfId="461">
      <pivotArea dataOnly="0" labelOnly="1" outline="0" fieldPosition="0">
        <references count="1">
          <reference field="5" count="0"/>
        </references>
      </pivotArea>
    </format>
    <format dxfId="460">
      <pivotArea field="33" type="button" dataOnly="0" labelOnly="1" outline="0" axis="axisPage" fieldPosition="1"/>
    </format>
    <format dxfId="459">
      <pivotArea dataOnly="0" labelOnly="1" outline="0" fieldPosition="0">
        <references count="1">
          <reference field="33" count="0"/>
        </references>
      </pivotArea>
    </format>
    <format dxfId="458">
      <pivotArea field="34" type="button" dataOnly="0" labelOnly="1" outline="0" axis="axisPage" fieldPosition="2"/>
    </format>
    <format dxfId="457">
      <pivotArea dataOnly="0" labelOnly="1" outline="0" fieldPosition="0">
        <references count="1">
          <reference field="34" count="0"/>
        </references>
      </pivotArea>
    </format>
    <format dxfId="456">
      <pivotArea type="all" dataOnly="0" outline="0" fieldPosition="0"/>
    </format>
    <format dxfId="455">
      <pivotArea type="all" dataOnly="0" outline="0" fieldPosition="0"/>
    </format>
    <format dxfId="454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453">
      <pivotArea outline="0" fieldPosition="0">
        <references count="1">
          <reference field="4294967294" count="1">
            <x v="0"/>
          </reference>
        </references>
      </pivotArea>
    </format>
    <format dxfId="452">
      <pivotArea outline="0" fieldPosition="0">
        <references count="1">
          <reference field="4294967294" count="1">
            <x v="1"/>
          </reference>
        </references>
      </pivotArea>
    </format>
    <format dxfId="451">
      <pivotArea outline="0" fieldPosition="0">
        <references count="1">
          <reference field="4294967294" count="1">
            <x v="2"/>
          </reference>
        </references>
      </pivotArea>
    </format>
    <format dxfId="450">
      <pivotArea outline="0" fieldPosition="0">
        <references count="1">
          <reference field="4294967294" count="1">
            <x v="3"/>
          </reference>
        </references>
      </pivotArea>
    </format>
    <format dxfId="449">
      <pivotArea outline="0" fieldPosition="0">
        <references count="1">
          <reference field="4294967294" count="1">
            <x v="4"/>
          </reference>
        </references>
      </pivotArea>
    </format>
    <format dxfId="448">
      <pivotArea outline="0" fieldPosition="0">
        <references count="1">
          <reference field="4294967294" count="1">
            <x v="5"/>
          </reference>
        </references>
      </pivotArea>
    </format>
    <format dxfId="447">
      <pivotArea type="all" dataOnly="0" outline="0" fieldPosition="0"/>
    </format>
    <format dxfId="446">
      <pivotArea type="all" dataOnly="0" outline="0" fieldPosition="0"/>
    </format>
    <format dxfId="445">
      <pivotArea outline="0" fieldPosition="0">
        <references count="1">
          <reference field="4294967294" count="1">
            <x v="6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tExitResult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rowGrandTotals="0" colGrandTotals="0" itemPrintTitles="1" createdVersion="4" indent="0" outline="1" outlineData="1" multipleFieldFilters="0" chartFormat="4" rowHeaderCaption="Способ выхода из позиции">
  <location ref="BO6:BV11" firstHeaderRow="0" firstDataRow="1" firstDataCol="1" rowPageCount="3" colPageCount="1"/>
  <pivotFields count="41">
    <pivotField showAll="0" defaultSubtotal="0"/>
    <pivotField showAll="0" defaultSubtotal="0"/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dataField="1" showAll="0"/>
    <pivotField showAll="0"/>
    <pivotField axis="axisRow" outline="0" showAll="0" includeNewItemsInFilter="1" sortType="ascending" defaultSubtotal="0">
      <items count="5">
        <item x="4"/>
        <item x="0"/>
        <item x="2"/>
        <item x="1"/>
        <item x="3"/>
      </items>
    </pivotField>
    <pivotField showAll="0"/>
    <pivotField showAll="0"/>
    <pivotField showAll="0"/>
    <pivotField dataField="1" showAll="0"/>
    <pivotField showAll="0"/>
    <pivotField showAl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outline="0" showAll="0" includeNewItemsInFilter="1" defaultSubtota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dataField="1" showAll="0" defaultSubtotal="0"/>
  </pivotFields>
  <rowFields count="1">
    <field x="12"/>
  </rowFields>
  <rowItems count="5">
    <i>
      <x/>
    </i>
    <i>
      <x v="1"/>
    </i>
    <i>
      <x v="2"/>
    </i>
    <i>
      <x v="3"/>
    </i>
    <i>
      <x v="4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3">
    <pageField fld="5" hier="-1"/>
    <pageField fld="33" hier="-1"/>
    <pageField fld="34" hier="-1"/>
  </pageFields>
  <dataFields count="7">
    <dataField name="Результат" fld="21" baseField="12" baseItem="0" numFmtId="165"/>
    <dataField name="Комиссия" fld="16" baseField="12" baseItem="1" numFmtId="165"/>
    <dataField name="Кол-во сделок" fld="10" subtotal="count" baseField="12" baseItem="1" numFmtId="3"/>
    <dataField name="Сред. рез-т на сделку" fld="21" subtotal="average" baseField="12" baseItem="0" numFmtId="165"/>
    <dataField name="Мин. рез-т в сделке" fld="21" subtotal="min" baseField="12" baseItem="0" numFmtId="165"/>
    <dataField name="Макс. рез-т в сделке" fld="21" subtotal="max" baseField="12" baseItem="0" numFmtId="165"/>
    <dataField name="Объем" fld="40" baseField="12" baseItem="0" numFmtId="3"/>
  </dataFields>
  <formats count="21">
    <format dxfId="486">
      <pivotArea type="all" dataOnly="0" outline="0" fieldPosition="0"/>
    </format>
    <format dxfId="485">
      <pivotArea type="all" dataOnly="0" outline="0" fieldPosition="0"/>
    </format>
    <format dxfId="484">
      <pivotArea type="all" dataOnly="0" outline="0" fieldPosition="0"/>
    </format>
    <format dxfId="483">
      <pivotArea field="5" type="button" dataOnly="0" labelOnly="1" outline="0" axis="axisPage" fieldPosition="0"/>
    </format>
    <format dxfId="482">
      <pivotArea dataOnly="0" labelOnly="1" outline="0" fieldPosition="0">
        <references count="1">
          <reference field="5" count="0"/>
        </references>
      </pivotArea>
    </format>
    <format dxfId="481">
      <pivotArea field="33" type="button" dataOnly="0" labelOnly="1" outline="0" axis="axisPage" fieldPosition="1"/>
    </format>
    <format dxfId="480">
      <pivotArea dataOnly="0" labelOnly="1" outline="0" fieldPosition="0">
        <references count="1">
          <reference field="33" count="0"/>
        </references>
      </pivotArea>
    </format>
    <format dxfId="479">
      <pivotArea field="34" type="button" dataOnly="0" labelOnly="1" outline="0" axis="axisPage" fieldPosition="2"/>
    </format>
    <format dxfId="478">
      <pivotArea dataOnly="0" labelOnly="1" outline="0" fieldPosition="0">
        <references count="1">
          <reference field="34" count="0"/>
        </references>
      </pivotArea>
    </format>
    <format dxfId="477">
      <pivotArea type="all" dataOnly="0" outline="0" fieldPosition="0"/>
    </format>
    <format dxfId="476">
      <pivotArea type="all" dataOnly="0" outline="0" fieldPosition="0"/>
    </format>
    <format dxfId="475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474">
      <pivotArea outline="0" fieldPosition="0">
        <references count="1">
          <reference field="4294967294" count="1">
            <x v="0"/>
          </reference>
        </references>
      </pivotArea>
    </format>
    <format dxfId="473">
      <pivotArea outline="0" fieldPosition="0">
        <references count="1">
          <reference field="4294967294" count="1">
            <x v="1"/>
          </reference>
        </references>
      </pivotArea>
    </format>
    <format dxfId="472">
      <pivotArea outline="0" fieldPosition="0">
        <references count="1">
          <reference field="4294967294" count="1">
            <x v="2"/>
          </reference>
        </references>
      </pivotArea>
    </format>
    <format dxfId="471">
      <pivotArea outline="0" fieldPosition="0">
        <references count="1">
          <reference field="4294967294" count="1">
            <x v="3"/>
          </reference>
        </references>
      </pivotArea>
    </format>
    <format dxfId="470">
      <pivotArea outline="0" fieldPosition="0">
        <references count="1">
          <reference field="4294967294" count="1">
            <x v="4"/>
          </reference>
        </references>
      </pivotArea>
    </format>
    <format dxfId="469">
      <pivotArea outline="0" fieldPosition="0">
        <references count="1">
          <reference field="4294967294" count="1">
            <x v="5"/>
          </reference>
        </references>
      </pivotArea>
    </format>
    <format dxfId="468">
      <pivotArea type="all" dataOnly="0" outline="0" fieldPosition="0"/>
    </format>
    <format dxfId="467">
      <pivotArea type="all" dataOnly="0" outline="0" fieldPosition="0"/>
    </format>
    <format dxfId="466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0" cacheId="0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chartFormat="5" rowHeaderCaption="R-мультипликатор">
  <location ref="BX6:BY29" firstHeaderRow="1" firstDataRow="1" firstDataCol="1" rowPageCount="3" colPageCount="1"/>
  <pivotFields count="41">
    <pivotField showAll="0" defaultSubtotal="0"/>
    <pivotField showAll="0" defaultSubtotal="0"/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axis="axisRow" outline="0" showAll="0" includeNewItemsInFilter="1" sortType="ascending">
      <items count="26">
        <item x="6"/>
        <item x="15"/>
        <item x="21"/>
        <item x="7"/>
        <item x="22"/>
        <item x="19"/>
        <item x="12"/>
        <item x="3"/>
        <item x="13"/>
        <item x="10"/>
        <item x="4"/>
        <item x="1"/>
        <item x="9"/>
        <item x="5"/>
        <item x="2"/>
        <item x="0"/>
        <item x="20"/>
        <item x="8"/>
        <item x="16"/>
        <item x="14"/>
        <item x="11"/>
        <item x="18"/>
        <item x="17"/>
        <item h="1" x="23"/>
        <item h="1" x="24"/>
        <item t="default"/>
      </items>
    </pivotField>
    <pivotField showAll="0"/>
    <pivotField showAll="0"/>
    <pivotField showAll="0"/>
    <pivotField showAll="0"/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showAll="0" defaultSubtotal="0"/>
  </pivotFields>
  <rowFields count="1">
    <field x="27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Items count="1">
    <i/>
  </colItems>
  <pageFields count="3">
    <pageField fld="5" hier="-1"/>
    <pageField fld="33" hier="-1"/>
    <pageField fld="34" hier="-1"/>
  </pageFields>
  <dataFields count="1">
    <dataField name="Кол-во сделок" fld="10" subtotal="count" baseField="44" baseItem="1" numFmtId="3"/>
  </dataFields>
  <formats count="10">
    <format dxfId="496">
      <pivotArea type="all" dataOnly="0" outline="0" fieldPosition="0"/>
    </format>
    <format dxfId="495">
      <pivotArea field="5" type="button" dataOnly="0" labelOnly="1" outline="0" axis="axisPage" fieldPosition="0"/>
    </format>
    <format dxfId="494">
      <pivotArea dataOnly="0" labelOnly="1" outline="0" fieldPosition="0">
        <references count="1">
          <reference field="5" count="0"/>
        </references>
      </pivotArea>
    </format>
    <format dxfId="493">
      <pivotArea field="27" type="button" dataOnly="0" labelOnly="1" outline="0" axis="axisRow" fieldPosition="0"/>
    </format>
    <format dxfId="492">
      <pivotArea dataOnly="0" labelOnly="1" outline="0" axis="axisValues" fieldPosition="0"/>
    </format>
    <format dxfId="491">
      <pivotArea type="all" dataOnly="0" outline="0" fieldPosition="0"/>
    </format>
    <format dxfId="490">
      <pivotArea type="all" dataOnly="0" outline="0" fieldPosition="0"/>
    </format>
    <format dxfId="489">
      <pivotArea type="all" dataOnly="0" outline="0" fieldPosition="0"/>
    </format>
    <format dxfId="488">
      <pivotArea type="all" dataOnly="0" outline="0" fieldPosition="0"/>
    </format>
    <format dxfId="487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tOHLCV" cacheId="0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rowHeaderCaption="Дата">
  <location ref="AP6:AU36" firstHeaderRow="0" firstDataRow="1" firstDataCol="1" rowPageCount="2" colPageCount="1"/>
  <pivotFields count="41">
    <pivotField showAll="0" defaultSubtotal="0"/>
    <pivotField name="Дата" axis="axisRow" outline="0" showAll="0" includeNewItemsInFilter="1" sortType="ascending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h="1"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dataField="1" showAll="0"/>
    <pivotField dataField="1" showAll="0"/>
    <pivotField dataField="1" showAll="0" defaultSubtotal="0"/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2">
    <pageField fld="33" hier="-1"/>
    <pageField fld="34" hier="-1"/>
  </pageFields>
  <dataFields count="5">
    <dataField name="Open" fld="38" baseField="1" baseItem="7" numFmtId="165"/>
    <dataField name="High" fld="25" subtotal="max" baseField="1" baseItem="10" numFmtId="165"/>
    <dataField name="Low" fld="25" subtotal="min" baseField="1" baseItem="10" numFmtId="165"/>
    <dataField name="Close" fld="39" baseField="1" baseItem="10" numFmtId="165"/>
    <dataField name="Volume" fld="40" baseField="1" baseItem="0" numFmtId="3"/>
  </dataFields>
  <formats count="15">
    <format dxfId="511">
      <pivotArea type="all" dataOnly="0" outline="0" fieldPosition="0"/>
    </format>
    <format dxfId="510">
      <pivotArea type="all" dataOnly="0" outline="0" fieldPosition="0"/>
    </format>
    <format dxfId="509">
      <pivotArea type="all" dataOnly="0" outline="0" fieldPosition="0"/>
    </format>
    <format dxfId="508">
      <pivotArea type="all" dataOnly="0" outline="0" fieldPosition="0"/>
    </format>
    <format dxfId="507">
      <pivotArea type="all" dataOnly="0" outline="0" fieldPosition="0"/>
    </format>
    <format dxfId="506">
      <pivotArea outline="0" collapsedLevelsAreSubtotals="1" fieldPosition="0">
        <references count="1">
          <reference field="4294967294" count="4" selected="0">
            <x v="0"/>
            <x v="1"/>
            <x v="2"/>
            <x v="3"/>
          </reference>
        </references>
      </pivotArea>
    </format>
    <format dxfId="505">
      <pivotArea type="all" dataOnly="0" outline="0" fieldPosition="0"/>
    </format>
    <format dxfId="504">
      <pivotArea outline="0" fieldPosition="0">
        <references count="1">
          <reference field="4294967294" count="1">
            <x v="0"/>
          </reference>
        </references>
      </pivotArea>
    </format>
    <format dxfId="503">
      <pivotArea outline="0" fieldPosition="0">
        <references count="1">
          <reference field="4294967294" count="1">
            <x v="1"/>
          </reference>
        </references>
      </pivotArea>
    </format>
    <format dxfId="502">
      <pivotArea outline="0" fieldPosition="0">
        <references count="1">
          <reference field="4294967294" count="1">
            <x v="2"/>
          </reference>
        </references>
      </pivotArea>
    </format>
    <format dxfId="501">
      <pivotArea outline="0" fieldPosition="0">
        <references count="1">
          <reference field="4294967294" count="1">
            <x v="3"/>
          </reference>
        </references>
      </pivotArea>
    </format>
    <format dxfId="500">
      <pivotArea type="all" dataOnly="0" outline="0" fieldPosition="0"/>
    </format>
    <format dxfId="499">
      <pivotArea type="all" dataOnly="0" outline="0" fieldPosition="0"/>
    </format>
    <format dxfId="498">
      <pivotArea type="all" dataOnly="0" outline="0" fieldPosition="0"/>
    </format>
    <format dxfId="497">
      <pivotArea outline="0" fieldPosition="0">
        <references count="1">
          <reference field="4294967294" count="1">
            <x v="4"/>
          </reference>
        </references>
      </pivotArea>
    </format>
  </formats>
  <chartFormats count="12">
    <chartFormat chart="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chartFormat="3" rowHeaderCaption="Дата">
  <location ref="AL6:AN36" firstHeaderRow="0" firstDataRow="1" firstDataCol="1" rowPageCount="2" colPageCount="1"/>
  <pivotFields count="41">
    <pivotField showAll="0" defaultSubtotal="0"/>
    <pivotField name="Дата" axis="axisRow" outline="0" showAll="0" includeNewItemsInFilter="1" sortType="ascending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h="1"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axis="axisPage" outline="0" showAll="0" includeNewItemsInFilter="1">
      <items count="7">
        <item x="4"/>
        <item x="5"/>
        <item x="0"/>
        <item x="1"/>
        <item x="2"/>
        <item x="3"/>
        <item t="default"/>
      </items>
    </pivotField>
    <pivotField axis="axisPage" outline="0" showAll="0" includeNewItemsInFilter="1">
      <items count="4">
        <item x="1"/>
        <item x="2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showAll="0" defaultSubtotal="0"/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</rowItems>
  <colFields count="1">
    <field x="-2"/>
  </colFields>
  <colItems count="2">
    <i>
      <x/>
    </i>
    <i i="1">
      <x v="1"/>
    </i>
  </colItems>
  <pageFields count="2">
    <pageField fld="33" hier="-1"/>
    <pageField fld="34" hier="-1"/>
  </pageFields>
  <dataFields count="2">
    <dataField name="Gross" fld="20" showDataAs="runTotal" baseField="1" baseItem="0" numFmtId="165"/>
    <dataField name="Net" fld="21" showDataAs="runTotal" baseField="1" baseItem="0" numFmtId="165"/>
  </dataFields>
  <formats count="10">
    <format dxfId="521">
      <pivotArea type="all" dataOnly="0" outline="0" fieldPosition="0"/>
    </format>
    <format dxfId="520">
      <pivotArea type="all" dataOnly="0" outline="0" fieldPosition="0"/>
    </format>
    <format dxfId="519">
      <pivotArea type="all" dataOnly="0" outline="0" fieldPosition="0"/>
    </format>
    <format dxfId="518">
      <pivotArea type="all" dataOnly="0" outline="0" fieldPosition="0"/>
    </format>
    <format dxfId="517">
      <pivotArea type="all" dataOnly="0" outline="0" fieldPosition="0"/>
    </format>
    <format dxfId="516">
      <pivotArea outline="0" collapsedLevelsAreSubtotals="1" fieldPosition="0"/>
    </format>
    <format dxfId="515">
      <pivotArea outline="0" fieldPosition="0">
        <references count="1">
          <reference field="4294967294" count="1">
            <x v="0"/>
          </reference>
        </references>
      </pivotArea>
    </format>
    <format dxfId="514">
      <pivotArea outline="0" fieldPosition="0">
        <references count="1">
          <reference field="4294967294" count="1">
            <x v="1"/>
          </reference>
        </references>
      </pivotArea>
    </format>
    <format dxfId="513">
      <pivotArea type="all" dataOnly="0" outline="0" fieldPosition="0"/>
    </format>
    <format dxfId="512">
      <pivotArea type="all" dataOnly="0" outline="0" fieldPosition="0"/>
    </format>
  </formats>
  <chartFormats count="2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tDirectionResult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rowGrandTotals="0" colGrandTotals="0" itemPrintTitles="1" createdVersion="4" indent="0" outline="1" outlineData="1" multipleFieldFilters="0" chartFormat="3" rowHeaderCaption="Направление">
  <location ref="AW6:BD8" firstHeaderRow="0" firstDataRow="1" firstDataCol="1" rowPageCount="3" colPageCount="1"/>
  <pivotFields count="41">
    <pivotField showAll="0" defaultSubtotal="0"/>
    <pivotField showAll="0" defaultSubtotal="0"/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axis="axisRow" outline="0" showAll="0" includeNewItemsInFilter="1" sortType="ascending" defaultSubtotal="0">
      <items count="3">
        <item sd="0" x="0"/>
        <item sd="0" x="1"/>
        <item h="1" x="2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compact="0" outline="0" multipleItemSelectionAllowed="1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dataField="1" showAll="0" defaultSubtotal="0"/>
  </pivotFields>
  <rowFields count="1">
    <field x="6"/>
  </rowFields>
  <rowItems count="2">
    <i>
      <x/>
    </i>
    <i>
      <x v="1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3">
    <pageField fld="5" hier="-1"/>
    <pageField fld="33" hier="-1"/>
    <pageField fld="34" hier="-1"/>
  </pageFields>
  <dataFields count="7">
    <dataField name="Результат" fld="21" baseField="6" baseItem="1" numFmtId="165"/>
    <dataField name="Комиссия" fld="16" baseField="6" baseItem="0" numFmtId="165"/>
    <dataField name="Кол-во сделок" fld="10" subtotal="count" baseField="6" baseItem="0" numFmtId="3"/>
    <dataField name="Сред. рез-т на сделку" fld="21" subtotal="average" baseField="6" baseItem="1" numFmtId="165"/>
    <dataField name="Мин. рез-т в сделке" fld="21" subtotal="min" baseField="6" baseItem="1" numFmtId="165"/>
    <dataField name="Макс. рез-т в сделке" fld="21" subtotal="max" baseField="6" baseItem="1" numFmtId="165"/>
    <dataField name="Объем" fld="40" baseField="6" baseItem="0" numFmtId="3"/>
  </dataFields>
  <formats count="25">
    <format dxfId="546">
      <pivotArea type="all" dataOnly="0" outline="0" fieldPosition="0"/>
    </format>
    <format dxfId="545">
      <pivotArea type="all" dataOnly="0" outline="0" fieldPosition="0"/>
    </format>
    <format dxfId="544">
      <pivotArea type="all" dataOnly="0" outline="0" fieldPosition="0"/>
    </format>
    <format dxfId="543">
      <pivotArea type="all" dataOnly="0" outline="0" fieldPosition="0"/>
    </format>
    <format dxfId="542">
      <pivotArea type="all" dataOnly="0" outline="0" fieldPosition="0"/>
    </format>
    <format dxfId="541">
      <pivotArea type="all" dataOnly="0" outline="0" fieldPosition="0"/>
    </format>
    <format dxfId="540">
      <pivotArea field="5" type="button" dataOnly="0" labelOnly="1" outline="0" axis="axisPage" fieldPosition="0"/>
    </format>
    <format dxfId="539">
      <pivotArea type="all" dataOnly="0" outline="0" fieldPosition="0"/>
    </format>
    <format dxfId="538">
      <pivotArea dataOnly="0" labelOnly="1" outline="0" fieldPosition="0">
        <references count="1">
          <reference field="5" count="0"/>
        </references>
      </pivotArea>
    </format>
    <format dxfId="537">
      <pivotArea dataOnly="0" labelOnly="1" outline="0" fieldPosition="0">
        <references count="1">
          <reference field="33" count="0"/>
        </references>
      </pivotArea>
    </format>
    <format dxfId="536">
      <pivotArea dataOnly="0" labelOnly="1" outline="0" fieldPosition="0">
        <references count="1">
          <reference field="34" count="0"/>
        </references>
      </pivotArea>
    </format>
    <format dxfId="535">
      <pivotArea type="all" dataOnly="0" outline="0" fieldPosition="0"/>
    </format>
    <format dxfId="534">
      <pivotArea type="all" dataOnly="0" outline="0" fieldPosition="0"/>
    </format>
    <format dxfId="533">
      <pivotArea field="6" type="button" dataOnly="0" labelOnly="1" outline="0" axis="axisRow" fieldPosition="0"/>
    </format>
    <format dxfId="532">
      <pivotArea dataOnly="0" labelOnly="1" fieldPosition="0">
        <references count="1">
          <reference field="6" count="0"/>
        </references>
      </pivotArea>
    </format>
    <format dxfId="531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530">
      <pivotArea outline="0" fieldPosition="0">
        <references count="1">
          <reference field="4294967294" count="1">
            <x v="0"/>
          </reference>
        </references>
      </pivotArea>
    </format>
    <format dxfId="529">
      <pivotArea outline="0" fieldPosition="0">
        <references count="1">
          <reference field="4294967294" count="1">
            <x v="1"/>
          </reference>
        </references>
      </pivotArea>
    </format>
    <format dxfId="528">
      <pivotArea outline="0" fieldPosition="0">
        <references count="1">
          <reference field="4294967294" count="1">
            <x v="2"/>
          </reference>
        </references>
      </pivotArea>
    </format>
    <format dxfId="527">
      <pivotArea outline="0" fieldPosition="0">
        <references count="1">
          <reference field="4294967294" count="1">
            <x v="3"/>
          </reference>
        </references>
      </pivotArea>
    </format>
    <format dxfId="526">
      <pivotArea outline="0" fieldPosition="0">
        <references count="1">
          <reference field="4294967294" count="1">
            <x v="4"/>
          </reference>
        </references>
      </pivotArea>
    </format>
    <format dxfId="525">
      <pivotArea outline="0" fieldPosition="0">
        <references count="1">
          <reference field="4294967294" count="1">
            <x v="5"/>
          </reference>
        </references>
      </pivotArea>
    </format>
    <format dxfId="524">
      <pivotArea type="all" dataOnly="0" outline="0" fieldPosition="0"/>
    </format>
    <format dxfId="523">
      <pivotArea type="all" dataOnly="0" outline="0" fieldPosition="0"/>
    </format>
    <format dxfId="522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tWeeklyResults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rowGrandTotals="0" colGrandTotals="0" itemPrintTitles="1" mergeItem="1" createdVersion="4" indent="0" compact="0" compactData="0" multipleFieldFilters="0" chartFormat="6" rowHeaderCaption="Год">
  <location ref="Q6:AC19" firstHeaderRow="0" firstDataRow="1" firstDataCol="3" rowPageCount="1" colPageCount="1"/>
  <pivotFields count="41"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axis="axisPage" compact="0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dataField="1" compact="0" outline="0" showAll="0"/>
    <pivotField dataField="1" compact="0" outline="0" showAll="0" defaultSubtotal="0"/>
    <pivotField dataField="1"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includeNewItemsInFilter="1">
      <items count="16">
        <item x="14"/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compact="0" outline="0" showAll="0" includeNewItemsInFilter="1" defaultSubtotal="0">
      <items count="6">
        <item x="5"/>
        <item x="4"/>
        <item x="0"/>
        <item x="1"/>
        <item x="2"/>
        <item x="3"/>
      </items>
    </pivotField>
    <pivotField axis="axisRow" compact="0" outline="0" showAll="0" includeNewItemsInFilter="1" sortType="ascending" defaultSubtotal="0">
      <items count="3">
        <item x="0"/>
        <item h="1" x="1"/>
        <item h="1"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dataField="1" compact="0" outline="0" showAll="0" defaultSubtotal="0"/>
  </pivotFields>
  <rowFields count="3">
    <field x="34"/>
    <field x="33"/>
    <field x="32"/>
  </rowFields>
  <rowItems count="13">
    <i>
      <x/>
      <x v="2"/>
      <x v="2"/>
    </i>
    <i r="2">
      <x v="3"/>
    </i>
    <i r="2">
      <x v="4"/>
    </i>
    <i r="1">
      <x v="3"/>
      <x v="5"/>
    </i>
    <i r="2">
      <x v="6"/>
    </i>
    <i r="2">
      <x v="7"/>
    </i>
    <i r="1">
      <x v="4"/>
      <x v="8"/>
    </i>
    <i r="2">
      <x v="9"/>
    </i>
    <i r="2">
      <x v="10"/>
    </i>
    <i r="2">
      <x v="11"/>
    </i>
    <i r="2">
      <x v="12"/>
    </i>
    <i r="1">
      <x v="5"/>
      <x v="13"/>
    </i>
    <i r="2">
      <x v="14"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pageFields count="1">
    <pageField fld="5" hier="-1"/>
  </pageFields>
  <dataFields count="10">
    <dataField name="Gross" fld="20" baseField="33" baseItem="7" numFmtId="165"/>
    <dataField name="Gross (%)" fld="22" baseField="34" baseItem="4" numFmtId="170"/>
    <dataField name="Net" fld="21" baseField="33" baseItem="3" numFmtId="165"/>
    <dataField name="Net (%)" fld="23" baseField="34" baseItem="4" numFmtId="170"/>
    <dataField name="Комиссия" fld="16" baseField="33" baseItem="4" numFmtId="165"/>
    <dataField name="Кол-во сделок" fld="10" subtotal="count" baseField="33" baseItem="4" numFmtId="3"/>
    <dataField name="Сред. Net на сделку" fld="21" subtotal="average" baseField="33" baseItem="4" numFmtId="165"/>
    <dataField name="Мин. Net в сделке" fld="21" subtotal="min" baseField="33" baseItem="4" numFmtId="165"/>
    <dataField name="Макс. Net в сделке" fld="21" subtotal="max" baseField="33" baseItem="4" numFmtId="165"/>
    <dataField name="Объем" fld="40" baseField="34" baseItem="1" numFmtId="3"/>
  </dataFields>
  <formats count="36">
    <format dxfId="582">
      <pivotArea outline="0" collapsedLevelsAreSubtotals="1" fieldPosition="0"/>
    </format>
    <format dxfId="581">
      <pivotArea outline="0" collapsedLevelsAreSubtotals="1" fieldPosition="0"/>
    </format>
    <format dxfId="580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579">
      <pivotArea type="all" dataOnly="0" outline="0" fieldPosition="0"/>
    </format>
    <format dxfId="578">
      <pivotArea field="5" type="button" dataOnly="0" labelOnly="1" outline="0" axis="axisPage" fieldPosition="0"/>
    </format>
    <format dxfId="577">
      <pivotArea dataOnly="0" labelOnly="1" outline="0" fieldPosition="0">
        <references count="1">
          <reference field="5" count="0"/>
        </references>
      </pivotArea>
    </format>
    <format dxfId="576">
      <pivotArea field="34" type="button" dataOnly="0" labelOnly="1" outline="0" axis="axisRow" fieldPosition="0"/>
    </format>
    <format dxfId="575">
      <pivotArea field="33" type="button" dataOnly="0" labelOnly="1" outline="0" axis="axisRow" fieldPosition="1"/>
    </format>
    <format dxfId="574">
      <pivotArea field="32" type="button" dataOnly="0" labelOnly="1" outline="0" axis="axisRow" fieldPosition="2"/>
    </format>
    <format dxfId="573">
      <pivotArea dataOnly="0" labelOnly="1" outline="0" fieldPosition="0">
        <references count="1">
          <reference field="4294967294" count="3">
            <x v="2"/>
            <x v="4"/>
            <x v="5"/>
          </reference>
        </references>
      </pivotArea>
    </format>
    <format dxfId="572">
      <pivotArea type="all" dataOnly="0" outline="0" fieldPosition="0"/>
    </format>
    <format dxfId="571">
      <pivotArea type="all" dataOnly="0" outline="0" fieldPosition="0"/>
    </format>
    <format dxfId="570">
      <pivotArea type="all" dataOnly="0" outline="0" fieldPosition="0"/>
    </format>
    <format dxfId="569">
      <pivotArea type="all" dataOnly="0" outline="0" fieldPosition="0"/>
    </format>
    <format dxfId="568">
      <pivotArea type="all" dataOnly="0" outline="0" fieldPosition="0"/>
    </format>
    <format dxfId="567">
      <pivotArea type="all" dataOnly="0" outline="0" fieldPosition="0"/>
    </format>
    <format dxfId="566">
      <pivotArea type="all" dataOnly="0" outline="0" fieldPosition="0"/>
    </format>
    <format dxfId="565">
      <pivotArea type="all" dataOnly="0" outline="0" fieldPosition="0"/>
    </format>
    <format dxfId="564">
      <pivotArea dataOnly="0" labelOnly="1" fieldPosition="0">
        <references count="1">
          <reference field="34" count="0"/>
        </references>
      </pivotArea>
    </format>
    <format dxfId="563">
      <pivotArea type="all" dataOnly="0" outline="0" fieldPosition="0"/>
    </format>
    <format dxfId="562">
      <pivotArea type="all" dataOnly="0" outline="0" fieldPosition="0"/>
    </format>
    <format dxfId="561">
      <pivotArea outline="0" collapsedLevelsAreSubtotals="1" fieldPosition="0">
        <references count="1">
          <reference field="4294967294" count="2" selected="0">
            <x v="2"/>
            <x v="4"/>
          </reference>
        </references>
      </pivotArea>
    </format>
    <format dxfId="56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559">
      <pivotArea outline="0" fieldPosition="0">
        <references count="1">
          <reference field="4294967294" count="1">
            <x v="2"/>
          </reference>
        </references>
      </pivotArea>
    </format>
    <format dxfId="558">
      <pivotArea outline="0" fieldPosition="0">
        <references count="1">
          <reference field="4294967294" count="1">
            <x v="4"/>
          </reference>
        </references>
      </pivotArea>
    </format>
    <format dxfId="557">
      <pivotArea outline="0" fieldPosition="0">
        <references count="1">
          <reference field="4294967294" count="1">
            <x v="5"/>
          </reference>
        </references>
      </pivotArea>
    </format>
    <format dxfId="556">
      <pivotArea outline="0" fieldPosition="0">
        <references count="1">
          <reference field="4294967294" count="1">
            <x v="0"/>
          </reference>
        </references>
      </pivotArea>
    </format>
    <format dxfId="555">
      <pivotArea type="all" dataOnly="0" outline="0" fieldPosition="0"/>
    </format>
    <format dxfId="554">
      <pivotArea outline="0" fieldPosition="0">
        <references count="1">
          <reference field="4294967294" count="1">
            <x v="6"/>
          </reference>
        </references>
      </pivotArea>
    </format>
    <format dxfId="553">
      <pivotArea outline="0" fieldPosition="0">
        <references count="1">
          <reference field="4294967294" count="1">
            <x v="7"/>
          </reference>
        </references>
      </pivotArea>
    </format>
    <format dxfId="552">
      <pivotArea outline="0" fieldPosition="0">
        <references count="1">
          <reference field="4294967294" count="1">
            <x v="8"/>
          </reference>
        </references>
      </pivotArea>
    </format>
    <format dxfId="551">
      <pivotArea type="all" dataOnly="0" outline="0" fieldPosition="0"/>
    </format>
    <format dxfId="550">
      <pivotArea outline="0" fieldPosition="0">
        <references count="1">
          <reference field="4294967294" count="1">
            <x v="1"/>
          </reference>
        </references>
      </pivotArea>
    </format>
    <format dxfId="549">
      <pivotArea outline="0" fieldPosition="0">
        <references count="1">
          <reference field="4294967294" count="1">
            <x v="3"/>
          </reference>
        </references>
      </pivotArea>
    </format>
    <format dxfId="548">
      <pivotArea type="all" dataOnly="0" outline="0" fieldPosition="0"/>
    </format>
    <format dxfId="547">
      <pivotArea outline="0" fieldPosition="0">
        <references count="1">
          <reference field="4294967294" count="1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tDailyResults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rowGrandTotals="0" colGrandTotals="0" itemPrintTitles="1" createdVersion="4" indent="0" outline="1" outlineData="1" multipleFieldFilters="0" chartFormat="7" rowHeaderCaption="Дата">
  <location ref="D6:O36" firstHeaderRow="0" firstDataRow="1" firstDataCol="1" rowPageCount="3" colPageCount="1"/>
  <pivotFields count="41">
    <pivotField showAll="0" defaultSubtotal="0"/>
    <pivotField name="Дата" axis="axisRow" outline="0" showAll="0" includeNewItemsInFilter="1" sortType="ascending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h="1" x="30"/>
        <item t="default"/>
      </items>
    </pivotField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 defaultSubtotal="0"/>
    <pivotField dataField="1" showAll="0"/>
    <pivotField dataField="1" showAll="0"/>
    <pivotField dataField="1" showAll="0" defaultSubtotal="0"/>
    <pivotField dataField="1"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axis="axisPage" outline="0" showAll="0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dataField="1" showAll="0" defaultSubtotal="0"/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pageFields count="3">
    <pageField fld="5" hier="-1"/>
    <pageField fld="33" hier="-1"/>
    <pageField fld="34" hier="-1"/>
  </pageFields>
  <dataFields count="11">
    <dataField name="Gross (центы)" fld="19" baseField="1" baseItem="0" numFmtId="166"/>
    <dataField name="Gross" fld="20" baseField="1" baseItem="2" numFmtId="165"/>
    <dataField name="Gross (%)" fld="22" baseField="1" baseItem="2" numFmtId="170"/>
    <dataField name="Net" fld="21" baseField="1" baseItem="4" numFmtId="165"/>
    <dataField name="Net (%)" fld="23" baseField="1" baseItem="2" numFmtId="170"/>
    <dataField name="Комиссия" fld="16" baseField="1" baseItem="3" numFmtId="165"/>
    <dataField name="Кол-во сделок" fld="10" subtotal="count" baseField="1" baseItem="4" numFmtId="3"/>
    <dataField name="Сред. Net на сделку" fld="21" subtotal="average" baseField="1" baseItem="7" numFmtId="165"/>
    <dataField name="Мин. Net в сделке" fld="21" subtotal="min" baseField="1" baseItem="3" numFmtId="165"/>
    <dataField name="Макс. Net в сделке" fld="21" subtotal="max" baseField="1" baseItem="3" numFmtId="165"/>
    <dataField name="Объем" fld="40" baseField="1" baseItem="2" numFmtId="3"/>
  </dataFields>
  <formats count="32">
    <format dxfId="614">
      <pivotArea type="all" dataOnly="0" outline="0" fieldPosition="0"/>
    </format>
    <format dxfId="613">
      <pivotArea type="all" dataOnly="0" outline="0" fieldPosition="0"/>
    </format>
    <format dxfId="612">
      <pivotArea outline="0" collapsedLevelsAreSubtotals="1" fieldPosition="0">
        <references count="1">
          <reference field="4294967294" count="2" selected="0">
            <x v="3"/>
            <x v="5"/>
          </reference>
        </references>
      </pivotArea>
    </format>
    <format dxfId="611">
      <pivotArea type="all" dataOnly="0" outline="0" fieldPosition="0"/>
    </format>
    <format dxfId="610">
      <pivotArea type="all" dataOnly="0" outline="0" fieldPosition="0"/>
    </format>
    <format dxfId="609">
      <pivotArea outline="0" collapsedLevelsAreSubtotals="1" fieldPosition="0"/>
    </format>
    <format dxfId="608">
      <pivotArea type="all" dataOnly="0" outline="0" fieldPosition="0"/>
    </format>
    <format dxfId="607">
      <pivotArea field="5" type="button" dataOnly="0" labelOnly="1" outline="0" axis="axisPage" fieldPosition="0"/>
    </format>
    <format dxfId="606">
      <pivotArea dataOnly="0" labelOnly="1" outline="0" fieldPosition="0">
        <references count="1">
          <reference field="5" count="0"/>
        </references>
      </pivotArea>
    </format>
    <format dxfId="605">
      <pivotArea dataOnly="0" labelOnly="1" outline="0" fieldPosition="0">
        <references count="1">
          <reference field="4294967294" count="3">
            <x v="3"/>
            <x v="5"/>
            <x v="6"/>
          </reference>
        </references>
      </pivotArea>
    </format>
    <format dxfId="604">
      <pivotArea type="all" dataOnly="0" outline="0" fieldPosition="0"/>
    </format>
    <format dxfId="603">
      <pivotArea type="all" dataOnly="0" outline="0" fieldPosition="0"/>
    </format>
    <format dxfId="602">
      <pivotArea outline="0" collapsedLevelsAreSubtotals="1" fieldPosition="0">
        <references count="1">
          <reference field="4294967294" count="2" selected="0">
            <x v="1"/>
            <x v="3"/>
          </reference>
        </references>
      </pivotArea>
    </format>
    <format dxfId="601">
      <pivotArea type="all" dataOnly="0" outline="0" fieldPosition="0"/>
    </format>
    <format dxfId="600">
      <pivotArea type="all" dataOnly="0" outline="0" fieldPosition="0"/>
    </format>
    <format dxfId="599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598">
      <pivotArea outline="0" fieldPosition="0">
        <references count="1">
          <reference field="4294967294" count="1">
            <x v="3"/>
          </reference>
        </references>
      </pivotArea>
    </format>
    <format dxfId="597">
      <pivotArea outline="0" fieldPosition="0">
        <references count="1">
          <reference field="4294967294" count="1">
            <x v="5"/>
          </reference>
        </references>
      </pivotArea>
    </format>
    <format dxfId="596">
      <pivotArea outline="0" fieldPosition="0">
        <references count="1">
          <reference field="4294967294" count="1">
            <x v="6"/>
          </reference>
        </references>
      </pivotArea>
    </format>
    <format dxfId="595">
      <pivotArea outline="0" fieldPosition="0">
        <references count="1">
          <reference field="4294967294" count="1">
            <x v="1"/>
          </reference>
        </references>
      </pivotArea>
    </format>
    <format dxfId="594">
      <pivotArea outline="0" fieldPosition="0">
        <references count="1">
          <reference field="4294967294" count="1">
            <x v="7"/>
          </reference>
        </references>
      </pivotArea>
    </format>
    <format dxfId="593">
      <pivotArea outline="0" fieldPosition="0">
        <references count="1">
          <reference field="4294967294" count="1">
            <x v="8"/>
          </reference>
        </references>
      </pivotArea>
    </format>
    <format dxfId="592">
      <pivotArea outline="0" fieldPosition="0">
        <references count="1">
          <reference field="4294967294" count="1">
            <x v="9"/>
          </reference>
        </references>
      </pivotArea>
    </format>
    <format dxfId="591">
      <pivotArea type="all" dataOnly="0" outline="0" fieldPosition="0"/>
    </format>
    <format dxfId="590">
      <pivotArea type="all" dataOnly="0" outline="0" fieldPosition="0"/>
    </format>
    <format dxfId="589">
      <pivotArea type="all" dataOnly="0" outline="0" fieldPosition="0"/>
    </format>
    <format dxfId="588">
      <pivotArea outline="0" fieldPosition="0">
        <references count="1">
          <reference field="4294967294" count="1">
            <x v="2"/>
          </reference>
        </references>
      </pivotArea>
    </format>
    <format dxfId="587">
      <pivotArea outline="0" fieldPosition="0">
        <references count="1">
          <reference field="4294967294" count="1">
            <x v="4"/>
          </reference>
        </references>
      </pivotArea>
    </format>
    <format dxfId="586">
      <pivotArea outline="0" fieldPosition="0">
        <references count="1">
          <reference field="4294967294" count="1">
            <x v="0"/>
          </reference>
        </references>
      </pivotArea>
    </format>
    <format dxfId="585">
      <pivotArea type="all" dataOnly="0" outline="0" fieldPosition="0"/>
    </format>
    <format dxfId="584">
      <pivotArea outline="0" fieldPosition="0">
        <references count="1">
          <reference field="4294967294" count="1">
            <x v="10"/>
          </reference>
        </references>
      </pivotArea>
    </format>
    <format dxfId="583">
      <pivotArea dataOnly="0" labelOnly="1" fieldPosition="0">
        <references count="1">
          <reference field="1" count="0"/>
        </references>
      </pivotArea>
    </format>
  </formats>
  <chartFormats count="16">
    <chartFormat chart="0" format="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6" format="3" series="1">
      <pivotArea type="data" outline="0" fieldPosition="0">
        <references count="1">
          <reference field="4294967294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ptWeeklyResultsChart" cacheId="0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mergeItem="1" createdVersion="4" indent="0" outline="1" outlineData="1" multipleFieldFilters="0" chartFormat="2" rowHeaderCaption="Год">
  <location ref="AE6:AJ19" firstHeaderRow="0" firstDataRow="1" firstDataCol="3" rowPageCount="1" colPageCount="1"/>
  <pivotFields count="41"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outline="0" showAll="0" includeNewItemsInFilter="1" defaultSubtotal="0">
      <items count="15">
        <item x="14"/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outline="0" showAll="0" includeNewItemsInFilter="1" defaultSubtotal="0">
      <items count="6">
        <item x="5"/>
        <item x="4"/>
        <item x="0"/>
        <item x="1"/>
        <item x="2"/>
        <item x="3"/>
      </items>
    </pivotField>
    <pivotField axis="axisRow" outline="0" showAll="0" includeNewItemsInFilter="1" sortType="ascending" defaultSubtotal="0">
      <items count="3">
        <item x="0"/>
        <item h="1" x="1"/>
        <item h="1"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3">
    <field x="34"/>
    <field x="33"/>
    <field x="32"/>
  </rowFields>
  <rowItems count="13">
    <i>
      <x/>
      <x v="2"/>
      <x v="2"/>
    </i>
    <i r="2">
      <x v="3"/>
    </i>
    <i r="2">
      <x v="4"/>
    </i>
    <i r="1">
      <x v="3"/>
      <x v="5"/>
    </i>
    <i r="2">
      <x v="6"/>
    </i>
    <i r="2">
      <x v="7"/>
    </i>
    <i r="1">
      <x v="4"/>
      <x v="8"/>
    </i>
    <i r="2">
      <x v="9"/>
    </i>
    <i r="2">
      <x v="10"/>
    </i>
    <i r="2">
      <x v="11"/>
    </i>
    <i r="2">
      <x v="12"/>
    </i>
    <i r="1">
      <x v="5"/>
      <x v="13"/>
    </i>
    <i r="2">
      <x v="14"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Результат" fld="21" baseField="31" baseItem="2"/>
    <dataField name="Комиссия" fld="16" baseField="31" baseItem="2"/>
    <dataField name="Кол-во сделок" fld="10" subtotal="count" baseField="31" baseItem="2"/>
  </dataFields>
  <formats count="5">
    <format dxfId="619">
      <pivotArea type="all" dataOnly="0" outline="0" fieldPosition="0"/>
    </format>
    <format dxfId="618">
      <pivotArea type="all" dataOnly="0" outline="0" fieldPosition="0"/>
    </format>
    <format dxfId="617">
      <pivotArea type="all" dataOnly="0" outline="0" fieldPosition="0"/>
    </format>
    <format dxfId="616">
      <pivotArea type="all" dataOnly="0" outline="0" fieldPosition="0"/>
    </format>
    <format dxfId="615">
      <pivotArea type="all" dataOnly="0" outline="0" fieldPosition="0"/>
    </format>
  </format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ptTimeResult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itemPrintTitles="1" createdVersion="4" indent="0" outline="1" outlineData="1" multipleFieldFilters="0" chartFormat="2" rowHeaderCaption="Диапазон времени входа">
  <location ref="J7:Q23" firstHeaderRow="0" firstDataRow="1" firstDataCol="1" rowPageCount="4" colPageCount="1"/>
  <pivotFields count="41">
    <pivotField showAll="0" defaultSubtotal="0"/>
    <pivotField name="Дата" axis="axisPage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axis="axisRow" outline="0" showAll="0" includeNewItemsInFilter="1" sortType="ascending">
      <items count="18">
        <item h="1" x="15"/>
        <item x="13"/>
        <item x="14"/>
        <item x="3"/>
        <item x="0"/>
        <item x="1"/>
        <item x="2"/>
        <item x="5"/>
        <item x="8"/>
        <item x="4"/>
        <item x="12"/>
        <item x="9"/>
        <item x="6"/>
        <item x="10"/>
        <item x="11"/>
        <item x="7"/>
        <item h="1" x="16"/>
        <item t="default"/>
      </items>
    </pivotField>
    <pivotField showAll="0" defaultSubtotal="0"/>
    <pivotField showAll="0" defaultSubtotal="0"/>
    <pivotField showAll="0"/>
    <pivotField showAll="0"/>
    <pivotField dataField="1" showAll="0" defaultSubtotal="0"/>
  </pivotFields>
  <rowFields count="1">
    <field x="35"/>
  </rowFields>
  <rowItems count="1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5" hier="-1"/>
    <pageField fld="1" hier="-1"/>
    <pageField fld="33" hier="-1"/>
    <pageField fld="34" hier="-1"/>
  </pageFields>
  <dataFields count="7">
    <dataField name="Результат" fld="21" baseField="29" baseItem="2" numFmtId="165"/>
    <dataField name="Комиссия" fld="16" baseField="29" baseItem="2" numFmtId="165"/>
    <dataField name="Кол-во сделок" fld="10" subtotal="count" baseField="29" baseItem="0" numFmtId="3"/>
    <dataField name="Сред. рез-т на сделку" fld="21" subtotal="average" baseField="29" baseItem="0" numFmtId="165"/>
    <dataField name="Мин. рез-т в сделке" fld="21" subtotal="min" baseField="29" baseItem="4" numFmtId="165"/>
    <dataField name="Макс. рез-т в сделке" fld="21" subtotal="max" baseField="29" baseItem="4" numFmtId="165"/>
    <dataField name="Объем" fld="40" baseField="37" baseItem="1" numFmtId="3"/>
  </dataFields>
  <formats count="26">
    <format dxfId="345">
      <pivotArea type="all" dataOnly="0" outline="0" fieldPosition="0"/>
    </format>
    <format dxfId="344">
      <pivotArea field="5" type="button" dataOnly="0" labelOnly="1" outline="0" axis="axisPage" fieldPosition="0"/>
    </format>
    <format dxfId="343">
      <pivotArea dataOnly="0" labelOnly="1" outline="0" fieldPosition="0">
        <references count="1">
          <reference field="5" count="0"/>
        </references>
      </pivotArea>
    </format>
    <format dxfId="342">
      <pivotArea field="33" type="button" dataOnly="0" labelOnly="1" outline="0" axis="axisPage" fieldPosition="2"/>
    </format>
    <format dxfId="341">
      <pivotArea dataOnly="0" labelOnly="1" outline="0" fieldPosition="0">
        <references count="1">
          <reference field="33" count="0"/>
        </references>
      </pivotArea>
    </format>
    <format dxfId="340">
      <pivotArea field="34" type="button" dataOnly="0" labelOnly="1" outline="0" axis="axisPage" fieldPosition="3"/>
    </format>
    <format dxfId="339">
      <pivotArea dataOnly="0" labelOnly="1" outline="0" fieldPosition="0">
        <references count="1">
          <reference field="34" count="0"/>
        </references>
      </pivotArea>
    </format>
    <format dxfId="33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7">
      <pivotArea type="all" dataOnly="0" outline="0" fieldPosition="0"/>
    </format>
    <format dxfId="336">
      <pivotArea type="all" dataOnly="0" outline="0" fieldPosition="0"/>
    </format>
    <format dxfId="335">
      <pivotArea grandRow="1" outline="0" collapsedLevelsAreSubtotals="1" fieldPosition="0"/>
    </format>
    <format dxfId="334">
      <pivotArea dataOnly="0" labelOnly="1" grandRow="1" outline="0" fieldPosition="0"/>
    </format>
    <format dxfId="333">
      <pivotArea outline="0" collapsedLevelsAreSubtotals="1" fieldPosition="0"/>
    </format>
    <format dxfId="332">
      <pivotArea field="1" type="button" dataOnly="0" labelOnly="1" outline="0" axis="axisPage" fieldPosition="1"/>
    </format>
    <format dxfId="331">
      <pivotArea dataOnly="0" labelOnly="1" outline="0" fieldPosition="0">
        <references count="1">
          <reference field="1" count="0"/>
        </references>
      </pivotArea>
    </format>
    <format dxfId="330">
      <pivotArea outline="0" fieldPosition="0">
        <references count="1">
          <reference field="4294967294" count="1">
            <x v="0"/>
          </reference>
        </references>
      </pivotArea>
    </format>
    <format dxfId="329">
      <pivotArea type="all" dataOnly="0" outline="0" fieldPosition="0"/>
    </format>
    <format dxfId="328">
      <pivotArea outline="0" fieldPosition="0">
        <references count="1">
          <reference field="4294967294" count="1">
            <x v="1"/>
          </reference>
        </references>
      </pivotArea>
    </format>
    <format dxfId="327">
      <pivotArea outline="0" fieldPosition="0">
        <references count="1">
          <reference field="4294967294" count="1">
            <x v="2"/>
          </reference>
        </references>
      </pivotArea>
    </format>
    <format dxfId="326">
      <pivotArea outline="0" fieldPosition="0">
        <references count="1">
          <reference field="4294967294" count="1">
            <x v="3"/>
          </reference>
        </references>
      </pivotArea>
    </format>
    <format dxfId="325">
      <pivotArea outline="0" fieldPosition="0">
        <references count="1">
          <reference field="4294967294" count="1">
            <x v="4"/>
          </reference>
        </references>
      </pivotArea>
    </format>
    <format dxfId="324">
      <pivotArea outline="0" fieldPosition="0">
        <references count="1">
          <reference field="4294967294" count="1">
            <x v="5"/>
          </reference>
        </references>
      </pivotArea>
    </format>
    <format dxfId="323">
      <pivotArea type="all" dataOnly="0" outline="0" fieldPosition="0"/>
    </format>
    <format dxfId="322">
      <pivotArea dataOnly="0" labelOnly="1" fieldPosition="0">
        <references count="1">
          <reference field="35" count="0"/>
        </references>
      </pivotArea>
    </format>
    <format dxfId="321">
      <pivotArea dataOnly="0" labelOnly="1" outline="0" fieldPosition="0">
        <references count="1">
          <reference field="35" count="0"/>
        </references>
      </pivotArea>
    </format>
    <format dxfId="320">
      <pivotArea outline="0" fieldPosition="0">
        <references count="1">
          <reference field="4294967294" count="1">
            <x v="6"/>
          </reference>
        </references>
      </pivotArea>
    </format>
  </formats>
  <chartFormats count="1"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ptDayTimeResult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itemPrintTitles="1" createdVersion="4" indent="0" outline="1" outlineData="1" multipleFieldFilters="0" chartFormat="2" rowHeaderCaption="Диапазон времени входа" colHeaderCaption="День недели">
  <location ref="AB7:AH24" firstHeaderRow="1" firstDataRow="2" firstDataCol="1" rowPageCount="4" colPageCount="1"/>
  <pivotFields count="41">
    <pivotField showAll="0" defaultSubtotal="0"/>
    <pivotField name="Дата" axis="axisPage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axis="axisCol" outline="0" showAll="0" includeNewItemsInFilter="1" sortType="ascending">
      <items count="8">
        <item x="0"/>
        <item x="1"/>
        <item x="2"/>
        <item x="3"/>
        <item x="4"/>
        <item h="1" x="5"/>
        <item h="1" x="6"/>
        <item t="default"/>
      </items>
    </pivotField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axis="axisRow" outline="0" showAll="0" includeNewItemsInFilter="1" sortType="ascending">
      <items count="18">
        <item h="1" x="15"/>
        <item x="13"/>
        <item x="14"/>
        <item x="3"/>
        <item x="0"/>
        <item x="1"/>
        <item x="2"/>
        <item x="5"/>
        <item x="8"/>
        <item x="4"/>
        <item x="12"/>
        <item x="9"/>
        <item x="6"/>
        <item x="10"/>
        <item x="11"/>
        <item x="7"/>
        <item h="1" x="16"/>
        <item t="default"/>
      </items>
    </pivotField>
    <pivotField showAll="0" defaultSubtotal="0"/>
    <pivotField showAll="0" defaultSubtotal="0"/>
    <pivotField showAll="0"/>
    <pivotField showAll="0"/>
    <pivotField showAll="0" defaultSubtotal="0"/>
  </pivotFields>
  <rowFields count="1">
    <field x="35"/>
  </rowFields>
  <rowItems count="1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3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4">
    <pageField fld="5" hier="-1"/>
    <pageField fld="1" hier="-1"/>
    <pageField fld="33" hier="-1"/>
    <pageField fld="34" hier="-1"/>
  </pageFields>
  <dataFields count="1">
    <dataField name="Результат" fld="21" baseField="33" baseItem="1" numFmtId="165"/>
  </dataFields>
  <formats count="40">
    <format dxfId="385">
      <pivotArea outline="0" collapsedLevelsAreSubtotals="1" fieldPosition="0"/>
    </format>
    <format dxfId="384">
      <pivotArea type="topRight" dataOnly="0" labelOnly="1" outline="0" fieldPosition="0"/>
    </format>
    <format dxfId="383">
      <pivotArea outline="0" collapsedLevelsAreSubtotals="1" fieldPosition="0"/>
    </format>
    <format dxfId="382">
      <pivotArea type="topRight" dataOnly="0" labelOnly="1" outline="0" fieldPosition="0"/>
    </format>
    <format dxfId="381">
      <pivotArea outline="0" collapsedLevelsAreSubtotals="1" fieldPosition="0"/>
    </format>
    <format dxfId="380">
      <pivotArea field="5" type="button" dataOnly="0" labelOnly="1" outline="0" axis="axisPage" fieldPosition="0"/>
    </format>
    <format dxfId="379">
      <pivotArea dataOnly="0" labelOnly="1" outline="0" fieldPosition="0">
        <references count="1">
          <reference field="5" count="0"/>
        </references>
      </pivotArea>
    </format>
    <format dxfId="378">
      <pivotArea field="33" type="button" dataOnly="0" labelOnly="1" outline="0" axis="axisPage" fieldPosition="2"/>
    </format>
    <format dxfId="377">
      <pivotArea dataOnly="0" labelOnly="1" outline="0" fieldPosition="0">
        <references count="1">
          <reference field="33" count="0"/>
        </references>
      </pivotArea>
    </format>
    <format dxfId="376">
      <pivotArea field="34" type="button" dataOnly="0" labelOnly="1" outline="0" axis="axisPage" fieldPosition="3"/>
    </format>
    <format dxfId="375">
      <pivotArea dataOnly="0" labelOnly="1" outline="0" fieldPosition="0">
        <references count="1">
          <reference field="34" count="0"/>
        </references>
      </pivotArea>
    </format>
    <format dxfId="374">
      <pivotArea type="origin" dataOnly="0" labelOnly="1" outline="0" fieldPosition="0"/>
    </format>
    <format dxfId="373">
      <pivotArea field="31" type="button" dataOnly="0" labelOnly="1" outline="0" axis="axisCol" fieldPosition="0"/>
    </format>
    <format dxfId="372">
      <pivotArea type="topRight" dataOnly="0" labelOnly="1" outline="0" fieldPosition="0"/>
    </format>
    <format dxfId="371">
      <pivotArea field="5" type="button" dataOnly="0" labelOnly="1" outline="0" axis="axisPage" fieldPosition="0"/>
    </format>
    <format dxfId="370">
      <pivotArea dataOnly="0" labelOnly="1" outline="0" fieldPosition="0">
        <references count="1">
          <reference field="5" count="0"/>
        </references>
      </pivotArea>
    </format>
    <format dxfId="369">
      <pivotArea field="33" type="button" dataOnly="0" labelOnly="1" outline="0" axis="axisPage" fieldPosition="2"/>
    </format>
    <format dxfId="368">
      <pivotArea dataOnly="0" labelOnly="1" outline="0" fieldPosition="0">
        <references count="1">
          <reference field="33" count="0"/>
        </references>
      </pivotArea>
    </format>
    <format dxfId="367">
      <pivotArea field="34" type="button" dataOnly="0" labelOnly="1" outline="0" axis="axisPage" fieldPosition="3"/>
    </format>
    <format dxfId="366">
      <pivotArea dataOnly="0" labelOnly="1" outline="0" fieldPosition="0">
        <references count="1">
          <reference field="34" count="0"/>
        </references>
      </pivotArea>
    </format>
    <format dxfId="365">
      <pivotArea type="all" dataOnly="0" outline="0" fieldPosition="0"/>
    </format>
    <format dxfId="364">
      <pivotArea outline="0" collapsedLevelsAreSubtotals="1" fieldPosition="0"/>
    </format>
    <format dxfId="363">
      <pivotArea field="31" type="button" dataOnly="0" labelOnly="1" outline="0" axis="axisCol" fieldPosition="0"/>
    </format>
    <format dxfId="362">
      <pivotArea dataOnly="0" labelOnly="1" fieldPosition="0">
        <references count="1">
          <reference field="31" count="0"/>
        </references>
      </pivotArea>
    </format>
    <format dxfId="361">
      <pivotArea outline="0" collapsedLevelsAreSubtotals="1" fieldPosition="0"/>
    </format>
    <format dxfId="360">
      <pivotArea field="31" type="button" dataOnly="0" labelOnly="1" outline="0" axis="axisCol" fieldPosition="0"/>
    </format>
    <format dxfId="359">
      <pivotArea dataOnly="0" labelOnly="1" fieldPosition="0">
        <references count="1">
          <reference field="31" count="0"/>
        </references>
      </pivotArea>
    </format>
    <format dxfId="358">
      <pivotArea dataOnly="0" grandRow="1" outline="0" fieldPosition="0"/>
    </format>
    <format dxfId="357">
      <pivotArea outline="0" collapsedLevelsAreSubtotals="1" fieldPosition="0"/>
    </format>
    <format dxfId="356">
      <pivotArea field="1" type="button" dataOnly="0" labelOnly="1" outline="0" axis="axisPage" fieldPosition="1"/>
    </format>
    <format dxfId="355">
      <pivotArea dataOnly="0" labelOnly="1" outline="0" fieldPosition="0">
        <references count="1">
          <reference field="1" count="0"/>
        </references>
      </pivotArea>
    </format>
    <format dxfId="354">
      <pivotArea outline="0" fieldPosition="0">
        <references count="1">
          <reference field="4294967294" count="1">
            <x v="0"/>
          </reference>
        </references>
      </pivotArea>
    </format>
    <format dxfId="353">
      <pivotArea type="all" dataOnly="0" outline="0" fieldPosition="0"/>
    </format>
    <format dxfId="352">
      <pivotArea type="all" dataOnly="0" outline="0" fieldPosition="0"/>
    </format>
    <format dxfId="351">
      <pivotArea type="origin" dataOnly="0" labelOnly="1" outline="0" fieldPosition="0"/>
    </format>
    <format dxfId="350">
      <pivotArea type="topRight" dataOnly="0" labelOnly="1" outline="0" fieldPosition="0"/>
    </format>
    <format dxfId="349">
      <pivotArea type="all" dataOnly="0" outline="0" fieldPosition="0"/>
    </format>
    <format dxfId="348">
      <pivotArea type="all" dataOnly="0" outline="0" fieldPosition="0"/>
    </format>
    <format dxfId="347">
      <pivotArea type="all" dataOnly="0" outline="0" fieldPosition="0"/>
    </format>
    <format dxfId="346">
      <pivotArea dataOnly="0" labelOnly="1" fieldPosition="0">
        <references count="1">
          <reference field="35" count="0"/>
        </references>
      </pivotArea>
    </format>
  </formats>
  <chartFormats count="5"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0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"/>
          </reference>
        </references>
      </pivotArea>
    </chartFormat>
    <chartFormat chart="1" format="22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2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3"/>
          </reference>
        </references>
      </pivotArea>
    </chartFormat>
    <chartFormat chart="1" format="24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4"/>
          </reference>
        </references>
      </pivotArea>
    </chartFormat>
  </chart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ptDayTimeResult2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itemPrintTitles="1" createdVersion="4" indent="0" outline="1" outlineData="1" multipleFieldFilters="0" chartFormat="2" rowHeaderCaption="Диапазон времени в сделке (мин)" colHeaderCaption="День недели">
  <location ref="AJ7:AP26" firstHeaderRow="1" firstDataRow="2" firstDataCol="1" rowPageCount="4" colPageCount="1"/>
  <pivotFields count="41">
    <pivotField showAll="0"/>
    <pivotField name="Дата" axis="axisPage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axis="axisCol" outline="0" showAll="0" includeNewItemsInFilter="1" sortType="ascending">
      <items count="8">
        <item x="0"/>
        <item x="1"/>
        <item x="2"/>
        <item x="3"/>
        <item x="4"/>
        <item h="1" x="5"/>
        <item h="1" x="6"/>
        <item t="default"/>
      </items>
    </pivotField>
    <pivotField showAll="0"/>
    <pivotField axis="axisPage" outline="0" showAll="0" includeNewItemsInFilter="1">
      <items count="7">
        <item x="4"/>
        <item x="5"/>
        <item x="0"/>
        <item x="1"/>
        <item x="2"/>
        <item x="3"/>
        <item t="default"/>
      </items>
    </pivotField>
    <pivotField axis="axisPage" outline="0" showAll="0" includeNewItemsInFilter="1">
      <items count="4">
        <item x="1"/>
        <item x="2"/>
        <item x="0"/>
        <item t="default"/>
      </items>
    </pivotField>
    <pivotField showAll="0" defaultSubtotal="0"/>
    <pivotField axis="axisRow" outline="0" showAll="0" includeNewItemsInFilter="1" sortType="ascending">
      <items count="20">
        <item x="6"/>
        <item x="2"/>
        <item x="5"/>
        <item x="0"/>
        <item x="11"/>
        <item x="9"/>
        <item x="4"/>
        <item x="1"/>
        <item x="13"/>
        <item x="7"/>
        <item x="15"/>
        <item x="16"/>
        <item x="12"/>
        <item x="14"/>
        <item x="17"/>
        <item x="8"/>
        <item x="10"/>
        <item h="1" x="3"/>
        <item h="1" x="18"/>
        <item t="default"/>
      </items>
    </pivotField>
    <pivotField showAll="0" defaultSubtotal="0"/>
    <pivotField showAll="0"/>
    <pivotField showAll="0"/>
    <pivotField showAll="0" defaultSubtotal="0"/>
  </pivotFields>
  <rowFields count="1">
    <field x="36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3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4">
    <pageField fld="5" hier="-1"/>
    <pageField fld="1" hier="-1"/>
    <pageField fld="33" hier="-1"/>
    <pageField fld="34" hier="-1"/>
  </pageFields>
  <dataFields count="1">
    <dataField name="Результат" fld="21" baseField="37" baseItem="3" numFmtId="165"/>
  </dataFields>
  <formats count="4">
    <format dxfId="389">
      <pivotArea type="all" dataOnly="0" outline="0" fieldPosition="0"/>
    </format>
    <format dxfId="388">
      <pivotArea type="all" dataOnly="0" outline="0" fieldPosition="0"/>
    </format>
    <format dxfId="387">
      <pivotArea type="all" dataOnly="0" outline="0" fieldPosition="0"/>
    </format>
    <format dxfId="386">
      <pivotArea type="all" dataOnly="0" outline="0" fieldPosition="0"/>
    </format>
  </formats>
  <chartFormats count="5"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0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1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2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3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31" count="1" selected="0">
            <x v="4"/>
          </reference>
        </references>
      </pivotArea>
    </chartFormat>
  </chart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ptDayResult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itemPrintTitles="1" createdVersion="4" indent="0" outline="1" outlineData="1" multipleFieldFilters="0" chartFormat="4" rowHeaderCaption="День недели">
  <location ref="A7:H13" firstHeaderRow="0" firstDataRow="1" firstDataCol="1" rowPageCount="4" colPageCount="1"/>
  <pivotFields count="41">
    <pivotField showAll="0" defaultSubtotal="0"/>
    <pivotField name="Дата" axis="axisPage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axis="axisRow" compact="0" outline="0" showAll="0" includeNewItemsInFilter="1" sortType="ascending">
      <items count="8">
        <item x="0"/>
        <item x="1"/>
        <item x="2"/>
        <item x="3"/>
        <item x="4"/>
        <item h="1" x="5"/>
        <item h="1" x="6"/>
        <item t="default"/>
      </items>
    </pivotField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dataField="1" showAll="0" defaultSubtotal="0"/>
  </pivotFields>
  <rowFields count="1">
    <field x="3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5" hier="-1"/>
    <pageField fld="1" hier="-1"/>
    <pageField fld="33" hier="-1"/>
    <pageField fld="34" hier="-1"/>
  </pageFields>
  <dataFields count="7">
    <dataField name="Результат" fld="21" baseField="30" baseItem="1" numFmtId="165"/>
    <dataField name="Комиссия" fld="16" baseField="30" baseItem="1" numFmtId="165"/>
    <dataField name="Кол-во сделок" fld="10" subtotal="count" baseField="30" baseItem="1" numFmtId="3"/>
    <dataField name="Сред. рез-т на сделку" fld="21" subtotal="average" baseField="30" baseItem="1" numFmtId="165"/>
    <dataField name="Мин. рез-т. в сделке" fld="21" subtotal="min" baseField="30" baseItem="1" numFmtId="165"/>
    <dataField name="Макс. рез-т. в сделке" fld="21" subtotal="max" baseField="30" baseItem="1" numFmtId="165"/>
    <dataField name="Объем" fld="40" baseField="33" baseItem="0" numFmtId="3"/>
  </dataFields>
  <formats count="28">
    <format dxfId="417">
      <pivotArea outline="0" collapsedLevelsAreSubtotals="1" fieldPosition="0"/>
    </format>
    <format dxfId="41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15">
      <pivotArea outline="0" collapsedLevelsAreSubtotals="1" fieldPosition="0"/>
    </format>
    <format dxfId="4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13">
      <pivotArea type="all" dataOnly="0" outline="0" fieldPosition="0"/>
    </format>
    <format dxfId="412">
      <pivotArea type="all" dataOnly="0" outline="0" fieldPosition="0"/>
    </format>
    <format dxfId="411">
      <pivotArea field="5" type="button" dataOnly="0" labelOnly="1" outline="0" axis="axisPage" fieldPosition="0"/>
    </format>
    <format dxfId="410">
      <pivotArea dataOnly="0" labelOnly="1" outline="0" fieldPosition="0">
        <references count="1">
          <reference field="5" count="0"/>
        </references>
      </pivotArea>
    </format>
    <format dxfId="409">
      <pivotArea field="33" type="button" dataOnly="0" labelOnly="1" outline="0" axis="axisPage" fieldPosition="2"/>
    </format>
    <format dxfId="408">
      <pivotArea dataOnly="0" labelOnly="1" outline="0" fieldPosition="0">
        <references count="1">
          <reference field="33" count="0"/>
        </references>
      </pivotArea>
    </format>
    <format dxfId="407">
      <pivotArea field="34" type="button" dataOnly="0" labelOnly="1" outline="0" axis="axisPage" fieldPosition="3"/>
    </format>
    <format dxfId="406">
      <pivotArea dataOnly="0" labelOnly="1" outline="0" fieldPosition="0">
        <references count="1">
          <reference field="34" count="0"/>
        </references>
      </pivotArea>
    </format>
    <format dxfId="405">
      <pivotArea field="31" type="button" dataOnly="0" labelOnly="1" outline="0" axis="axisRow" fieldPosition="0"/>
    </format>
    <format dxfId="40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03">
      <pivotArea grandRow="1" outline="0" collapsedLevelsAreSubtotals="1" fieldPosition="0"/>
    </format>
    <format dxfId="402">
      <pivotArea dataOnly="0" labelOnly="1" grandRow="1" outline="0" fieldPosition="0"/>
    </format>
    <format dxfId="401">
      <pivotArea outline="0" collapsedLevelsAreSubtotals="1" fieldPosition="0"/>
    </format>
    <format dxfId="400">
      <pivotArea field="1" type="button" dataOnly="0" labelOnly="1" outline="0" axis="axisPage" fieldPosition="1"/>
    </format>
    <format dxfId="399">
      <pivotArea dataOnly="0" labelOnly="1" outline="0" fieldPosition="0">
        <references count="1">
          <reference field="1" count="0"/>
        </references>
      </pivotArea>
    </format>
    <format dxfId="398">
      <pivotArea outline="0" fieldPosition="0">
        <references count="1">
          <reference field="4294967294" count="1">
            <x v="0"/>
          </reference>
        </references>
      </pivotArea>
    </format>
    <format dxfId="397">
      <pivotArea type="all" dataOnly="0" outline="0" fieldPosition="0"/>
    </format>
    <format dxfId="396">
      <pivotArea outline="0" fieldPosition="0">
        <references count="1">
          <reference field="4294967294" count="1">
            <x v="1"/>
          </reference>
        </references>
      </pivotArea>
    </format>
    <format dxfId="395">
      <pivotArea outline="0" fieldPosition="0">
        <references count="1">
          <reference field="4294967294" count="1">
            <x v="2"/>
          </reference>
        </references>
      </pivotArea>
    </format>
    <format dxfId="394">
      <pivotArea outline="0" fieldPosition="0">
        <references count="1">
          <reference field="4294967294" count="1">
            <x v="3"/>
          </reference>
        </references>
      </pivotArea>
    </format>
    <format dxfId="393">
      <pivotArea outline="0" fieldPosition="0">
        <references count="1">
          <reference field="4294967294" count="1">
            <x v="4"/>
          </reference>
        </references>
      </pivotArea>
    </format>
    <format dxfId="392">
      <pivotArea outline="0" fieldPosition="0">
        <references count="1">
          <reference field="4294967294" count="1">
            <x v="5"/>
          </reference>
        </references>
      </pivotArea>
    </format>
    <format dxfId="391">
      <pivotArea type="all" dataOnly="0" outline="0" fieldPosition="0"/>
    </format>
    <format dxfId="390">
      <pivotArea outline="0" fieldPosition="0">
        <references count="1">
          <reference field="4294967294" count="1">
            <x v="6"/>
          </reference>
        </references>
      </pivotArea>
    </format>
  </formats>
  <chartFormats count="6">
    <chartFormat chart="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ptTimeResult2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itemPrintTitles="1" createdVersion="4" indent="0" outline="1" outlineData="1" multipleFieldFilters="0" chartFormat="2" rowHeaderCaption="Диапазон времени в сделке (мин)">
  <location ref="S7:Z25" firstHeaderRow="0" firstDataRow="1" firstDataCol="1" rowPageCount="4" colPageCount="1"/>
  <pivotFields count="41">
    <pivotField showAll="0" defaultSubtotal="0"/>
    <pivotField name="Дата" axis="axisPage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 defaultSubtota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axis="axisRow" outline="0" showAll="0" includeNewItemsInFilter="1" sortType="ascending">
      <items count="20">
        <item x="6"/>
        <item x="2"/>
        <item x="5"/>
        <item x="0"/>
        <item x="11"/>
        <item x="9"/>
        <item x="4"/>
        <item x="1"/>
        <item x="13"/>
        <item x="7"/>
        <item x="15"/>
        <item x="16"/>
        <item x="12"/>
        <item x="14"/>
        <item x="17"/>
        <item x="8"/>
        <item x="10"/>
        <item h="1" x="3"/>
        <item h="1" x="18"/>
        <item t="default"/>
      </items>
    </pivotField>
    <pivotField showAll="0" defaultSubtotal="0"/>
    <pivotField showAll="0"/>
    <pivotField showAll="0"/>
    <pivotField dataField="1" showAll="0" defaultSubtotal="0"/>
  </pivotFields>
  <rowFields count="1">
    <field x="36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5" hier="-1"/>
    <pageField fld="1" hier="-1"/>
    <pageField fld="33" hier="-1"/>
    <pageField fld="34" hier="-1"/>
  </pageFields>
  <dataFields count="7">
    <dataField name="Результат" fld="21" baseField="35" baseItem="3" numFmtId="165"/>
    <dataField name="Комиссия" fld="16" baseField="35" baseItem="3" numFmtId="165"/>
    <dataField name="Кол-во сделок" fld="10" subtotal="count" baseField="35" baseItem="4" numFmtId="3"/>
    <dataField name="Сред. рез-т на сделку" fld="21" subtotal="average" baseField="35" baseItem="4" numFmtId="165"/>
    <dataField name="Мин. рез-т в сделке" fld="21" subtotal="min" baseField="35" baseItem="3" numFmtId="165"/>
    <dataField name="Макс. рез-т в сделке" fld="21" subtotal="max" baseField="35" baseItem="4" numFmtId="165"/>
    <dataField name="Объем" fld="40" baseField="38" baseItem="0" numFmtId="3"/>
  </dataFields>
  <formats count="27">
    <format dxfId="444">
      <pivotArea field="5" type="button" dataOnly="0" labelOnly="1" outline="0" axis="axisPage" fieldPosition="0"/>
    </format>
    <format dxfId="443">
      <pivotArea dataOnly="0" labelOnly="1" outline="0" fieldPosition="0">
        <references count="1">
          <reference field="5" count="0"/>
        </references>
      </pivotArea>
    </format>
    <format dxfId="442">
      <pivotArea field="33" type="button" dataOnly="0" labelOnly="1" outline="0" axis="axisPage" fieldPosition="2"/>
    </format>
    <format dxfId="441">
      <pivotArea dataOnly="0" labelOnly="1" outline="0" fieldPosition="0">
        <references count="1">
          <reference field="33" count="0"/>
        </references>
      </pivotArea>
    </format>
    <format dxfId="440">
      <pivotArea field="34" type="button" dataOnly="0" labelOnly="1" outline="0" axis="axisPage" fieldPosition="3"/>
    </format>
    <format dxfId="439">
      <pivotArea dataOnly="0" labelOnly="1" outline="0" fieldPosition="0">
        <references count="1">
          <reference field="34" count="0"/>
        </references>
      </pivotArea>
    </format>
    <format dxfId="43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37">
      <pivotArea type="all" dataOnly="0" outline="0" fieldPosition="0"/>
    </format>
    <format dxfId="436">
      <pivotArea type="all" dataOnly="0" outline="0" fieldPosition="0"/>
    </format>
    <format dxfId="435">
      <pivotArea type="all" dataOnly="0" outline="0" fieldPosition="0"/>
    </format>
    <format dxfId="434">
      <pivotArea type="all" dataOnly="0" outline="0" fieldPosition="0"/>
    </format>
    <format dxfId="433">
      <pivotArea grandRow="1" outline="0" collapsedLevelsAreSubtotals="1" fieldPosition="0"/>
    </format>
    <format dxfId="432">
      <pivotArea dataOnly="0" labelOnly="1" grandRow="1" outline="0" fieldPosition="0"/>
    </format>
    <format dxfId="431">
      <pivotArea outline="0" collapsedLevelsAreSubtotals="1" fieldPosition="0"/>
    </format>
    <format dxfId="430">
      <pivotArea field="1" type="button" dataOnly="0" labelOnly="1" outline="0" axis="axisPage" fieldPosition="1"/>
    </format>
    <format dxfId="429">
      <pivotArea dataOnly="0" labelOnly="1" outline="0" fieldPosition="0">
        <references count="1">
          <reference field="1" count="0"/>
        </references>
      </pivotArea>
    </format>
    <format dxfId="428">
      <pivotArea field="1" type="button" dataOnly="0" labelOnly="1" outline="0" axis="axisPage" fieldPosition="1"/>
    </format>
    <format dxfId="427">
      <pivotArea field="1" type="button" dataOnly="0" labelOnly="1" outline="0" axis="axisPage" fieldPosition="1"/>
    </format>
    <format dxfId="426">
      <pivotArea outline="0" fieldPosition="0">
        <references count="1">
          <reference field="4294967294" count="1">
            <x v="0"/>
          </reference>
        </references>
      </pivotArea>
    </format>
    <format dxfId="425">
      <pivotArea type="all" dataOnly="0" outline="0" fieldPosition="0"/>
    </format>
    <format dxfId="424">
      <pivotArea outline="0" fieldPosition="0">
        <references count="1">
          <reference field="4294967294" count="1">
            <x v="1"/>
          </reference>
        </references>
      </pivotArea>
    </format>
    <format dxfId="423">
      <pivotArea outline="0" fieldPosition="0">
        <references count="1">
          <reference field="4294967294" count="1">
            <x v="2"/>
          </reference>
        </references>
      </pivotArea>
    </format>
    <format dxfId="422">
      <pivotArea outline="0" fieldPosition="0">
        <references count="1">
          <reference field="4294967294" count="1">
            <x v="3"/>
          </reference>
        </references>
      </pivotArea>
    </format>
    <format dxfId="421">
      <pivotArea outline="0" fieldPosition="0">
        <references count="1">
          <reference field="4294967294" count="1">
            <x v="4"/>
          </reference>
        </references>
      </pivotArea>
    </format>
    <format dxfId="420">
      <pivotArea outline="0" fieldPosition="0">
        <references count="1">
          <reference field="4294967294" count="1">
            <x v="5"/>
          </reference>
        </references>
      </pivotArea>
    </format>
    <format dxfId="419">
      <pivotArea type="all" dataOnly="0" outline="0" fieldPosition="0"/>
    </format>
    <format dxfId="418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ptValueResult" cacheId="0" applyNumberFormats="0" applyBorderFormats="0" applyFontFormats="0" applyPatternFormats="0" applyAlignmentFormats="0" applyWidthHeightFormats="1" dataCaption="Данные" grandTotalCaption="Общий итог" updatedVersion="4" minRefreshableVersion="3" showMemberPropertyTips="0" useAutoFormatting="1" itemPrintTitles="1" createdVersion="4" indent="0" compact="0" compactData="0" chartFormat="2">
  <location ref="BX7:CE14" firstHeaderRow="0" firstDataRow="1" firstDataCol="1" rowPageCount="4" colPageCount="1"/>
  <pivotFields count="41">
    <pivotField compact="0" outline="0" showAll="0" defaultSubtotal="0"/>
    <pivotField name="Дата" axis="axisPage" compact="0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  <pivotField compact="0" outline="0" subtotalTop="0" showAll="0" includeNewItemsInFilter="1"/>
    <pivotField compact="0" outline="0" showAll="0" defaultSubtotal="0"/>
    <pivotField axis="axisRow" compact="0" outline="0" subtotalTop="0" showAll="0" includeNewItemsInFilter="1" sortType="ascending">
      <items count="7">
        <item x="5"/>
        <item x="1"/>
        <item x="0"/>
        <item x="2"/>
        <item x="3"/>
        <item x="4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compact="0" outline="0" subtotalTop="0" showAll="0" includeNewItemsInFilter="1">
      <items count="4">
        <item x="2"/>
        <item x="1"/>
        <item x="0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</pivotFields>
  <rowFields count="1">
    <field x="1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5" hier="0"/>
    <pageField fld="1" hier="-1"/>
    <pageField fld="33" hier="-1"/>
    <pageField fld="34" hier="-1"/>
  </pageFields>
  <dataFields count="7">
    <dataField name="Результат" fld="21" baseField="38" baseItem="2" numFmtId="165"/>
    <dataField name="Комиссия" fld="16" baseField="38" baseItem="3" numFmtId="165"/>
    <dataField name="Кол-во сделок" fld="10" subtotal="count" baseField="38" baseItem="2" numFmtId="3"/>
    <dataField name="Сред. рез-т на сделку" fld="21" subtotal="average" baseField="38" baseItem="2" numFmtId="165"/>
    <dataField name="Мин. рез-т в сделке" fld="21" subtotal="min" baseField="38" baseItem="6" numFmtId="165"/>
    <dataField name="Макс. рез-т в сделке" fld="21" subtotal="max" baseField="38" baseItem="6" numFmtId="165"/>
    <dataField name="Объем" fld="40" baseField="13" baseItem="0" numFmtId="3"/>
  </dataFields>
  <formats count="32">
    <format dxfId="31">
      <pivotArea type="all" dataOnly="0" outline="0" fieldPosition="0"/>
    </format>
    <format dxfId="30">
      <pivotArea type="all" dataOnly="0" outline="0" fieldPosition="0"/>
    </format>
    <format dxfId="29">
      <pivotArea field="5" type="button" dataOnly="0" labelOnly="1" outline="0" axis="axisPage" fieldPosition="0"/>
    </format>
    <format dxfId="28">
      <pivotArea dataOnly="0" labelOnly="1" outline="0" fieldPosition="0">
        <references count="1">
          <reference field="5" count="0"/>
        </references>
      </pivotArea>
    </format>
    <format dxfId="27">
      <pivotArea field="33" type="button" dataOnly="0" labelOnly="1" outline="0" axis="axisPage" fieldPosition="2"/>
    </format>
    <format dxfId="26">
      <pivotArea dataOnly="0" labelOnly="1" outline="0" fieldPosition="0">
        <references count="1">
          <reference field="33" count="0"/>
        </references>
      </pivotArea>
    </format>
    <format dxfId="25">
      <pivotArea field="34" type="button" dataOnly="0" labelOnly="1" outline="0" axis="axisPage" fieldPosition="3"/>
    </format>
    <format dxfId="24">
      <pivotArea dataOnly="0" labelOnly="1" outline="0" fieldPosition="0">
        <references count="1">
          <reference field="34" count="0"/>
        </references>
      </pivotArea>
    </format>
    <format dxfId="23">
      <pivotArea field="5" type="button" dataOnly="0" labelOnly="1" outline="0" axis="axisPage" fieldPosition="0"/>
    </format>
    <format dxfId="22">
      <pivotArea dataOnly="0" labelOnly="1" outline="0" fieldPosition="0">
        <references count="1">
          <reference field="5" count="0"/>
        </references>
      </pivotArea>
    </format>
    <format dxfId="21">
      <pivotArea field="33" type="button" dataOnly="0" labelOnly="1" outline="0" axis="axisPage" fieldPosition="2"/>
    </format>
    <format dxfId="20">
      <pivotArea dataOnly="0" labelOnly="1" outline="0" fieldPosition="0">
        <references count="1">
          <reference field="33" count="0"/>
        </references>
      </pivotArea>
    </format>
    <format dxfId="19">
      <pivotArea field="34" type="button" dataOnly="0" labelOnly="1" outline="0" axis="axisPage" fieldPosition="3"/>
    </format>
    <format dxfId="18">
      <pivotArea dataOnly="0" labelOnly="1" outline="0" fieldPosition="0">
        <references count="1">
          <reference field="34" count="0"/>
        </references>
      </pivotArea>
    </format>
    <format dxfId="17">
      <pivotArea field="5" type="button" dataOnly="0" labelOnly="1" outline="0" axis="axisPage" fieldPosition="0"/>
    </format>
    <format dxfId="16">
      <pivotArea dataOnly="0" labelOnly="1" outline="0" fieldPosition="0">
        <references count="1">
          <reference field="5" count="0"/>
        </references>
      </pivotArea>
    </format>
    <format dxfId="15">
      <pivotArea field="33" type="button" dataOnly="0" labelOnly="1" outline="0" axis="axisPage" fieldPosition="2"/>
    </format>
    <format dxfId="14">
      <pivotArea dataOnly="0" labelOnly="1" outline="0" fieldPosition="0">
        <references count="1">
          <reference field="33" count="0"/>
        </references>
      </pivotArea>
    </format>
    <format dxfId="13">
      <pivotArea field="34" type="button" dataOnly="0" labelOnly="1" outline="0" axis="axisPage" fieldPosition="3"/>
    </format>
    <format dxfId="12">
      <pivotArea dataOnly="0" labelOnly="1" outline="0" fieldPosition="0">
        <references count="1">
          <reference field="34" count="0"/>
        </references>
      </pivotArea>
    </format>
    <format dxfId="11">
      <pivotArea outline="0" collapsedLevelsAreSubtotals="1" fieldPosition="0"/>
    </format>
    <format dxfId="10">
      <pivotArea outline="0" fieldPosition="0">
        <references count="1">
          <reference field="4294967294" count="1">
            <x v="0"/>
          </reference>
        </references>
      </pivotArea>
    </format>
    <format dxfId="9">
      <pivotArea type="all" dataOnly="0" outline="0" fieldPosition="0"/>
    </format>
    <format dxfId="8">
      <pivotArea type="all" dataOnly="0" outline="0" fieldPosition="0"/>
    </format>
    <format dxfId="7">
      <pivotArea type="all" dataOnly="0" outline="0" fieldPosition="0"/>
    </format>
    <format dxfId="6">
      <pivotArea outline="0" fieldPosition="0">
        <references count="1">
          <reference field="4294967294" count="1">
            <x v="2"/>
          </reference>
        </references>
      </pivotArea>
    </format>
    <format dxfId="5">
      <pivotArea outline="0" fieldPosition="0">
        <references count="1">
          <reference field="4294967294" count="1">
            <x v="3"/>
          </reference>
        </references>
      </pivotArea>
    </format>
    <format dxfId="4">
      <pivotArea outline="0" fieldPosition="0">
        <references count="1">
          <reference field="4294967294" count="1">
            <x v="4"/>
          </reference>
        </references>
      </pivotArea>
    </format>
    <format dxfId="3">
      <pivotArea outline="0" fieldPosition="0">
        <references count="1">
          <reference field="4294967294" count="1">
            <x v="5"/>
          </reference>
        </references>
      </pivotArea>
    </format>
    <format dxfId="2">
      <pivotArea outline="0" fieldPosition="0">
        <references count="1">
          <reference field="4294967294" count="1">
            <x v="1"/>
          </reference>
        </references>
      </pivotArea>
    </format>
    <format dxfId="1">
      <pivotArea type="all" dataOnly="0" outline="0" fieldPosition="0"/>
    </format>
    <format dxfId="0">
      <pivotArea outline="0" fieldPosition="0">
        <references count="1">
          <reference field="4294967294" count="1">
            <x v="6"/>
          </reference>
        </references>
      </pivotArea>
    </format>
  </formats>
  <chartFormats count="6">
    <chartFormat chart="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PivotTable4" cacheId="0" applyNumberFormats="0" applyBorderFormats="0" applyFontFormats="0" applyPatternFormats="0" applyAlignmentFormats="0" applyWidthHeightFormats="1" dataCaption="Данные" grandTotalCaption="Общий итог" updatedVersion="4" minRefreshableVersion="3" showMemberPropertyTips="0" useAutoFormatting="1" itemPrintTitles="1" mergeItem="1" createdVersion="4" indent="0" compact="0" compactData="0" chartFormat="6">
  <location ref="AZ7:BD59" firstHeaderRow="0" firstDataRow="1" firstDataCol="2" rowPageCount="4" colPageCount="1"/>
  <pivotFields count="41">
    <pivotField compact="0" outline="0" showAll="0" defaultSubtotal="0"/>
    <pivotField name="Дата" axis="axisPage" compact="0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 sortType="descending">
      <items count="125">
        <item sd="0"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axis="axisRow" compact="0" outline="0" subtotalTop="0" showAll="0" includeNewItemsInFilter="1" sortType="ascending" defaultSubtotal="0">
      <items count="80">
        <item h="1" x="78"/>
        <item x="58"/>
        <item x="25"/>
        <item x="3"/>
        <item x="54"/>
        <item x="37"/>
        <item x="21"/>
        <item x="53"/>
        <item x="23"/>
        <item x="35"/>
        <item x="8"/>
        <item x="60"/>
        <item x="1"/>
        <item x="59"/>
        <item x="29"/>
        <item x="13"/>
        <item x="75"/>
        <item x="69"/>
        <item x="0"/>
        <item x="55"/>
        <item x="14"/>
        <item x="42"/>
        <item x="70"/>
        <item x="26"/>
        <item x="19"/>
        <item x="15"/>
        <item x="50"/>
        <item x="17"/>
        <item x="46"/>
        <item x="41"/>
        <item x="16"/>
        <item x="2"/>
        <item x="4"/>
        <item x="67"/>
        <item x="48"/>
        <item x="49"/>
        <item x="18"/>
        <item x="10"/>
        <item x="7"/>
        <item x="64"/>
        <item x="30"/>
        <item x="71"/>
        <item x="11"/>
        <item x="47"/>
        <item x="6"/>
        <item x="24"/>
        <item x="9"/>
        <item x="5"/>
        <item x="52"/>
        <item x="43"/>
        <item x="77"/>
        <item x="32"/>
        <item x="12"/>
        <item x="45"/>
        <item x="56"/>
        <item x="22"/>
        <item x="76"/>
        <item x="57"/>
        <item x="36"/>
        <item x="39"/>
        <item x="72"/>
        <item x="44"/>
        <item x="27"/>
        <item x="73"/>
        <item x="62"/>
        <item x="63"/>
        <item x="66"/>
        <item x="65"/>
        <item x="51"/>
        <item x="61"/>
        <item x="40"/>
        <item x="68"/>
        <item x="74"/>
        <item x="34"/>
        <item x="20"/>
        <item x="33"/>
        <item x="31"/>
        <item x="28"/>
        <item x="38"/>
        <item h="1" x="79"/>
      </items>
    </pivotField>
    <pivotField axis="axisRow" compact="0" outline="0" subtotalTop="0" showAll="0" includeNewItemsInFilter="1" sortType="ascending" defaultSubtotal="0">
      <items count="12">
        <item h="1" sd="0" x="10"/>
        <item x="4"/>
        <item x="0"/>
        <item x="8"/>
        <item x="5"/>
        <item sd="0" x="3"/>
        <item sd="0" x="2"/>
        <item sd="0" x="1"/>
        <item x="6"/>
        <item x="9"/>
        <item x="7"/>
        <item h="1" sd="0" x="11"/>
      </items>
    </pivotField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axis="axisPage" compact="0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compact="0" outline="0" showAll="0" includeNewItemsInFilter="1">
      <items count="4">
        <item x="2"/>
        <item x="1"/>
        <item x="0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29"/>
    <field x="28"/>
  </rowFields>
  <rowItems count="52">
    <i>
      <x v="1"/>
      <x v="13"/>
    </i>
    <i r="1">
      <x v="37"/>
    </i>
    <i r="1">
      <x v="38"/>
    </i>
    <i r="1">
      <x v="42"/>
    </i>
    <i r="1">
      <x v="45"/>
    </i>
    <i r="1">
      <x v="46"/>
    </i>
    <i r="1">
      <x v="47"/>
    </i>
    <i r="1">
      <x v="48"/>
    </i>
    <i r="1">
      <x v="67"/>
    </i>
    <i r="1">
      <x v="69"/>
    </i>
    <i r="1">
      <x v="73"/>
    </i>
    <i>
      <x v="2"/>
      <x v="18"/>
    </i>
    <i>
      <x v="3"/>
      <x v="7"/>
    </i>
    <i r="1">
      <x v="14"/>
    </i>
    <i r="1">
      <x v="34"/>
    </i>
    <i r="1">
      <x v="36"/>
    </i>
    <i r="1">
      <x v="49"/>
    </i>
    <i r="1">
      <x v="51"/>
    </i>
    <i r="1">
      <x v="61"/>
    </i>
    <i r="1">
      <x v="75"/>
    </i>
    <i r="1">
      <x v="76"/>
    </i>
    <i>
      <x v="4"/>
      <x v="20"/>
    </i>
    <i r="1">
      <x v="23"/>
    </i>
    <i r="1">
      <x v="30"/>
    </i>
    <i r="1">
      <x v="52"/>
    </i>
    <i r="1">
      <x v="53"/>
    </i>
    <i r="1">
      <x v="55"/>
    </i>
    <i r="1">
      <x v="56"/>
    </i>
    <i r="1">
      <x v="57"/>
    </i>
    <i r="1">
      <x v="58"/>
    </i>
    <i>
      <x v="5"/>
    </i>
    <i>
      <x v="6"/>
    </i>
    <i>
      <x v="7"/>
    </i>
    <i>
      <x v="8"/>
      <x v="4"/>
    </i>
    <i r="1">
      <x v="11"/>
    </i>
    <i r="1">
      <x v="15"/>
    </i>
    <i r="1">
      <x v="16"/>
    </i>
    <i r="1">
      <x v="17"/>
    </i>
    <i r="1">
      <x v="21"/>
    </i>
    <i r="1">
      <x v="39"/>
    </i>
    <i r="1">
      <x v="40"/>
    </i>
    <i r="1">
      <x v="41"/>
    </i>
    <i r="1">
      <x v="50"/>
    </i>
    <i r="1">
      <x v="62"/>
    </i>
    <i r="1">
      <x v="64"/>
    </i>
    <i r="1">
      <x v="65"/>
    </i>
    <i r="1">
      <x v="66"/>
    </i>
    <i r="1">
      <x v="74"/>
    </i>
    <i>
      <x v="9"/>
      <x v="78"/>
    </i>
    <i>
      <x v="10"/>
      <x v="25"/>
    </i>
    <i r="1">
      <x v="2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5" hier="-1"/>
    <pageField fld="1" hier="-1"/>
    <pageField fld="33" hier="-1"/>
    <pageField fld="34" hier="-1"/>
  </pageFields>
  <dataFields count="3">
    <dataField name="Результат" fld="21" baseField="29" baseItem="4" numFmtId="165"/>
    <dataField name="Комиссия" fld="16" baseField="27" baseItem="3" numFmtId="165"/>
    <dataField name="Кол-во сделок" fld="21" subtotal="count" baseField="31" baseItem="1" numFmtId="3"/>
  </dataFields>
  <formats count="32">
    <format dxfId="63">
      <pivotArea outline="0" fieldPosition="0"/>
    </format>
    <format dxfId="62">
      <pivotArea type="topRight" dataOnly="0" labelOnly="1" outline="0" fieldPosition="0"/>
    </format>
    <format dxfId="61">
      <pivotArea type="all" dataOnly="0" outline="0" fieldPosition="0"/>
    </format>
    <format dxfId="60">
      <pivotArea type="all" dataOnly="0" outline="0" fieldPosition="0"/>
    </format>
    <format dxfId="59">
      <pivotArea type="all" dataOnly="0" outline="0" fieldPosition="0"/>
    </format>
    <format dxfId="58">
      <pivotArea type="all" dataOnly="0" outline="0" fieldPosition="0"/>
    </format>
    <format dxfId="57">
      <pivotArea type="all" dataOnly="0" outline="0" fieldPosition="0"/>
    </format>
    <format dxfId="56">
      <pivotArea type="all" dataOnly="0" outline="0" fieldPosition="0"/>
    </format>
    <format dxfId="55">
      <pivotArea field="5" type="button" dataOnly="0" labelOnly="1" outline="0" axis="axisPage" fieldPosition="0"/>
    </format>
    <format dxfId="54">
      <pivotArea dataOnly="0" labelOnly="1" outline="0" fieldPosition="0">
        <references count="1">
          <reference field="5" count="0"/>
        </references>
      </pivotArea>
    </format>
    <format dxfId="53">
      <pivotArea field="33" type="button" dataOnly="0" labelOnly="1" outline="0" axis="axisPage" fieldPosition="2"/>
    </format>
    <format dxfId="52">
      <pivotArea dataOnly="0" labelOnly="1" outline="0" fieldPosition="0">
        <references count="1">
          <reference field="33" count="0"/>
        </references>
      </pivotArea>
    </format>
    <format dxfId="51">
      <pivotArea field="34" type="button" dataOnly="0" labelOnly="1" outline="0" axis="axisPage" fieldPosition="3"/>
    </format>
    <format dxfId="50">
      <pivotArea dataOnly="0" labelOnly="1" outline="0" fieldPosition="0">
        <references count="1">
          <reference field="34" count="0"/>
        </references>
      </pivotArea>
    </format>
    <format dxfId="49">
      <pivotArea type="all" dataOnly="0" outline="0" fieldPosition="0"/>
    </format>
    <format dxfId="48">
      <pivotArea type="all" dataOnly="0" outline="0" fieldPosition="0"/>
    </format>
    <format dxfId="47">
      <pivotArea field="5" type="button" dataOnly="0" labelOnly="1" outline="0" axis="axisPage" fieldPosition="0"/>
    </format>
    <format dxfId="46">
      <pivotArea dataOnly="0" labelOnly="1" outline="0" fieldPosition="0">
        <references count="1">
          <reference field="5" count="0"/>
        </references>
      </pivotArea>
    </format>
    <format dxfId="45">
      <pivotArea field="33" type="button" dataOnly="0" labelOnly="1" outline="0" axis="axisPage" fieldPosition="2"/>
    </format>
    <format dxfId="44">
      <pivotArea dataOnly="0" labelOnly="1" outline="0" fieldPosition="0">
        <references count="1">
          <reference field="33" count="0"/>
        </references>
      </pivotArea>
    </format>
    <format dxfId="43">
      <pivotArea field="34" type="button" dataOnly="0" labelOnly="1" outline="0" axis="axisPage" fieldPosition="3"/>
    </format>
    <format dxfId="42">
      <pivotArea dataOnly="0" labelOnly="1" outline="0" fieldPosition="0">
        <references count="1">
          <reference field="34" count="0"/>
        </references>
      </pivotArea>
    </format>
    <format dxfId="41">
      <pivotArea outline="0" fieldPosition="0">
        <references count="1">
          <reference field="4294967294" count="1">
            <x v="2"/>
          </reference>
        </references>
      </pivotArea>
    </format>
    <format dxfId="40">
      <pivotArea type="all" dataOnly="0" outline="0" fieldPosition="0"/>
    </format>
    <format dxfId="39">
      <pivotArea type="all" dataOnly="0" outline="0" fieldPosition="0"/>
    </format>
    <format dxfId="38">
      <pivotArea type="all" dataOnly="0" outline="0" fieldPosition="0"/>
    </format>
    <format dxfId="37">
      <pivotArea type="all" dataOnly="0" outline="0" fieldPosition="0"/>
    </format>
    <format dxfId="36">
      <pivotArea type="all" dataOnly="0" outline="0" fieldPosition="0"/>
    </format>
    <format dxfId="35">
      <pivotArea outline="0" fieldPosition="0">
        <references count="1">
          <reference field="4294967294" count="1">
            <x v="1"/>
          </reference>
        </references>
      </pivotArea>
    </format>
    <format dxfId="34">
      <pivotArea type="all" dataOnly="0" outline="0" fieldPosition="0"/>
    </format>
    <format dxfId="33">
      <pivotArea type="all" dataOnly="0" outline="0" fieldPosition="0"/>
    </format>
    <format dxfId="32">
      <pivotArea type="all" dataOnly="0" outline="0" fieldPosition="0"/>
    </format>
  </formats>
  <chartFormats count="9"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ptExchangeResult" cacheId="0" applyNumberFormats="0" applyBorderFormats="0" applyFontFormats="0" applyPatternFormats="0" applyAlignmentFormats="0" applyWidthHeightFormats="1" dataCaption="Данные" grandTotalCaption="Общий итог" updatedVersion="4" minRefreshableVersion="3" showMemberPropertyTips="0" useAutoFormatting="1" itemPrintTitles="1" createdVersion="4" indent="0" compact="0" compactData="0" chartFormat="2">
  <location ref="BF7:BM11" firstHeaderRow="0" firstDataRow="1" firstDataCol="1" rowPageCount="4" colPageCount="1"/>
  <pivotFields count="41">
    <pivotField compact="0" outline="0" showAll="0" defaultSubtotal="0"/>
    <pivotField name="Дата" axis="axisPage" compact="0" outline="0" multipleItemSelectionAllowed="1" showAll="0" includeNewItemsInFilter="1" sortType="ascending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>
      <items count="6">
        <item h="1" x="3"/>
        <item x="1"/>
        <item x="0"/>
        <item x="2"/>
        <item h="1" x="4"/>
        <item t="default"/>
      </items>
    </pivotField>
    <pivotField compact="0" outline="0" subtotalTop="0" showAll="0" includeNewItemsInFilter="1"/>
    <pivotField compact="0" outline="0" showAll="0" defaultSubtotal="0"/>
    <pivotField axis="axisPage" compact="0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compact="0" outline="0" showAll="0" includeNewItemsInFilter="1">
      <items count="4">
        <item x="2"/>
        <item x="1"/>
        <item x="0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1">
    <field x="30"/>
  </rowFields>
  <rowItems count="4">
    <i>
      <x v="1"/>
    </i>
    <i>
      <x v="2"/>
    </i>
    <i>
      <x v="3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5" hier="0"/>
    <pageField fld="1" hier="-1"/>
    <pageField fld="33" hier="-1"/>
    <pageField fld="34" hier="-1"/>
  </pageFields>
  <dataFields count="7">
    <dataField name="Результат" fld="21" baseField="1" baseItem="5" numFmtId="165"/>
    <dataField name="Комиссия" fld="16" baseField="28" baseItem="1" numFmtId="165"/>
    <dataField name="Кол-во сделок" fld="10" subtotal="count" baseField="28" baseItem="1" numFmtId="3"/>
    <dataField name="Сред. рез-т на сделку" fld="21" subtotal="average" baseField="28" baseItem="1" numFmtId="165"/>
    <dataField name="Мин. рез-т в сделке" fld="21" subtotal="min" baseField="28" baseItem="1" numFmtId="165"/>
    <dataField name="Макс. рез-т в сделке" fld="21" subtotal="max" baseField="28" baseItem="1" numFmtId="165"/>
    <dataField name="Объем" fld="40" baseField="32" baseItem="1" numFmtId="3"/>
  </dataFields>
  <formats count="23">
    <format dxfId="86">
      <pivotArea outline="0" fieldPosition="0"/>
    </format>
    <format dxfId="85">
      <pivotArea type="all" dataOnly="0" outline="0" fieldPosition="0"/>
    </format>
    <format dxfId="84">
      <pivotArea type="all" dataOnly="0" outline="0" fieldPosition="0"/>
    </format>
    <format dxfId="83">
      <pivotArea type="all" dataOnly="0" outline="0" fieldPosition="0"/>
    </format>
    <format dxfId="82">
      <pivotArea type="all" dataOnly="0" outline="0" fieldPosition="0"/>
    </format>
    <format dxfId="81">
      <pivotArea field="5" type="button" dataOnly="0" labelOnly="1" outline="0" axis="axisPage" fieldPosition="0"/>
    </format>
    <format dxfId="80">
      <pivotArea dataOnly="0" labelOnly="1" outline="0" fieldPosition="0">
        <references count="1">
          <reference field="5" count="0"/>
        </references>
      </pivotArea>
    </format>
    <format dxfId="79">
      <pivotArea field="33" type="button" dataOnly="0" labelOnly="1" outline="0" axis="axisPage" fieldPosition="2"/>
    </format>
    <format dxfId="78">
      <pivotArea dataOnly="0" labelOnly="1" outline="0" fieldPosition="0">
        <references count="1">
          <reference field="33" count="0"/>
        </references>
      </pivotArea>
    </format>
    <format dxfId="77">
      <pivotArea field="34" type="button" dataOnly="0" labelOnly="1" outline="0" axis="axisPage" fieldPosition="3"/>
    </format>
    <format dxfId="76">
      <pivotArea dataOnly="0" labelOnly="1" outline="0" fieldPosition="0">
        <references count="1">
          <reference field="34" count="0"/>
        </references>
      </pivotArea>
    </format>
    <format dxfId="75">
      <pivotArea type="all" dataOnly="0" outline="0" fieldPosition="0"/>
    </format>
    <format dxfId="74">
      <pivotArea type="all" dataOnly="0" outline="0" fieldPosition="0"/>
    </format>
    <format dxfId="73">
      <pivotArea type="all" dataOnly="0" outline="0" fieldPosition="0"/>
    </format>
    <format dxfId="72">
      <pivotArea type="all" dataOnly="0" outline="0" fieldPosition="0"/>
    </format>
    <format dxfId="71">
      <pivotArea type="all" dataOnly="0" outline="0" fieldPosition="0"/>
    </format>
    <format dxfId="70">
      <pivotArea outline="0" fieldPosition="0">
        <references count="1">
          <reference field="4294967294" count="1">
            <x v="1"/>
          </reference>
        </references>
      </pivotArea>
    </format>
    <format dxfId="69">
      <pivotArea outline="0" fieldPosition="0">
        <references count="1">
          <reference field="4294967294" count="1">
            <x v="2"/>
          </reference>
        </references>
      </pivotArea>
    </format>
    <format dxfId="68">
      <pivotArea outline="0" fieldPosition="0">
        <references count="1">
          <reference field="4294967294" count="1">
            <x v="3"/>
          </reference>
        </references>
      </pivotArea>
    </format>
    <format dxfId="67">
      <pivotArea outline="0" fieldPosition="0">
        <references count="1">
          <reference field="4294967294" count="1">
            <x v="4"/>
          </reference>
        </references>
      </pivotArea>
    </format>
    <format dxfId="66">
      <pivotArea outline="0" fieldPosition="0">
        <references count="1">
          <reference field="4294967294" count="1">
            <x v="5"/>
          </reference>
        </references>
      </pivotArea>
    </format>
    <format dxfId="65">
      <pivotArea type="all" dataOnly="0" outline="0" fieldPosition="0"/>
    </format>
    <format dxfId="64">
      <pivotArea outline="0" fieldPosition="0">
        <references count="1">
          <reference field="4294967294" count="1">
            <x v="6"/>
          </reference>
        </references>
      </pivotArea>
    </format>
  </formats>
  <chartFormats count="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0" count="1" selected="0">
            <x v="2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СводнаяТаблица3" cacheId="0" applyNumberFormats="0" applyBorderFormats="0" applyFontFormats="0" applyPatternFormats="0" applyAlignmentFormats="0" applyWidthHeightFormats="1" dataCaption="Данные" grandTotalCaption="Общий итог" updatedVersion="4" minRefreshableVersion="3" showMemberPropertyTips="0" useAutoFormatting="1" itemPrintTitles="1" mergeItem="1" createdVersion="4" indent="0" compact="0" compactData="0" chartFormat="3">
  <location ref="AP7:AX86" firstHeaderRow="0" firstDataRow="1" firstDataCol="2" rowPageCount="4" colPageCount="1"/>
  <pivotFields count="41">
    <pivotField compact="0" outline="0" showAll="0" defaultSubtotal="0"/>
    <pivotField name="Дата" axis="axisPage" compact="0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 sortType="descending">
      <items count="125">
        <item sd="0"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axis="axisRow" compact="0" outline="0" subtotalTop="0" showAll="0" includeNewItemsInFilter="1" sortType="ascending" defaultSubtotal="0">
      <items count="80">
        <item h="1" x="78"/>
        <item x="58"/>
        <item x="25"/>
        <item x="3"/>
        <item x="54"/>
        <item x="37"/>
        <item x="21"/>
        <item x="53"/>
        <item x="23"/>
        <item x="35"/>
        <item x="8"/>
        <item x="60"/>
        <item x="1"/>
        <item x="59"/>
        <item x="29"/>
        <item x="13"/>
        <item x="75"/>
        <item x="69"/>
        <item x="0"/>
        <item x="55"/>
        <item x="14"/>
        <item x="42"/>
        <item x="70"/>
        <item x="26"/>
        <item x="19"/>
        <item x="15"/>
        <item x="50"/>
        <item x="17"/>
        <item x="46"/>
        <item x="41"/>
        <item x="16"/>
        <item x="2"/>
        <item x="4"/>
        <item x="67"/>
        <item x="48"/>
        <item x="49"/>
        <item x="18"/>
        <item x="10"/>
        <item x="7"/>
        <item x="64"/>
        <item x="30"/>
        <item x="71"/>
        <item x="11"/>
        <item x="47"/>
        <item x="6"/>
        <item x="24"/>
        <item x="9"/>
        <item x="5"/>
        <item x="52"/>
        <item x="43"/>
        <item x="77"/>
        <item x="32"/>
        <item x="12"/>
        <item x="45"/>
        <item x="56"/>
        <item x="22"/>
        <item x="76"/>
        <item x="57"/>
        <item x="36"/>
        <item x="39"/>
        <item x="72"/>
        <item x="44"/>
        <item x="27"/>
        <item x="73"/>
        <item x="62"/>
        <item x="63"/>
        <item x="66"/>
        <item x="65"/>
        <item x="51"/>
        <item x="61"/>
        <item x="40"/>
        <item x="68"/>
        <item x="74"/>
        <item x="34"/>
        <item x="20"/>
        <item x="33"/>
        <item x="31"/>
        <item x="28"/>
        <item x="38"/>
        <item h="1" x="79"/>
      </items>
    </pivotField>
    <pivotField axis="axisRow" compact="0" outline="0" subtotalTop="0" showAll="0" includeNewItemsInFilter="1" sortType="ascending" defaultSubtotal="0">
      <items count="12">
        <item h="1" x="10"/>
        <item x="4"/>
        <item x="0"/>
        <item x="8"/>
        <item x="5"/>
        <item x="3"/>
        <item x="2"/>
        <item x="1"/>
        <item x="6"/>
        <item x="9"/>
        <item x="7"/>
        <item h="1" x="11"/>
      </items>
    </pivotField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axis="axisPage" compact="0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compact="0" outline="0" showAll="0" includeNewItemsInFilter="1">
      <items count="4">
        <item x="2"/>
        <item x="1"/>
        <item x="0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2">
    <field x="29"/>
    <field x="28"/>
  </rowFields>
  <rowItems count="79">
    <i>
      <x v="1"/>
      <x v="13"/>
    </i>
    <i r="1">
      <x v="37"/>
    </i>
    <i r="1">
      <x v="38"/>
    </i>
    <i r="1">
      <x v="42"/>
    </i>
    <i r="1">
      <x v="45"/>
    </i>
    <i r="1">
      <x v="46"/>
    </i>
    <i r="1">
      <x v="47"/>
    </i>
    <i r="1">
      <x v="48"/>
    </i>
    <i r="1">
      <x v="67"/>
    </i>
    <i r="1">
      <x v="69"/>
    </i>
    <i r="1">
      <x v="73"/>
    </i>
    <i>
      <x v="2"/>
      <x v="18"/>
    </i>
    <i>
      <x v="3"/>
      <x v="7"/>
    </i>
    <i r="1">
      <x v="14"/>
    </i>
    <i r="1">
      <x v="34"/>
    </i>
    <i r="1">
      <x v="36"/>
    </i>
    <i r="1">
      <x v="49"/>
    </i>
    <i r="1">
      <x v="51"/>
    </i>
    <i r="1">
      <x v="61"/>
    </i>
    <i r="1">
      <x v="75"/>
    </i>
    <i r="1">
      <x v="76"/>
    </i>
    <i>
      <x v="4"/>
      <x v="20"/>
    </i>
    <i r="1">
      <x v="23"/>
    </i>
    <i r="1">
      <x v="30"/>
    </i>
    <i r="1">
      <x v="52"/>
    </i>
    <i r="1">
      <x v="53"/>
    </i>
    <i r="1">
      <x v="55"/>
    </i>
    <i r="1">
      <x v="56"/>
    </i>
    <i r="1">
      <x v="57"/>
    </i>
    <i r="1">
      <x v="58"/>
    </i>
    <i>
      <x v="5"/>
      <x v="8"/>
    </i>
    <i r="1">
      <x v="26"/>
    </i>
    <i r="1">
      <x v="32"/>
    </i>
    <i r="1">
      <x v="44"/>
    </i>
    <i r="1">
      <x v="68"/>
    </i>
    <i>
      <x v="6"/>
      <x v="1"/>
    </i>
    <i r="1">
      <x v="24"/>
    </i>
    <i r="1">
      <x v="31"/>
    </i>
    <i r="1">
      <x v="59"/>
    </i>
    <i>
      <x v="7"/>
      <x v="2"/>
    </i>
    <i r="1">
      <x v="3"/>
    </i>
    <i r="1">
      <x v="5"/>
    </i>
    <i r="1">
      <x v="6"/>
    </i>
    <i r="1">
      <x v="9"/>
    </i>
    <i r="1">
      <x v="10"/>
    </i>
    <i r="1">
      <x v="12"/>
    </i>
    <i r="1">
      <x v="19"/>
    </i>
    <i r="1">
      <x v="22"/>
    </i>
    <i r="1">
      <x v="28"/>
    </i>
    <i r="1">
      <x v="29"/>
    </i>
    <i r="1">
      <x v="33"/>
    </i>
    <i r="1">
      <x v="35"/>
    </i>
    <i r="1">
      <x v="43"/>
    </i>
    <i r="1">
      <x v="54"/>
    </i>
    <i r="1">
      <x v="60"/>
    </i>
    <i r="1">
      <x v="63"/>
    </i>
    <i r="1">
      <x v="70"/>
    </i>
    <i r="1">
      <x v="71"/>
    </i>
    <i r="1">
      <x v="72"/>
    </i>
    <i r="1">
      <x v="77"/>
    </i>
    <i>
      <x v="8"/>
      <x v="4"/>
    </i>
    <i r="1">
      <x v="11"/>
    </i>
    <i r="1">
      <x v="15"/>
    </i>
    <i r="1">
      <x v="16"/>
    </i>
    <i r="1">
      <x v="17"/>
    </i>
    <i r="1">
      <x v="21"/>
    </i>
    <i r="1">
      <x v="39"/>
    </i>
    <i r="1">
      <x v="40"/>
    </i>
    <i r="1">
      <x v="41"/>
    </i>
    <i r="1">
      <x v="50"/>
    </i>
    <i r="1">
      <x v="62"/>
    </i>
    <i r="1">
      <x v="64"/>
    </i>
    <i r="1">
      <x v="65"/>
    </i>
    <i r="1">
      <x v="66"/>
    </i>
    <i r="1">
      <x v="74"/>
    </i>
    <i>
      <x v="9"/>
      <x v="78"/>
    </i>
    <i>
      <x v="10"/>
      <x v="25"/>
    </i>
    <i r="1">
      <x v="27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5" hier="-1"/>
    <pageField fld="1" hier="-1"/>
    <pageField fld="33" hier="-1"/>
    <pageField fld="34" hier="-1"/>
  </pageFields>
  <dataFields count="7">
    <dataField name="Результат" fld="21" baseField="29" baseItem="4" numFmtId="165"/>
    <dataField name="Комиссия" fld="16" baseField="27" baseItem="3" numFmtId="165"/>
    <dataField name="Количество сделок" fld="21" subtotal="count" baseField="29" baseItem="5" numFmtId="3"/>
    <dataField name="Сред. рез-т на сделку" fld="21" subtotal="average" baseField="27" baseItem="4" numFmtId="165"/>
    <dataField name="Мин. рез-т в сделке" fld="21" subtotal="min" baseField="27" baseItem="4" numFmtId="165"/>
    <dataField name="Макс. рез-т в сделке" fld="21" subtotal="max" baseField="27" baseItem="4" numFmtId="165"/>
    <dataField name="Объем" fld="40" baseField="30" baseItem="2" numFmtId="3"/>
  </dataFields>
  <formats count="36">
    <format dxfId="122">
      <pivotArea outline="0" fieldPosition="0"/>
    </format>
    <format dxfId="121">
      <pivotArea type="topRight" dataOnly="0" labelOnly="1" outline="0" fieldPosition="0"/>
    </format>
    <format dxfId="120">
      <pivotArea type="all" dataOnly="0" outline="0" fieldPosition="0"/>
    </format>
    <format dxfId="119">
      <pivotArea type="all" dataOnly="0" outline="0" fieldPosition="0"/>
    </format>
    <format dxfId="118">
      <pivotArea type="all" dataOnly="0" outline="0" fieldPosition="0"/>
    </format>
    <format dxfId="117">
      <pivotArea type="all" dataOnly="0" outline="0" fieldPosition="0"/>
    </format>
    <format dxfId="116">
      <pivotArea type="all" dataOnly="0" outline="0" fieldPosition="0"/>
    </format>
    <format dxfId="115">
      <pivotArea type="all" dataOnly="0" outline="0" fieldPosition="0"/>
    </format>
    <format dxfId="114">
      <pivotArea field="5" type="button" dataOnly="0" labelOnly="1" outline="0" axis="axisPage" fieldPosition="0"/>
    </format>
    <format dxfId="113">
      <pivotArea dataOnly="0" labelOnly="1" outline="0" fieldPosition="0">
        <references count="1">
          <reference field="5" count="0"/>
        </references>
      </pivotArea>
    </format>
    <format dxfId="112">
      <pivotArea field="33" type="button" dataOnly="0" labelOnly="1" outline="0" axis="axisPage" fieldPosition="2"/>
    </format>
    <format dxfId="111">
      <pivotArea dataOnly="0" labelOnly="1" outline="0" fieldPosition="0">
        <references count="1">
          <reference field="33" count="0"/>
        </references>
      </pivotArea>
    </format>
    <format dxfId="110">
      <pivotArea field="34" type="button" dataOnly="0" labelOnly="1" outline="0" axis="axisPage" fieldPosition="3"/>
    </format>
    <format dxfId="109">
      <pivotArea dataOnly="0" labelOnly="1" outline="0" fieldPosition="0">
        <references count="1">
          <reference field="34" count="0"/>
        </references>
      </pivotArea>
    </format>
    <format dxfId="108">
      <pivotArea type="all" dataOnly="0" outline="0" fieldPosition="0"/>
    </format>
    <format dxfId="107">
      <pivotArea type="all" dataOnly="0" outline="0" fieldPosition="0"/>
    </format>
    <format dxfId="106">
      <pivotArea field="5" type="button" dataOnly="0" labelOnly="1" outline="0" axis="axisPage" fieldPosition="0"/>
    </format>
    <format dxfId="105">
      <pivotArea dataOnly="0" labelOnly="1" outline="0" fieldPosition="0">
        <references count="1">
          <reference field="5" count="0"/>
        </references>
      </pivotArea>
    </format>
    <format dxfId="104">
      <pivotArea field="33" type="button" dataOnly="0" labelOnly="1" outline="0" axis="axisPage" fieldPosition="2"/>
    </format>
    <format dxfId="103">
      <pivotArea dataOnly="0" labelOnly="1" outline="0" fieldPosition="0">
        <references count="1">
          <reference field="33" count="0"/>
        </references>
      </pivotArea>
    </format>
    <format dxfId="102">
      <pivotArea field="34" type="button" dataOnly="0" labelOnly="1" outline="0" axis="axisPage" fieldPosition="3"/>
    </format>
    <format dxfId="101">
      <pivotArea dataOnly="0" labelOnly="1" outline="0" fieldPosition="0">
        <references count="1">
          <reference field="34" count="0"/>
        </references>
      </pivotArea>
    </format>
    <format dxfId="100">
      <pivotArea outline="0" fieldPosition="0">
        <references count="1">
          <reference field="4294967294" count="1">
            <x v="2"/>
          </reference>
        </references>
      </pivotArea>
    </format>
    <format dxfId="99">
      <pivotArea type="all" dataOnly="0" outline="0" fieldPosition="0"/>
    </format>
    <format dxfId="98">
      <pivotArea type="all" dataOnly="0" outline="0" fieldPosition="0"/>
    </format>
    <format dxfId="97">
      <pivotArea type="all" dataOnly="0" outline="0" fieldPosition="0"/>
    </format>
    <format dxfId="96">
      <pivotArea type="all" dataOnly="0" outline="0" fieldPosition="0"/>
    </format>
    <format dxfId="95">
      <pivotArea outline="0" fieldPosition="0">
        <references count="1">
          <reference field="4294967294" count="1">
            <x v="3"/>
          </reference>
        </references>
      </pivotArea>
    </format>
    <format dxfId="94">
      <pivotArea outline="0" fieldPosition="0">
        <references count="1">
          <reference field="4294967294" count="1">
            <x v="4"/>
          </reference>
        </references>
      </pivotArea>
    </format>
    <format dxfId="93">
      <pivotArea outline="0" fieldPosition="0">
        <references count="1">
          <reference field="4294967294" count="1">
            <x v="5"/>
          </reference>
        </references>
      </pivotArea>
    </format>
    <format dxfId="92">
      <pivotArea type="all" dataOnly="0" outline="0" fieldPosition="0"/>
    </format>
    <format dxfId="91">
      <pivotArea outline="0" fieldPosition="0">
        <references count="1">
          <reference field="4294967294" count="1">
            <x v="1"/>
          </reference>
        </references>
      </pivotArea>
    </format>
    <format dxfId="90">
      <pivotArea type="all" dataOnly="0" outline="0" fieldPosition="0"/>
    </format>
    <format dxfId="89">
      <pivotArea type="all" dataOnly="0" outline="0" fieldPosition="0"/>
    </format>
    <format dxfId="88">
      <pivotArea type="all" dataOnly="0" outline="0" fieldPosition="0"/>
    </format>
    <format dxfId="87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grandTotalCaption="Общий итог" updatedVersion="4" minRefreshableVersion="3" useAutoFormatting="1" colGrandTotals="0" itemPrintTitles="1" mergeItem="1" createdVersion="4" indent="0" outline="1" outlineData="1" multipleFieldFilters="0" chartFormat="4" rowHeaderCaption="Дата" colHeaderCaption="Направление">
  <location ref="Z7:AN40" firstHeaderRow="1" firstDataRow="3" firstDataCol="1" rowPageCount="3" colPageCount="1"/>
  <pivotFields count="41">
    <pivotField showAll="0"/>
    <pivotField name="Дата" axis="axisRow" outline="0" showAll="0" includeNewItemsInFilter="1" sortType="ascending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h="1" x="30"/>
        <item t="default"/>
      </items>
    </pivotField>
    <pivotField showAll="0"/>
    <pivotField showAll="0"/>
    <pivotField showAll="0"/>
    <pivotField axis="axisPage" outline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axis="axisCol" dataField="1" outline="0" showAll="0" includeNewItemsInFilter="1" sortType="ascending">
      <items count="4">
        <item n="LONG" x="0"/>
        <item n="SHORT"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/>
    <pivotField showAll="0"/>
    <pivotField dataField="1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6"/>
    <field x="-2"/>
  </colFields>
  <colItems count="14">
    <i>
      <x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</colItems>
  <pageFields count="3">
    <pageField fld="5" hier="-1"/>
    <pageField fld="33" hier="-1"/>
    <pageField fld="34" hier="-1"/>
  </pageFields>
  <dataFields count="7">
    <dataField name="Результат" fld="21" baseField="1" baseItem="0" numFmtId="165"/>
    <dataField name="Комиссия" fld="16" baseField="1" baseItem="3" numFmtId="165"/>
    <dataField name="Кол-во сделок" fld="6" subtotal="count" baseField="1" baseItem="0" numFmtId="166"/>
    <dataField name="Сред. рез-т на сделку" fld="21" subtotal="average" baseField="1" baseItem="7" numFmtId="165"/>
    <dataField name="Мин. рез-т в сделке" fld="21" subtotal="min" baseField="1" baseItem="7" numFmtId="165"/>
    <dataField name="Макс. рез-т в сделке" fld="21" subtotal="max" baseField="1" baseItem="6" numFmtId="165"/>
    <dataField name="Объем" fld="40" baseField="1" baseItem="6" numFmtId="3"/>
  </dataFields>
  <formats count="55">
    <format dxfId="177">
      <pivotArea outline="0" collapsedLevelsAreSubtotals="1" fieldPosition="0"/>
    </format>
    <format dxfId="176">
      <pivotArea outline="0" collapsedLevelsAreSubtotals="1" fieldPosition="0">
        <references count="2">
          <reference field="4294967294" count="1" selected="0">
            <x v="2"/>
          </reference>
          <reference field="6" count="1" selected="0">
            <x v="0"/>
          </reference>
        </references>
      </pivotArea>
    </format>
    <format dxfId="175">
      <pivotArea outline="0" collapsedLevelsAreSubtotals="1" fieldPosition="0">
        <references count="2">
          <reference field="4294967294" count="1" selected="0">
            <x v="2"/>
          </reference>
          <reference field="6" count="1" selected="0">
            <x v="1"/>
          </reference>
        </references>
      </pivotArea>
    </format>
    <format dxfId="174">
      <pivotArea field="5" type="button" dataOnly="0" labelOnly="1" outline="0" axis="axisPage" fieldPosition="0"/>
    </format>
    <format dxfId="173">
      <pivotArea dataOnly="0" labelOnly="1" outline="0" fieldPosition="0">
        <references count="1">
          <reference field="5" count="0"/>
        </references>
      </pivotArea>
    </format>
    <format dxfId="172">
      <pivotArea field="33" type="button" dataOnly="0" labelOnly="1" outline="0" axis="axisPage" fieldPosition="1"/>
    </format>
    <format dxfId="171">
      <pivotArea dataOnly="0" labelOnly="1" outline="0" fieldPosition="0">
        <references count="1">
          <reference field="33" count="0"/>
        </references>
      </pivotArea>
    </format>
    <format dxfId="170">
      <pivotArea field="34" type="button" dataOnly="0" labelOnly="1" outline="0" axis="axisPage" fieldPosition="2"/>
    </format>
    <format dxfId="169">
      <pivotArea dataOnly="0" labelOnly="1" outline="0" fieldPosition="0">
        <references count="1">
          <reference field="34" count="0"/>
        </references>
      </pivotArea>
    </format>
    <format dxfId="168">
      <pivotArea type="all" dataOnly="0" outline="0" fieldPosition="0"/>
    </format>
    <format dxfId="167">
      <pivotArea field="5" type="button" dataOnly="0" labelOnly="1" outline="0" axis="axisPage" fieldPosition="0"/>
    </format>
    <format dxfId="166">
      <pivotArea dataOnly="0" labelOnly="1" outline="0" fieldPosition="0">
        <references count="1">
          <reference field="5" count="0"/>
        </references>
      </pivotArea>
    </format>
    <format dxfId="165">
      <pivotArea field="33" type="button" dataOnly="0" labelOnly="1" outline="0" axis="axisPage" fieldPosition="1"/>
    </format>
    <format dxfId="164">
      <pivotArea dataOnly="0" labelOnly="1" outline="0" fieldPosition="0">
        <references count="1">
          <reference field="33" count="0"/>
        </references>
      </pivotArea>
    </format>
    <format dxfId="163">
      <pivotArea field="34" type="button" dataOnly="0" labelOnly="1" outline="0" axis="axisPage" fieldPosition="2"/>
    </format>
    <format dxfId="162">
      <pivotArea dataOnly="0" labelOnly="1" outline="0" fieldPosition="0">
        <references count="1">
          <reference field="34" count="0"/>
        </references>
      </pivotArea>
    </format>
    <format dxfId="161">
      <pivotArea dataOnly="0" labelOnly="1" fieldPosition="0">
        <references count="1">
          <reference field="6" count="1">
            <x v="0"/>
          </reference>
        </references>
      </pivotArea>
    </format>
    <format dxfId="160">
      <pivotArea field="6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159">
      <pivotArea type="all" dataOnly="0" outline="0" fieldPosition="0"/>
    </format>
    <format dxfId="158">
      <pivotArea type="all" dataOnly="0" outline="0" fieldPosition="0"/>
    </format>
    <format dxfId="157">
      <pivotArea grandRow="1" outline="0" collapsedLevelsAreSubtotals="1" fieldPosition="0"/>
    </format>
    <format dxfId="156">
      <pivotArea dataOnly="0" labelOnly="1" grandRow="1" outline="0" fieldPosition="0"/>
    </format>
    <format dxfId="155">
      <pivotArea field="5" type="button" dataOnly="0" labelOnly="1" outline="0" axis="axisPage" fieldPosition="0"/>
    </format>
    <format dxfId="154">
      <pivotArea dataOnly="0" labelOnly="1" outline="0" fieldPosition="0">
        <references count="1">
          <reference field="5" count="0"/>
        </references>
      </pivotArea>
    </format>
    <format dxfId="153">
      <pivotArea field="33" type="button" dataOnly="0" labelOnly="1" outline="0" axis="axisPage" fieldPosition="1"/>
    </format>
    <format dxfId="152">
      <pivotArea dataOnly="0" labelOnly="1" outline="0" fieldPosition="0">
        <references count="1">
          <reference field="33" count="0"/>
        </references>
      </pivotArea>
    </format>
    <format dxfId="151">
      <pivotArea field="34" type="button" dataOnly="0" labelOnly="1" outline="0" axis="axisPage" fieldPosition="2"/>
    </format>
    <format dxfId="150">
      <pivotArea dataOnly="0" labelOnly="1" outline="0" fieldPosition="0">
        <references count="1">
          <reference field="34" count="0"/>
        </references>
      </pivotArea>
    </format>
    <format dxfId="149">
      <pivotArea type="origin" dataOnly="0" labelOnly="1" outline="0" fieldPosition="0"/>
    </format>
    <format dxfId="148">
      <pivotArea field="1" type="button" dataOnly="0" labelOnly="1" outline="0" axis="axisRow" fieldPosition="0"/>
    </format>
    <format dxfId="147">
      <pivotArea field="6" type="button" dataOnly="0" labelOnly="1" outline="0" axis="axisCol" fieldPosition="0"/>
    </format>
    <format dxfId="146">
      <pivotArea field="-2" type="button" dataOnly="0" labelOnly="1" outline="0" axis="axisCol" fieldPosition="1"/>
    </format>
    <format dxfId="145">
      <pivotArea type="topRight" dataOnly="0" labelOnly="1" outline="0" fieldPosition="0"/>
    </format>
    <format dxfId="144">
      <pivotArea dataOnly="0" labelOnly="1" fieldPosition="0">
        <references count="1">
          <reference field="6" count="0"/>
        </references>
      </pivotArea>
    </format>
    <format dxfId="143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42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41">
      <pivotArea field="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14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1" selected="0">
            <x v="0"/>
          </reference>
        </references>
      </pivotArea>
    </format>
    <format dxfId="139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1" selected="0">
            <x v="1"/>
          </reference>
        </references>
      </pivotArea>
    </format>
    <format dxfId="138">
      <pivotArea type="all" dataOnly="0" outline="0" fieldPosition="0"/>
    </format>
    <format dxfId="137">
      <pivotArea type="all" dataOnly="0" outline="0" fieldPosition="0"/>
    </format>
    <format dxfId="136">
      <pivotArea type="all" dataOnly="0" outline="0" fieldPosition="0"/>
    </format>
    <format dxfId="135">
      <pivotArea outline="0" fieldPosition="0">
        <references count="1">
          <reference field="4294967294" count="1">
            <x v="1"/>
          </reference>
        </references>
      </pivotArea>
    </format>
    <format dxfId="134">
      <pivotArea type="all" dataOnly="0" outline="0" fieldPosition="0"/>
    </format>
    <format dxfId="133">
      <pivotArea type="all" dataOnly="0" outline="0" fieldPosition="0"/>
    </format>
    <format dxfId="132">
      <pivotArea dataOnly="0" labelOnly="1" fieldPosition="0">
        <references count="1">
          <reference field="6" count="1">
            <x v="1"/>
          </reference>
        </references>
      </pivotArea>
    </format>
    <format dxfId="131">
      <pivotArea dataOnly="0" labelOnly="1" fieldPosition="0">
        <references count="1">
          <reference field="6" count="1">
            <x v="0"/>
          </reference>
        </references>
      </pivotArea>
    </format>
    <format dxfId="130">
      <pivotArea outline="0" fieldPosition="0">
        <references count="1">
          <reference field="4294967294" count="1">
            <x v="3"/>
          </reference>
        </references>
      </pivotArea>
    </format>
    <format dxfId="129">
      <pivotArea outline="0" fieldPosition="0">
        <references count="1">
          <reference field="4294967294" count="1">
            <x v="4"/>
          </reference>
        </references>
      </pivotArea>
    </format>
    <format dxfId="128">
      <pivotArea outline="0" fieldPosition="0">
        <references count="1">
          <reference field="4294967294" count="1">
            <x v="5"/>
          </reference>
        </references>
      </pivotArea>
    </format>
    <format dxfId="127">
      <pivotArea type="all" dataOnly="0" outline="0" fieldPosition="0"/>
    </format>
    <format dxfId="126">
      <pivotArea outline="0" fieldPosition="0">
        <references count="1">
          <reference field="4294967294" count="1">
            <x v="2"/>
          </reference>
        </references>
      </pivotArea>
    </format>
    <format dxfId="125">
      <pivotArea type="all" dataOnly="0" outline="0" fieldPosition="0"/>
    </format>
    <format dxfId="124">
      <pivotArea type="all" dataOnly="0" outline="0" fieldPosition="0"/>
    </format>
    <format dxfId="123">
      <pivotArea outline="0" fieldPosition="0">
        <references count="1">
          <reference field="4294967294" count="1">
            <x v="6"/>
          </reference>
        </references>
      </pivotArea>
    </format>
  </formats>
  <chartFormats count="1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1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1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1"/>
          </reference>
        </references>
      </pivotArea>
    </chartFormat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1"/>
          </reference>
          <reference field="6" count="1" selected="0">
            <x v="0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0"/>
          </reference>
        </references>
      </pivotArea>
    </chartFormat>
    <chartFormat chart="3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3" format="4" series="1">
      <pivotArea type="data" outline="0" fieldPosition="0">
        <references count="2">
          <reference field="4294967294" count="1" selected="0">
            <x v="1"/>
          </reference>
          <reference field="6" count="1" selected="0">
            <x v="1"/>
          </reference>
        </references>
      </pivotArea>
    </chartFormat>
    <chartFormat chart="3" format="5" series="1">
      <pivotArea type="data" outline="0" fieldPosition="0">
        <references count="2">
          <reference field="4294967294" count="1" selected="0">
            <x v="2"/>
          </reference>
          <reference field="6" count="1" selected="0">
            <x v="1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ptPriceResult" cacheId="0" applyNumberFormats="0" applyBorderFormats="0" applyFontFormats="0" applyPatternFormats="0" applyAlignmentFormats="0" applyWidthHeightFormats="1" dataCaption="Данные" grandTotalCaption="Общий итог" updatedVersion="4" minRefreshableVersion="3" showMemberPropertyTips="0" useAutoFormatting="1" itemPrintTitles="1" createdVersion="4" indent="0" compact="0" compactData="0" chartFormat="2">
  <location ref="BO7:BV35" firstHeaderRow="0" firstDataRow="1" firstDataCol="1" rowPageCount="4" colPageCount="1"/>
  <pivotFields count="41">
    <pivotField compact="0" outline="0" showAll="0" defaultSubtotal="0"/>
    <pivotField name="Дата" axis="axisPage" compact="0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125">
        <item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compact="0" outline="0" subtotalTop="0" showAll="0" includeNewItemsInFilter="1">
      <items count="4">
        <item x="2"/>
        <item x="1"/>
        <item x="0"/>
        <item t="default"/>
      </items>
    </pivotField>
    <pivotField compact="0" outline="0" showAll="0" defaultSubtotal="0"/>
    <pivotField compact="0" outline="0" showAll="0" defaultSubtotal="0"/>
    <pivotField axis="axisRow" compact="0" outline="0" showAll="0" includeNewItemsInFilter="1">
      <items count="30">
        <item x="2"/>
        <item x="3"/>
        <item x="1"/>
        <item x="0"/>
        <item h="1" x="27"/>
        <item h="1" x="28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</pivotFields>
  <rowFields count="1">
    <field x="37"/>
  </rowFields>
  <rowItems count="28">
    <i>
      <x/>
    </i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5" hier="0"/>
    <pageField fld="1" hier="-1"/>
    <pageField fld="33" hier="-1"/>
    <pageField fld="34" hier="-1"/>
  </pageFields>
  <dataFields count="7">
    <dataField name="Результат" fld="21" baseField="38" baseItem="2" numFmtId="165"/>
    <dataField name="Комиссия" fld="16" baseField="38" baseItem="3" numFmtId="165"/>
    <dataField name="Кол-во сделок" fld="10" subtotal="count" baseField="38" baseItem="2" numFmtId="3"/>
    <dataField name="Сред. рез-т на сделку" fld="21" subtotal="average" baseField="38" baseItem="2" numFmtId="165"/>
    <dataField name="Мин. рез-т в сделке" fld="21" subtotal="min" baseField="38" baseItem="6" numFmtId="165"/>
    <dataField name="Макс. рез-т в сделке" fld="21" subtotal="max" baseField="38" baseItem="6" numFmtId="165"/>
    <dataField name="Объем" fld="40" baseField="39" baseItem="0" numFmtId="3"/>
  </dataFields>
  <formats count="32">
    <format dxfId="209">
      <pivotArea type="all" dataOnly="0" outline="0" fieldPosition="0"/>
    </format>
    <format dxfId="208">
      <pivotArea type="all" dataOnly="0" outline="0" fieldPosition="0"/>
    </format>
    <format dxfId="207">
      <pivotArea field="5" type="button" dataOnly="0" labelOnly="1" outline="0" axis="axisPage" fieldPosition="0"/>
    </format>
    <format dxfId="206">
      <pivotArea dataOnly="0" labelOnly="1" outline="0" fieldPosition="0">
        <references count="1">
          <reference field="5" count="0"/>
        </references>
      </pivotArea>
    </format>
    <format dxfId="205">
      <pivotArea field="33" type="button" dataOnly="0" labelOnly="1" outline="0" axis="axisPage" fieldPosition="2"/>
    </format>
    <format dxfId="204">
      <pivotArea dataOnly="0" labelOnly="1" outline="0" fieldPosition="0">
        <references count="1">
          <reference field="33" count="0"/>
        </references>
      </pivotArea>
    </format>
    <format dxfId="203">
      <pivotArea field="34" type="button" dataOnly="0" labelOnly="1" outline="0" axis="axisPage" fieldPosition="3"/>
    </format>
    <format dxfId="202">
      <pivotArea dataOnly="0" labelOnly="1" outline="0" fieldPosition="0">
        <references count="1">
          <reference field="34" count="0"/>
        </references>
      </pivotArea>
    </format>
    <format dxfId="201">
      <pivotArea field="5" type="button" dataOnly="0" labelOnly="1" outline="0" axis="axisPage" fieldPosition="0"/>
    </format>
    <format dxfId="200">
      <pivotArea dataOnly="0" labelOnly="1" outline="0" fieldPosition="0">
        <references count="1">
          <reference field="5" count="0"/>
        </references>
      </pivotArea>
    </format>
    <format dxfId="199">
      <pivotArea field="33" type="button" dataOnly="0" labelOnly="1" outline="0" axis="axisPage" fieldPosition="2"/>
    </format>
    <format dxfId="198">
      <pivotArea dataOnly="0" labelOnly="1" outline="0" fieldPosition="0">
        <references count="1">
          <reference field="33" count="0"/>
        </references>
      </pivotArea>
    </format>
    <format dxfId="197">
      <pivotArea field="34" type="button" dataOnly="0" labelOnly="1" outline="0" axis="axisPage" fieldPosition="3"/>
    </format>
    <format dxfId="196">
      <pivotArea dataOnly="0" labelOnly="1" outline="0" fieldPosition="0">
        <references count="1">
          <reference field="34" count="0"/>
        </references>
      </pivotArea>
    </format>
    <format dxfId="195">
      <pivotArea field="5" type="button" dataOnly="0" labelOnly="1" outline="0" axis="axisPage" fieldPosition="0"/>
    </format>
    <format dxfId="194">
      <pivotArea dataOnly="0" labelOnly="1" outline="0" fieldPosition="0">
        <references count="1">
          <reference field="5" count="0"/>
        </references>
      </pivotArea>
    </format>
    <format dxfId="193">
      <pivotArea field="33" type="button" dataOnly="0" labelOnly="1" outline="0" axis="axisPage" fieldPosition="2"/>
    </format>
    <format dxfId="192">
      <pivotArea dataOnly="0" labelOnly="1" outline="0" fieldPosition="0">
        <references count="1">
          <reference field="33" count="0"/>
        </references>
      </pivotArea>
    </format>
    <format dxfId="191">
      <pivotArea field="34" type="button" dataOnly="0" labelOnly="1" outline="0" axis="axisPage" fieldPosition="3"/>
    </format>
    <format dxfId="190">
      <pivotArea dataOnly="0" labelOnly="1" outline="0" fieldPosition="0">
        <references count="1">
          <reference field="34" count="0"/>
        </references>
      </pivotArea>
    </format>
    <format dxfId="189">
      <pivotArea outline="0" collapsedLevelsAreSubtotals="1" fieldPosition="0"/>
    </format>
    <format dxfId="188">
      <pivotArea outline="0" fieldPosition="0">
        <references count="1">
          <reference field="4294967294" count="1">
            <x v="0"/>
          </reference>
        </references>
      </pivotArea>
    </format>
    <format dxfId="187">
      <pivotArea type="all" dataOnly="0" outline="0" fieldPosition="0"/>
    </format>
    <format dxfId="186">
      <pivotArea type="all" dataOnly="0" outline="0" fieldPosition="0"/>
    </format>
    <format dxfId="185">
      <pivotArea type="all" dataOnly="0" outline="0" fieldPosition="0"/>
    </format>
    <format dxfId="184">
      <pivotArea outline="0" fieldPosition="0">
        <references count="1">
          <reference field="4294967294" count="1">
            <x v="2"/>
          </reference>
        </references>
      </pivotArea>
    </format>
    <format dxfId="183">
      <pivotArea outline="0" fieldPosition="0">
        <references count="1">
          <reference field="4294967294" count="1">
            <x v="3"/>
          </reference>
        </references>
      </pivotArea>
    </format>
    <format dxfId="182">
      <pivotArea outline="0" fieldPosition="0">
        <references count="1">
          <reference field="4294967294" count="1">
            <x v="4"/>
          </reference>
        </references>
      </pivotArea>
    </format>
    <format dxfId="181">
      <pivotArea outline="0" fieldPosition="0">
        <references count="1">
          <reference field="4294967294" count="1">
            <x v="5"/>
          </reference>
        </references>
      </pivotArea>
    </format>
    <format dxfId="180">
      <pivotArea outline="0" fieldPosition="0">
        <references count="1">
          <reference field="4294967294" count="1">
            <x v="1"/>
          </reference>
        </references>
      </pivotArea>
    </format>
    <format dxfId="179">
      <pivotArea type="all" dataOnly="0" outline="0" fieldPosition="0"/>
    </format>
    <format dxfId="178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Данные" grandTotalCaption="Результат" updatedVersion="4" minRefreshableVersion="3" showMemberPropertyTips="0" useAutoFormatting="1" itemPrintTitles="1" mergeItem="1" createdVersion="4" indent="0" compact="0" compactData="0" rowHeaderCaption="Тикер" colHeaderCaption="Направление">
  <location ref="A7:H131" firstHeaderRow="0" firstDataRow="1" firstDataCol="1" rowPageCount="3" colPageCount="1"/>
  <pivotFields count="41">
    <pivotField compact="0" outline="0" showAll="0" defaultSubtotal="0"/>
    <pivotField name="Дата" axis="axisPage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descending">
      <items count="125">
        <item h="1"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 sortType="ascending">
      <items count="4">
        <item n="LONG" x="0"/>
        <item n="SHORT" x="1"/>
        <item h="1" x="2"/>
        <item t="default"/>
      </items>
    </pivotField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1">
    <field x="5"/>
  </rowFields>
  <rowItems count="124">
    <i>
      <x v="102"/>
    </i>
    <i>
      <x v="84"/>
    </i>
    <i>
      <x v="93"/>
    </i>
    <i>
      <x v="96"/>
    </i>
    <i>
      <x v="2"/>
    </i>
    <i>
      <x v="119"/>
    </i>
    <i>
      <x v="107"/>
    </i>
    <i>
      <x v="114"/>
    </i>
    <i>
      <x v="98"/>
    </i>
    <i>
      <x v="90"/>
    </i>
    <i>
      <x v="72"/>
    </i>
    <i>
      <x v="87"/>
    </i>
    <i>
      <x v="103"/>
    </i>
    <i>
      <x v="113"/>
    </i>
    <i>
      <x v="92"/>
    </i>
    <i>
      <x v="71"/>
    </i>
    <i>
      <x v="106"/>
    </i>
    <i>
      <x v="121"/>
    </i>
    <i>
      <x v="53"/>
    </i>
    <i>
      <x v="34"/>
    </i>
    <i>
      <x v="24"/>
    </i>
    <i>
      <x v="91"/>
    </i>
    <i>
      <x v="74"/>
    </i>
    <i>
      <x v="85"/>
    </i>
    <i>
      <x v="20"/>
    </i>
    <i>
      <x v="76"/>
    </i>
    <i>
      <x v="23"/>
    </i>
    <i>
      <x v="70"/>
    </i>
    <i>
      <x v="9"/>
    </i>
    <i>
      <x v="108"/>
    </i>
    <i>
      <x v="62"/>
    </i>
    <i>
      <x v="47"/>
    </i>
    <i>
      <x v="83"/>
    </i>
    <i>
      <x v="21"/>
    </i>
    <i>
      <x v="79"/>
    </i>
    <i>
      <x v="45"/>
    </i>
    <i>
      <x v="31"/>
    </i>
    <i>
      <x v="1"/>
    </i>
    <i>
      <x v="105"/>
    </i>
    <i>
      <x v="64"/>
    </i>
    <i>
      <x v="118"/>
    </i>
    <i>
      <x v="82"/>
    </i>
    <i>
      <x v="19"/>
    </i>
    <i>
      <x v="5"/>
    </i>
    <i>
      <x v="110"/>
    </i>
    <i>
      <x v="17"/>
    </i>
    <i>
      <x v="28"/>
    </i>
    <i>
      <x v="48"/>
    </i>
    <i>
      <x v="61"/>
    </i>
    <i>
      <x v="69"/>
    </i>
    <i>
      <x v="18"/>
    </i>
    <i>
      <x v="66"/>
    </i>
    <i>
      <x v="65"/>
    </i>
    <i>
      <x v="99"/>
    </i>
    <i>
      <x v="52"/>
    </i>
    <i>
      <x v="15"/>
    </i>
    <i>
      <x v="16"/>
    </i>
    <i>
      <x v="78"/>
    </i>
    <i>
      <x v="112"/>
    </i>
    <i>
      <x v="33"/>
    </i>
    <i>
      <x v="50"/>
    </i>
    <i>
      <x v="25"/>
    </i>
    <i>
      <x v="97"/>
    </i>
    <i>
      <x v="46"/>
    </i>
    <i>
      <x v="14"/>
    </i>
    <i>
      <x v="43"/>
    </i>
    <i>
      <x v="32"/>
    </i>
    <i>
      <x v="7"/>
    </i>
    <i>
      <x v="51"/>
    </i>
    <i>
      <x v="37"/>
    </i>
    <i>
      <x v="54"/>
    </i>
    <i>
      <x v="39"/>
    </i>
    <i>
      <x v="29"/>
    </i>
    <i>
      <x v="77"/>
    </i>
    <i>
      <x v="86"/>
    </i>
    <i>
      <x v="30"/>
    </i>
    <i>
      <x v="3"/>
    </i>
    <i>
      <x v="122"/>
    </i>
    <i>
      <x v="11"/>
    </i>
    <i>
      <x v="38"/>
    </i>
    <i>
      <x v="67"/>
    </i>
    <i>
      <x v="41"/>
    </i>
    <i>
      <x v="44"/>
    </i>
    <i>
      <x v="57"/>
    </i>
    <i>
      <x v="63"/>
    </i>
    <i>
      <x v="12"/>
    </i>
    <i>
      <x v="60"/>
    </i>
    <i>
      <x v="22"/>
    </i>
    <i>
      <x v="6"/>
    </i>
    <i>
      <x v="59"/>
    </i>
    <i>
      <x v="58"/>
    </i>
    <i>
      <x v="4"/>
    </i>
    <i>
      <x v="8"/>
    </i>
    <i>
      <x v="68"/>
    </i>
    <i>
      <x v="123"/>
    </i>
    <i>
      <x v="40"/>
    </i>
    <i>
      <x v="13"/>
    </i>
    <i>
      <x v="73"/>
    </i>
    <i>
      <x v="42"/>
    </i>
    <i>
      <x v="26"/>
    </i>
    <i>
      <x v="35"/>
    </i>
    <i>
      <x v="49"/>
    </i>
    <i>
      <x v="115"/>
    </i>
    <i>
      <x v="75"/>
    </i>
    <i>
      <x v="104"/>
    </i>
    <i>
      <x v="81"/>
    </i>
    <i>
      <x v="80"/>
    </i>
    <i>
      <x v="36"/>
    </i>
    <i>
      <x v="120"/>
    </i>
    <i>
      <x v="109"/>
    </i>
    <i>
      <x v="116"/>
    </i>
    <i>
      <x v="100"/>
    </i>
    <i>
      <x v="117"/>
    </i>
    <i>
      <x v="55"/>
    </i>
    <i>
      <x v="27"/>
    </i>
    <i>
      <x v="89"/>
    </i>
    <i>
      <x v="56"/>
    </i>
    <i>
      <x v="111"/>
    </i>
    <i>
      <x v="94"/>
    </i>
    <i>
      <x v="88"/>
    </i>
    <i>
      <x v="95"/>
    </i>
    <i>
      <x v="10"/>
    </i>
    <i>
      <x v="101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3">
    <pageField fld="1" hier="-1"/>
    <pageField fld="33" hier="-1"/>
    <pageField fld="34" hier="-1"/>
  </pageFields>
  <dataFields count="7">
    <dataField name="Результат" fld="21" baseField="5" baseItem="62" numFmtId="165"/>
    <dataField name="Комиссия" fld="16" baseField="5" baseItem="37" numFmtId="165"/>
    <dataField name="Кол-во сделок" fld="10" subtotal="count" baseField="5" baseItem="27" numFmtId="166"/>
    <dataField name="Сред. рез-т на сделку" fld="21" subtotal="average" baseField="5" baseItem="20" numFmtId="165"/>
    <dataField name="Мин. рез-т в сделке" fld="21" subtotal="min" baseField="5" baseItem="17" numFmtId="165"/>
    <dataField name="Макс. рез-т в сделке" fld="21" subtotal="max" baseField="5" baseItem="17" numFmtId="165"/>
    <dataField name="Объем" fld="40" baseField="5" baseItem="74" numFmtId="3"/>
  </dataFields>
  <formats count="44">
    <format dxfId="252">
      <pivotArea type="all" dataOnly="0" outline="0" fieldPosition="0"/>
    </format>
    <format dxfId="251">
      <pivotArea type="all" dataOnly="0" outline="0" fieldPosition="0"/>
    </format>
    <format dxfId="250">
      <pivotArea outline="0" fieldPosition="0"/>
    </format>
    <format dxfId="249">
      <pivotArea field="6" type="button" dataOnly="0" labelOnly="1" outline="0"/>
    </format>
    <format dxfId="248">
      <pivotArea type="topRight" dataOnly="0" labelOnly="1" outline="0" fieldPosition="0"/>
    </format>
    <format dxfId="247">
      <pivotArea dataOnly="0" labelOnly="1" grandCol="1" outline="0" fieldPosition="0"/>
    </format>
    <format dxfId="246">
      <pivotArea field="6" type="button" dataOnly="0" labelOnly="1" outline="0"/>
    </format>
    <format dxfId="245">
      <pivotArea field="5" type="button" dataOnly="0" labelOnly="1" outline="0" axis="axisRow" fieldPosition="0"/>
    </format>
    <format dxfId="244">
      <pivotArea dataOnly="0" labelOnly="1" grandCol="1" outline="0" fieldPosition="0"/>
    </format>
    <format>
      <pivotArea type="all" dataOnly="0" outline="0" fieldPosition="0"/>
    </format>
    <format dxfId="243">
      <pivotArea field="5" type="button" dataOnly="0" labelOnly="1" outline="0" axis="axisRow" fieldPosition="0"/>
    </format>
    <format dxfId="242">
      <pivotArea dataOnly="0" labelOnly="1" grandCol="1" outline="0" fieldPosition="0"/>
    </format>
    <format dxfId="241">
      <pivotArea type="all" dataOnly="0" outline="0" fieldPosition="0"/>
    </format>
    <format dxfId="240">
      <pivotArea type="all" dataOnly="0" outline="0" fieldPosition="0"/>
    </format>
    <format dxfId="239">
      <pivotArea type="all" dataOnly="0" outline="0" fieldPosition="0"/>
    </format>
    <format dxfId="238">
      <pivotArea type="all" dataOnly="0" outline="0" fieldPosition="0"/>
    </format>
    <format dxfId="237">
      <pivotArea type="all" dataOnly="0" outline="0" fieldPosition="0"/>
    </format>
    <format dxfId="236">
      <pivotArea field="33" type="button" dataOnly="0" labelOnly="1" outline="0" axis="axisPage" fieldPosition="1"/>
    </format>
    <format dxfId="235">
      <pivotArea dataOnly="0" labelOnly="1" outline="0" fieldPosition="0">
        <references count="1">
          <reference field="33" count="0"/>
        </references>
      </pivotArea>
    </format>
    <format dxfId="234">
      <pivotArea field="34" type="button" dataOnly="0" labelOnly="1" outline="0" axis="axisPage" fieldPosition="2"/>
    </format>
    <format dxfId="233">
      <pivotArea dataOnly="0" labelOnly="1" outline="0" fieldPosition="0">
        <references count="1">
          <reference field="34" count="0"/>
        </references>
      </pivotArea>
    </format>
    <format dxfId="232">
      <pivotArea dataOnly="0" labelOnly="1" grandCol="1" outline="0" fieldPosition="0"/>
    </format>
    <format dxfId="231">
      <pivotArea type="all" dataOnly="0" outline="0" fieldPosition="0"/>
    </format>
    <format dxfId="230">
      <pivotArea type="all" dataOnly="0" outline="0" fieldPosition="0"/>
    </format>
    <format dxfId="229">
      <pivotArea type="all" dataOnly="0" outline="0" fieldPosition="0"/>
    </format>
    <format dxfId="228">
      <pivotArea type="all" dataOnly="0" outline="0" fieldPosition="0"/>
    </format>
    <format dxfId="227">
      <pivotArea outline="0" collapsedLevelsAreSubtotals="1" fieldPosition="0"/>
    </format>
    <format dxfId="226">
      <pivotArea dataOnly="0" labelOnly="1" grandRow="1" outline="0" fieldPosition="0"/>
    </format>
    <format dxfId="225">
      <pivotArea outline="0" fieldPosition="0">
        <references count="1">
          <reference field="4294967294" count="1">
            <x v="1"/>
          </reference>
        </references>
      </pivotArea>
    </format>
    <format dxfId="224">
      <pivotArea outline="0" fieldPosition="0">
        <references count="1">
          <reference field="4294967294" count="1">
            <x v="2"/>
          </reference>
        </references>
      </pivotArea>
    </format>
    <format dxfId="223">
      <pivotArea type="all" dataOnly="0" outline="0" fieldPosition="0"/>
    </format>
    <format dxfId="222">
      <pivotArea type="topRight" dataOnly="0" labelOnly="1" outline="0" offset="B1" fieldPosition="0"/>
    </format>
    <format dxfId="221">
      <pivotArea outline="0" fieldPosition="0">
        <references count="1">
          <reference field="4294967294" count="1">
            <x v="3"/>
          </reference>
        </references>
      </pivotArea>
    </format>
    <format dxfId="220">
      <pivotArea outline="0" fieldPosition="0">
        <references count="1">
          <reference field="4294967294" count="1">
            <x v="4"/>
          </reference>
        </references>
      </pivotArea>
    </format>
    <format dxfId="219">
      <pivotArea outline="0" fieldPosition="0">
        <references count="1">
          <reference field="4294967294" count="1">
            <x v="5"/>
          </reference>
        </references>
      </pivotArea>
    </format>
    <format dxfId="218">
      <pivotArea type="all" dataOnly="0" outline="0" fieldPosition="0"/>
    </format>
    <format dxfId="217">
      <pivotArea field="6" dataOnly="0" labelOnly="1" outline="0">
        <references count="1">
          <reference field="4294967294" count="1" selected="0">
            <x v="0"/>
          </reference>
        </references>
      </pivotArea>
    </format>
    <format dxfId="216">
      <pivotArea field="6" dataOnly="0" labelOnly="1" outline="0">
        <references count="1">
          <reference field="4294967294" count="1" selected="0">
            <x v="1"/>
          </reference>
        </references>
      </pivotArea>
    </format>
    <format dxfId="215">
      <pivotArea field="6" dataOnly="0" labelOnly="1" outline="0">
        <references count="1">
          <reference field="4294967294" count="1" selected="0">
            <x v="2"/>
          </reference>
        </references>
      </pivotArea>
    </format>
    <format dxfId="214">
      <pivotArea field="6" dataOnly="0" labelOnly="1" outline="0">
        <references count="1">
          <reference field="4294967294" count="1" selected="0">
            <x v="3"/>
          </reference>
        </references>
      </pivotArea>
    </format>
    <format dxfId="213">
      <pivotArea field="6" dataOnly="0" labelOnly="1" outline="0">
        <references count="1">
          <reference field="4294967294" count="1" selected="0">
            <x v="4"/>
          </reference>
        </references>
      </pivotArea>
    </format>
    <format dxfId="212">
      <pivotArea field="6" dataOnly="0" labelOnly="1" outline="0">
        <references count="1">
          <reference field="4294967294" count="1" selected="0">
            <x v="5"/>
          </reference>
        </references>
      </pivotArea>
    </format>
    <format dxfId="211">
      <pivotArea type="all" dataOnly="0" outline="0" fieldPosition="0"/>
    </format>
    <format dxfId="210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СводнаяТаблица26" cacheId="0" applyNumberFormats="0" applyBorderFormats="0" applyFontFormats="0" applyPatternFormats="0" applyAlignmentFormats="0" applyWidthHeightFormats="1" dataCaption="Данные" grandTotalCaption="Результат" updatedVersion="4" minRefreshableVersion="3" showMemberPropertyTips="0" useAutoFormatting="1" colGrandTotals="0" itemPrintTitles="1" mergeItem="1" createdVersion="4" indent="0" compact="0" compactData="0" rowHeaderCaption="Тикер" colHeaderCaption="Направление">
  <location ref="J7:X133" firstHeaderRow="1" firstDataRow="3" firstDataCol="1" rowPageCount="3" colPageCount="1"/>
  <pivotFields count="41">
    <pivotField compact="0" outline="0" showAll="0" defaultSubtotal="0"/>
    <pivotField name="Дата" axis="axisPage" outline="0" showAll="0" includeNewItemsInFilter="1">
      <items count="32"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descending">
      <items count="125">
        <item h="1" x="123"/>
        <item x="2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ubtotalTop="0" showAll="0" includeNewItemsInFilter="1" sortType="ascending">
      <items count="4">
        <item n="LONG" x="0"/>
        <item n="SHORT" x="1"/>
        <item h="1" x="2"/>
        <item t="default"/>
      </items>
    </pivotField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howAll="0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axis="axisPage" outline="0" showAll="0" includeNewItemsInFilter="1">
      <items count="7">
        <item x="5"/>
        <item x="4"/>
        <item x="0"/>
        <item x="1"/>
        <item x="2"/>
        <item x="3"/>
        <item t="default"/>
      </items>
    </pivotField>
    <pivotField axis="axisPage" outline="0" showAll="0" includeNewItemsInFilter="1">
      <items count="4">
        <item x="2"/>
        <item x="1"/>
        <item x="0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1">
    <field x="5"/>
  </rowFields>
  <rowItems count="124">
    <i>
      <x v="102"/>
    </i>
    <i>
      <x v="84"/>
    </i>
    <i>
      <x v="93"/>
    </i>
    <i>
      <x v="96"/>
    </i>
    <i>
      <x v="2"/>
    </i>
    <i>
      <x v="119"/>
    </i>
    <i>
      <x v="107"/>
    </i>
    <i>
      <x v="114"/>
    </i>
    <i>
      <x v="98"/>
    </i>
    <i>
      <x v="90"/>
    </i>
    <i>
      <x v="72"/>
    </i>
    <i>
      <x v="87"/>
    </i>
    <i>
      <x v="103"/>
    </i>
    <i>
      <x v="113"/>
    </i>
    <i>
      <x v="92"/>
    </i>
    <i>
      <x v="71"/>
    </i>
    <i>
      <x v="106"/>
    </i>
    <i>
      <x v="121"/>
    </i>
    <i>
      <x v="53"/>
    </i>
    <i>
      <x v="34"/>
    </i>
    <i>
      <x v="24"/>
    </i>
    <i>
      <x v="91"/>
    </i>
    <i>
      <x v="74"/>
    </i>
    <i>
      <x v="85"/>
    </i>
    <i>
      <x v="20"/>
    </i>
    <i>
      <x v="76"/>
    </i>
    <i>
      <x v="23"/>
    </i>
    <i>
      <x v="70"/>
    </i>
    <i>
      <x v="9"/>
    </i>
    <i>
      <x v="108"/>
    </i>
    <i>
      <x v="62"/>
    </i>
    <i>
      <x v="47"/>
    </i>
    <i>
      <x v="83"/>
    </i>
    <i>
      <x v="21"/>
    </i>
    <i>
      <x v="79"/>
    </i>
    <i>
      <x v="45"/>
    </i>
    <i>
      <x v="31"/>
    </i>
    <i>
      <x v="1"/>
    </i>
    <i>
      <x v="105"/>
    </i>
    <i>
      <x v="64"/>
    </i>
    <i>
      <x v="118"/>
    </i>
    <i>
      <x v="82"/>
    </i>
    <i>
      <x v="19"/>
    </i>
    <i>
      <x v="5"/>
    </i>
    <i>
      <x v="110"/>
    </i>
    <i>
      <x v="17"/>
    </i>
    <i>
      <x v="28"/>
    </i>
    <i>
      <x v="48"/>
    </i>
    <i>
      <x v="61"/>
    </i>
    <i>
      <x v="69"/>
    </i>
    <i>
      <x v="18"/>
    </i>
    <i>
      <x v="66"/>
    </i>
    <i>
      <x v="65"/>
    </i>
    <i>
      <x v="99"/>
    </i>
    <i>
      <x v="52"/>
    </i>
    <i>
      <x v="15"/>
    </i>
    <i>
      <x v="16"/>
    </i>
    <i>
      <x v="78"/>
    </i>
    <i>
      <x v="112"/>
    </i>
    <i>
      <x v="33"/>
    </i>
    <i>
      <x v="50"/>
    </i>
    <i>
      <x v="25"/>
    </i>
    <i>
      <x v="97"/>
    </i>
    <i>
      <x v="46"/>
    </i>
    <i>
      <x v="14"/>
    </i>
    <i>
      <x v="43"/>
    </i>
    <i>
      <x v="32"/>
    </i>
    <i>
      <x v="7"/>
    </i>
    <i>
      <x v="51"/>
    </i>
    <i>
      <x v="37"/>
    </i>
    <i>
      <x v="54"/>
    </i>
    <i>
      <x v="39"/>
    </i>
    <i>
      <x v="29"/>
    </i>
    <i>
      <x v="77"/>
    </i>
    <i>
      <x v="86"/>
    </i>
    <i>
      <x v="30"/>
    </i>
    <i>
      <x v="3"/>
    </i>
    <i>
      <x v="122"/>
    </i>
    <i>
      <x v="11"/>
    </i>
    <i>
      <x v="38"/>
    </i>
    <i>
      <x v="67"/>
    </i>
    <i>
      <x v="41"/>
    </i>
    <i>
      <x v="44"/>
    </i>
    <i>
      <x v="57"/>
    </i>
    <i>
      <x v="63"/>
    </i>
    <i>
      <x v="12"/>
    </i>
    <i>
      <x v="60"/>
    </i>
    <i>
      <x v="22"/>
    </i>
    <i>
      <x v="6"/>
    </i>
    <i>
      <x v="59"/>
    </i>
    <i>
      <x v="58"/>
    </i>
    <i>
      <x v="4"/>
    </i>
    <i>
      <x v="8"/>
    </i>
    <i>
      <x v="68"/>
    </i>
    <i>
      <x v="123"/>
    </i>
    <i>
      <x v="40"/>
    </i>
    <i>
      <x v="13"/>
    </i>
    <i>
      <x v="73"/>
    </i>
    <i>
      <x v="42"/>
    </i>
    <i>
      <x v="26"/>
    </i>
    <i>
      <x v="35"/>
    </i>
    <i>
      <x v="49"/>
    </i>
    <i>
      <x v="115"/>
    </i>
    <i>
      <x v="75"/>
    </i>
    <i>
      <x v="104"/>
    </i>
    <i>
      <x v="81"/>
    </i>
    <i>
      <x v="80"/>
    </i>
    <i>
      <x v="36"/>
    </i>
    <i>
      <x v="120"/>
    </i>
    <i>
      <x v="109"/>
    </i>
    <i>
      <x v="116"/>
    </i>
    <i>
      <x v="100"/>
    </i>
    <i>
      <x v="117"/>
    </i>
    <i>
      <x v="55"/>
    </i>
    <i>
      <x v="27"/>
    </i>
    <i>
      <x v="89"/>
    </i>
    <i>
      <x v="56"/>
    </i>
    <i>
      <x v="111"/>
    </i>
    <i>
      <x v="94"/>
    </i>
    <i>
      <x v="88"/>
    </i>
    <i>
      <x v="95"/>
    </i>
    <i>
      <x v="10"/>
    </i>
    <i>
      <x v="101"/>
    </i>
    <i t="grand">
      <x/>
    </i>
  </rowItems>
  <colFields count="2">
    <field x="6"/>
    <field x="-2"/>
  </colFields>
  <colItems count="14">
    <i>
      <x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</colItems>
  <pageFields count="3">
    <pageField fld="1" hier="-1"/>
    <pageField fld="33" hier="-1"/>
    <pageField fld="34" hier="-1"/>
  </pageFields>
  <dataFields count="7">
    <dataField name="Результат" fld="21" baseField="5" baseItem="62" numFmtId="165"/>
    <dataField name="Комиссия" fld="16" baseField="5" baseItem="37" numFmtId="165"/>
    <dataField name="Кол-во сделок" fld="10" subtotal="count" baseField="5" baseItem="27" numFmtId="166"/>
    <dataField name="Сред. рез-т на сделку" fld="21" subtotal="average" baseField="5" baseItem="20" numFmtId="165"/>
    <dataField name="Мин. рез-т в сделке" fld="21" subtotal="min" baseField="5" baseItem="17" numFmtId="165"/>
    <dataField name="Макс. рез-т в сделке" fld="21" subtotal="max" baseField="5" baseItem="17" numFmtId="165"/>
    <dataField name="Объем" fld="40" baseField="5" baseItem="87" numFmtId="3"/>
  </dataFields>
  <formats count="68">
    <format dxfId="319">
      <pivotArea type="all" dataOnly="0" outline="0" fieldPosition="0"/>
    </format>
    <format dxfId="318">
      <pivotArea type="all" dataOnly="0" outline="0" fieldPosition="0"/>
    </format>
    <format dxfId="317">
      <pivotArea outline="0" fieldPosition="0"/>
    </format>
    <format dxfId="316">
      <pivotArea field="6" type="button" dataOnly="0" labelOnly="1" outline="0" axis="axisCol" fieldPosition="0"/>
    </format>
    <format dxfId="315">
      <pivotArea type="topRight" dataOnly="0" labelOnly="1" outline="0" fieldPosition="0"/>
    </format>
    <format dxfId="314">
      <pivotArea dataOnly="0" labelOnly="1" outline="0" fieldPosition="0">
        <references count="1">
          <reference field="6" count="0"/>
        </references>
      </pivotArea>
    </format>
    <format dxfId="313">
      <pivotArea dataOnly="0" labelOnly="1" grandCol="1" outline="0" fieldPosition="0"/>
    </format>
    <format dxfId="312">
      <pivotArea field="6" type="button" dataOnly="0" labelOnly="1" outline="0" axis="axisCol" fieldPosition="0"/>
    </format>
    <format dxfId="311">
      <pivotArea field="5" type="button" dataOnly="0" labelOnly="1" outline="0" axis="axisRow" fieldPosition="0"/>
    </format>
    <format dxfId="310">
      <pivotArea dataOnly="0" labelOnly="1" outline="0" fieldPosition="0">
        <references count="1">
          <reference field="6" count="0"/>
        </references>
      </pivotArea>
    </format>
    <format dxfId="309">
      <pivotArea dataOnly="0" labelOnly="1" grandCol="1" outline="0" fieldPosition="0"/>
    </format>
    <format dxfId="308">
      <pivotArea dataOnly="0" labelOnly="1" outline="0" fieldPosition="0">
        <references count="1">
          <reference field="6" count="1">
            <x v="0"/>
          </reference>
        </references>
      </pivotArea>
    </format>
    <format dxfId="307">
      <pivotArea dataOnly="0" labelOnly="1" outline="0" fieldPosition="0">
        <references count="1">
          <reference field="6" count="1">
            <x v="1"/>
          </reference>
        </references>
      </pivotArea>
    </format>
    <format dxfId="306">
      <pivotArea dataOnly="0" labelOnly="1" outline="0" fieldPosition="0">
        <references count="1">
          <reference field="6" count="1">
            <x v="1"/>
          </reference>
        </references>
      </pivotArea>
    </format>
    <format dxfId="305">
      <pivotArea dataOnly="0" labelOnly="1" outline="0" fieldPosition="0">
        <references count="1">
          <reference field="6" count="1">
            <x v="0"/>
          </reference>
        </references>
      </pivotArea>
    </format>
    <format dxfId="304">
      <pivotArea dataOnly="0" labelOnly="1" outline="0" fieldPosition="0">
        <references count="1">
          <reference field="6" count="0"/>
        </references>
      </pivotArea>
    </format>
    <format dxfId="303">
      <pivotArea dataOnly="0" labelOnly="1" outline="0" fieldPosition="0">
        <references count="1">
          <reference field="6" count="1">
            <x v="0"/>
          </reference>
        </references>
      </pivotArea>
    </format>
    <format>
      <pivotArea type="all" dataOnly="0" outline="0" fieldPosition="0"/>
    </format>
    <format dxfId="302">
      <pivotArea field="5" type="button" dataOnly="0" labelOnly="1" outline="0" axis="axisRow" fieldPosition="0"/>
    </format>
    <format dxfId="301">
      <pivotArea dataOnly="0" labelOnly="1" outline="0" fieldPosition="0">
        <references count="1">
          <reference field="6" count="0"/>
        </references>
      </pivotArea>
    </format>
    <format dxfId="300">
      <pivotArea dataOnly="0" labelOnly="1" grandCol="1" outline="0" fieldPosition="0"/>
    </format>
    <format dxfId="299">
      <pivotArea dataOnly="0" labelOnly="1" outline="0" fieldPosition="0">
        <references count="1">
          <reference field="6" count="1">
            <x v="0"/>
          </reference>
        </references>
      </pivotArea>
    </format>
    <format dxfId="298">
      <pivotArea dataOnly="0" labelOnly="1" outline="0" fieldPosition="0">
        <references count="1">
          <reference field="6" count="1">
            <x v="1"/>
          </reference>
        </references>
      </pivotArea>
    </format>
    <format dxfId="297">
      <pivotArea type="all" dataOnly="0" outline="0" fieldPosition="0"/>
    </format>
    <format dxfId="296">
      <pivotArea type="all" dataOnly="0" outline="0" fieldPosition="0"/>
    </format>
    <format dxfId="295">
      <pivotArea type="all" dataOnly="0" outline="0" fieldPosition="0"/>
    </format>
    <format dxfId="294">
      <pivotArea type="all" dataOnly="0" outline="0" fieldPosition="0"/>
    </format>
    <format dxfId="293">
      <pivotArea type="all" dataOnly="0" outline="0" fieldPosition="0"/>
    </format>
    <format dxfId="292">
      <pivotArea field="33" type="button" dataOnly="0" labelOnly="1" outline="0" axis="axisPage" fieldPosition="1"/>
    </format>
    <format dxfId="291">
      <pivotArea dataOnly="0" labelOnly="1" outline="0" fieldPosition="0">
        <references count="1">
          <reference field="33" count="0"/>
        </references>
      </pivotArea>
    </format>
    <format dxfId="290">
      <pivotArea field="34" type="button" dataOnly="0" labelOnly="1" outline="0" axis="axisPage" fieldPosition="2"/>
    </format>
    <format dxfId="289">
      <pivotArea dataOnly="0" labelOnly="1" outline="0" fieldPosition="0">
        <references count="1">
          <reference field="34" count="0"/>
        </references>
      </pivotArea>
    </format>
    <format dxfId="288">
      <pivotArea dataOnly="0" labelOnly="1" grandCol="1" outline="0" fieldPosition="0"/>
    </format>
    <format dxfId="287">
      <pivotArea dataOnly="0" labelOnly="1" outline="0" fieldPosition="0">
        <references count="1">
          <reference field="6" count="0"/>
        </references>
      </pivotArea>
    </format>
    <format dxfId="286">
      <pivotArea type="all" dataOnly="0" outline="0" fieldPosition="0"/>
    </format>
    <format dxfId="285">
      <pivotArea type="all" dataOnly="0" outline="0" fieldPosition="0"/>
    </format>
    <format dxfId="284">
      <pivotArea type="all" dataOnly="0" outline="0" fieldPosition="0"/>
    </format>
    <format dxfId="283">
      <pivotArea dataOnly="0" labelOnly="1" outline="0" fieldPosition="0">
        <references count="1">
          <reference field="6" count="1">
            <x v="0"/>
          </reference>
        </references>
      </pivotArea>
    </format>
    <format dxfId="282">
      <pivotArea dataOnly="0" labelOnly="1" outline="0" fieldPosition="0">
        <references count="1">
          <reference field="6" count="1">
            <x v="1"/>
          </reference>
        </references>
      </pivotArea>
    </format>
    <format dxfId="281">
      <pivotArea dataOnly="0" labelOnly="1" outline="0" fieldPosition="0">
        <references count="1">
          <reference field="6" count="1">
            <x v="0"/>
          </reference>
        </references>
      </pivotArea>
    </format>
    <format dxfId="280">
      <pivotArea dataOnly="0" labelOnly="1" outline="0" fieldPosition="0">
        <references count="1">
          <reference field="6" count="1">
            <x v="1"/>
          </reference>
        </references>
      </pivotArea>
    </format>
    <format dxfId="279">
      <pivotArea dataOnly="0" labelOnly="1" outline="0" fieldPosition="0">
        <references count="1">
          <reference field="6" count="1">
            <x v="0"/>
          </reference>
        </references>
      </pivotArea>
    </format>
    <format dxfId="278">
      <pivotArea dataOnly="0" labelOnly="1" outline="0" fieldPosition="0">
        <references count="1">
          <reference field="6" count="1">
            <x v="1"/>
          </reference>
        </references>
      </pivotArea>
    </format>
    <format dxfId="277">
      <pivotArea type="all" dataOnly="0" outline="0" fieldPosition="0"/>
    </format>
    <format dxfId="276">
      <pivotArea dataOnly="0" labelOnly="1" outline="0" fieldPosition="0">
        <references count="1">
          <reference field="6" count="1">
            <x v="0"/>
          </reference>
        </references>
      </pivotArea>
    </format>
    <format dxfId="275">
      <pivotArea dataOnly="0" labelOnly="1" outline="0" fieldPosition="0">
        <references count="1">
          <reference field="6" count="1">
            <x v="1"/>
          </reference>
        </references>
      </pivotArea>
    </format>
    <format dxfId="274">
      <pivotArea dataOnly="0" labelOnly="1" outline="0" fieldPosition="0">
        <references count="1">
          <reference field="6" count="1">
            <x v="1"/>
          </reference>
        </references>
      </pivotArea>
    </format>
    <format dxfId="273">
      <pivotArea outline="0" collapsedLevelsAreSubtotals="1" fieldPosition="0"/>
    </format>
    <format dxfId="272">
      <pivotArea dataOnly="0" labelOnly="1" grandRow="1" outline="0" fieldPosition="0"/>
    </format>
    <format dxfId="271">
      <pivotArea outline="0" fieldPosition="0">
        <references count="1">
          <reference field="4294967294" count="1">
            <x v="1"/>
          </reference>
        </references>
      </pivotArea>
    </format>
    <format dxfId="270">
      <pivotArea outline="0" fieldPosition="0">
        <references count="1">
          <reference field="4294967294" count="1">
            <x v="2"/>
          </reference>
        </references>
      </pivotArea>
    </format>
    <format dxfId="269">
      <pivotArea type="all" dataOnly="0" outline="0" fieldPosition="0"/>
    </format>
    <format dxfId="268">
      <pivotArea type="topRight" dataOnly="0" labelOnly="1" outline="0" offset="B1" fieldPosition="0"/>
    </format>
    <format dxfId="267">
      <pivotArea outline="0" fieldPosition="0">
        <references count="1">
          <reference field="4294967294" count="1">
            <x v="3"/>
          </reference>
        </references>
      </pivotArea>
    </format>
    <format dxfId="266">
      <pivotArea outline="0" fieldPosition="0">
        <references count="1">
          <reference field="4294967294" count="1">
            <x v="4"/>
          </reference>
        </references>
      </pivotArea>
    </format>
    <format dxfId="265">
      <pivotArea outline="0" fieldPosition="0">
        <references count="1">
          <reference field="4294967294" count="1">
            <x v="5"/>
          </reference>
        </references>
      </pivotArea>
    </format>
    <format dxfId="264">
      <pivotArea type="all" dataOnly="0" outline="0" fieldPosition="0"/>
    </format>
    <format dxfId="263">
      <pivotArea dataOnly="0" labelOnly="1" outline="0" fieldPosition="0">
        <references count="1">
          <reference field="6" count="0"/>
        </references>
      </pivotArea>
    </format>
    <format dxfId="262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61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60">
      <pivotArea field="6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59">
      <pivotArea field="6" dataOnly="0" labelOnly="1" grandCol="1" outline="0" axis="axisCol" fieldPosition="0">
        <references count="1">
          <reference field="4294967294" count="1" selected="0">
            <x v="3"/>
          </reference>
        </references>
      </pivotArea>
    </format>
    <format dxfId="258">
      <pivotArea field="6" dataOnly="0" labelOnly="1" grandCol="1" outline="0" axis="axisCol" fieldPosition="0">
        <references count="1">
          <reference field="4294967294" count="1" selected="0">
            <x v="4"/>
          </reference>
        </references>
      </pivotArea>
    </format>
    <format dxfId="257">
      <pivotArea field="6" dataOnly="0" labelOnly="1" grandCol="1" outline="0" axis="axisCol" fieldPosition="0">
        <references count="1">
          <reference field="4294967294" count="1" selected="0">
            <x v="5"/>
          </reference>
        </references>
      </pivotArea>
    </format>
    <format dxfId="256">
      <pivotArea dataOnly="0" labelOnly="1" outline="0" fieldPosition="0">
        <references count="2">
          <reference field="4294967294" count="6">
            <x v="0"/>
            <x v="1"/>
            <x v="2"/>
            <x v="3"/>
            <x v="4"/>
            <x v="5"/>
          </reference>
          <reference field="6" count="1" selected="0">
            <x v="0"/>
          </reference>
        </references>
      </pivotArea>
    </format>
    <format dxfId="255">
      <pivotArea dataOnly="0" labelOnly="1" outline="0" fieldPosition="0">
        <references count="2">
          <reference field="4294967294" count="6">
            <x v="0"/>
            <x v="1"/>
            <x v="2"/>
            <x v="3"/>
            <x v="4"/>
            <x v="5"/>
          </reference>
          <reference field="6" count="1" selected="0">
            <x v="1"/>
          </reference>
        </references>
      </pivotArea>
    </format>
    <format dxfId="254">
      <pivotArea type="all" dataOnly="0" outline="0" fieldPosition="0"/>
    </format>
    <format dxfId="253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2.xml"/><Relationship Id="rId2" Type="http://schemas.openxmlformats.org/officeDocument/2006/relationships/pivotTable" Target="../pivotTables/pivotTable11.xml"/><Relationship Id="rId1" Type="http://schemas.openxmlformats.org/officeDocument/2006/relationships/pivotTable" Target="../pivotTables/pivotTable10.xml"/><Relationship Id="rId6" Type="http://schemas.openxmlformats.org/officeDocument/2006/relationships/printerSettings" Target="../printerSettings/printerSettings4.bin"/><Relationship Id="rId5" Type="http://schemas.openxmlformats.org/officeDocument/2006/relationships/pivotTable" Target="../pivotTables/pivotTable14.xml"/><Relationship Id="rId4" Type="http://schemas.openxmlformats.org/officeDocument/2006/relationships/pivotTable" Target="../pivotTables/pivotTable1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2.xml"/><Relationship Id="rId3" Type="http://schemas.openxmlformats.org/officeDocument/2006/relationships/pivotTable" Target="../pivotTables/pivotTable17.xml"/><Relationship Id="rId7" Type="http://schemas.openxmlformats.org/officeDocument/2006/relationships/pivotTable" Target="../pivotTables/pivotTable21.xml"/><Relationship Id="rId2" Type="http://schemas.openxmlformats.org/officeDocument/2006/relationships/pivotTable" Target="../pivotTables/pivotTable16.xml"/><Relationship Id="rId1" Type="http://schemas.openxmlformats.org/officeDocument/2006/relationships/pivotTable" Target="../pivotTables/pivotTable15.xml"/><Relationship Id="rId6" Type="http://schemas.openxmlformats.org/officeDocument/2006/relationships/pivotTable" Target="../pivotTables/pivotTable20.xml"/><Relationship Id="rId5" Type="http://schemas.openxmlformats.org/officeDocument/2006/relationships/pivotTable" Target="../pivotTables/pivotTable19.xml"/><Relationship Id="rId4" Type="http://schemas.openxmlformats.org/officeDocument/2006/relationships/pivotTable" Target="../pivotTables/pivotTable18.xm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smartapple.biz/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2001"/>
  <sheetViews>
    <sheetView showGridLines="0" zoomScale="80" zoomScaleNormal="80" workbookViewId="0">
      <pane ySplit="1" topLeftCell="A167" activePane="bottomLeft" state="frozen"/>
      <selection pane="bottomLeft" activeCell="L28" sqref="L28"/>
    </sheetView>
  </sheetViews>
  <sheetFormatPr defaultColWidth="0" defaultRowHeight="15" outlineLevelCol="1" x14ac:dyDescent="0.25"/>
  <cols>
    <col min="1" max="1" width="7.7109375" style="11" customWidth="1"/>
    <col min="2" max="2" width="10.7109375" style="12" customWidth="1"/>
    <col min="3" max="7" width="10.7109375" style="14" customWidth="1"/>
    <col min="8" max="8" width="10.7109375" customWidth="1"/>
    <col min="9" max="11" width="10.7109375" style="14" customWidth="1"/>
    <col min="12" max="12" width="25.7109375" style="14" customWidth="1" outlineLevel="1"/>
    <col min="13" max="13" width="25.7109375" customWidth="1" outlineLevel="1"/>
    <col min="14" max="14" width="10.7109375" style="14" customWidth="1" outlineLevel="1"/>
    <col min="15" max="15" width="44.140625" style="14" customWidth="1" outlineLevel="1"/>
    <col min="16" max="17" width="10.7109375" style="14" customWidth="1"/>
    <col min="18" max="18" width="10.7109375" style="15" customWidth="1" outlineLevel="1"/>
    <col min="19" max="19" width="10.7109375" style="14" customWidth="1" outlineLevel="1"/>
    <col min="20" max="24" width="10.7109375" style="14" customWidth="1"/>
    <col min="25" max="26" width="10.7109375" style="15" customWidth="1"/>
    <col min="27" max="27" width="10.7109375" style="13" customWidth="1" outlineLevel="1"/>
    <col min="28" max="28" width="10.7109375" customWidth="1" outlineLevel="1"/>
    <col min="29" max="29" width="40.7109375" style="13" customWidth="1" outlineLevel="1"/>
    <col min="30" max="30" width="20.7109375" style="13" customWidth="1" outlineLevel="1"/>
    <col min="31" max="31" width="10.7109375" style="13" customWidth="1" outlineLevel="1"/>
    <col min="32" max="32" width="15.7109375" style="15" customWidth="1" outlineLevel="1"/>
    <col min="33" max="33" width="10.7109375" style="13" customWidth="1" outlineLevel="1"/>
    <col min="34" max="34" width="12.7109375" style="13" customWidth="1" outlineLevel="1"/>
    <col min="35" max="41" width="10.7109375" style="13" customWidth="1" outlineLevel="1"/>
    <col min="42" max="42" width="9.140625" style="11" customWidth="1"/>
    <col min="43" max="56" width="9.140625" hidden="1" customWidth="1"/>
    <col min="57" max="57" width="0" hidden="1" customWidth="1"/>
    <col min="58" max="58" width="9.140625" hidden="1" customWidth="1"/>
    <col min="59" max="59" width="0" hidden="1" customWidth="1"/>
    <col min="60" max="16384" width="9.140625" hidden="1"/>
  </cols>
  <sheetData>
    <row r="1" spans="1:41" ht="41.25" customHeight="1" x14ac:dyDescent="0.25">
      <c r="A1" s="147" t="s">
        <v>12040</v>
      </c>
      <c r="B1" s="147" t="s">
        <v>12039</v>
      </c>
      <c r="C1" s="147" t="s">
        <v>11972</v>
      </c>
      <c r="D1" s="147" t="s">
        <v>13</v>
      </c>
      <c r="E1" s="147" t="s">
        <v>14</v>
      </c>
      <c r="F1" s="147" t="s">
        <v>0</v>
      </c>
      <c r="G1" s="147" t="s">
        <v>20</v>
      </c>
      <c r="H1" s="147" t="s">
        <v>11981</v>
      </c>
      <c r="I1" s="147" t="s">
        <v>15</v>
      </c>
      <c r="J1" s="147" t="s">
        <v>16</v>
      </c>
      <c r="K1" s="147" t="s">
        <v>11980</v>
      </c>
      <c r="L1" s="147" t="s">
        <v>11967</v>
      </c>
      <c r="M1" s="147" t="s">
        <v>11982</v>
      </c>
      <c r="N1" s="147" t="s">
        <v>11971</v>
      </c>
      <c r="O1" s="147" t="s">
        <v>3</v>
      </c>
      <c r="P1" s="147" t="s">
        <v>27</v>
      </c>
      <c r="Q1" s="147" t="s">
        <v>11970</v>
      </c>
      <c r="R1" s="147" t="s">
        <v>11</v>
      </c>
      <c r="S1" s="147" t="s">
        <v>12</v>
      </c>
      <c r="T1" s="147" t="s">
        <v>12038</v>
      </c>
      <c r="U1" s="147" t="s">
        <v>1</v>
      </c>
      <c r="V1" s="147" t="s">
        <v>2</v>
      </c>
      <c r="W1" s="147" t="s">
        <v>13751</v>
      </c>
      <c r="X1" s="147" t="s">
        <v>13752</v>
      </c>
      <c r="Y1" s="147" t="s">
        <v>18</v>
      </c>
      <c r="Z1" s="147" t="s">
        <v>17</v>
      </c>
      <c r="AA1" s="147" t="s">
        <v>13747</v>
      </c>
      <c r="AB1" s="147" t="s">
        <v>12029</v>
      </c>
      <c r="AC1" s="147" t="s">
        <v>11965</v>
      </c>
      <c r="AD1" s="147" t="s">
        <v>11964</v>
      </c>
      <c r="AE1" s="147" t="s">
        <v>11963</v>
      </c>
      <c r="AF1" s="147" t="s">
        <v>19</v>
      </c>
      <c r="AG1" s="147" t="s">
        <v>11978</v>
      </c>
      <c r="AH1" s="147" t="s">
        <v>11979</v>
      </c>
      <c r="AI1" s="147" t="s">
        <v>11977</v>
      </c>
      <c r="AJ1" s="147" t="s">
        <v>13748</v>
      </c>
      <c r="AK1" s="147" t="s">
        <v>13749</v>
      </c>
      <c r="AL1" s="147" t="s">
        <v>13750</v>
      </c>
      <c r="AM1" s="147" t="s">
        <v>11973</v>
      </c>
      <c r="AN1" s="147" t="s">
        <v>11974</v>
      </c>
      <c r="AO1" s="147" t="s">
        <v>13776</v>
      </c>
    </row>
    <row r="2" spans="1:41" ht="15" customHeight="1" x14ac:dyDescent="0.25">
      <c r="A2" s="72">
        <v>1</v>
      </c>
      <c r="B2" s="214">
        <v>41162</v>
      </c>
      <c r="C2" s="214">
        <v>41162</v>
      </c>
      <c r="D2" s="204">
        <v>0.41736111111111113</v>
      </c>
      <c r="E2" s="204">
        <v>0.43888888888888888</v>
      </c>
      <c r="F2" s="151" t="s">
        <v>4319</v>
      </c>
      <c r="G2" s="151" t="s">
        <v>26</v>
      </c>
      <c r="H2" s="36">
        <v>115.8</v>
      </c>
      <c r="I2" s="80">
        <v>116</v>
      </c>
      <c r="J2" s="80">
        <v>116.57</v>
      </c>
      <c r="K2" s="81">
        <v>100</v>
      </c>
      <c r="L2" s="152" t="s">
        <v>11992</v>
      </c>
      <c r="M2" s="152" t="s">
        <v>11984</v>
      </c>
      <c r="N2" s="215">
        <v>3</v>
      </c>
      <c r="O2" s="152" t="s">
        <v>13928</v>
      </c>
      <c r="P2" s="80">
        <v>2.5</v>
      </c>
      <c r="Q2" s="37">
        <f>IF(AND(ISNUMBER($K2),ISNUMBER($P2)),$P2*$K2/100,"")</f>
        <v>2.5</v>
      </c>
      <c r="R2" s="205">
        <f>IF(AND(ISNUMBER($I2),ISNUMBER($K2)),$I2*$K2,"")</f>
        <v>11600</v>
      </c>
      <c r="S2" s="37">
        <f>IF(AND(ISNUMBER($J2),ISNUMBER($K2)),$J2*$K2,"")</f>
        <v>11657</v>
      </c>
      <c r="T2" s="69">
        <f>IF(AND(NOT(ISBLANK($G2)),ISNUMBER($I2),ISNUMBER($J2)),IF($G2="S",$I2-$J2,$J2-$I2)*100,"")</f>
        <v>56.999999999999318</v>
      </c>
      <c r="U2" s="37">
        <f t="shared" ref="U2:U65" si="0">IF(AND(NOT(ISBLANK($G2)),ISNUMBER($R2),ISNUMBER($S2)),ROUND(IF($G2="S",$R2-$S2,$S2-$R2),2),"")</f>
        <v>57</v>
      </c>
      <c r="V2" s="37">
        <f t="shared" ref="V2:V65" si="1">IF(AND(ISNUMBER($Q2),ISNUMBER($U2)),ROUND($U2-$Q2,2),"")</f>
        <v>54.5</v>
      </c>
      <c r="W2" s="206">
        <f>IF(ISNUMBER($U2),0,"")</f>
        <v>0</v>
      </c>
      <c r="X2" s="206">
        <f>IF(ISNUMBER($V2),0,"")</f>
        <v>0</v>
      </c>
      <c r="Y2" s="37">
        <f>IF(ISNUMBER($U2),$U2,"")</f>
        <v>57</v>
      </c>
      <c r="Z2" s="37">
        <f>IF(ISNUMBER($V2),$V2,"")</f>
        <v>54.5</v>
      </c>
      <c r="AA2" s="38">
        <f>IF(AND(ISNUMBER($C2),ISNUMBER($E2),ISNUMBER($B2),ISNUMBER($D2)),(($C2+$E2)-($B2+$D2))*1440,"")</f>
        <v>30.99999999627471</v>
      </c>
      <c r="AB2" s="39">
        <f>IF(AND(NOT(ISBLANK($G2)),ISNUMBER($I2),ISNUMBER($J2)),IF(AND(ISNUMBER($H2),ABS($I2-$H2)&gt;0),ROUND(IF($G2="S",$I2-$J2,$J2-$I2)/ABS($I2-$H2)/0.5,0)*0.5,0),"")</f>
        <v>3</v>
      </c>
      <c r="AC2" s="146" t="str">
        <f>IF(ISBLANK($F2),"",IF(ISNA(VBLookup($F2,Сектора!$B$2:$G$6725,4)),"Unknown",VBLookup($F2,Сектора!$B$2:$G$6725,4)))</f>
        <v>Conglomerates</v>
      </c>
      <c r="AD2" s="146" t="str">
        <f>IF(ISBLANK($F2),"",IF(ISNA(VBLookup($F2,Сектора!$B$2:$G$6725,3)),"Unknown",VBLookup($F2,Сектора!$B$2:$G$6725,3)))</f>
        <v>Conglomerates</v>
      </c>
      <c r="AE2" s="146" t="str">
        <f>IF(ISBLANK($F2),"",IF(ISNA(VBLookup($F2,Сектора!$B$2:$G$6725,6)),"Unknown",VBLookup($F2,Сектора!$B$2:$G$6725,6)))</f>
        <v>NYSE</v>
      </c>
      <c r="AF2" s="146" t="str">
        <f>IF(ISNUMBER($B2),VBLookup(WEEKDAY($B2,2),Служебный!$I$2:$J$8,2),"")</f>
        <v>Понедельник</v>
      </c>
      <c r="AG2" s="38">
        <f>IF(ISNUMBER($B2),WEEKNUM($B2,2),"")</f>
        <v>38</v>
      </c>
      <c r="AH2" s="146" t="str">
        <f>IF(ISNUMBER($B2),VBLookup(MONTH($B2),Служебный!$L$2:$M$13,2),"")</f>
        <v>Сентябрь</v>
      </c>
      <c r="AI2" s="38">
        <f>IF(ISNUMBER($B2),YEAR($B2),"")</f>
        <v>2012</v>
      </c>
      <c r="AJ2" s="210">
        <f>IF(ISNUMBER($D2),MROUND($D2,1/48),"")</f>
        <v>0.41666666666666663</v>
      </c>
      <c r="AK2" s="211">
        <f t="shared" ref="AK2:AK65" si="2">IF(ISNUMBER($AA2),MROUND($AA2,10),"")</f>
        <v>30</v>
      </c>
      <c r="AL2" s="212">
        <f>IF(ISNUMBER($I2),MROUND($I2,5),"")</f>
        <v>115</v>
      </c>
      <c r="AM2" s="213">
        <f>IF(ISNUMBER($AN2),0,"")</f>
        <v>0</v>
      </c>
      <c r="AN2" s="213">
        <f>IF(ISNUMBER($Z2),IF($B2&lt;&gt;$B3,$Z2,0),"")</f>
        <v>0</v>
      </c>
      <c r="AO2" s="212">
        <f>IF(ISNUMBER($K2),$K2*2,"")</f>
        <v>200</v>
      </c>
    </row>
    <row r="3" spans="1:41" ht="15" customHeight="1" x14ac:dyDescent="0.25">
      <c r="A3" s="72">
        <v>2</v>
      </c>
      <c r="B3" s="214">
        <v>41162</v>
      </c>
      <c r="C3" s="214">
        <v>41162</v>
      </c>
      <c r="D3" s="204">
        <v>0.41736111111111113</v>
      </c>
      <c r="E3" s="204">
        <v>0.46249999999999997</v>
      </c>
      <c r="F3" s="151" t="s">
        <v>5320</v>
      </c>
      <c r="G3" s="151" t="s">
        <v>26</v>
      </c>
      <c r="H3" s="36">
        <v>91.2</v>
      </c>
      <c r="I3" s="80">
        <v>91.31</v>
      </c>
      <c r="J3" s="80">
        <v>91.44</v>
      </c>
      <c r="K3" s="81">
        <v>100</v>
      </c>
      <c r="L3" s="152" t="s">
        <v>11992</v>
      </c>
      <c r="M3" s="152" t="s">
        <v>11984</v>
      </c>
      <c r="N3" s="215">
        <v>3</v>
      </c>
      <c r="O3" s="152" t="s">
        <v>13928</v>
      </c>
      <c r="P3" s="80">
        <v>2.5</v>
      </c>
      <c r="Q3" s="37">
        <f t="shared" ref="Q3:Q66" si="3">IF(AND(ISNUMBER($K3),ISNUMBER($P3)),$P3*$K3/100,"")</f>
        <v>2.5</v>
      </c>
      <c r="R3" s="37">
        <f t="shared" ref="R3:R66" si="4">IF(AND(ISNUMBER($I3),ISNUMBER($K3)),$I3*$K3,"")</f>
        <v>9131</v>
      </c>
      <c r="S3" s="37">
        <f t="shared" ref="S3:S66" si="5">IF(AND(ISNUMBER($J3),ISNUMBER($K3)),$J3*$K3,"")</f>
        <v>9144</v>
      </c>
      <c r="T3" s="69">
        <f t="shared" ref="T3:T66" si="6">IF(AND(NOT(ISBLANK($G3)),ISNUMBER($I3),ISNUMBER($J3)),IF($G3="S",$I3-$J3,$J3-$I3)*100,"")</f>
        <v>12.999999999999545</v>
      </c>
      <c r="U3" s="37">
        <f t="shared" si="0"/>
        <v>13</v>
      </c>
      <c r="V3" s="37">
        <f t="shared" si="1"/>
        <v>10.5</v>
      </c>
      <c r="W3" s="206">
        <f>IF(AND(ISNUMBER($Y2),ISNUMBER($U3)),IF($Y2&gt;0,$U3/$Y2,0),"")</f>
        <v>0.22807017543859648</v>
      </c>
      <c r="X3" s="206">
        <f>IF(AND(ISNUMBER($Z2),ISNUMBER($V3)),IF($Z2&gt;0,$V3/$Z2,0),"")</f>
        <v>0.19266055045871561</v>
      </c>
      <c r="Y3" s="37">
        <f>IF(AND(ISNUMBER($Y2),ISNUMBER($U3)),$Y2+$U3,"")</f>
        <v>70</v>
      </c>
      <c r="Z3" s="37">
        <f>IF(AND(ISNUMBER($Z2),ISNUMBER($V3)),$Z2+$V3,"")</f>
        <v>65</v>
      </c>
      <c r="AA3" s="38">
        <f t="shared" ref="AA3:AA66" si="7">IF(AND(ISNUMBER($C3),ISNUMBER($E3),ISNUMBER($B3),ISNUMBER($D3)),(($C3+$E3)-($B3+$D3))*1440,"")</f>
        <v>65.000000002328306</v>
      </c>
      <c r="AB3" s="39">
        <f t="shared" ref="AB3:AB66" si="8">IF(AND(NOT(ISBLANK($G3)),ISNUMBER($I3),ISNUMBER($J3)),IF(AND(ISNUMBER($H3),ABS($I3-$H3)&gt;0),ROUND(IF($G3="S",$I3-$J3,$J3-$I3)/ABS($I3-$H3)/0.5,0)*0.5,0),"")</f>
        <v>1</v>
      </c>
      <c r="AC3" s="146" t="str">
        <f>IF(ISBLANK($F3),"",IF(ISNA(VBLookup($F3,Сектора!$B$2:$G$6725,4)),"Unknown",VBLookup($F3,Сектора!$B$2:$G$6725,4)))</f>
        <v>CATV Systems</v>
      </c>
      <c r="AD3" s="146" t="str">
        <f>IF(ISBLANK($F3),"",IF(ISNA(VBLookup($F3,Сектора!$B$2:$G$6725,3)),"Unknown",VBLookup($F3,Сектора!$B$2:$G$6725,3)))</f>
        <v>Services</v>
      </c>
      <c r="AE3" s="146" t="str">
        <f>IF(ISBLANK($F3),"",IF(ISNA(VBLookup($F3,Сектора!$B$2:$G$6725,6)),"Unknown",VBLookup($F3,Сектора!$B$2:$G$6725,6)))</f>
        <v>NYSE</v>
      </c>
      <c r="AF3" s="146" t="str">
        <f>IF(ISNUMBER($B3),VBLookup(WEEKDAY($B3,2),Служебный!$I$2:$J$8,2),"")</f>
        <v>Понедельник</v>
      </c>
      <c r="AG3" s="38">
        <f t="shared" ref="AG3:AG66" si="9">IF(ISNUMBER($B3),WEEKNUM($B3,2),"")</f>
        <v>38</v>
      </c>
      <c r="AH3" s="146" t="str">
        <f>IF(ISNUMBER($B3),VBLookup(MONTH($B3),Служебный!$L$2:$M$13,2),"")</f>
        <v>Сентябрь</v>
      </c>
      <c r="AI3" s="38">
        <f t="shared" ref="AI3:AI66" si="10">IF(ISNUMBER($B3),YEAR($B3),"")</f>
        <v>2012</v>
      </c>
      <c r="AJ3" s="210">
        <f t="shared" ref="AJ3:AJ66" si="11">IF(ISNUMBER($D3),MROUND($D3,1/48),"")</f>
        <v>0.41666666666666663</v>
      </c>
      <c r="AK3" s="211">
        <f t="shared" si="2"/>
        <v>70</v>
      </c>
      <c r="AL3" s="212">
        <f t="shared" ref="AL3:AL66" si="12">IF(ISNUMBER($I3),MROUND($I3,5),"")</f>
        <v>90</v>
      </c>
      <c r="AM3" s="213">
        <f>IF(AND(ISNUMBER($Z3),ISNUMBER($AN2)),$AN2,"")</f>
        <v>0</v>
      </c>
      <c r="AN3" s="213">
        <f t="shared" ref="AN3:AN66" si="13">IF(ISNUMBER($Z3),IF($B3&lt;&gt;$B4,$Z3,0),"")</f>
        <v>0</v>
      </c>
      <c r="AO3" s="212">
        <f t="shared" ref="AO3:AO66" si="14">IF(ISNUMBER($K3),$K3*2,"")</f>
        <v>200</v>
      </c>
    </row>
    <row r="4" spans="1:41" ht="15" customHeight="1" x14ac:dyDescent="0.25">
      <c r="A4" s="72">
        <v>3</v>
      </c>
      <c r="B4" s="214">
        <v>41162</v>
      </c>
      <c r="C4" s="214">
        <v>41162</v>
      </c>
      <c r="D4" s="204">
        <v>0.43194444444444446</v>
      </c>
      <c r="E4" s="204">
        <v>0.44097222222222227</v>
      </c>
      <c r="F4" s="151" t="s">
        <v>5562</v>
      </c>
      <c r="G4" s="151" t="s">
        <v>26</v>
      </c>
      <c r="H4" s="36">
        <v>41.95</v>
      </c>
      <c r="I4" s="80">
        <v>42.1</v>
      </c>
      <c r="J4" s="80">
        <v>42.48</v>
      </c>
      <c r="K4" s="81">
        <v>100</v>
      </c>
      <c r="L4" s="152" t="s">
        <v>11992</v>
      </c>
      <c r="M4" s="152" t="s">
        <v>11984</v>
      </c>
      <c r="N4" s="215">
        <v>3</v>
      </c>
      <c r="O4" s="152" t="s">
        <v>13928</v>
      </c>
      <c r="P4" s="80">
        <v>2.5</v>
      </c>
      <c r="Q4" s="37">
        <f t="shared" si="3"/>
        <v>2.5</v>
      </c>
      <c r="R4" s="37">
        <f t="shared" si="4"/>
        <v>4210</v>
      </c>
      <c r="S4" s="37">
        <f t="shared" si="5"/>
        <v>4248</v>
      </c>
      <c r="T4" s="69">
        <f t="shared" si="6"/>
        <v>37.999999999999545</v>
      </c>
      <c r="U4" s="37">
        <f t="shared" si="0"/>
        <v>38</v>
      </c>
      <c r="V4" s="37">
        <f t="shared" si="1"/>
        <v>35.5</v>
      </c>
      <c r="W4" s="206">
        <f t="shared" ref="W4:W24" si="15">IF(AND(ISNUMBER($Y3),ISNUMBER($U4)),IF($Y3&gt;0,$U4/$Y3,0),"")</f>
        <v>0.54285714285714282</v>
      </c>
      <c r="X4" s="206">
        <f t="shared" ref="X4:X24" si="16">IF(AND(ISNUMBER($Z3),ISNUMBER($V4)),IF($Z3&gt;0,$V4/$Z3,0),"")</f>
        <v>0.5461538461538461</v>
      </c>
      <c r="Y4" s="37">
        <f t="shared" ref="Y4:Y21" si="17">IF(AND(ISNUMBER($Y3),ISNUMBER($U4)),$Y3+$U4,"")</f>
        <v>108</v>
      </c>
      <c r="Z4" s="37">
        <f t="shared" ref="Z4:Z21" si="18">IF(AND(ISNUMBER($Z3),ISNUMBER($V4)),$Z3+$V4,"")</f>
        <v>100.5</v>
      </c>
      <c r="AA4" s="38">
        <f t="shared" si="7"/>
        <v>13.000000000465661</v>
      </c>
      <c r="AB4" s="39">
        <f t="shared" si="8"/>
        <v>2.5</v>
      </c>
      <c r="AC4" s="146" t="str">
        <f>IF(ISBLANK($F4),"",IF(ISNA(VBLookup($F4,Сектора!$B$2:$G$6725,4)),"Unknown",VBLookup($F4,Сектора!$B$2:$G$6725,4)))</f>
        <v>General Building Materials</v>
      </c>
      <c r="AD4" s="146" t="str">
        <f>IF(ISBLANK($F4),"",IF(ISNA(VBLookup($F4,Сектора!$B$2:$G$6725,3)),"Unknown",VBLookup($F4,Сектора!$B$2:$G$6725,3)))</f>
        <v>Industrial Goods</v>
      </c>
      <c r="AE4" s="146" t="str">
        <f>IF(ISBLANK($F4),"",IF(ISNA(VBLookup($F4,Сектора!$B$2:$G$6725,6)),"Unknown",VBLookup($F4,Сектора!$B$2:$G$6725,6)))</f>
        <v>NYSE</v>
      </c>
      <c r="AF4" s="146" t="str">
        <f>IF(ISNUMBER($B4),VBLookup(WEEKDAY($B4,2),Служебный!$I$2:$J$8,2),"")</f>
        <v>Понедельник</v>
      </c>
      <c r="AG4" s="38">
        <f t="shared" si="9"/>
        <v>38</v>
      </c>
      <c r="AH4" s="146" t="str">
        <f>IF(ISNUMBER($B4),VBLookup(MONTH($B4),Служебный!$L$2:$M$13,2),"")</f>
        <v>Сентябрь</v>
      </c>
      <c r="AI4" s="38">
        <f t="shared" si="10"/>
        <v>2012</v>
      </c>
      <c r="AJ4" s="210">
        <f t="shared" si="11"/>
        <v>0.4375</v>
      </c>
      <c r="AK4" s="211">
        <f t="shared" si="2"/>
        <v>10</v>
      </c>
      <c r="AL4" s="212">
        <f t="shared" si="12"/>
        <v>40</v>
      </c>
      <c r="AM4" s="213">
        <f t="shared" ref="AM4:AM67" si="19">IF(AND(ISNUMBER($Z4),ISNUMBER($AN3)),$AN3,"")</f>
        <v>0</v>
      </c>
      <c r="AN4" s="213">
        <f t="shared" si="13"/>
        <v>0</v>
      </c>
      <c r="AO4" s="212">
        <f t="shared" si="14"/>
        <v>200</v>
      </c>
    </row>
    <row r="5" spans="1:41" ht="15" customHeight="1" x14ac:dyDescent="0.25">
      <c r="A5" s="72">
        <v>4</v>
      </c>
      <c r="B5" s="214">
        <v>41162</v>
      </c>
      <c r="C5" s="214">
        <v>41162</v>
      </c>
      <c r="D5" s="204">
        <v>0.45902777777777781</v>
      </c>
      <c r="E5" s="204" t="s">
        <v>13925</v>
      </c>
      <c r="F5" s="151" t="s">
        <v>10708</v>
      </c>
      <c r="G5" s="151" t="s">
        <v>32</v>
      </c>
      <c r="H5" s="36">
        <v>39.65</v>
      </c>
      <c r="I5" s="80">
        <v>39.53</v>
      </c>
      <c r="J5" s="80">
        <v>39.65</v>
      </c>
      <c r="K5" s="81">
        <v>100</v>
      </c>
      <c r="L5" s="152" t="s">
        <v>11991</v>
      </c>
      <c r="M5" s="152" t="s">
        <v>11983</v>
      </c>
      <c r="N5" s="215">
        <v>2</v>
      </c>
      <c r="O5" s="152" t="s">
        <v>13928</v>
      </c>
      <c r="P5" s="80">
        <v>2.5</v>
      </c>
      <c r="Q5" s="37">
        <f t="shared" si="3"/>
        <v>2.5</v>
      </c>
      <c r="R5" s="37">
        <f t="shared" si="4"/>
        <v>3953</v>
      </c>
      <c r="S5" s="37">
        <f t="shared" si="5"/>
        <v>3965</v>
      </c>
      <c r="T5" s="69">
        <f t="shared" si="6"/>
        <v>-11.999999999999744</v>
      </c>
      <c r="U5" s="37">
        <f t="shared" si="0"/>
        <v>-12</v>
      </c>
      <c r="V5" s="37">
        <f t="shared" si="1"/>
        <v>-14.5</v>
      </c>
      <c r="W5" s="206">
        <f t="shared" si="15"/>
        <v>-0.1111111111111111</v>
      </c>
      <c r="X5" s="206">
        <f t="shared" si="16"/>
        <v>-0.14427860696517414</v>
      </c>
      <c r="Y5" s="37">
        <f t="shared" si="17"/>
        <v>96</v>
      </c>
      <c r="Z5" s="37">
        <f t="shared" si="18"/>
        <v>86</v>
      </c>
      <c r="AA5" s="38" t="str">
        <f t="shared" si="7"/>
        <v/>
      </c>
      <c r="AB5" s="39">
        <f t="shared" si="8"/>
        <v>-1</v>
      </c>
      <c r="AC5" s="146" t="str">
        <f>IF(ISBLANK($F5),"",IF(ISNA(VBLookup($F5,Сектора!$B$2:$G$6725,4)),"Unknown",VBLookup($F5,Сектора!$B$2:$G$6725,4)))</f>
        <v>Apparel Stores</v>
      </c>
      <c r="AD5" s="146" t="str">
        <f>IF(ISBLANK($F5),"",IF(ISNA(VBLookup($F5,Сектора!$B$2:$G$6725,3)),"Unknown",VBLookup($F5,Сектора!$B$2:$G$6725,3)))</f>
        <v>Services</v>
      </c>
      <c r="AE5" s="146" t="str">
        <f>IF(ISBLANK($F5),"",IF(ISNA(VBLookup($F5,Сектора!$B$2:$G$6725,6)),"Unknown",VBLookup($F5,Сектора!$B$2:$G$6725,6)))</f>
        <v>NASDAQ</v>
      </c>
      <c r="AF5" s="146" t="str">
        <f>IF(ISNUMBER($B5),VBLookup(WEEKDAY($B5,2),Служебный!$I$2:$J$8,2),"")</f>
        <v>Понедельник</v>
      </c>
      <c r="AG5" s="38">
        <f t="shared" si="9"/>
        <v>38</v>
      </c>
      <c r="AH5" s="146" t="str">
        <f>IF(ISNUMBER($B5),VBLookup(MONTH($B5),Служебный!$L$2:$M$13,2),"")</f>
        <v>Сентябрь</v>
      </c>
      <c r="AI5" s="38">
        <f t="shared" si="10"/>
        <v>2012</v>
      </c>
      <c r="AJ5" s="210">
        <f t="shared" si="11"/>
        <v>0.45833333333333331</v>
      </c>
      <c r="AK5" s="211" t="str">
        <f t="shared" si="2"/>
        <v/>
      </c>
      <c r="AL5" s="212">
        <f t="shared" si="12"/>
        <v>40</v>
      </c>
      <c r="AM5" s="213">
        <f t="shared" si="19"/>
        <v>0</v>
      </c>
      <c r="AN5" s="213">
        <f t="shared" si="13"/>
        <v>0</v>
      </c>
      <c r="AO5" s="212">
        <f t="shared" si="14"/>
        <v>200</v>
      </c>
    </row>
    <row r="6" spans="1:41" ht="15" customHeight="1" x14ac:dyDescent="0.25">
      <c r="A6" s="72">
        <v>5</v>
      </c>
      <c r="B6" s="214">
        <v>41162</v>
      </c>
      <c r="C6" s="214">
        <v>41162</v>
      </c>
      <c r="D6" s="204">
        <v>0.4680555555555555</v>
      </c>
      <c r="E6" s="204">
        <v>0.47291666666666665</v>
      </c>
      <c r="F6" s="151" t="s">
        <v>5705</v>
      </c>
      <c r="G6" s="151" t="s">
        <v>26</v>
      </c>
      <c r="H6" s="36">
        <v>60.75</v>
      </c>
      <c r="I6" s="80">
        <v>60.88</v>
      </c>
      <c r="J6" s="80">
        <v>60.75</v>
      </c>
      <c r="K6" s="81">
        <v>100</v>
      </c>
      <c r="L6" s="152" t="s">
        <v>11993</v>
      </c>
      <c r="M6" s="152" t="s">
        <v>11983</v>
      </c>
      <c r="N6" s="215">
        <v>2</v>
      </c>
      <c r="O6" s="152" t="s">
        <v>13928</v>
      </c>
      <c r="P6" s="80">
        <v>2.5</v>
      </c>
      <c r="Q6" s="37">
        <f t="shared" si="3"/>
        <v>2.5</v>
      </c>
      <c r="R6" s="37">
        <f t="shared" si="4"/>
        <v>6088</v>
      </c>
      <c r="S6" s="37">
        <f t="shared" si="5"/>
        <v>6075</v>
      </c>
      <c r="T6" s="69">
        <f t="shared" si="6"/>
        <v>-13.000000000000256</v>
      </c>
      <c r="U6" s="37">
        <f t="shared" si="0"/>
        <v>-13</v>
      </c>
      <c r="V6" s="37">
        <f t="shared" si="1"/>
        <v>-15.5</v>
      </c>
      <c r="W6" s="206">
        <f t="shared" si="15"/>
        <v>-0.13541666666666666</v>
      </c>
      <c r="X6" s="206">
        <f t="shared" si="16"/>
        <v>-0.18023255813953487</v>
      </c>
      <c r="Y6" s="37">
        <f t="shared" si="17"/>
        <v>83</v>
      </c>
      <c r="Z6" s="37">
        <f t="shared" si="18"/>
        <v>70.5</v>
      </c>
      <c r="AA6" s="38">
        <f t="shared" si="7"/>
        <v>7.0000000018626451</v>
      </c>
      <c r="AB6" s="39">
        <f t="shared" si="8"/>
        <v>-1</v>
      </c>
      <c r="AC6" s="146" t="str">
        <f>IF(ISBLANK($F6),"",IF(ISNA(VBLookup($F6,Сектора!$B$2:$G$6725,4)),"Unknown",VBLookup($F6,Сектора!$B$2:$G$6725,4)))</f>
        <v>Health Care Plans</v>
      </c>
      <c r="AD6" s="146" t="str">
        <f>IF(ISBLANK($F6),"",IF(ISNA(VBLookup($F6,Сектора!$B$2:$G$6725,3)),"Unknown",VBLookup($F6,Сектора!$B$2:$G$6725,3)))</f>
        <v>Healthcare</v>
      </c>
      <c r="AE6" s="146" t="str">
        <f>IF(ISBLANK($F6),"",IF(ISNA(VBLookup($F6,Сектора!$B$2:$G$6725,6)),"Unknown",VBLookup($F6,Сектора!$B$2:$G$6725,6)))</f>
        <v>NYSE</v>
      </c>
      <c r="AF6" s="146" t="str">
        <f>IF(ISNUMBER($B6),VBLookup(WEEKDAY($B6,2),Служебный!$I$2:$J$8,2),"")</f>
        <v>Понедельник</v>
      </c>
      <c r="AG6" s="38">
        <f t="shared" si="9"/>
        <v>38</v>
      </c>
      <c r="AH6" s="146" t="str">
        <f>IF(ISNUMBER($B6),VBLookup(MONTH($B6),Служебный!$L$2:$M$13,2),"")</f>
        <v>Сентябрь</v>
      </c>
      <c r="AI6" s="38">
        <f t="shared" si="10"/>
        <v>2012</v>
      </c>
      <c r="AJ6" s="210">
        <f t="shared" si="11"/>
        <v>0.45833333333333331</v>
      </c>
      <c r="AK6" s="211">
        <f t="shared" si="2"/>
        <v>10</v>
      </c>
      <c r="AL6" s="212">
        <f t="shared" si="12"/>
        <v>60</v>
      </c>
      <c r="AM6" s="213">
        <f t="shared" si="19"/>
        <v>0</v>
      </c>
      <c r="AN6" s="213">
        <f t="shared" si="13"/>
        <v>70.5</v>
      </c>
      <c r="AO6" s="212">
        <f t="shared" si="14"/>
        <v>200</v>
      </c>
    </row>
    <row r="7" spans="1:41" ht="15" customHeight="1" x14ac:dyDescent="0.25">
      <c r="A7" s="72">
        <v>6</v>
      </c>
      <c r="B7" s="214">
        <v>41163</v>
      </c>
      <c r="C7" s="214">
        <v>41163</v>
      </c>
      <c r="D7" s="204">
        <v>0.40138888888888885</v>
      </c>
      <c r="E7" s="204">
        <v>0.44027777777777777</v>
      </c>
      <c r="F7" s="151" t="s">
        <v>1834</v>
      </c>
      <c r="G7" s="151" t="s">
        <v>32</v>
      </c>
      <c r="H7" s="36">
        <v>34.36</v>
      </c>
      <c r="I7" s="80">
        <v>34.24</v>
      </c>
      <c r="J7" s="80">
        <v>34.36</v>
      </c>
      <c r="K7" s="81">
        <v>100</v>
      </c>
      <c r="L7" s="152" t="s">
        <v>11992</v>
      </c>
      <c r="M7" s="152" t="s">
        <v>11983</v>
      </c>
      <c r="N7" s="215">
        <v>2</v>
      </c>
      <c r="O7" s="152" t="s">
        <v>13928</v>
      </c>
      <c r="P7" s="80">
        <v>2.5</v>
      </c>
      <c r="Q7" s="37">
        <f t="shared" si="3"/>
        <v>2.5</v>
      </c>
      <c r="R7" s="37">
        <f t="shared" si="4"/>
        <v>3424</v>
      </c>
      <c r="S7" s="37">
        <f t="shared" si="5"/>
        <v>3436</v>
      </c>
      <c r="T7" s="69">
        <f t="shared" si="6"/>
        <v>-11.999999999999744</v>
      </c>
      <c r="U7" s="37">
        <f t="shared" si="0"/>
        <v>-12</v>
      </c>
      <c r="V7" s="37">
        <f t="shared" si="1"/>
        <v>-14.5</v>
      </c>
      <c r="W7" s="206">
        <f t="shared" si="15"/>
        <v>-0.14457831325301204</v>
      </c>
      <c r="X7" s="206">
        <f t="shared" si="16"/>
        <v>-0.20567375886524822</v>
      </c>
      <c r="Y7" s="37">
        <f t="shared" si="17"/>
        <v>71</v>
      </c>
      <c r="Z7" s="37">
        <f t="shared" si="18"/>
        <v>56</v>
      </c>
      <c r="AA7" s="38">
        <f t="shared" si="7"/>
        <v>56.000000004423782</v>
      </c>
      <c r="AB7" s="39">
        <f t="shared" si="8"/>
        <v>-1</v>
      </c>
      <c r="AC7" s="146" t="str">
        <f>IF(ISBLANK($F7),"",IF(ISNA(VBLookup($F7,Сектора!$B$2:$G$6725,4)),"Unknown",VBLookup($F7,Сектора!$B$2:$G$6725,4)))</f>
        <v>Oil &amp; Gas Pipelines</v>
      </c>
      <c r="AD7" s="146" t="str">
        <f>IF(ISBLANK($F7),"",IF(ISNA(VBLookup($F7,Сектора!$B$2:$G$6725,3)),"Unknown",VBLookup($F7,Сектора!$B$2:$G$6725,3)))</f>
        <v>Basic Materials</v>
      </c>
      <c r="AE7" s="146" t="str">
        <f>IF(ISBLANK($F7),"",IF(ISNA(VBLookup($F7,Сектора!$B$2:$G$6725,6)),"Unknown",VBLookup($F7,Сектора!$B$2:$G$6725,6)))</f>
        <v>NYSE</v>
      </c>
      <c r="AF7" s="146" t="str">
        <f>IF(ISNUMBER($B7),VBLookup(WEEKDAY($B7,2),Служебный!$I$2:$J$8,2),"")</f>
        <v>Вторник</v>
      </c>
      <c r="AG7" s="38">
        <f t="shared" si="9"/>
        <v>38</v>
      </c>
      <c r="AH7" s="146" t="str">
        <f>IF(ISNUMBER($B7),VBLookup(MONTH($B7),Служебный!$L$2:$M$13,2),"")</f>
        <v>Сентябрь</v>
      </c>
      <c r="AI7" s="38">
        <f t="shared" si="10"/>
        <v>2012</v>
      </c>
      <c r="AJ7" s="210">
        <f t="shared" si="11"/>
        <v>0.39583333333333331</v>
      </c>
      <c r="AK7" s="211">
        <f t="shared" si="2"/>
        <v>60</v>
      </c>
      <c r="AL7" s="212">
        <f t="shared" si="12"/>
        <v>35</v>
      </c>
      <c r="AM7" s="213">
        <f t="shared" si="19"/>
        <v>70.5</v>
      </c>
      <c r="AN7" s="213">
        <f t="shared" si="13"/>
        <v>0</v>
      </c>
      <c r="AO7" s="212">
        <f t="shared" si="14"/>
        <v>200</v>
      </c>
    </row>
    <row r="8" spans="1:41" ht="15" customHeight="1" x14ac:dyDescent="0.25">
      <c r="A8" s="72">
        <v>7</v>
      </c>
      <c r="B8" s="214">
        <v>41163</v>
      </c>
      <c r="C8" s="214">
        <v>41163</v>
      </c>
      <c r="D8" s="204">
        <v>0.44097222222222227</v>
      </c>
      <c r="E8" s="204">
        <v>0.45208333333333334</v>
      </c>
      <c r="F8" s="151" t="s">
        <v>1834</v>
      </c>
      <c r="G8" s="151" t="s">
        <v>26</v>
      </c>
      <c r="H8" s="36">
        <v>34.26</v>
      </c>
      <c r="I8" s="80">
        <v>34.36</v>
      </c>
      <c r="J8" s="80">
        <v>34.4</v>
      </c>
      <c r="K8" s="81">
        <v>100</v>
      </c>
      <c r="L8" s="152" t="s">
        <v>11993</v>
      </c>
      <c r="M8" s="152" t="s">
        <v>11985</v>
      </c>
      <c r="N8" s="215">
        <v>3</v>
      </c>
      <c r="O8" s="152" t="s">
        <v>13930</v>
      </c>
      <c r="P8" s="80">
        <v>2.5</v>
      </c>
      <c r="Q8" s="37">
        <f t="shared" si="3"/>
        <v>2.5</v>
      </c>
      <c r="R8" s="37">
        <f t="shared" si="4"/>
        <v>3436</v>
      </c>
      <c r="S8" s="37">
        <f t="shared" si="5"/>
        <v>3440</v>
      </c>
      <c r="T8" s="69">
        <f t="shared" si="6"/>
        <v>3.9999999999999147</v>
      </c>
      <c r="U8" s="37">
        <f t="shared" si="0"/>
        <v>4</v>
      </c>
      <c r="V8" s="37">
        <f t="shared" si="1"/>
        <v>1.5</v>
      </c>
      <c r="W8" s="206">
        <f t="shared" si="15"/>
        <v>5.6338028169014086E-2</v>
      </c>
      <c r="X8" s="206">
        <f t="shared" si="16"/>
        <v>2.6785714285714284E-2</v>
      </c>
      <c r="Y8" s="37">
        <f t="shared" si="17"/>
        <v>75</v>
      </c>
      <c r="Z8" s="37">
        <f t="shared" si="18"/>
        <v>57.5</v>
      </c>
      <c r="AA8" s="38">
        <f t="shared" si="7"/>
        <v>15.999999999767169</v>
      </c>
      <c r="AB8" s="39">
        <f t="shared" si="8"/>
        <v>0.5</v>
      </c>
      <c r="AC8" s="146" t="str">
        <f>IF(ISBLANK($F8),"",IF(ISNA(VBLookup($F8,Сектора!$B$2:$G$6725,4)),"Unknown",VBLookup($F8,Сектора!$B$2:$G$6725,4)))</f>
        <v>Oil &amp; Gas Pipelines</v>
      </c>
      <c r="AD8" s="146" t="str">
        <f>IF(ISBLANK($F8),"",IF(ISNA(VBLookup($F8,Сектора!$B$2:$G$6725,3)),"Unknown",VBLookup($F8,Сектора!$B$2:$G$6725,3)))</f>
        <v>Basic Materials</v>
      </c>
      <c r="AE8" s="146" t="str">
        <f>IF(ISBLANK($F8),"",IF(ISNA(VBLookup($F8,Сектора!$B$2:$G$6725,6)),"Unknown",VBLookup($F8,Сектора!$B$2:$G$6725,6)))</f>
        <v>NYSE</v>
      </c>
      <c r="AF8" s="146" t="str">
        <f>IF(ISNUMBER($B8),VBLookup(WEEKDAY($B8,2),Служебный!$I$2:$J$8,2),"")</f>
        <v>Вторник</v>
      </c>
      <c r="AG8" s="38">
        <f t="shared" si="9"/>
        <v>38</v>
      </c>
      <c r="AH8" s="146" t="str">
        <f>IF(ISNUMBER($B8),VBLookup(MONTH($B8),Служебный!$L$2:$M$13,2),"")</f>
        <v>Сентябрь</v>
      </c>
      <c r="AI8" s="38">
        <f t="shared" si="10"/>
        <v>2012</v>
      </c>
      <c r="AJ8" s="210">
        <f t="shared" si="11"/>
        <v>0.4375</v>
      </c>
      <c r="AK8" s="211">
        <f t="shared" si="2"/>
        <v>20</v>
      </c>
      <c r="AL8" s="212">
        <f t="shared" si="12"/>
        <v>35</v>
      </c>
      <c r="AM8" s="213">
        <f t="shared" si="19"/>
        <v>0</v>
      </c>
      <c r="AN8" s="213">
        <f t="shared" si="13"/>
        <v>0</v>
      </c>
      <c r="AO8" s="212">
        <f t="shared" si="14"/>
        <v>200</v>
      </c>
    </row>
    <row r="9" spans="1:41" ht="15" customHeight="1" x14ac:dyDescent="0.25">
      <c r="A9" s="72">
        <v>8</v>
      </c>
      <c r="B9" s="214">
        <v>41163</v>
      </c>
      <c r="C9" s="214">
        <v>41163</v>
      </c>
      <c r="D9" s="204">
        <v>0.40833333333333338</v>
      </c>
      <c r="E9" s="204">
        <v>0.4145833333333333</v>
      </c>
      <c r="F9" s="151" t="s">
        <v>8703</v>
      </c>
      <c r="G9" s="151" t="s">
        <v>26</v>
      </c>
      <c r="H9" s="36">
        <v>18.12</v>
      </c>
      <c r="I9" s="80">
        <v>18.23</v>
      </c>
      <c r="J9" s="80">
        <v>18.260000000000002</v>
      </c>
      <c r="K9" s="81">
        <v>100</v>
      </c>
      <c r="L9" s="152"/>
      <c r="M9" s="152" t="s">
        <v>11984</v>
      </c>
      <c r="N9" s="215">
        <v>2</v>
      </c>
      <c r="O9" s="152" t="s">
        <v>13930</v>
      </c>
      <c r="P9" s="80">
        <v>2.5</v>
      </c>
      <c r="Q9" s="37">
        <f t="shared" si="3"/>
        <v>2.5</v>
      </c>
      <c r="R9" s="37">
        <f t="shared" si="4"/>
        <v>1823</v>
      </c>
      <c r="S9" s="37">
        <f t="shared" si="5"/>
        <v>1826.0000000000002</v>
      </c>
      <c r="T9" s="69">
        <f t="shared" si="6"/>
        <v>3.0000000000001137</v>
      </c>
      <c r="U9" s="37">
        <f t="shared" si="0"/>
        <v>3</v>
      </c>
      <c r="V9" s="37">
        <f t="shared" si="1"/>
        <v>0.5</v>
      </c>
      <c r="W9" s="206">
        <f t="shared" si="15"/>
        <v>0.04</v>
      </c>
      <c r="X9" s="206">
        <f t="shared" si="16"/>
        <v>8.6956521739130436E-3</v>
      </c>
      <c r="Y9" s="37">
        <f t="shared" si="17"/>
        <v>78</v>
      </c>
      <c r="Z9" s="37">
        <f t="shared" si="18"/>
        <v>58</v>
      </c>
      <c r="AA9" s="38">
        <f t="shared" si="7"/>
        <v>8.9999999979045242</v>
      </c>
      <c r="AB9" s="39">
        <f t="shared" si="8"/>
        <v>0.5</v>
      </c>
      <c r="AC9" s="146" t="str">
        <f>IF(ISBLANK($F9),"",IF(ISNA(VBLookup($F9,Сектора!$B$2:$G$6725,4)),"Unknown",VBLookup($F9,Сектора!$B$2:$G$6725,4)))</f>
        <v>Medical Appliances &amp; Equipment</v>
      </c>
      <c r="AD9" s="146" t="str">
        <f>IF(ISBLANK($F9),"",IF(ISNA(VBLookup($F9,Сектора!$B$2:$G$6725,3)),"Unknown",VBLookup($F9,Сектора!$B$2:$G$6725,3)))</f>
        <v>Healthcare</v>
      </c>
      <c r="AE9" s="146" t="str">
        <f>IF(ISBLANK($F9),"",IF(ISNA(VBLookup($F9,Сектора!$B$2:$G$6725,6)),"Unknown",VBLookup($F9,Сектора!$B$2:$G$6725,6)))</f>
        <v>NASDAQ</v>
      </c>
      <c r="AF9" s="146" t="str">
        <f>IF(ISNUMBER($B9),VBLookup(WEEKDAY($B9,2),Служебный!$I$2:$J$8,2),"")</f>
        <v>Вторник</v>
      </c>
      <c r="AG9" s="38">
        <f t="shared" si="9"/>
        <v>38</v>
      </c>
      <c r="AH9" s="146" t="str">
        <f>IF(ISNUMBER($B9),VBLookup(MONTH($B9),Служебный!$L$2:$M$13,2),"")</f>
        <v>Сентябрь</v>
      </c>
      <c r="AI9" s="38">
        <f t="shared" si="10"/>
        <v>2012</v>
      </c>
      <c r="AJ9" s="210">
        <f t="shared" si="11"/>
        <v>0.41666666666666663</v>
      </c>
      <c r="AK9" s="211">
        <f t="shared" si="2"/>
        <v>10</v>
      </c>
      <c r="AL9" s="212">
        <f t="shared" si="12"/>
        <v>20</v>
      </c>
      <c r="AM9" s="213">
        <f t="shared" si="19"/>
        <v>0</v>
      </c>
      <c r="AN9" s="213">
        <f t="shared" si="13"/>
        <v>0</v>
      </c>
      <c r="AO9" s="212">
        <f t="shared" si="14"/>
        <v>200</v>
      </c>
    </row>
    <row r="10" spans="1:41" ht="15" customHeight="1" x14ac:dyDescent="0.25">
      <c r="A10" s="72">
        <v>9</v>
      </c>
      <c r="B10" s="214">
        <v>41163</v>
      </c>
      <c r="C10" s="214">
        <v>41163</v>
      </c>
      <c r="D10" s="204">
        <v>0.41250000000000003</v>
      </c>
      <c r="E10" s="204">
        <v>0.41388888888888892</v>
      </c>
      <c r="F10" s="151" t="s">
        <v>1110</v>
      </c>
      <c r="G10" s="151" t="s">
        <v>26</v>
      </c>
      <c r="H10" s="36">
        <v>41.32</v>
      </c>
      <c r="I10" s="80">
        <v>41.45</v>
      </c>
      <c r="J10" s="80">
        <v>41.32</v>
      </c>
      <c r="K10" s="81">
        <v>100</v>
      </c>
      <c r="L10" s="152"/>
      <c r="M10" s="152" t="s">
        <v>11983</v>
      </c>
      <c r="N10" s="215">
        <v>2</v>
      </c>
      <c r="O10" s="152" t="s">
        <v>13930</v>
      </c>
      <c r="P10" s="80">
        <v>2.5</v>
      </c>
      <c r="Q10" s="37">
        <f t="shared" si="3"/>
        <v>2.5</v>
      </c>
      <c r="R10" s="37">
        <f t="shared" si="4"/>
        <v>4145</v>
      </c>
      <c r="S10" s="37">
        <f t="shared" si="5"/>
        <v>4132</v>
      </c>
      <c r="T10" s="69">
        <f t="shared" si="6"/>
        <v>-13.000000000000256</v>
      </c>
      <c r="U10" s="37">
        <f t="shared" si="0"/>
        <v>-13</v>
      </c>
      <c r="V10" s="37">
        <f t="shared" si="1"/>
        <v>-15.5</v>
      </c>
      <c r="W10" s="206">
        <f t="shared" si="15"/>
        <v>-0.16666666666666666</v>
      </c>
      <c r="X10" s="206">
        <f t="shared" si="16"/>
        <v>-0.26724137931034481</v>
      </c>
      <c r="Y10" s="37">
        <f t="shared" si="17"/>
        <v>65</v>
      </c>
      <c r="Z10" s="37">
        <f t="shared" si="18"/>
        <v>42.5</v>
      </c>
      <c r="AA10" s="38">
        <f t="shared" si="7"/>
        <v>2.000000006519258</v>
      </c>
      <c r="AB10" s="39">
        <f t="shared" si="8"/>
        <v>-1</v>
      </c>
      <c r="AC10" s="146" t="str">
        <f>IF(ISBLANK($F10),"",IF(ISNA(VBLookup($F10,Сектора!$B$2:$G$6725,4)),"Unknown",VBLookup($F10,Сектора!$B$2:$G$6725,4)))</f>
        <v>Industrial Metals &amp; Minerals</v>
      </c>
      <c r="AD10" s="146" t="str">
        <f>IF(ISBLANK($F10),"",IF(ISNA(VBLookup($F10,Сектора!$B$2:$G$6725,3)),"Unknown",VBLookup($F10,Сектора!$B$2:$G$6725,3)))</f>
        <v>Basic Materials</v>
      </c>
      <c r="AE10" s="146" t="str">
        <f>IF(ISBLANK($F10),"",IF(ISNA(VBLookup($F10,Сектора!$B$2:$G$6725,6)),"Unknown",VBLookup($F10,Сектора!$B$2:$G$6725,6)))</f>
        <v>NYSE</v>
      </c>
      <c r="AF10" s="146" t="str">
        <f>IF(ISNUMBER($B10),VBLookup(WEEKDAY($B10,2),Служебный!$I$2:$J$8,2),"")</f>
        <v>Вторник</v>
      </c>
      <c r="AG10" s="38">
        <f t="shared" si="9"/>
        <v>38</v>
      </c>
      <c r="AH10" s="146" t="str">
        <f>IF(ISNUMBER($B10),VBLookup(MONTH($B10),Служебный!$L$2:$M$13,2),"")</f>
        <v>Сентябрь</v>
      </c>
      <c r="AI10" s="38">
        <f t="shared" si="10"/>
        <v>2012</v>
      </c>
      <c r="AJ10" s="210">
        <f t="shared" si="11"/>
        <v>0.41666666666666663</v>
      </c>
      <c r="AK10" s="211">
        <f t="shared" si="2"/>
        <v>0</v>
      </c>
      <c r="AL10" s="212">
        <f t="shared" si="12"/>
        <v>40</v>
      </c>
      <c r="AM10" s="213">
        <f t="shared" si="19"/>
        <v>0</v>
      </c>
      <c r="AN10" s="213">
        <f t="shared" si="13"/>
        <v>0</v>
      </c>
      <c r="AO10" s="212">
        <f t="shared" si="14"/>
        <v>200</v>
      </c>
    </row>
    <row r="11" spans="1:41" ht="15" customHeight="1" x14ac:dyDescent="0.25">
      <c r="A11" s="72">
        <v>10</v>
      </c>
      <c r="B11" s="214">
        <v>41163</v>
      </c>
      <c r="C11" s="214">
        <v>41163</v>
      </c>
      <c r="D11" s="204">
        <v>0.41944444444444445</v>
      </c>
      <c r="E11" s="204">
        <v>0.42708333333333331</v>
      </c>
      <c r="F11" s="151" t="s">
        <v>5497</v>
      </c>
      <c r="G11" s="151" t="s">
        <v>26</v>
      </c>
      <c r="H11" s="36">
        <v>131.30000000000001</v>
      </c>
      <c r="I11" s="80">
        <v>131.41999999999999</v>
      </c>
      <c r="J11" s="80">
        <v>131.63</v>
      </c>
      <c r="K11" s="81">
        <v>100</v>
      </c>
      <c r="L11" s="152" t="s">
        <v>11994</v>
      </c>
      <c r="M11" s="152" t="s">
        <v>11984</v>
      </c>
      <c r="N11" s="215">
        <v>4</v>
      </c>
      <c r="O11" s="152" t="s">
        <v>13928</v>
      </c>
      <c r="P11" s="80">
        <v>2.5</v>
      </c>
      <c r="Q11" s="37">
        <f t="shared" si="3"/>
        <v>2.5</v>
      </c>
      <c r="R11" s="37">
        <f t="shared" si="4"/>
        <v>13141.999999999998</v>
      </c>
      <c r="S11" s="37">
        <f t="shared" si="5"/>
        <v>13163</v>
      </c>
      <c r="T11" s="69">
        <f t="shared" si="6"/>
        <v>21.000000000000796</v>
      </c>
      <c r="U11" s="37">
        <f t="shared" si="0"/>
        <v>21</v>
      </c>
      <c r="V11" s="37">
        <f t="shared" si="1"/>
        <v>18.5</v>
      </c>
      <c r="W11" s="206">
        <f t="shared" si="15"/>
        <v>0.32307692307692309</v>
      </c>
      <c r="X11" s="206">
        <f t="shared" si="16"/>
        <v>0.43529411764705883</v>
      </c>
      <c r="Y11" s="37">
        <f t="shared" si="17"/>
        <v>86</v>
      </c>
      <c r="Z11" s="37">
        <f t="shared" si="18"/>
        <v>61</v>
      </c>
      <c r="AA11" s="38">
        <f t="shared" si="7"/>
        <v>11.000000004423782</v>
      </c>
      <c r="AB11" s="39">
        <f t="shared" si="8"/>
        <v>2</v>
      </c>
      <c r="AC11" s="146" t="str">
        <f>IF(ISBLANK($F11),"",IF(ISNA(VBLookup($F11,Сектора!$B$2:$G$6725,4)),"Unknown",VBLookup($F11,Сектора!$B$2:$G$6725,4)))</f>
        <v>Business Services</v>
      </c>
      <c r="AD11" s="146" t="str">
        <f>IF(ISBLANK($F11),"",IF(ISNA(VBLookup($F11,Сектора!$B$2:$G$6725,3)),"Unknown",VBLookup($F11,Сектора!$B$2:$G$6725,3)))</f>
        <v>Services</v>
      </c>
      <c r="AE11" s="146" t="str">
        <f>IF(ISBLANK($F11),"",IF(ISNA(VBLookup($F11,Сектора!$B$2:$G$6725,6)),"Unknown",VBLookup($F11,Сектора!$B$2:$G$6725,6)))</f>
        <v>NYSE</v>
      </c>
      <c r="AF11" s="146" t="str">
        <f>IF(ISNUMBER($B11),VBLookup(WEEKDAY($B11,2),Служебный!$I$2:$J$8,2),"")</f>
        <v>Вторник</v>
      </c>
      <c r="AG11" s="38">
        <f t="shared" si="9"/>
        <v>38</v>
      </c>
      <c r="AH11" s="146" t="str">
        <f>IF(ISNUMBER($B11),VBLookup(MONTH($B11),Служебный!$L$2:$M$13,2),"")</f>
        <v>Сентябрь</v>
      </c>
      <c r="AI11" s="38">
        <f t="shared" si="10"/>
        <v>2012</v>
      </c>
      <c r="AJ11" s="210">
        <f t="shared" si="11"/>
        <v>0.41666666666666663</v>
      </c>
      <c r="AK11" s="211">
        <f t="shared" si="2"/>
        <v>10</v>
      </c>
      <c r="AL11" s="212">
        <f t="shared" si="12"/>
        <v>130</v>
      </c>
      <c r="AM11" s="213">
        <f t="shared" si="19"/>
        <v>0</v>
      </c>
      <c r="AN11" s="213">
        <f t="shared" si="13"/>
        <v>0</v>
      </c>
      <c r="AO11" s="212">
        <f t="shared" si="14"/>
        <v>200</v>
      </c>
    </row>
    <row r="12" spans="1:41" ht="15" customHeight="1" x14ac:dyDescent="0.25">
      <c r="A12" s="72">
        <v>11</v>
      </c>
      <c r="B12" s="214">
        <v>41163</v>
      </c>
      <c r="C12" s="214">
        <v>41163</v>
      </c>
      <c r="D12" s="204">
        <v>0.46527777777777773</v>
      </c>
      <c r="E12" s="204">
        <v>0.47152777777777777</v>
      </c>
      <c r="F12" s="151" t="s">
        <v>5497</v>
      </c>
      <c r="G12" s="151" t="s">
        <v>26</v>
      </c>
      <c r="H12" s="36">
        <v>131.86000000000001</v>
      </c>
      <c r="I12" s="80">
        <v>131.99</v>
      </c>
      <c r="J12" s="80">
        <v>132.29</v>
      </c>
      <c r="K12" s="81">
        <v>100</v>
      </c>
      <c r="L12" s="152" t="s">
        <v>11994</v>
      </c>
      <c r="M12" s="152" t="s">
        <v>11985</v>
      </c>
      <c r="N12" s="215">
        <v>4</v>
      </c>
      <c r="O12" s="152" t="s">
        <v>13929</v>
      </c>
      <c r="P12" s="80">
        <v>2.5</v>
      </c>
      <c r="Q12" s="37">
        <f t="shared" si="3"/>
        <v>2.5</v>
      </c>
      <c r="R12" s="37">
        <f t="shared" si="4"/>
        <v>13199</v>
      </c>
      <c r="S12" s="37">
        <f t="shared" si="5"/>
        <v>13229</v>
      </c>
      <c r="T12" s="69">
        <f t="shared" si="6"/>
        <v>29.999999999998295</v>
      </c>
      <c r="U12" s="37">
        <f t="shared" si="0"/>
        <v>30</v>
      </c>
      <c r="V12" s="37">
        <f t="shared" si="1"/>
        <v>27.5</v>
      </c>
      <c r="W12" s="206">
        <f t="shared" si="15"/>
        <v>0.34883720930232559</v>
      </c>
      <c r="X12" s="206">
        <f t="shared" si="16"/>
        <v>0.45081967213114754</v>
      </c>
      <c r="Y12" s="37">
        <f t="shared" si="17"/>
        <v>116</v>
      </c>
      <c r="Z12" s="37">
        <f t="shared" si="18"/>
        <v>88.5</v>
      </c>
      <c r="AA12" s="38">
        <f t="shared" si="7"/>
        <v>8.9999999979045242</v>
      </c>
      <c r="AB12" s="39">
        <f t="shared" si="8"/>
        <v>2.5</v>
      </c>
      <c r="AC12" s="146" t="str">
        <f>IF(ISBLANK($F12),"",IF(ISNA(VBLookup($F12,Сектора!$B$2:$G$6725,4)),"Unknown",VBLookup($F12,Сектора!$B$2:$G$6725,4)))</f>
        <v>Business Services</v>
      </c>
      <c r="AD12" s="146" t="str">
        <f>IF(ISBLANK($F12),"",IF(ISNA(VBLookup($F12,Сектора!$B$2:$G$6725,3)),"Unknown",VBLookup($F12,Сектора!$B$2:$G$6725,3)))</f>
        <v>Services</v>
      </c>
      <c r="AE12" s="146" t="str">
        <f>IF(ISBLANK($F12),"",IF(ISNA(VBLookup($F12,Сектора!$B$2:$G$6725,6)),"Unknown",VBLookup($F12,Сектора!$B$2:$G$6725,6)))</f>
        <v>NYSE</v>
      </c>
      <c r="AF12" s="146" t="str">
        <f>IF(ISNUMBER($B12),VBLookup(WEEKDAY($B12,2),Служебный!$I$2:$J$8,2),"")</f>
        <v>Вторник</v>
      </c>
      <c r="AG12" s="38">
        <f t="shared" si="9"/>
        <v>38</v>
      </c>
      <c r="AH12" s="146" t="str">
        <f>IF(ISNUMBER($B12),VBLookup(MONTH($B12),Служебный!$L$2:$M$13,2),"")</f>
        <v>Сентябрь</v>
      </c>
      <c r="AI12" s="38">
        <f t="shared" si="10"/>
        <v>2012</v>
      </c>
      <c r="AJ12" s="210">
        <f t="shared" si="11"/>
        <v>0.45833333333333331</v>
      </c>
      <c r="AK12" s="211">
        <f t="shared" si="2"/>
        <v>10</v>
      </c>
      <c r="AL12" s="212">
        <f t="shared" si="12"/>
        <v>130</v>
      </c>
      <c r="AM12" s="213">
        <f t="shared" si="19"/>
        <v>0</v>
      </c>
      <c r="AN12" s="213">
        <f t="shared" si="13"/>
        <v>0</v>
      </c>
      <c r="AO12" s="212">
        <f t="shared" si="14"/>
        <v>200</v>
      </c>
    </row>
    <row r="13" spans="1:41" ht="15" customHeight="1" x14ac:dyDescent="0.25">
      <c r="A13" s="72">
        <v>12</v>
      </c>
      <c r="B13" s="214">
        <v>41163</v>
      </c>
      <c r="C13" s="214">
        <v>41163</v>
      </c>
      <c r="D13" s="204">
        <v>0.42291666666666666</v>
      </c>
      <c r="E13" s="204">
        <v>0.43263888888888885</v>
      </c>
      <c r="F13" s="151" t="s">
        <v>935</v>
      </c>
      <c r="G13" s="151" t="s">
        <v>26</v>
      </c>
      <c r="H13" s="36">
        <v>57.15</v>
      </c>
      <c r="I13" s="80">
        <v>57.19</v>
      </c>
      <c r="J13" s="80">
        <v>53.53</v>
      </c>
      <c r="K13" s="81">
        <v>100</v>
      </c>
      <c r="L13" s="152" t="s">
        <v>11992</v>
      </c>
      <c r="M13" s="152" t="s">
        <v>11984</v>
      </c>
      <c r="N13" s="215">
        <v>4</v>
      </c>
      <c r="O13" s="152" t="s">
        <v>13928</v>
      </c>
      <c r="P13" s="80">
        <v>2.5</v>
      </c>
      <c r="Q13" s="37">
        <f t="shared" si="3"/>
        <v>2.5</v>
      </c>
      <c r="R13" s="37">
        <f t="shared" si="4"/>
        <v>5719</v>
      </c>
      <c r="S13" s="37">
        <f t="shared" si="5"/>
        <v>5353</v>
      </c>
      <c r="T13" s="69">
        <f t="shared" si="6"/>
        <v>-365.99999999999966</v>
      </c>
      <c r="U13" s="37">
        <f t="shared" si="0"/>
        <v>-366</v>
      </c>
      <c r="V13" s="37">
        <f t="shared" si="1"/>
        <v>-368.5</v>
      </c>
      <c r="W13" s="206">
        <f t="shared" si="15"/>
        <v>-3.1551724137931036</v>
      </c>
      <c r="X13" s="206">
        <f t="shared" si="16"/>
        <v>-4.1638418079096047</v>
      </c>
      <c r="Y13" s="37">
        <f t="shared" si="17"/>
        <v>-250</v>
      </c>
      <c r="Z13" s="37">
        <f t="shared" si="18"/>
        <v>-280</v>
      </c>
      <c r="AA13" s="38">
        <f t="shared" si="7"/>
        <v>13.999999993247911</v>
      </c>
      <c r="AB13" s="39">
        <f t="shared" si="8"/>
        <v>-91.5</v>
      </c>
      <c r="AC13" s="146" t="str">
        <f>IF(ISBLANK($F13),"",IF(ISNA(VBLookup($F13,Сектора!$B$2:$G$6725,4)),"Unknown",VBLookup($F13,Сектора!$B$2:$G$6725,4)))</f>
        <v>Oil &amp; Gas Equipment &amp; Services</v>
      </c>
      <c r="AD13" s="146" t="str">
        <f>IF(ISBLANK($F13),"",IF(ISNA(VBLookup($F13,Сектора!$B$2:$G$6725,3)),"Unknown",VBLookup($F13,Сектора!$B$2:$G$6725,3)))</f>
        <v>Basic Materials</v>
      </c>
      <c r="AE13" s="146" t="str">
        <f>IF(ISBLANK($F13),"",IF(ISNA(VBLookup($F13,Сектора!$B$2:$G$6725,6)),"Unknown",VBLookup($F13,Сектора!$B$2:$G$6725,6)))</f>
        <v>NYSE</v>
      </c>
      <c r="AF13" s="146" t="str">
        <f>IF(ISNUMBER($B13),VBLookup(WEEKDAY($B13,2),Служебный!$I$2:$J$8,2),"")</f>
        <v>Вторник</v>
      </c>
      <c r="AG13" s="38">
        <f t="shared" si="9"/>
        <v>38</v>
      </c>
      <c r="AH13" s="146" t="str">
        <f>IF(ISNUMBER($B13),VBLookup(MONTH($B13),Служебный!$L$2:$M$13,2),"")</f>
        <v>Сентябрь</v>
      </c>
      <c r="AI13" s="38">
        <f t="shared" si="10"/>
        <v>2012</v>
      </c>
      <c r="AJ13" s="210">
        <f t="shared" si="11"/>
        <v>0.41666666666666663</v>
      </c>
      <c r="AK13" s="211">
        <f t="shared" si="2"/>
        <v>10</v>
      </c>
      <c r="AL13" s="212">
        <f t="shared" si="12"/>
        <v>55</v>
      </c>
      <c r="AM13" s="213">
        <f t="shared" si="19"/>
        <v>0</v>
      </c>
      <c r="AN13" s="213">
        <f t="shared" si="13"/>
        <v>0</v>
      </c>
      <c r="AO13" s="212">
        <f t="shared" si="14"/>
        <v>200</v>
      </c>
    </row>
    <row r="14" spans="1:41" ht="15" customHeight="1" x14ac:dyDescent="0.25">
      <c r="A14" s="72">
        <v>13</v>
      </c>
      <c r="B14" s="214">
        <v>41163</v>
      </c>
      <c r="C14" s="214">
        <v>41163</v>
      </c>
      <c r="D14" s="204">
        <v>0.43055555555555558</v>
      </c>
      <c r="E14" s="204">
        <v>0.43263888888888885</v>
      </c>
      <c r="F14" s="151" t="s">
        <v>4636</v>
      </c>
      <c r="G14" s="151" t="s">
        <v>26</v>
      </c>
      <c r="H14" s="36">
        <v>70.25</v>
      </c>
      <c r="I14" s="80">
        <v>70.37</v>
      </c>
      <c r="J14" s="80">
        <v>70.48</v>
      </c>
      <c r="K14" s="81">
        <v>100</v>
      </c>
      <c r="L14" s="152" t="s">
        <v>11994</v>
      </c>
      <c r="M14" s="152" t="s">
        <v>11984</v>
      </c>
      <c r="N14" s="215">
        <v>3</v>
      </c>
      <c r="O14" s="152" t="s">
        <v>13928</v>
      </c>
      <c r="P14" s="80">
        <v>2.5</v>
      </c>
      <c r="Q14" s="37">
        <f t="shared" si="3"/>
        <v>2.5</v>
      </c>
      <c r="R14" s="37">
        <f t="shared" si="4"/>
        <v>7037</v>
      </c>
      <c r="S14" s="37">
        <f t="shared" si="5"/>
        <v>7048</v>
      </c>
      <c r="T14" s="69">
        <f t="shared" si="6"/>
        <v>10.999999999999943</v>
      </c>
      <c r="U14" s="37">
        <f t="shared" si="0"/>
        <v>11</v>
      </c>
      <c r="V14" s="37">
        <f t="shared" si="1"/>
        <v>8.5</v>
      </c>
      <c r="W14" s="206">
        <f t="shared" si="15"/>
        <v>0</v>
      </c>
      <c r="X14" s="206">
        <f t="shared" si="16"/>
        <v>0</v>
      </c>
      <c r="Y14" s="37">
        <f t="shared" si="17"/>
        <v>-239</v>
      </c>
      <c r="Z14" s="37">
        <f t="shared" si="18"/>
        <v>-271.5</v>
      </c>
      <c r="AA14" s="38">
        <f t="shared" si="7"/>
        <v>2.9999999993015081</v>
      </c>
      <c r="AB14" s="39">
        <f t="shared" si="8"/>
        <v>1</v>
      </c>
      <c r="AC14" s="146" t="str">
        <f>IF(ISBLANK($F14),"",IF(ISNA(VBLookup($F14,Сектора!$B$2:$G$6725,4)),"Unknown",VBLookup($F14,Сектора!$B$2:$G$6725,4)))</f>
        <v>Independent Oil &amp; Gas</v>
      </c>
      <c r="AD14" s="146" t="str">
        <f>IF(ISBLANK($F14),"",IF(ISNA(VBLookup($F14,Сектора!$B$2:$G$6725,3)),"Unknown",VBLookup($F14,Сектора!$B$2:$G$6725,3)))</f>
        <v>Basic Materials</v>
      </c>
      <c r="AE14" s="146" t="str">
        <f>IF(ISBLANK($F14),"",IF(ISNA(VBLookup($F14,Сектора!$B$2:$G$6725,6)),"Unknown",VBLookup($F14,Сектора!$B$2:$G$6725,6)))</f>
        <v>NYSE</v>
      </c>
      <c r="AF14" s="146" t="str">
        <f>IF(ISNUMBER($B14),VBLookup(WEEKDAY($B14,2),Служебный!$I$2:$J$8,2),"")</f>
        <v>Вторник</v>
      </c>
      <c r="AG14" s="38">
        <f t="shared" si="9"/>
        <v>38</v>
      </c>
      <c r="AH14" s="146" t="str">
        <f>IF(ISNUMBER($B14),VBLookup(MONTH($B14),Служебный!$L$2:$M$13,2),"")</f>
        <v>Сентябрь</v>
      </c>
      <c r="AI14" s="38">
        <f t="shared" si="10"/>
        <v>2012</v>
      </c>
      <c r="AJ14" s="210">
        <f t="shared" si="11"/>
        <v>0.4375</v>
      </c>
      <c r="AK14" s="211">
        <f t="shared" si="2"/>
        <v>0</v>
      </c>
      <c r="AL14" s="212">
        <f t="shared" si="12"/>
        <v>70</v>
      </c>
      <c r="AM14" s="213">
        <f t="shared" si="19"/>
        <v>0</v>
      </c>
      <c r="AN14" s="213">
        <f t="shared" si="13"/>
        <v>0</v>
      </c>
      <c r="AO14" s="212">
        <f t="shared" si="14"/>
        <v>200</v>
      </c>
    </row>
    <row r="15" spans="1:41" ht="15" customHeight="1" x14ac:dyDescent="0.25">
      <c r="A15" s="72">
        <v>14</v>
      </c>
      <c r="B15" s="214">
        <v>41163</v>
      </c>
      <c r="C15" s="214">
        <v>41163</v>
      </c>
      <c r="D15" s="204">
        <v>0.43472222222222223</v>
      </c>
      <c r="E15" s="204">
        <v>0.43611111111111112</v>
      </c>
      <c r="F15" s="151" t="s">
        <v>4636</v>
      </c>
      <c r="G15" s="151" t="s">
        <v>26</v>
      </c>
      <c r="H15" s="36">
        <v>70.47</v>
      </c>
      <c r="I15" s="80">
        <v>70.599999999999994</v>
      </c>
      <c r="J15" s="80">
        <v>70.47</v>
      </c>
      <c r="K15" s="81">
        <v>100</v>
      </c>
      <c r="L15" s="152" t="s">
        <v>11994</v>
      </c>
      <c r="M15" s="152" t="s">
        <v>11983</v>
      </c>
      <c r="N15" s="215">
        <v>2</v>
      </c>
      <c r="O15" s="152" t="s">
        <v>13928</v>
      </c>
      <c r="P15" s="80">
        <v>2.5</v>
      </c>
      <c r="Q15" s="37">
        <f t="shared" si="3"/>
        <v>2.5</v>
      </c>
      <c r="R15" s="37">
        <f t="shared" si="4"/>
        <v>7059.9999999999991</v>
      </c>
      <c r="S15" s="37">
        <f t="shared" si="5"/>
        <v>7047</v>
      </c>
      <c r="T15" s="69">
        <f t="shared" si="6"/>
        <v>-12.999999999999545</v>
      </c>
      <c r="U15" s="37">
        <f t="shared" si="0"/>
        <v>-13</v>
      </c>
      <c r="V15" s="37">
        <f t="shared" si="1"/>
        <v>-15.5</v>
      </c>
      <c r="W15" s="206">
        <f t="shared" si="15"/>
        <v>0</v>
      </c>
      <c r="X15" s="206">
        <f t="shared" si="16"/>
        <v>0</v>
      </c>
      <c r="Y15" s="37">
        <f t="shared" si="17"/>
        <v>-252</v>
      </c>
      <c r="Z15" s="37">
        <f t="shared" si="18"/>
        <v>-287</v>
      </c>
      <c r="AA15" s="38">
        <f t="shared" si="7"/>
        <v>2.000000006519258</v>
      </c>
      <c r="AB15" s="39">
        <f t="shared" si="8"/>
        <v>-1</v>
      </c>
      <c r="AC15" s="146" t="str">
        <f>IF(ISBLANK($F15),"",IF(ISNA(VBLookup($F15,Сектора!$B$2:$G$6725,4)),"Unknown",VBLookup($F15,Сектора!$B$2:$G$6725,4)))</f>
        <v>Independent Oil &amp; Gas</v>
      </c>
      <c r="AD15" s="146" t="str">
        <f>IF(ISBLANK($F15),"",IF(ISNA(VBLookup($F15,Сектора!$B$2:$G$6725,3)),"Unknown",VBLookup($F15,Сектора!$B$2:$G$6725,3)))</f>
        <v>Basic Materials</v>
      </c>
      <c r="AE15" s="146" t="str">
        <f>IF(ISBLANK($F15),"",IF(ISNA(VBLookup($F15,Сектора!$B$2:$G$6725,6)),"Unknown",VBLookup($F15,Сектора!$B$2:$G$6725,6)))</f>
        <v>NYSE</v>
      </c>
      <c r="AF15" s="146" t="str">
        <f>IF(ISNUMBER($B15),VBLookup(WEEKDAY($B15,2),Служебный!$I$2:$J$8,2),"")</f>
        <v>Вторник</v>
      </c>
      <c r="AG15" s="38">
        <f t="shared" si="9"/>
        <v>38</v>
      </c>
      <c r="AH15" s="146" t="str">
        <f>IF(ISNUMBER($B15),VBLookup(MONTH($B15),Служебный!$L$2:$M$13,2),"")</f>
        <v>Сентябрь</v>
      </c>
      <c r="AI15" s="38">
        <f t="shared" si="10"/>
        <v>2012</v>
      </c>
      <c r="AJ15" s="210">
        <f t="shared" si="11"/>
        <v>0.4375</v>
      </c>
      <c r="AK15" s="211">
        <f t="shared" si="2"/>
        <v>0</v>
      </c>
      <c r="AL15" s="212">
        <f t="shared" si="12"/>
        <v>70</v>
      </c>
      <c r="AM15" s="213">
        <f t="shared" si="19"/>
        <v>0</v>
      </c>
      <c r="AN15" s="213">
        <f t="shared" si="13"/>
        <v>0</v>
      </c>
      <c r="AO15" s="212">
        <f t="shared" si="14"/>
        <v>200</v>
      </c>
    </row>
    <row r="16" spans="1:41" ht="15" customHeight="1" x14ac:dyDescent="0.25">
      <c r="A16" s="72">
        <v>15</v>
      </c>
      <c r="B16" s="214">
        <v>41163</v>
      </c>
      <c r="C16" s="214">
        <v>41163</v>
      </c>
      <c r="D16" s="204">
        <v>0.44027777777777777</v>
      </c>
      <c r="E16" s="204">
        <v>0.44166666666666665</v>
      </c>
      <c r="F16" s="151" t="s">
        <v>1178</v>
      </c>
      <c r="G16" s="151" t="s">
        <v>26</v>
      </c>
      <c r="H16" s="36">
        <v>44.22</v>
      </c>
      <c r="I16" s="80">
        <v>44.32</v>
      </c>
      <c r="J16" s="80">
        <v>44.22</v>
      </c>
      <c r="K16" s="81">
        <v>100</v>
      </c>
      <c r="L16" s="152" t="s">
        <v>11994</v>
      </c>
      <c r="M16" s="152" t="s">
        <v>11983</v>
      </c>
      <c r="N16" s="215">
        <v>2</v>
      </c>
      <c r="O16" s="152" t="s">
        <v>13928</v>
      </c>
      <c r="P16" s="80">
        <v>2.5</v>
      </c>
      <c r="Q16" s="37">
        <f t="shared" si="3"/>
        <v>2.5</v>
      </c>
      <c r="R16" s="37">
        <f t="shared" si="4"/>
        <v>4432</v>
      </c>
      <c r="S16" s="37">
        <f t="shared" si="5"/>
        <v>4422</v>
      </c>
      <c r="T16" s="69">
        <f t="shared" si="6"/>
        <v>-10.000000000000142</v>
      </c>
      <c r="U16" s="37">
        <f t="shared" si="0"/>
        <v>-10</v>
      </c>
      <c r="V16" s="37">
        <f t="shared" si="1"/>
        <v>-12.5</v>
      </c>
      <c r="W16" s="206">
        <f t="shared" si="15"/>
        <v>0</v>
      </c>
      <c r="X16" s="206">
        <f t="shared" si="16"/>
        <v>0</v>
      </c>
      <c r="Y16" s="37">
        <f t="shared" si="17"/>
        <v>-262</v>
      </c>
      <c r="Z16" s="37">
        <f t="shared" si="18"/>
        <v>-299.5</v>
      </c>
      <c r="AA16" s="38">
        <f t="shared" si="7"/>
        <v>1.9999999960418791</v>
      </c>
      <c r="AB16" s="39">
        <f t="shared" si="8"/>
        <v>-1</v>
      </c>
      <c r="AC16" s="146" t="str">
        <f>IF(ISBLANK($F16),"",IF(ISNA(VBLookup($F16,Сектора!$B$2:$G$6725,4)),"Unknown",VBLookup($F16,Сектора!$B$2:$G$6725,4)))</f>
        <v>Independent Oil &amp; Gas</v>
      </c>
      <c r="AD16" s="146" t="str">
        <f>IF(ISBLANK($F16),"",IF(ISNA(VBLookup($F16,Сектора!$B$2:$G$6725,3)),"Unknown",VBLookup($F16,Сектора!$B$2:$G$6725,3)))</f>
        <v>Basic Materials</v>
      </c>
      <c r="AE16" s="146" t="str">
        <f>IF(ISBLANK($F16),"",IF(ISNA(VBLookup($F16,Сектора!$B$2:$G$6725,6)),"Unknown",VBLookup($F16,Сектора!$B$2:$G$6725,6)))</f>
        <v>NYSE</v>
      </c>
      <c r="AF16" s="146" t="str">
        <f>IF(ISNUMBER($B16),VBLookup(WEEKDAY($B16,2),Служебный!$I$2:$J$8,2),"")</f>
        <v>Вторник</v>
      </c>
      <c r="AG16" s="38">
        <f t="shared" si="9"/>
        <v>38</v>
      </c>
      <c r="AH16" s="146" t="str">
        <f>IF(ISNUMBER($B16),VBLookup(MONTH($B16),Служебный!$L$2:$M$13,2),"")</f>
        <v>Сентябрь</v>
      </c>
      <c r="AI16" s="38">
        <f t="shared" si="10"/>
        <v>2012</v>
      </c>
      <c r="AJ16" s="210">
        <f t="shared" si="11"/>
        <v>0.4375</v>
      </c>
      <c r="AK16" s="211">
        <f t="shared" si="2"/>
        <v>0</v>
      </c>
      <c r="AL16" s="212">
        <f t="shared" si="12"/>
        <v>45</v>
      </c>
      <c r="AM16" s="213">
        <f t="shared" si="19"/>
        <v>0</v>
      </c>
      <c r="AN16" s="213">
        <f t="shared" si="13"/>
        <v>0</v>
      </c>
      <c r="AO16" s="212">
        <f t="shared" si="14"/>
        <v>200</v>
      </c>
    </row>
    <row r="17" spans="1:41" ht="15" customHeight="1" x14ac:dyDescent="0.25">
      <c r="A17" s="72">
        <v>16</v>
      </c>
      <c r="B17" s="214">
        <v>41163</v>
      </c>
      <c r="C17" s="214">
        <v>41163</v>
      </c>
      <c r="D17" s="204">
        <v>0.45</v>
      </c>
      <c r="E17" s="204">
        <v>0.45763888888888887</v>
      </c>
      <c r="F17" s="151" t="s">
        <v>1313</v>
      </c>
      <c r="G17" s="151" t="s">
        <v>26</v>
      </c>
      <c r="H17" s="36">
        <v>114.54</v>
      </c>
      <c r="I17" s="80">
        <v>114.74</v>
      </c>
      <c r="J17" s="80">
        <v>114.59</v>
      </c>
      <c r="K17" s="81">
        <v>100</v>
      </c>
      <c r="L17" s="152" t="s">
        <v>11994</v>
      </c>
      <c r="M17" s="152" t="s">
        <v>11983</v>
      </c>
      <c r="N17" s="215">
        <v>3</v>
      </c>
      <c r="O17" s="152" t="s">
        <v>13928</v>
      </c>
      <c r="P17" s="80">
        <v>2.5</v>
      </c>
      <c r="Q17" s="37">
        <f t="shared" si="3"/>
        <v>2.5</v>
      </c>
      <c r="R17" s="37">
        <f t="shared" si="4"/>
        <v>11474</v>
      </c>
      <c r="S17" s="37">
        <f t="shared" si="5"/>
        <v>11459</v>
      </c>
      <c r="T17" s="69">
        <f t="shared" si="6"/>
        <v>-14.999999999999147</v>
      </c>
      <c r="U17" s="37">
        <f t="shared" si="0"/>
        <v>-15</v>
      </c>
      <c r="V17" s="37">
        <f t="shared" si="1"/>
        <v>-17.5</v>
      </c>
      <c r="W17" s="206">
        <f t="shared" si="15"/>
        <v>0</v>
      </c>
      <c r="X17" s="206">
        <f t="shared" si="16"/>
        <v>0</v>
      </c>
      <c r="Y17" s="37">
        <f t="shared" si="17"/>
        <v>-277</v>
      </c>
      <c r="Z17" s="37">
        <f t="shared" si="18"/>
        <v>-317</v>
      </c>
      <c r="AA17" s="38">
        <f t="shared" si="7"/>
        <v>11.000000004423782</v>
      </c>
      <c r="AB17" s="39">
        <f t="shared" si="8"/>
        <v>-1</v>
      </c>
      <c r="AC17" s="146" t="str">
        <f>IF(ISBLANK($F17),"",IF(ISNA(VBLookup($F17,Сектора!$B$2:$G$6725,4)),"Unknown",VBLookup($F17,Сектора!$B$2:$G$6725,4)))</f>
        <v>Major Integrated Oil &amp; Gas</v>
      </c>
      <c r="AD17" s="146" t="str">
        <f>IF(ISBLANK($F17),"",IF(ISNA(VBLookup($F17,Сектора!$B$2:$G$6725,3)),"Unknown",VBLookup($F17,Сектора!$B$2:$G$6725,3)))</f>
        <v>Basic Materials</v>
      </c>
      <c r="AE17" s="146" t="str">
        <f>IF(ISBLANK($F17),"",IF(ISNA(VBLookup($F17,Сектора!$B$2:$G$6725,6)),"Unknown",VBLookup($F17,Сектора!$B$2:$G$6725,6)))</f>
        <v>NYSE</v>
      </c>
      <c r="AF17" s="146" t="str">
        <f>IF(ISNUMBER($B17),VBLookup(WEEKDAY($B17,2),Служебный!$I$2:$J$8,2),"")</f>
        <v>Вторник</v>
      </c>
      <c r="AG17" s="38">
        <f t="shared" si="9"/>
        <v>38</v>
      </c>
      <c r="AH17" s="146" t="str">
        <f>IF(ISNUMBER($B17),VBLookup(MONTH($B17),Служебный!$L$2:$M$13,2),"")</f>
        <v>Сентябрь</v>
      </c>
      <c r="AI17" s="38">
        <f t="shared" si="10"/>
        <v>2012</v>
      </c>
      <c r="AJ17" s="210">
        <f t="shared" si="11"/>
        <v>0.45833333333333331</v>
      </c>
      <c r="AK17" s="211">
        <f t="shared" si="2"/>
        <v>10</v>
      </c>
      <c r="AL17" s="212">
        <f t="shared" si="12"/>
        <v>115</v>
      </c>
      <c r="AM17" s="213">
        <f t="shared" si="19"/>
        <v>0</v>
      </c>
      <c r="AN17" s="213">
        <f t="shared" si="13"/>
        <v>0</v>
      </c>
      <c r="AO17" s="212">
        <f t="shared" si="14"/>
        <v>200</v>
      </c>
    </row>
    <row r="18" spans="1:41" ht="15" customHeight="1" x14ac:dyDescent="0.25">
      <c r="A18" s="72">
        <v>17</v>
      </c>
      <c r="B18" s="214">
        <v>41163</v>
      </c>
      <c r="C18" s="214">
        <v>41163</v>
      </c>
      <c r="D18" s="204">
        <v>0.45277777777777778</v>
      </c>
      <c r="E18" s="204">
        <v>0.45624999999999999</v>
      </c>
      <c r="F18" s="151" t="s">
        <v>5278</v>
      </c>
      <c r="G18" s="151" t="s">
        <v>26</v>
      </c>
      <c r="H18" s="36">
        <v>66.2</v>
      </c>
      <c r="I18" s="80">
        <v>66.3</v>
      </c>
      <c r="J18" s="80">
        <v>66.34</v>
      </c>
      <c r="K18" s="81">
        <v>100</v>
      </c>
      <c r="L18" s="152" t="s">
        <v>11992</v>
      </c>
      <c r="M18" s="152" t="s">
        <v>11984</v>
      </c>
      <c r="N18" s="215">
        <v>3</v>
      </c>
      <c r="O18" s="152" t="s">
        <v>13928</v>
      </c>
      <c r="P18" s="80">
        <v>2.5</v>
      </c>
      <c r="Q18" s="37">
        <f t="shared" si="3"/>
        <v>2.5</v>
      </c>
      <c r="R18" s="37">
        <f t="shared" si="4"/>
        <v>6630</v>
      </c>
      <c r="S18" s="37">
        <f t="shared" si="5"/>
        <v>6634</v>
      </c>
      <c r="T18" s="69">
        <f t="shared" si="6"/>
        <v>4.0000000000006253</v>
      </c>
      <c r="U18" s="37">
        <f t="shared" si="0"/>
        <v>4</v>
      </c>
      <c r="V18" s="37">
        <f t="shared" si="1"/>
        <v>1.5</v>
      </c>
      <c r="W18" s="206">
        <f t="shared" si="15"/>
        <v>0</v>
      </c>
      <c r="X18" s="206">
        <f t="shared" si="16"/>
        <v>0</v>
      </c>
      <c r="Y18" s="37">
        <f t="shared" si="17"/>
        <v>-273</v>
      </c>
      <c r="Z18" s="37">
        <f t="shared" si="18"/>
        <v>-315.5</v>
      </c>
      <c r="AA18" s="38">
        <f t="shared" si="7"/>
        <v>5.0000000058207661</v>
      </c>
      <c r="AB18" s="39">
        <f t="shared" si="8"/>
        <v>0.5</v>
      </c>
      <c r="AC18" s="146" t="str">
        <f>IF(ISBLANK($F18),"",IF(ISNA(VBLookup($F18,Сектора!$B$2:$G$6725,4)),"Unknown",VBLookup($F18,Сектора!$B$2:$G$6725,4)))</f>
        <v>Property &amp; Casualty Insurance</v>
      </c>
      <c r="AD18" s="146" t="str">
        <f>IF(ISBLANK($F18),"",IF(ISNA(VBLookup($F18,Сектора!$B$2:$G$6725,3)),"Unknown",VBLookup($F18,Сектора!$B$2:$G$6725,3)))</f>
        <v>Financial</v>
      </c>
      <c r="AE18" s="146" t="str">
        <f>IF(ISBLANK($F18),"",IF(ISNA(VBLookup($F18,Сектора!$B$2:$G$6725,6)),"Unknown",VBLookup($F18,Сектора!$B$2:$G$6725,6)))</f>
        <v>NYSE</v>
      </c>
      <c r="AF18" s="146" t="str">
        <f>IF(ISNUMBER($B18),VBLookup(WEEKDAY($B18,2),Служебный!$I$2:$J$8,2),"")</f>
        <v>Вторник</v>
      </c>
      <c r="AG18" s="38">
        <f t="shared" si="9"/>
        <v>38</v>
      </c>
      <c r="AH18" s="146" t="str">
        <f>IF(ISNUMBER($B18),VBLookup(MONTH($B18),Служебный!$L$2:$M$13,2),"")</f>
        <v>Сентябрь</v>
      </c>
      <c r="AI18" s="38">
        <f t="shared" si="10"/>
        <v>2012</v>
      </c>
      <c r="AJ18" s="210">
        <f t="shared" si="11"/>
        <v>0.45833333333333331</v>
      </c>
      <c r="AK18" s="211">
        <f t="shared" si="2"/>
        <v>10</v>
      </c>
      <c r="AL18" s="212">
        <f t="shared" si="12"/>
        <v>65</v>
      </c>
      <c r="AM18" s="213">
        <f t="shared" si="19"/>
        <v>0</v>
      </c>
      <c r="AN18" s="213">
        <f t="shared" si="13"/>
        <v>0</v>
      </c>
      <c r="AO18" s="212">
        <f t="shared" si="14"/>
        <v>200</v>
      </c>
    </row>
    <row r="19" spans="1:41" ht="15" customHeight="1" x14ac:dyDescent="0.25">
      <c r="A19" s="72">
        <v>18</v>
      </c>
      <c r="B19" s="214">
        <v>41163</v>
      </c>
      <c r="C19" s="214">
        <v>41163</v>
      </c>
      <c r="D19" s="204">
        <v>0.51458333333333328</v>
      </c>
      <c r="E19" s="204">
        <v>0.58263888888888882</v>
      </c>
      <c r="F19" s="151" t="s">
        <v>5705</v>
      </c>
      <c r="G19" s="151" t="s">
        <v>32</v>
      </c>
      <c r="H19" s="36">
        <v>59.05</v>
      </c>
      <c r="I19" s="80">
        <v>58.91</v>
      </c>
      <c r="J19" s="80">
        <v>58.51</v>
      </c>
      <c r="K19" s="81">
        <v>100</v>
      </c>
      <c r="L19" s="152" t="s">
        <v>11988</v>
      </c>
      <c r="M19" s="152" t="s">
        <v>11985</v>
      </c>
      <c r="N19" s="215">
        <v>5</v>
      </c>
      <c r="O19" s="152"/>
      <c r="P19" s="80">
        <v>2.5</v>
      </c>
      <c r="Q19" s="37">
        <f t="shared" si="3"/>
        <v>2.5</v>
      </c>
      <c r="R19" s="37">
        <f t="shared" si="4"/>
        <v>5891</v>
      </c>
      <c r="S19" s="37">
        <f t="shared" si="5"/>
        <v>5851</v>
      </c>
      <c r="T19" s="69">
        <f t="shared" si="6"/>
        <v>39.999999999999858</v>
      </c>
      <c r="U19" s="37">
        <f t="shared" si="0"/>
        <v>40</v>
      </c>
      <c r="V19" s="37">
        <f t="shared" si="1"/>
        <v>37.5</v>
      </c>
      <c r="W19" s="206">
        <f t="shared" si="15"/>
        <v>0</v>
      </c>
      <c r="X19" s="206">
        <f t="shared" si="16"/>
        <v>0</v>
      </c>
      <c r="Y19" s="37">
        <f t="shared" si="17"/>
        <v>-233</v>
      </c>
      <c r="Z19" s="37">
        <f t="shared" si="18"/>
        <v>-278</v>
      </c>
      <c r="AA19" s="38">
        <f t="shared" si="7"/>
        <v>98.000000005122274</v>
      </c>
      <c r="AB19" s="39">
        <f t="shared" si="8"/>
        <v>3</v>
      </c>
      <c r="AC19" s="146" t="str">
        <f>IF(ISBLANK($F19),"",IF(ISNA(VBLookup($F19,Сектора!$B$2:$G$6725,4)),"Unknown",VBLookup($F19,Сектора!$B$2:$G$6725,4)))</f>
        <v>Health Care Plans</v>
      </c>
      <c r="AD19" s="146" t="str">
        <f>IF(ISBLANK($F19),"",IF(ISNA(VBLookup($F19,Сектора!$B$2:$G$6725,3)),"Unknown",VBLookup($F19,Сектора!$B$2:$G$6725,3)))</f>
        <v>Healthcare</v>
      </c>
      <c r="AE19" s="146" t="str">
        <f>IF(ISBLANK($F19),"",IF(ISNA(VBLookup($F19,Сектора!$B$2:$G$6725,6)),"Unknown",VBLookup($F19,Сектора!$B$2:$G$6725,6)))</f>
        <v>NYSE</v>
      </c>
      <c r="AF19" s="146" t="str">
        <f>IF(ISNUMBER($B19),VBLookup(WEEKDAY($B19,2),Служебный!$I$2:$J$8,2),"")</f>
        <v>Вторник</v>
      </c>
      <c r="AG19" s="38">
        <f t="shared" si="9"/>
        <v>38</v>
      </c>
      <c r="AH19" s="146" t="str">
        <f>IF(ISNUMBER($B19),VBLookup(MONTH($B19),Служебный!$L$2:$M$13,2),"")</f>
        <v>Сентябрь</v>
      </c>
      <c r="AI19" s="38">
        <f t="shared" si="10"/>
        <v>2012</v>
      </c>
      <c r="AJ19" s="210">
        <f t="shared" si="11"/>
        <v>0.52083333333333326</v>
      </c>
      <c r="AK19" s="211">
        <f t="shared" si="2"/>
        <v>100</v>
      </c>
      <c r="AL19" s="212">
        <f t="shared" si="12"/>
        <v>60</v>
      </c>
      <c r="AM19" s="213">
        <f t="shared" si="19"/>
        <v>0</v>
      </c>
      <c r="AN19" s="213">
        <f t="shared" si="13"/>
        <v>-278</v>
      </c>
      <c r="AO19" s="212">
        <f t="shared" si="14"/>
        <v>200</v>
      </c>
    </row>
    <row r="20" spans="1:41" ht="15" customHeight="1" x14ac:dyDescent="0.25">
      <c r="A20" s="72">
        <v>19</v>
      </c>
      <c r="B20" s="214">
        <v>41164</v>
      </c>
      <c r="C20" s="214">
        <v>41164</v>
      </c>
      <c r="D20" s="204">
        <v>0.39930555555555558</v>
      </c>
      <c r="E20" s="204">
        <v>0.4069444444444445</v>
      </c>
      <c r="F20" s="151" t="s">
        <v>2622</v>
      </c>
      <c r="G20" s="151" t="s">
        <v>26</v>
      </c>
      <c r="H20" s="36">
        <v>47.95</v>
      </c>
      <c r="I20" s="80">
        <v>48.05</v>
      </c>
      <c r="J20" s="80">
        <v>48.13</v>
      </c>
      <c r="K20" s="81">
        <v>100</v>
      </c>
      <c r="L20" s="152" t="s">
        <v>11992</v>
      </c>
      <c r="M20" s="152" t="s">
        <v>11985</v>
      </c>
      <c r="N20" s="215">
        <v>3</v>
      </c>
      <c r="O20" s="152" t="s">
        <v>13928</v>
      </c>
      <c r="P20" s="80">
        <v>2.5</v>
      </c>
      <c r="Q20" s="37">
        <f t="shared" si="3"/>
        <v>2.5</v>
      </c>
      <c r="R20" s="37">
        <f t="shared" si="4"/>
        <v>4805</v>
      </c>
      <c r="S20" s="37">
        <f t="shared" si="5"/>
        <v>4813</v>
      </c>
      <c r="T20" s="69">
        <f t="shared" si="6"/>
        <v>8.00000000000054</v>
      </c>
      <c r="U20" s="37">
        <f t="shared" si="0"/>
        <v>8</v>
      </c>
      <c r="V20" s="37">
        <f t="shared" si="1"/>
        <v>5.5</v>
      </c>
      <c r="W20" s="206">
        <f t="shared" si="15"/>
        <v>0</v>
      </c>
      <c r="X20" s="206">
        <f t="shared" si="16"/>
        <v>0</v>
      </c>
      <c r="Y20" s="37">
        <f t="shared" si="17"/>
        <v>-225</v>
      </c>
      <c r="Z20" s="37">
        <f t="shared" si="18"/>
        <v>-272.5</v>
      </c>
      <c r="AA20" s="38">
        <f t="shared" si="7"/>
        <v>11.000000004423782</v>
      </c>
      <c r="AB20" s="39">
        <f t="shared" si="8"/>
        <v>1</v>
      </c>
      <c r="AC20" s="146" t="str">
        <f>IF(ISBLANK($F20),"",IF(ISNA(VBLookup($F20,Сектора!$B$2:$G$6725,4)),"Unknown",VBLookup($F20,Сектора!$B$2:$G$6725,4)))</f>
        <v>Communication Equipment</v>
      </c>
      <c r="AD20" s="146" t="str">
        <f>IF(ISBLANK($F20),"",IF(ISNA(VBLookup($F20,Сектора!$B$2:$G$6725,3)),"Unknown",VBLookup($F20,Сектора!$B$2:$G$6725,3)))</f>
        <v>Technology</v>
      </c>
      <c r="AE20" s="146" t="str">
        <f>IF(ISBLANK($F20),"",IF(ISNA(VBLookup($F20,Сектора!$B$2:$G$6725,6)),"Unknown",VBLookup($F20,Сектора!$B$2:$G$6725,6)))</f>
        <v>NYSE</v>
      </c>
      <c r="AF20" s="146" t="str">
        <f>IF(ISNUMBER($B20),VBLookup(WEEKDAY($B20,2),Служебный!$I$2:$J$8,2),"")</f>
        <v>Среда</v>
      </c>
      <c r="AG20" s="38">
        <f t="shared" si="9"/>
        <v>38</v>
      </c>
      <c r="AH20" s="146" t="str">
        <f>IF(ISNUMBER($B20),VBLookup(MONTH($B20),Служебный!$L$2:$M$13,2),"")</f>
        <v>Сентябрь</v>
      </c>
      <c r="AI20" s="38">
        <f t="shared" si="10"/>
        <v>2012</v>
      </c>
      <c r="AJ20" s="210">
        <f t="shared" si="11"/>
        <v>0.39583333333333331</v>
      </c>
      <c r="AK20" s="211">
        <f t="shared" si="2"/>
        <v>10</v>
      </c>
      <c r="AL20" s="212">
        <f t="shared" si="12"/>
        <v>50</v>
      </c>
      <c r="AM20" s="213">
        <f t="shared" si="19"/>
        <v>-278</v>
      </c>
      <c r="AN20" s="213">
        <f t="shared" si="13"/>
        <v>0</v>
      </c>
      <c r="AO20" s="212">
        <f t="shared" si="14"/>
        <v>200</v>
      </c>
    </row>
    <row r="21" spans="1:41" ht="15" customHeight="1" x14ac:dyDescent="0.25">
      <c r="A21" s="72">
        <v>20</v>
      </c>
      <c r="B21" s="214">
        <v>41164</v>
      </c>
      <c r="C21" s="214">
        <v>41164</v>
      </c>
      <c r="D21" s="204">
        <v>0.40486111111111112</v>
      </c>
      <c r="E21" s="204">
        <v>0.41250000000000003</v>
      </c>
      <c r="F21" s="151" t="s">
        <v>935</v>
      </c>
      <c r="G21" s="151" t="s">
        <v>26</v>
      </c>
      <c r="H21" s="36">
        <v>58.78</v>
      </c>
      <c r="I21" s="80">
        <v>58.9</v>
      </c>
      <c r="J21" s="80">
        <v>58.26</v>
      </c>
      <c r="K21" s="81">
        <v>100</v>
      </c>
      <c r="L21" s="152" t="s">
        <v>11992</v>
      </c>
      <c r="M21" s="152" t="s">
        <v>11984</v>
      </c>
      <c r="N21" s="215">
        <v>3</v>
      </c>
      <c r="O21" s="152" t="s">
        <v>13928</v>
      </c>
      <c r="P21" s="80">
        <v>2.5</v>
      </c>
      <c r="Q21" s="37">
        <f t="shared" si="3"/>
        <v>2.5</v>
      </c>
      <c r="R21" s="37">
        <f t="shared" si="4"/>
        <v>5890</v>
      </c>
      <c r="S21" s="37">
        <f t="shared" si="5"/>
        <v>5826</v>
      </c>
      <c r="T21" s="69">
        <f t="shared" si="6"/>
        <v>-64.000000000000057</v>
      </c>
      <c r="U21" s="37">
        <f t="shared" si="0"/>
        <v>-64</v>
      </c>
      <c r="V21" s="37">
        <f t="shared" si="1"/>
        <v>-66.5</v>
      </c>
      <c r="W21" s="206">
        <f t="shared" si="15"/>
        <v>0</v>
      </c>
      <c r="X21" s="206">
        <f t="shared" si="16"/>
        <v>0</v>
      </c>
      <c r="Y21" s="37">
        <f t="shared" si="17"/>
        <v>-289</v>
      </c>
      <c r="Z21" s="37">
        <f t="shared" si="18"/>
        <v>-339</v>
      </c>
      <c r="AA21" s="38">
        <f t="shared" si="7"/>
        <v>10.999999993946403</v>
      </c>
      <c r="AB21" s="39">
        <f t="shared" si="8"/>
        <v>-5.5</v>
      </c>
      <c r="AC21" s="146" t="str">
        <f>IF(ISBLANK($F21),"",IF(ISNA(VBLookup($F21,Сектора!$B$2:$G$6725,4)),"Unknown",VBLookup($F21,Сектора!$B$2:$G$6725,4)))</f>
        <v>Oil &amp; Gas Equipment &amp; Services</v>
      </c>
      <c r="AD21" s="146" t="str">
        <f>IF(ISBLANK($F21),"",IF(ISNA(VBLookup($F21,Сектора!$B$2:$G$6725,3)),"Unknown",VBLookup($F21,Сектора!$B$2:$G$6725,3)))</f>
        <v>Basic Materials</v>
      </c>
      <c r="AE21" s="146" t="str">
        <f>IF(ISBLANK($F21),"",IF(ISNA(VBLookup($F21,Сектора!$B$2:$G$6725,6)),"Unknown",VBLookup($F21,Сектора!$B$2:$G$6725,6)))</f>
        <v>NYSE</v>
      </c>
      <c r="AF21" s="146" t="str">
        <f>IF(ISNUMBER($B21),VBLookup(WEEKDAY($B21,2),Служебный!$I$2:$J$8,2),"")</f>
        <v>Среда</v>
      </c>
      <c r="AG21" s="38">
        <f t="shared" si="9"/>
        <v>38</v>
      </c>
      <c r="AH21" s="146" t="str">
        <f>IF(ISNUMBER($B21),VBLookup(MONTH($B21),Служебный!$L$2:$M$13,2),"")</f>
        <v>Сентябрь</v>
      </c>
      <c r="AI21" s="38">
        <f t="shared" si="10"/>
        <v>2012</v>
      </c>
      <c r="AJ21" s="210">
        <f t="shared" si="11"/>
        <v>0.39583333333333331</v>
      </c>
      <c r="AK21" s="211">
        <f t="shared" si="2"/>
        <v>10</v>
      </c>
      <c r="AL21" s="212">
        <f t="shared" si="12"/>
        <v>60</v>
      </c>
      <c r="AM21" s="213">
        <f t="shared" si="19"/>
        <v>0</v>
      </c>
      <c r="AN21" s="213">
        <f t="shared" si="13"/>
        <v>0</v>
      </c>
      <c r="AO21" s="212">
        <f t="shared" si="14"/>
        <v>200</v>
      </c>
    </row>
    <row r="22" spans="1:41" ht="15" customHeight="1" x14ac:dyDescent="0.25">
      <c r="A22" s="72">
        <v>21</v>
      </c>
      <c r="B22" s="214">
        <v>41164</v>
      </c>
      <c r="C22" s="214">
        <v>41164</v>
      </c>
      <c r="D22" s="204">
        <v>0.40902777777777777</v>
      </c>
      <c r="E22" s="204">
        <v>0.41319444444444442</v>
      </c>
      <c r="F22" s="151" t="s">
        <v>3405</v>
      </c>
      <c r="G22" s="151" t="s">
        <v>26</v>
      </c>
      <c r="H22" s="36">
        <v>43.08</v>
      </c>
      <c r="I22" s="80">
        <v>43.2</v>
      </c>
      <c r="J22" s="80">
        <v>43.28</v>
      </c>
      <c r="K22" s="81">
        <v>100</v>
      </c>
      <c r="L22" s="152" t="s">
        <v>11992</v>
      </c>
      <c r="M22" s="152" t="s">
        <v>11984</v>
      </c>
      <c r="N22" s="215">
        <v>3</v>
      </c>
      <c r="O22" s="152"/>
      <c r="P22" s="80">
        <v>2.5</v>
      </c>
      <c r="Q22" s="37">
        <f t="shared" si="3"/>
        <v>2.5</v>
      </c>
      <c r="R22" s="37">
        <f t="shared" si="4"/>
        <v>4320</v>
      </c>
      <c r="S22" s="37">
        <f t="shared" si="5"/>
        <v>4328</v>
      </c>
      <c r="T22" s="69">
        <f t="shared" si="6"/>
        <v>7.9999999999998295</v>
      </c>
      <c r="U22" s="37">
        <f t="shared" si="0"/>
        <v>8</v>
      </c>
      <c r="V22" s="37">
        <f t="shared" si="1"/>
        <v>5.5</v>
      </c>
      <c r="W22" s="206">
        <f t="shared" si="15"/>
        <v>0</v>
      </c>
      <c r="X22" s="206">
        <f t="shared" si="16"/>
        <v>0</v>
      </c>
      <c r="Y22" s="37">
        <f t="shared" ref="Y22:Y85" si="20">IF(AND(ISNUMBER($Y21),ISNUMBER($U22)),$Y21+$U22,"")</f>
        <v>-281</v>
      </c>
      <c r="Z22" s="37">
        <f t="shared" ref="Z22:Z85" si="21">IF(AND(ISNUMBER($Z21),ISNUMBER($V22)),$Z21+$V22,"")</f>
        <v>-333.5</v>
      </c>
      <c r="AA22" s="38">
        <f t="shared" si="7"/>
        <v>5.9999999986030161</v>
      </c>
      <c r="AB22" s="39">
        <f t="shared" si="8"/>
        <v>0.5</v>
      </c>
      <c r="AC22" s="146" t="str">
        <f>IF(ISBLANK($F22),"",IF(ISNA(VBLookup($F22,Сектора!$B$2:$G$6725,4)),"Unknown",VBLookup($F22,Сектора!$B$2:$G$6725,4)))</f>
        <v>Credit Services</v>
      </c>
      <c r="AD22" s="146" t="str">
        <f>IF(ISBLANK($F22),"",IF(ISNA(VBLookup($F22,Сектора!$B$2:$G$6725,3)),"Unknown",VBLookup($F22,Сектора!$B$2:$G$6725,3)))</f>
        <v>Financial</v>
      </c>
      <c r="AE22" s="146" t="str">
        <f>IF(ISBLANK($F22),"",IF(ISNA(VBLookup($F22,Сектора!$B$2:$G$6725,6)),"Unknown",VBLookup($F22,Сектора!$B$2:$G$6725,6)))</f>
        <v>NYSE</v>
      </c>
      <c r="AF22" s="146" t="str">
        <f>IF(ISNUMBER($B22),VBLookup(WEEKDAY($B22,2),Служебный!$I$2:$J$8,2),"")</f>
        <v>Среда</v>
      </c>
      <c r="AG22" s="38">
        <f t="shared" si="9"/>
        <v>38</v>
      </c>
      <c r="AH22" s="146" t="str">
        <f>IF(ISNUMBER($B22),VBLookup(MONTH($B22),Служебный!$L$2:$M$13,2),"")</f>
        <v>Сентябрь</v>
      </c>
      <c r="AI22" s="38">
        <f t="shared" si="10"/>
        <v>2012</v>
      </c>
      <c r="AJ22" s="210">
        <f t="shared" si="11"/>
        <v>0.41666666666666663</v>
      </c>
      <c r="AK22" s="211">
        <f t="shared" si="2"/>
        <v>10</v>
      </c>
      <c r="AL22" s="212">
        <f t="shared" si="12"/>
        <v>45</v>
      </c>
      <c r="AM22" s="213">
        <f t="shared" si="19"/>
        <v>0</v>
      </c>
      <c r="AN22" s="213">
        <f t="shared" si="13"/>
        <v>0</v>
      </c>
      <c r="AO22" s="212">
        <f t="shared" si="14"/>
        <v>200</v>
      </c>
    </row>
    <row r="23" spans="1:41" ht="15" customHeight="1" x14ac:dyDescent="0.25">
      <c r="A23" s="72">
        <v>22</v>
      </c>
      <c r="B23" s="214">
        <v>41164</v>
      </c>
      <c r="C23" s="214">
        <v>41164</v>
      </c>
      <c r="D23" s="204">
        <v>0.42499999999999999</v>
      </c>
      <c r="E23" s="204">
        <v>0.42777777777777781</v>
      </c>
      <c r="F23" s="151" t="s">
        <v>1977</v>
      </c>
      <c r="G23" s="151" t="s">
        <v>26</v>
      </c>
      <c r="H23" s="36">
        <v>34.53</v>
      </c>
      <c r="I23" s="80">
        <v>34.630000000000003</v>
      </c>
      <c r="J23" s="80">
        <v>34.700000000000003</v>
      </c>
      <c r="K23" s="81">
        <v>100</v>
      </c>
      <c r="L23" s="152" t="s">
        <v>11989</v>
      </c>
      <c r="M23" s="152" t="s">
        <v>11984</v>
      </c>
      <c r="N23" s="215">
        <v>3</v>
      </c>
      <c r="O23" s="152"/>
      <c r="P23" s="80">
        <v>2.5</v>
      </c>
      <c r="Q23" s="37">
        <f t="shared" si="3"/>
        <v>2.5</v>
      </c>
      <c r="R23" s="37">
        <f t="shared" si="4"/>
        <v>3463.0000000000005</v>
      </c>
      <c r="S23" s="37">
        <f t="shared" si="5"/>
        <v>3470.0000000000005</v>
      </c>
      <c r="T23" s="69">
        <f t="shared" si="6"/>
        <v>7.0000000000000284</v>
      </c>
      <c r="U23" s="37">
        <f t="shared" si="0"/>
        <v>7</v>
      </c>
      <c r="V23" s="37">
        <f t="shared" si="1"/>
        <v>4.5</v>
      </c>
      <c r="W23" s="206">
        <f t="shared" si="15"/>
        <v>0</v>
      </c>
      <c r="X23" s="206">
        <f t="shared" si="16"/>
        <v>0</v>
      </c>
      <c r="Y23" s="37">
        <f t="shared" si="20"/>
        <v>-274</v>
      </c>
      <c r="Z23" s="37">
        <f t="shared" si="21"/>
        <v>-329</v>
      </c>
      <c r="AA23" s="38">
        <f t="shared" si="7"/>
        <v>3.9999999920837581</v>
      </c>
      <c r="AB23" s="39">
        <f t="shared" si="8"/>
        <v>0.5</v>
      </c>
      <c r="AC23" s="146" t="str">
        <f>IF(ISBLANK($F23),"",IF(ISNA(VBLookup($F23,Сектора!$B$2:$G$6725,4)),"Unknown",VBLookup($F23,Сектора!$B$2:$G$6725,4)))</f>
        <v>Diversified Utilities</v>
      </c>
      <c r="AD23" s="146" t="str">
        <f>IF(ISBLANK($F23),"",IF(ISNA(VBLookup($F23,Сектора!$B$2:$G$6725,3)),"Unknown",VBLookup($F23,Сектора!$B$2:$G$6725,3)))</f>
        <v>Utilities</v>
      </c>
      <c r="AE23" s="146" t="str">
        <f>IF(ISBLANK($F23),"",IF(ISNA(VBLookup($F23,Сектора!$B$2:$G$6725,6)),"Unknown",VBLookup($F23,Сектора!$B$2:$G$6725,6)))</f>
        <v>NYSE</v>
      </c>
      <c r="AF23" s="146" t="str">
        <f>IF(ISNUMBER($B23),VBLookup(WEEKDAY($B23,2),Служебный!$I$2:$J$8,2),"")</f>
        <v>Среда</v>
      </c>
      <c r="AG23" s="38">
        <f t="shared" si="9"/>
        <v>38</v>
      </c>
      <c r="AH23" s="146" t="str">
        <f>IF(ISNUMBER($B23),VBLookup(MONTH($B23),Служебный!$L$2:$M$13,2),"")</f>
        <v>Сентябрь</v>
      </c>
      <c r="AI23" s="38">
        <f t="shared" si="10"/>
        <v>2012</v>
      </c>
      <c r="AJ23" s="210">
        <f t="shared" si="11"/>
        <v>0.41666666666666663</v>
      </c>
      <c r="AK23" s="211">
        <f t="shared" si="2"/>
        <v>0</v>
      </c>
      <c r="AL23" s="212">
        <f t="shared" si="12"/>
        <v>35</v>
      </c>
      <c r="AM23" s="213">
        <f t="shared" si="19"/>
        <v>0</v>
      </c>
      <c r="AN23" s="213">
        <f t="shared" si="13"/>
        <v>0</v>
      </c>
      <c r="AO23" s="212">
        <f t="shared" si="14"/>
        <v>200</v>
      </c>
    </row>
    <row r="24" spans="1:41" ht="15" customHeight="1" x14ac:dyDescent="0.25">
      <c r="A24" s="72">
        <v>23</v>
      </c>
      <c r="B24" s="214">
        <v>41164</v>
      </c>
      <c r="C24" s="214">
        <v>41164</v>
      </c>
      <c r="D24" s="204">
        <v>0.43611111111111112</v>
      </c>
      <c r="E24" s="204">
        <v>0.44375000000000003</v>
      </c>
      <c r="F24" s="151" t="s">
        <v>1977</v>
      </c>
      <c r="G24" s="151" t="s">
        <v>26</v>
      </c>
      <c r="H24" s="36">
        <v>34.68</v>
      </c>
      <c r="I24" s="80">
        <v>34.75</v>
      </c>
      <c r="J24" s="80">
        <v>34.68</v>
      </c>
      <c r="K24" s="81">
        <v>100</v>
      </c>
      <c r="L24" s="152" t="s">
        <v>11993</v>
      </c>
      <c r="M24" s="152" t="s">
        <v>11983</v>
      </c>
      <c r="N24" s="215">
        <v>3</v>
      </c>
      <c r="O24" s="152"/>
      <c r="P24" s="80">
        <v>2.5</v>
      </c>
      <c r="Q24" s="37">
        <f t="shared" si="3"/>
        <v>2.5</v>
      </c>
      <c r="R24" s="37">
        <f t="shared" si="4"/>
        <v>3475</v>
      </c>
      <c r="S24" s="37">
        <f t="shared" si="5"/>
        <v>3468</v>
      </c>
      <c r="T24" s="69">
        <f t="shared" si="6"/>
        <v>-7.0000000000000284</v>
      </c>
      <c r="U24" s="37">
        <f t="shared" si="0"/>
        <v>-7</v>
      </c>
      <c r="V24" s="37">
        <f t="shared" si="1"/>
        <v>-9.5</v>
      </c>
      <c r="W24" s="206">
        <f t="shared" si="15"/>
        <v>0</v>
      </c>
      <c r="X24" s="206">
        <f t="shared" si="16"/>
        <v>0</v>
      </c>
      <c r="Y24" s="37">
        <f t="shared" si="20"/>
        <v>-281</v>
      </c>
      <c r="Z24" s="37">
        <f t="shared" si="21"/>
        <v>-338.5</v>
      </c>
      <c r="AA24" s="38">
        <f t="shared" si="7"/>
        <v>10.999999993946403</v>
      </c>
      <c r="AB24" s="39">
        <f t="shared" si="8"/>
        <v>-1</v>
      </c>
      <c r="AC24" s="146" t="str">
        <f>IF(ISBLANK($F24),"",IF(ISNA(VBLookup($F24,Сектора!$B$2:$G$6725,4)),"Unknown",VBLookup($F24,Сектора!$B$2:$G$6725,4)))</f>
        <v>Diversified Utilities</v>
      </c>
      <c r="AD24" s="146" t="str">
        <f>IF(ISBLANK($F24),"",IF(ISNA(VBLookup($F24,Сектора!$B$2:$G$6725,3)),"Unknown",VBLookup($F24,Сектора!$B$2:$G$6725,3)))</f>
        <v>Utilities</v>
      </c>
      <c r="AE24" s="146" t="str">
        <f>IF(ISBLANK($F24),"",IF(ISNA(VBLookup($F24,Сектора!$B$2:$G$6725,6)),"Unknown",VBLookup($F24,Сектора!$B$2:$G$6725,6)))</f>
        <v>NYSE</v>
      </c>
      <c r="AF24" s="146" t="str">
        <f>IF(ISNUMBER($B24),VBLookup(WEEKDAY($B24,2),Служебный!$I$2:$J$8,2),"")</f>
        <v>Среда</v>
      </c>
      <c r="AG24" s="38">
        <f t="shared" si="9"/>
        <v>38</v>
      </c>
      <c r="AH24" s="146" t="str">
        <f>IF(ISNUMBER($B24),VBLookup(MONTH($B24),Служебный!$L$2:$M$13,2),"")</f>
        <v>Сентябрь</v>
      </c>
      <c r="AI24" s="38">
        <f t="shared" si="10"/>
        <v>2012</v>
      </c>
      <c r="AJ24" s="210">
        <f t="shared" si="11"/>
        <v>0.4375</v>
      </c>
      <c r="AK24" s="211">
        <f t="shared" si="2"/>
        <v>10</v>
      </c>
      <c r="AL24" s="212">
        <f t="shared" si="12"/>
        <v>35</v>
      </c>
      <c r="AM24" s="213">
        <f t="shared" si="19"/>
        <v>0</v>
      </c>
      <c r="AN24" s="213">
        <f t="shared" si="13"/>
        <v>0</v>
      </c>
      <c r="AO24" s="212">
        <f t="shared" si="14"/>
        <v>200</v>
      </c>
    </row>
    <row r="25" spans="1:41" ht="15" customHeight="1" x14ac:dyDescent="0.25">
      <c r="A25" s="72">
        <v>24</v>
      </c>
      <c r="B25" s="214">
        <v>41164</v>
      </c>
      <c r="C25" s="214">
        <v>41164</v>
      </c>
      <c r="D25" s="204">
        <v>0.47222222222222227</v>
      </c>
      <c r="E25" s="204">
        <v>0.6645833333333333</v>
      </c>
      <c r="F25" s="151" t="s">
        <v>1977</v>
      </c>
      <c r="G25" s="151" t="s">
        <v>26</v>
      </c>
      <c r="H25" s="36">
        <v>34.53</v>
      </c>
      <c r="I25" s="80">
        <v>34.619999999999997</v>
      </c>
      <c r="J25" s="80">
        <v>34.85</v>
      </c>
      <c r="K25" s="81">
        <v>100</v>
      </c>
      <c r="L25" s="152" t="s">
        <v>11993</v>
      </c>
      <c r="M25" s="152" t="s">
        <v>11985</v>
      </c>
      <c r="N25" s="215">
        <v>3</v>
      </c>
      <c r="O25" s="152"/>
      <c r="P25" s="80">
        <v>2.5</v>
      </c>
      <c r="Q25" s="37">
        <f t="shared" si="3"/>
        <v>2.5</v>
      </c>
      <c r="R25" s="37">
        <f t="shared" si="4"/>
        <v>3461.9999999999995</v>
      </c>
      <c r="S25" s="37">
        <f t="shared" si="5"/>
        <v>3485</v>
      </c>
      <c r="T25" s="69">
        <f t="shared" si="6"/>
        <v>23.000000000000398</v>
      </c>
      <c r="U25" s="37">
        <f t="shared" si="0"/>
        <v>23</v>
      </c>
      <c r="V25" s="37">
        <f t="shared" si="1"/>
        <v>20.5</v>
      </c>
      <c r="W25" s="206">
        <f t="shared" ref="W25:W88" si="22">IF(AND(ISNUMBER($Y24),ISNUMBER($U25)),IF($Y24&gt;0,$U25/$Y24,0),"")</f>
        <v>0</v>
      </c>
      <c r="X25" s="206">
        <f t="shared" ref="X25:X88" si="23">IF(AND(ISNUMBER($Z24),ISNUMBER($V25)),IF($Z24&gt;0,$V25/$Z24,0),"")</f>
        <v>0</v>
      </c>
      <c r="Y25" s="37">
        <f t="shared" si="20"/>
        <v>-258</v>
      </c>
      <c r="Z25" s="37">
        <f t="shared" si="21"/>
        <v>-318</v>
      </c>
      <c r="AA25" s="38">
        <f t="shared" si="7"/>
        <v>277.00000000186265</v>
      </c>
      <c r="AB25" s="39">
        <f t="shared" si="8"/>
        <v>2.5</v>
      </c>
      <c r="AC25" s="146" t="str">
        <f>IF(ISBLANK($F25),"",IF(ISNA(VBLookup($F25,Сектора!$B$2:$G$6725,4)),"Unknown",VBLookup($F25,Сектора!$B$2:$G$6725,4)))</f>
        <v>Diversified Utilities</v>
      </c>
      <c r="AD25" s="146" t="str">
        <f>IF(ISBLANK($F25),"",IF(ISNA(VBLookup($F25,Сектора!$B$2:$G$6725,3)),"Unknown",VBLookup($F25,Сектора!$B$2:$G$6725,3)))</f>
        <v>Utilities</v>
      </c>
      <c r="AE25" s="146" t="str">
        <f>IF(ISBLANK($F25),"",IF(ISNA(VBLookup($F25,Сектора!$B$2:$G$6725,6)),"Unknown",VBLookup($F25,Сектора!$B$2:$G$6725,6)))</f>
        <v>NYSE</v>
      </c>
      <c r="AF25" s="146" t="str">
        <f>IF(ISNUMBER($B25),VBLookup(WEEKDAY($B25,2),Служебный!$I$2:$J$8,2),"")</f>
        <v>Среда</v>
      </c>
      <c r="AG25" s="38">
        <f t="shared" si="9"/>
        <v>38</v>
      </c>
      <c r="AH25" s="146" t="str">
        <f>IF(ISNUMBER($B25),VBLookup(MONTH($B25),Служебный!$L$2:$M$13,2),"")</f>
        <v>Сентябрь</v>
      </c>
      <c r="AI25" s="38">
        <f t="shared" si="10"/>
        <v>2012</v>
      </c>
      <c r="AJ25" s="210">
        <f t="shared" si="11"/>
        <v>0.47916666666666663</v>
      </c>
      <c r="AK25" s="211">
        <f t="shared" si="2"/>
        <v>280</v>
      </c>
      <c r="AL25" s="212">
        <f t="shared" si="12"/>
        <v>35</v>
      </c>
      <c r="AM25" s="213">
        <f t="shared" si="19"/>
        <v>0</v>
      </c>
      <c r="AN25" s="213">
        <f t="shared" si="13"/>
        <v>0</v>
      </c>
      <c r="AO25" s="212">
        <f t="shared" si="14"/>
        <v>200</v>
      </c>
    </row>
    <row r="26" spans="1:41" ht="15" customHeight="1" x14ac:dyDescent="0.25">
      <c r="A26" s="72">
        <v>25</v>
      </c>
      <c r="B26" s="214">
        <v>41164</v>
      </c>
      <c r="C26" s="214">
        <v>41164</v>
      </c>
      <c r="D26" s="204">
        <v>0.45208333333333334</v>
      </c>
      <c r="E26" s="204">
        <v>0.45833333333333331</v>
      </c>
      <c r="F26" s="151" t="s">
        <v>4886</v>
      </c>
      <c r="G26" s="151" t="s">
        <v>26</v>
      </c>
      <c r="H26" s="36">
        <v>31.58</v>
      </c>
      <c r="I26" s="80">
        <v>31.71</v>
      </c>
      <c r="J26" s="80">
        <v>31.84</v>
      </c>
      <c r="K26" s="81">
        <v>100</v>
      </c>
      <c r="L26" s="152" t="s">
        <v>11991</v>
      </c>
      <c r="M26" s="152" t="s">
        <v>11985</v>
      </c>
      <c r="N26" s="215">
        <v>3</v>
      </c>
      <c r="O26" s="152" t="s">
        <v>13931</v>
      </c>
      <c r="P26" s="80">
        <v>2.5</v>
      </c>
      <c r="Q26" s="37">
        <f t="shared" si="3"/>
        <v>2.5</v>
      </c>
      <c r="R26" s="37">
        <f t="shared" si="4"/>
        <v>3171</v>
      </c>
      <c r="S26" s="37">
        <f t="shared" si="5"/>
        <v>3184</v>
      </c>
      <c r="T26" s="69">
        <f t="shared" si="6"/>
        <v>12.999999999999901</v>
      </c>
      <c r="U26" s="37">
        <f t="shared" si="0"/>
        <v>13</v>
      </c>
      <c r="V26" s="37">
        <f t="shared" si="1"/>
        <v>10.5</v>
      </c>
      <c r="W26" s="206">
        <f t="shared" si="22"/>
        <v>0</v>
      </c>
      <c r="X26" s="206">
        <f t="shared" si="23"/>
        <v>0</v>
      </c>
      <c r="Y26" s="37">
        <f t="shared" si="20"/>
        <v>-245</v>
      </c>
      <c r="Z26" s="37">
        <f t="shared" si="21"/>
        <v>-307.5</v>
      </c>
      <c r="AA26" s="38">
        <f t="shared" si="7"/>
        <v>9.0000000083819032</v>
      </c>
      <c r="AB26" s="39">
        <f t="shared" si="8"/>
        <v>1</v>
      </c>
      <c r="AC26" s="146" t="str">
        <f>IF(ISBLANK($F26),"",IF(ISNA(VBLookup($F26,Сектора!$B$2:$G$6725,4)),"Unknown",VBLookup($F26,Сектора!$B$2:$G$6725,4)))</f>
        <v>Exchange Traded Fund</v>
      </c>
      <c r="AD26" s="146" t="str">
        <f>IF(ISBLANK($F26),"",IF(ISNA(VBLookup($F26,Сектора!$B$2:$G$6725,3)),"Unknown",VBLookup($F26,Сектора!$B$2:$G$6725,3)))</f>
        <v>Financial</v>
      </c>
      <c r="AE26" s="146" t="str">
        <f>IF(ISBLANK($F26),"",IF(ISNA(VBLookup($F26,Сектора!$B$2:$G$6725,6)),"Unknown",VBLookup($F26,Сектора!$B$2:$G$6725,6)))</f>
        <v>NYSE</v>
      </c>
      <c r="AF26" s="146" t="str">
        <f>IF(ISNUMBER($B26),VBLookup(WEEKDAY($B26,2),Служебный!$I$2:$J$8,2),"")</f>
        <v>Среда</v>
      </c>
      <c r="AG26" s="38">
        <f t="shared" si="9"/>
        <v>38</v>
      </c>
      <c r="AH26" s="146" t="str">
        <f>IF(ISNUMBER($B26),VBLookup(MONTH($B26),Служебный!$L$2:$M$13,2),"")</f>
        <v>Сентябрь</v>
      </c>
      <c r="AI26" s="38">
        <f t="shared" si="10"/>
        <v>2012</v>
      </c>
      <c r="AJ26" s="210">
        <f t="shared" si="11"/>
        <v>0.45833333333333331</v>
      </c>
      <c r="AK26" s="211">
        <f t="shared" si="2"/>
        <v>10</v>
      </c>
      <c r="AL26" s="212">
        <f t="shared" si="12"/>
        <v>30</v>
      </c>
      <c r="AM26" s="213">
        <f t="shared" si="19"/>
        <v>0</v>
      </c>
      <c r="AN26" s="213">
        <f t="shared" si="13"/>
        <v>0</v>
      </c>
      <c r="AO26" s="212">
        <f t="shared" si="14"/>
        <v>200</v>
      </c>
    </row>
    <row r="27" spans="1:41" ht="15" customHeight="1" x14ac:dyDescent="0.25">
      <c r="A27" s="72">
        <v>26</v>
      </c>
      <c r="B27" s="214">
        <v>41164</v>
      </c>
      <c r="C27" s="214">
        <v>41164</v>
      </c>
      <c r="D27" s="204">
        <v>0.57708333333333328</v>
      </c>
      <c r="E27" s="204">
        <v>0.59513888888888888</v>
      </c>
      <c r="F27" s="151" t="s">
        <v>1088</v>
      </c>
      <c r="G27" s="151" t="s">
        <v>26</v>
      </c>
      <c r="H27" s="36">
        <v>11.84</v>
      </c>
      <c r="I27" s="80">
        <v>12.05</v>
      </c>
      <c r="J27" s="80">
        <v>12.31</v>
      </c>
      <c r="K27" s="81">
        <v>100</v>
      </c>
      <c r="L27" s="152" t="s">
        <v>11991</v>
      </c>
      <c r="M27" s="152" t="s">
        <v>11984</v>
      </c>
      <c r="N27" s="215">
        <v>3</v>
      </c>
      <c r="O27" s="152" t="s">
        <v>13931</v>
      </c>
      <c r="P27" s="80">
        <v>2.5</v>
      </c>
      <c r="Q27" s="37">
        <f t="shared" si="3"/>
        <v>2.5</v>
      </c>
      <c r="R27" s="37">
        <f t="shared" si="4"/>
        <v>1205</v>
      </c>
      <c r="S27" s="37">
        <f t="shared" si="5"/>
        <v>1231</v>
      </c>
      <c r="T27" s="69">
        <f t="shared" si="6"/>
        <v>25.999999999999979</v>
      </c>
      <c r="U27" s="37">
        <f t="shared" si="0"/>
        <v>26</v>
      </c>
      <c r="V27" s="37">
        <f t="shared" si="1"/>
        <v>23.5</v>
      </c>
      <c r="W27" s="206">
        <f t="shared" si="22"/>
        <v>0</v>
      </c>
      <c r="X27" s="206">
        <f t="shared" si="23"/>
        <v>0</v>
      </c>
      <c r="Y27" s="37">
        <f t="shared" si="20"/>
        <v>-219</v>
      </c>
      <c r="Z27" s="37">
        <f t="shared" si="21"/>
        <v>-284</v>
      </c>
      <c r="AA27" s="38">
        <f t="shared" si="7"/>
        <v>26.000000000931323</v>
      </c>
      <c r="AB27" s="39">
        <f t="shared" si="8"/>
        <v>1</v>
      </c>
      <c r="AC27" s="146" t="str">
        <f>IF(ISBLANK($F27),"",IF(ISNA(VBLookup($F27,Сектора!$B$2:$G$6725,4)),"Unknown",VBLookup($F27,Сектора!$B$2:$G$6725,4)))</f>
        <v>Electric Utilities</v>
      </c>
      <c r="AD27" s="146" t="str">
        <f>IF(ISBLANK($F27),"",IF(ISNA(VBLookup($F27,Сектора!$B$2:$G$6725,3)),"Unknown",VBLookup($F27,Сектора!$B$2:$G$6725,3)))</f>
        <v>Utilities</v>
      </c>
      <c r="AE27" s="146" t="str">
        <f>IF(ISBLANK($F27),"",IF(ISNA(VBLookup($F27,Сектора!$B$2:$G$6725,6)),"Unknown",VBLookup($F27,Сектора!$B$2:$G$6725,6)))</f>
        <v>NYSE</v>
      </c>
      <c r="AF27" s="146" t="str">
        <f>IF(ISNUMBER($B27),VBLookup(WEEKDAY($B27,2),Служебный!$I$2:$J$8,2),"")</f>
        <v>Среда</v>
      </c>
      <c r="AG27" s="38">
        <f t="shared" si="9"/>
        <v>38</v>
      </c>
      <c r="AH27" s="146" t="str">
        <f>IF(ISNUMBER($B27),VBLookup(MONTH($B27),Служебный!$L$2:$M$13,2),"")</f>
        <v>Сентябрь</v>
      </c>
      <c r="AI27" s="38">
        <f t="shared" si="10"/>
        <v>2012</v>
      </c>
      <c r="AJ27" s="210">
        <f t="shared" si="11"/>
        <v>0.58333333333333326</v>
      </c>
      <c r="AK27" s="211">
        <f t="shared" si="2"/>
        <v>30</v>
      </c>
      <c r="AL27" s="212">
        <f t="shared" si="12"/>
        <v>10</v>
      </c>
      <c r="AM27" s="213">
        <f t="shared" si="19"/>
        <v>0</v>
      </c>
      <c r="AN27" s="213">
        <f t="shared" si="13"/>
        <v>0</v>
      </c>
      <c r="AO27" s="212">
        <f t="shared" si="14"/>
        <v>200</v>
      </c>
    </row>
    <row r="28" spans="1:41" ht="15" customHeight="1" x14ac:dyDescent="0.25">
      <c r="A28" s="72">
        <v>27</v>
      </c>
      <c r="B28" s="214">
        <v>41164</v>
      </c>
      <c r="C28" s="214">
        <v>41164</v>
      </c>
      <c r="D28" s="204">
        <v>0.63541666666666663</v>
      </c>
      <c r="E28" s="204">
        <v>0.64513888888888882</v>
      </c>
      <c r="F28" s="151" t="s">
        <v>356</v>
      </c>
      <c r="G28" s="151" t="s">
        <v>26</v>
      </c>
      <c r="H28" s="36">
        <v>37.270000000000003</v>
      </c>
      <c r="I28" s="80">
        <v>37.39</v>
      </c>
      <c r="J28" s="80">
        <v>37.950000000000003</v>
      </c>
      <c r="K28" s="81">
        <v>100</v>
      </c>
      <c r="L28" s="152" t="s">
        <v>12032</v>
      </c>
      <c r="M28" s="152" t="s">
        <v>11985</v>
      </c>
      <c r="N28" s="215"/>
      <c r="O28" s="152" t="s">
        <v>13932</v>
      </c>
      <c r="P28" s="80">
        <v>2.5</v>
      </c>
      <c r="Q28" s="37">
        <f t="shared" si="3"/>
        <v>2.5</v>
      </c>
      <c r="R28" s="37">
        <f t="shared" si="4"/>
        <v>3739</v>
      </c>
      <c r="S28" s="37">
        <f t="shared" si="5"/>
        <v>3795.0000000000005</v>
      </c>
      <c r="T28" s="69">
        <f t="shared" si="6"/>
        <v>56.000000000000227</v>
      </c>
      <c r="U28" s="37">
        <f t="shared" si="0"/>
        <v>56</v>
      </c>
      <c r="V28" s="37">
        <f t="shared" si="1"/>
        <v>53.5</v>
      </c>
      <c r="W28" s="206">
        <f t="shared" si="22"/>
        <v>0</v>
      </c>
      <c r="X28" s="206">
        <f t="shared" si="23"/>
        <v>0</v>
      </c>
      <c r="Y28" s="37">
        <f t="shared" si="20"/>
        <v>-163</v>
      </c>
      <c r="Z28" s="37">
        <f t="shared" si="21"/>
        <v>-230.5</v>
      </c>
      <c r="AA28" s="38">
        <f t="shared" si="7"/>
        <v>14.00000000372529</v>
      </c>
      <c r="AB28" s="39">
        <f t="shared" si="8"/>
        <v>4.5</v>
      </c>
      <c r="AC28" s="146" t="str">
        <f>IF(ISBLANK($F28),"",IF(ISNA(VBLookup($F28,Сектора!$B$2:$G$6725,4)),"Unknown",VBLookup($F28,Сектора!$B$2:$G$6725,4)))</f>
        <v>Apparel Stores</v>
      </c>
      <c r="AD28" s="146" t="str">
        <f>IF(ISBLANK($F28),"",IF(ISNA(VBLookup($F28,Сектора!$B$2:$G$6725,3)),"Unknown",VBLookup($F28,Сектора!$B$2:$G$6725,3)))</f>
        <v>Services</v>
      </c>
      <c r="AE28" s="146" t="str">
        <f>IF(ISBLANK($F28),"",IF(ISNA(VBLookup($F28,Сектора!$B$2:$G$6725,6)),"Unknown",VBLookup($F28,Сектора!$B$2:$G$6725,6)))</f>
        <v>NYSE</v>
      </c>
      <c r="AF28" s="146" t="str">
        <f>IF(ISNUMBER($B28),VBLookup(WEEKDAY($B28,2),Служебный!$I$2:$J$8,2),"")</f>
        <v>Среда</v>
      </c>
      <c r="AG28" s="38">
        <f t="shared" si="9"/>
        <v>38</v>
      </c>
      <c r="AH28" s="146" t="str">
        <f>IF(ISNUMBER($B28),VBLookup(MONTH($B28),Служебный!$L$2:$M$13,2),"")</f>
        <v>Сентябрь</v>
      </c>
      <c r="AI28" s="38">
        <f t="shared" si="10"/>
        <v>2012</v>
      </c>
      <c r="AJ28" s="210">
        <f t="shared" si="11"/>
        <v>0.64583333333333326</v>
      </c>
      <c r="AK28" s="211">
        <f t="shared" si="2"/>
        <v>10</v>
      </c>
      <c r="AL28" s="212">
        <f t="shared" si="12"/>
        <v>35</v>
      </c>
      <c r="AM28" s="213">
        <f t="shared" si="19"/>
        <v>0</v>
      </c>
      <c r="AN28" s="213">
        <f t="shared" si="13"/>
        <v>-230.5</v>
      </c>
      <c r="AO28" s="212">
        <f t="shared" si="14"/>
        <v>200</v>
      </c>
    </row>
    <row r="29" spans="1:41" ht="15" customHeight="1" x14ac:dyDescent="0.25">
      <c r="A29" s="72">
        <v>28</v>
      </c>
      <c r="B29" s="214">
        <v>41165</v>
      </c>
      <c r="C29" s="214">
        <v>41165</v>
      </c>
      <c r="D29" s="204">
        <v>0.3972222222222222</v>
      </c>
      <c r="E29" s="204">
        <v>0.39930555555555558</v>
      </c>
      <c r="F29" s="151" t="s">
        <v>41</v>
      </c>
      <c r="G29" s="151" t="s">
        <v>26</v>
      </c>
      <c r="H29" s="36">
        <v>53.2</v>
      </c>
      <c r="I29" s="80">
        <v>53.3</v>
      </c>
      <c r="J29" s="80">
        <v>53.54</v>
      </c>
      <c r="K29" s="81">
        <v>100</v>
      </c>
      <c r="L29" s="152" t="s">
        <v>11992</v>
      </c>
      <c r="M29" s="152" t="s">
        <v>11985</v>
      </c>
      <c r="N29" s="215">
        <v>3</v>
      </c>
      <c r="O29" s="152" t="s">
        <v>13928</v>
      </c>
      <c r="P29" s="80">
        <v>2.5</v>
      </c>
      <c r="Q29" s="37">
        <f t="shared" si="3"/>
        <v>2.5</v>
      </c>
      <c r="R29" s="37">
        <f t="shared" si="4"/>
        <v>5330</v>
      </c>
      <c r="S29" s="37">
        <f t="shared" si="5"/>
        <v>5354</v>
      </c>
      <c r="T29" s="69">
        <f t="shared" si="6"/>
        <v>24.000000000000199</v>
      </c>
      <c r="U29" s="37">
        <f t="shared" si="0"/>
        <v>24</v>
      </c>
      <c r="V29" s="37">
        <f t="shared" si="1"/>
        <v>21.5</v>
      </c>
      <c r="W29" s="206">
        <f t="shared" si="22"/>
        <v>0</v>
      </c>
      <c r="X29" s="206">
        <f t="shared" si="23"/>
        <v>0</v>
      </c>
      <c r="Y29" s="37">
        <f t="shared" si="20"/>
        <v>-139</v>
      </c>
      <c r="Z29" s="37">
        <f t="shared" si="21"/>
        <v>-209</v>
      </c>
      <c r="AA29" s="38">
        <f t="shared" si="7"/>
        <v>2.9999999993015081</v>
      </c>
      <c r="AB29" s="39">
        <f t="shared" si="8"/>
        <v>2.5</v>
      </c>
      <c r="AC29" s="146" t="str">
        <f>IF(ISBLANK($F29),"",IF(ISNA(VBLookup($F29,Сектора!$B$2:$G$6725,4)),"Unknown",VBLookup($F29,Сектора!$B$2:$G$6725,4)))</f>
        <v>Housewares &amp; Accessories</v>
      </c>
      <c r="AD29" s="146" t="str">
        <f>IF(ISBLANK($F29),"",IF(ISNA(VBLookup($F29,Сектора!$B$2:$G$6725,3)),"Unknown",VBLookup($F29,Сектора!$B$2:$G$6725,3)))</f>
        <v>Consumer Goods</v>
      </c>
      <c r="AE29" s="146" t="str">
        <f>IF(ISBLANK($F29),"",IF(ISNA(VBLookup($F29,Сектора!$B$2:$G$6725,6)),"Unknown",VBLookup($F29,Сектора!$B$2:$G$6725,6)))</f>
        <v>NYSE</v>
      </c>
      <c r="AF29" s="146" t="str">
        <f>IF(ISNUMBER($B29),VBLookup(WEEKDAY($B29,2),Служебный!$I$2:$J$8,2),"")</f>
        <v>Четверг</v>
      </c>
      <c r="AG29" s="38">
        <f t="shared" si="9"/>
        <v>38</v>
      </c>
      <c r="AH29" s="146" t="str">
        <f>IF(ISNUMBER($B29),VBLookup(MONTH($B29),Служебный!$L$2:$M$13,2),"")</f>
        <v>Сентябрь</v>
      </c>
      <c r="AI29" s="38">
        <f t="shared" si="10"/>
        <v>2012</v>
      </c>
      <c r="AJ29" s="210">
        <f t="shared" si="11"/>
        <v>0.39583333333333331</v>
      </c>
      <c r="AK29" s="211">
        <f t="shared" si="2"/>
        <v>0</v>
      </c>
      <c r="AL29" s="212">
        <f t="shared" si="12"/>
        <v>55</v>
      </c>
      <c r="AM29" s="213">
        <f t="shared" si="19"/>
        <v>-230.5</v>
      </c>
      <c r="AN29" s="213">
        <f t="shared" si="13"/>
        <v>0</v>
      </c>
      <c r="AO29" s="212">
        <f t="shared" si="14"/>
        <v>200</v>
      </c>
    </row>
    <row r="30" spans="1:41" ht="15" customHeight="1" x14ac:dyDescent="0.25">
      <c r="A30" s="72">
        <v>29</v>
      </c>
      <c r="B30" s="214">
        <v>41165</v>
      </c>
      <c r="C30" s="214">
        <v>41165</v>
      </c>
      <c r="D30" s="204">
        <v>0.40972222222222227</v>
      </c>
      <c r="E30" s="204">
        <v>0.4201388888888889</v>
      </c>
      <c r="F30" s="151" t="s">
        <v>41</v>
      </c>
      <c r="G30" s="151" t="s">
        <v>26</v>
      </c>
      <c r="H30" s="36">
        <v>53.7</v>
      </c>
      <c r="I30" s="80">
        <v>53.81</v>
      </c>
      <c r="J30" s="80">
        <v>54.01</v>
      </c>
      <c r="K30" s="81">
        <v>100</v>
      </c>
      <c r="L30" s="152" t="s">
        <v>11994</v>
      </c>
      <c r="M30" s="152" t="s">
        <v>11984</v>
      </c>
      <c r="N30" s="215">
        <v>3</v>
      </c>
      <c r="O30" s="152" t="s">
        <v>13934</v>
      </c>
      <c r="P30" s="80">
        <v>2.5</v>
      </c>
      <c r="Q30" s="37">
        <f t="shared" si="3"/>
        <v>2.5</v>
      </c>
      <c r="R30" s="37">
        <f t="shared" si="4"/>
        <v>5381</v>
      </c>
      <c r="S30" s="37">
        <f t="shared" si="5"/>
        <v>5401</v>
      </c>
      <c r="T30" s="69">
        <f t="shared" si="6"/>
        <v>19.999999999999574</v>
      </c>
      <c r="U30" s="37">
        <f t="shared" si="0"/>
        <v>20</v>
      </c>
      <c r="V30" s="37">
        <f t="shared" si="1"/>
        <v>17.5</v>
      </c>
      <c r="W30" s="206">
        <f t="shared" si="22"/>
        <v>0</v>
      </c>
      <c r="X30" s="206">
        <f t="shared" si="23"/>
        <v>0</v>
      </c>
      <c r="Y30" s="37">
        <f t="shared" si="20"/>
        <v>-119</v>
      </c>
      <c r="Z30" s="37">
        <f t="shared" si="21"/>
        <v>-191.5</v>
      </c>
      <c r="AA30" s="38">
        <f t="shared" si="7"/>
        <v>15.000000006984919</v>
      </c>
      <c r="AB30" s="39">
        <f t="shared" si="8"/>
        <v>2</v>
      </c>
      <c r="AC30" s="146" t="str">
        <f>IF(ISBLANK($F30),"",IF(ISNA(VBLookup($F30,Сектора!$B$2:$G$6725,4)),"Unknown",VBLookup($F30,Сектора!$B$2:$G$6725,4)))</f>
        <v>Housewares &amp; Accessories</v>
      </c>
      <c r="AD30" s="146" t="str">
        <f>IF(ISBLANK($F30),"",IF(ISNA(VBLookup($F30,Сектора!$B$2:$G$6725,3)),"Unknown",VBLookup($F30,Сектора!$B$2:$G$6725,3)))</f>
        <v>Consumer Goods</v>
      </c>
      <c r="AE30" s="146" t="str">
        <f>IF(ISBLANK($F30),"",IF(ISNA(VBLookup($F30,Сектора!$B$2:$G$6725,6)),"Unknown",VBLookup($F30,Сектора!$B$2:$G$6725,6)))</f>
        <v>NYSE</v>
      </c>
      <c r="AF30" s="146" t="str">
        <f>IF(ISNUMBER($B30),VBLookup(WEEKDAY($B30,2),Служебный!$I$2:$J$8,2),"")</f>
        <v>Четверг</v>
      </c>
      <c r="AG30" s="38">
        <f t="shared" si="9"/>
        <v>38</v>
      </c>
      <c r="AH30" s="146" t="str">
        <f>IF(ISNUMBER($B30),VBLookup(MONTH($B30),Служебный!$L$2:$M$13,2),"")</f>
        <v>Сентябрь</v>
      </c>
      <c r="AI30" s="38">
        <f t="shared" si="10"/>
        <v>2012</v>
      </c>
      <c r="AJ30" s="210">
        <f t="shared" si="11"/>
        <v>0.41666666666666663</v>
      </c>
      <c r="AK30" s="211">
        <f t="shared" si="2"/>
        <v>20</v>
      </c>
      <c r="AL30" s="212">
        <f t="shared" si="12"/>
        <v>55</v>
      </c>
      <c r="AM30" s="213">
        <f t="shared" si="19"/>
        <v>0</v>
      </c>
      <c r="AN30" s="213">
        <f t="shared" si="13"/>
        <v>0</v>
      </c>
      <c r="AO30" s="212">
        <f t="shared" si="14"/>
        <v>200</v>
      </c>
    </row>
    <row r="31" spans="1:41" ht="15" customHeight="1" x14ac:dyDescent="0.25">
      <c r="A31" s="72">
        <v>30</v>
      </c>
      <c r="B31" s="214">
        <v>41165</v>
      </c>
      <c r="C31" s="214">
        <v>41165</v>
      </c>
      <c r="D31" s="204">
        <v>0.40972222222222227</v>
      </c>
      <c r="E31" s="204">
        <v>0.4236111111111111</v>
      </c>
      <c r="F31" s="151" t="s">
        <v>4266</v>
      </c>
      <c r="G31" s="151" t="s">
        <v>26</v>
      </c>
      <c r="H31" s="36">
        <v>63.89</v>
      </c>
      <c r="I31" s="80">
        <v>63.98</v>
      </c>
      <c r="J31" s="80">
        <v>63.88</v>
      </c>
      <c r="K31" s="81">
        <v>100</v>
      </c>
      <c r="L31" s="152" t="s">
        <v>11992</v>
      </c>
      <c r="M31" s="152" t="s">
        <v>11983</v>
      </c>
      <c r="N31" s="215">
        <v>2</v>
      </c>
      <c r="O31" s="152"/>
      <c r="P31" s="80">
        <v>2.5</v>
      </c>
      <c r="Q31" s="37">
        <f t="shared" si="3"/>
        <v>2.5</v>
      </c>
      <c r="R31" s="37">
        <f t="shared" si="4"/>
        <v>6398</v>
      </c>
      <c r="S31" s="37">
        <f t="shared" si="5"/>
        <v>6388</v>
      </c>
      <c r="T31" s="69">
        <f t="shared" si="6"/>
        <v>-9.9999999999994316</v>
      </c>
      <c r="U31" s="37">
        <f t="shared" si="0"/>
        <v>-10</v>
      </c>
      <c r="V31" s="37">
        <f t="shared" si="1"/>
        <v>-12.5</v>
      </c>
      <c r="W31" s="206">
        <f t="shared" si="22"/>
        <v>0</v>
      </c>
      <c r="X31" s="206">
        <f t="shared" si="23"/>
        <v>0</v>
      </c>
      <c r="Y31" s="37">
        <f t="shared" si="20"/>
        <v>-129</v>
      </c>
      <c r="Z31" s="37">
        <f t="shared" si="21"/>
        <v>-204</v>
      </c>
      <c r="AA31" s="38">
        <f t="shared" si="7"/>
        <v>20.000000002328306</v>
      </c>
      <c r="AB31" s="39">
        <f t="shared" si="8"/>
        <v>-1</v>
      </c>
      <c r="AC31" s="146" t="str">
        <f>IF(ISBLANK($F31),"",IF(ISNA(VBLookup($F31,Сектора!$B$2:$G$6725,4)),"Unknown",VBLookup($F31,Сектора!$B$2:$G$6725,4)))</f>
        <v>Diversified Machinery</v>
      </c>
      <c r="AD31" s="146" t="str">
        <f>IF(ISBLANK($F31),"",IF(ISNA(VBLookup($F31,Сектора!$B$2:$G$6725,3)),"Unknown",VBLookup($F31,Сектора!$B$2:$G$6725,3)))</f>
        <v>Industrial Goods</v>
      </c>
      <c r="AE31" s="146" t="str">
        <f>IF(ISBLANK($F31),"",IF(ISNA(VBLookup($F31,Сектора!$B$2:$G$6725,6)),"Unknown",VBLookup($F31,Сектора!$B$2:$G$6725,6)))</f>
        <v>NYSE</v>
      </c>
      <c r="AF31" s="146" t="str">
        <f>IF(ISNUMBER($B31),VBLookup(WEEKDAY($B31,2),Служебный!$I$2:$J$8,2),"")</f>
        <v>Четверг</v>
      </c>
      <c r="AG31" s="38">
        <f t="shared" si="9"/>
        <v>38</v>
      </c>
      <c r="AH31" s="146" t="str">
        <f>IF(ISNUMBER($B31),VBLookup(MONTH($B31),Служебный!$L$2:$M$13,2),"")</f>
        <v>Сентябрь</v>
      </c>
      <c r="AI31" s="38">
        <f t="shared" si="10"/>
        <v>2012</v>
      </c>
      <c r="AJ31" s="210">
        <f t="shared" si="11"/>
        <v>0.41666666666666663</v>
      </c>
      <c r="AK31" s="211">
        <f t="shared" si="2"/>
        <v>20</v>
      </c>
      <c r="AL31" s="212">
        <f t="shared" si="12"/>
        <v>65</v>
      </c>
      <c r="AM31" s="213">
        <f t="shared" si="19"/>
        <v>0</v>
      </c>
      <c r="AN31" s="213">
        <f t="shared" si="13"/>
        <v>0</v>
      </c>
      <c r="AO31" s="212">
        <f t="shared" si="14"/>
        <v>200</v>
      </c>
    </row>
    <row r="32" spans="1:41" ht="15" customHeight="1" x14ac:dyDescent="0.25">
      <c r="A32" s="72">
        <v>31</v>
      </c>
      <c r="B32" s="214">
        <v>41165</v>
      </c>
      <c r="C32" s="214">
        <v>41165</v>
      </c>
      <c r="D32" s="204">
        <v>0.43472222222222223</v>
      </c>
      <c r="E32" s="204">
        <v>0.44166666666666665</v>
      </c>
      <c r="F32" s="151" t="s">
        <v>7487</v>
      </c>
      <c r="G32" s="151" t="s">
        <v>26</v>
      </c>
      <c r="H32" s="36">
        <v>203.45</v>
      </c>
      <c r="I32" s="80">
        <v>203.59</v>
      </c>
      <c r="J32" s="80">
        <v>203.8</v>
      </c>
      <c r="K32" s="81">
        <v>100</v>
      </c>
      <c r="L32" s="152" t="s">
        <v>11991</v>
      </c>
      <c r="M32" s="152" t="s">
        <v>11985</v>
      </c>
      <c r="N32" s="215">
        <v>3</v>
      </c>
      <c r="O32" s="152" t="s">
        <v>13935</v>
      </c>
      <c r="P32" s="80">
        <v>2.5</v>
      </c>
      <c r="Q32" s="37">
        <f t="shared" si="3"/>
        <v>2.5</v>
      </c>
      <c r="R32" s="37">
        <f t="shared" si="4"/>
        <v>20359</v>
      </c>
      <c r="S32" s="37">
        <f t="shared" si="5"/>
        <v>20380</v>
      </c>
      <c r="T32" s="69">
        <f t="shared" si="6"/>
        <v>21.000000000000796</v>
      </c>
      <c r="U32" s="37">
        <f t="shared" si="0"/>
        <v>21</v>
      </c>
      <c r="V32" s="37">
        <f t="shared" si="1"/>
        <v>18.5</v>
      </c>
      <c r="W32" s="206">
        <f t="shared" si="22"/>
        <v>0</v>
      </c>
      <c r="X32" s="206">
        <f t="shared" si="23"/>
        <v>0</v>
      </c>
      <c r="Y32" s="37">
        <f t="shared" si="20"/>
        <v>-108</v>
      </c>
      <c r="Z32" s="37">
        <f t="shared" si="21"/>
        <v>-185.5</v>
      </c>
      <c r="AA32" s="38">
        <f t="shared" si="7"/>
        <v>10.000000001164153</v>
      </c>
      <c r="AB32" s="39">
        <f t="shared" si="8"/>
        <v>1.5</v>
      </c>
      <c r="AC32" s="146" t="str">
        <f>IF(ISBLANK($F32),"",IF(ISNA(VBLookup($F32,Сектора!$B$2:$G$6725,4)),"Unknown",VBLookup($F32,Сектора!$B$2:$G$6725,4)))</f>
        <v>Telecom Services - Domestic</v>
      </c>
      <c r="AD32" s="146" t="str">
        <f>IF(ISBLANK($F32),"",IF(ISNA(VBLookup($F32,Сектора!$B$2:$G$6725,3)),"Unknown",VBLookup($F32,Сектора!$B$2:$G$6725,3)))</f>
        <v>Technology</v>
      </c>
      <c r="AE32" s="146" t="str">
        <f>IF(ISBLANK($F32),"",IF(ISNA(VBLookup($F32,Сектора!$B$2:$G$6725,6)),"Unknown",VBLookup($F32,Сектора!$B$2:$G$6725,6)))</f>
        <v>NASDAQ</v>
      </c>
      <c r="AF32" s="146" t="str">
        <f>IF(ISNUMBER($B32),VBLookup(WEEKDAY($B32,2),Служебный!$I$2:$J$8,2),"")</f>
        <v>Четверг</v>
      </c>
      <c r="AG32" s="38">
        <f t="shared" si="9"/>
        <v>38</v>
      </c>
      <c r="AH32" s="146" t="str">
        <f>IF(ISNUMBER($B32),VBLookup(MONTH($B32),Служебный!$L$2:$M$13,2),"")</f>
        <v>Сентябрь</v>
      </c>
      <c r="AI32" s="38">
        <f t="shared" si="10"/>
        <v>2012</v>
      </c>
      <c r="AJ32" s="210">
        <f t="shared" si="11"/>
        <v>0.4375</v>
      </c>
      <c r="AK32" s="211">
        <f t="shared" si="2"/>
        <v>10</v>
      </c>
      <c r="AL32" s="212">
        <f t="shared" si="12"/>
        <v>205</v>
      </c>
      <c r="AM32" s="213">
        <f t="shared" si="19"/>
        <v>0</v>
      </c>
      <c r="AN32" s="213">
        <f t="shared" si="13"/>
        <v>0</v>
      </c>
      <c r="AO32" s="212">
        <f t="shared" si="14"/>
        <v>200</v>
      </c>
    </row>
    <row r="33" spans="1:41" ht="15" customHeight="1" x14ac:dyDescent="0.25">
      <c r="A33" s="72">
        <v>32</v>
      </c>
      <c r="B33" s="214">
        <v>41165</v>
      </c>
      <c r="C33" s="214">
        <v>41165</v>
      </c>
      <c r="D33" s="204">
        <v>0.44305555555555554</v>
      </c>
      <c r="E33" s="204">
        <v>0.44722222222222219</v>
      </c>
      <c r="F33" s="151" t="s">
        <v>7487</v>
      </c>
      <c r="G33" s="151" t="s">
        <v>26</v>
      </c>
      <c r="H33" s="36"/>
      <c r="I33" s="80">
        <v>204.57</v>
      </c>
      <c r="J33" s="80">
        <v>204.9</v>
      </c>
      <c r="K33" s="81">
        <v>100</v>
      </c>
      <c r="L33" s="152" t="s">
        <v>11993</v>
      </c>
      <c r="M33" s="152" t="s">
        <v>11985</v>
      </c>
      <c r="N33" s="215">
        <v>3</v>
      </c>
      <c r="O33" s="152" t="s">
        <v>13935</v>
      </c>
      <c r="P33" s="80">
        <v>2.5</v>
      </c>
      <c r="Q33" s="37">
        <f t="shared" si="3"/>
        <v>2.5</v>
      </c>
      <c r="R33" s="37">
        <f t="shared" si="4"/>
        <v>20457</v>
      </c>
      <c r="S33" s="37">
        <f t="shared" si="5"/>
        <v>20490</v>
      </c>
      <c r="T33" s="69">
        <f t="shared" si="6"/>
        <v>33.000000000001251</v>
      </c>
      <c r="U33" s="37">
        <f t="shared" si="0"/>
        <v>33</v>
      </c>
      <c r="V33" s="37">
        <f t="shared" si="1"/>
        <v>30.5</v>
      </c>
      <c r="W33" s="206">
        <f t="shared" si="22"/>
        <v>0</v>
      </c>
      <c r="X33" s="206">
        <f t="shared" si="23"/>
        <v>0</v>
      </c>
      <c r="Y33" s="37">
        <f t="shared" si="20"/>
        <v>-75</v>
      </c>
      <c r="Z33" s="37">
        <f t="shared" si="21"/>
        <v>-155</v>
      </c>
      <c r="AA33" s="38">
        <f t="shared" si="7"/>
        <v>5.9999999986030161</v>
      </c>
      <c r="AB33" s="39">
        <f t="shared" si="8"/>
        <v>0</v>
      </c>
      <c r="AC33" s="146" t="str">
        <f>IF(ISBLANK($F33),"",IF(ISNA(VBLookup($F33,Сектора!$B$2:$G$6725,4)),"Unknown",VBLookup($F33,Сектора!$B$2:$G$6725,4)))</f>
        <v>Telecom Services - Domestic</v>
      </c>
      <c r="AD33" s="146" t="str">
        <f>IF(ISBLANK($F33),"",IF(ISNA(VBLookup($F33,Сектора!$B$2:$G$6725,3)),"Unknown",VBLookup($F33,Сектора!$B$2:$G$6725,3)))</f>
        <v>Technology</v>
      </c>
      <c r="AE33" s="146" t="str">
        <f>IF(ISBLANK($F33),"",IF(ISNA(VBLookup($F33,Сектора!$B$2:$G$6725,6)),"Unknown",VBLookup($F33,Сектора!$B$2:$G$6725,6)))</f>
        <v>NASDAQ</v>
      </c>
      <c r="AF33" s="146" t="str">
        <f>IF(ISNUMBER($B33),VBLookup(WEEKDAY($B33,2),Служебный!$I$2:$J$8,2),"")</f>
        <v>Четверг</v>
      </c>
      <c r="AG33" s="38">
        <f t="shared" si="9"/>
        <v>38</v>
      </c>
      <c r="AH33" s="146" t="str">
        <f>IF(ISNUMBER($B33),VBLookup(MONTH($B33),Служебный!$L$2:$M$13,2),"")</f>
        <v>Сентябрь</v>
      </c>
      <c r="AI33" s="38">
        <f t="shared" si="10"/>
        <v>2012</v>
      </c>
      <c r="AJ33" s="210">
        <f t="shared" si="11"/>
        <v>0.4375</v>
      </c>
      <c r="AK33" s="211">
        <f t="shared" si="2"/>
        <v>10</v>
      </c>
      <c r="AL33" s="212">
        <f t="shared" si="12"/>
        <v>205</v>
      </c>
      <c r="AM33" s="213">
        <f t="shared" si="19"/>
        <v>0</v>
      </c>
      <c r="AN33" s="213">
        <f t="shared" si="13"/>
        <v>0</v>
      </c>
      <c r="AO33" s="212">
        <f t="shared" si="14"/>
        <v>200</v>
      </c>
    </row>
    <row r="34" spans="1:41" ht="15" customHeight="1" x14ac:dyDescent="0.25">
      <c r="A34" s="72">
        <v>33</v>
      </c>
      <c r="B34" s="214">
        <v>41165</v>
      </c>
      <c r="C34" s="214">
        <v>41165</v>
      </c>
      <c r="D34" s="204">
        <v>0.47430555555555554</v>
      </c>
      <c r="E34" s="204">
        <v>0.47569444444444442</v>
      </c>
      <c r="F34" s="151" t="s">
        <v>7487</v>
      </c>
      <c r="G34" s="151" t="s">
        <v>26</v>
      </c>
      <c r="H34" s="36">
        <v>199.8</v>
      </c>
      <c r="I34" s="80">
        <v>200.32</v>
      </c>
      <c r="J34" s="80">
        <v>200.33</v>
      </c>
      <c r="K34" s="81">
        <v>100</v>
      </c>
      <c r="L34" s="152" t="s">
        <v>11991</v>
      </c>
      <c r="M34" s="152" t="s">
        <v>11985</v>
      </c>
      <c r="N34" s="215">
        <v>3</v>
      </c>
      <c r="O34" s="152" t="s">
        <v>13935</v>
      </c>
      <c r="P34" s="80">
        <v>2.5</v>
      </c>
      <c r="Q34" s="37">
        <f t="shared" si="3"/>
        <v>2.5</v>
      </c>
      <c r="R34" s="37">
        <f t="shared" si="4"/>
        <v>20032</v>
      </c>
      <c r="S34" s="37">
        <f t="shared" si="5"/>
        <v>20033</v>
      </c>
      <c r="T34" s="69">
        <f t="shared" si="6"/>
        <v>1.0000000000019327</v>
      </c>
      <c r="U34" s="37">
        <f t="shared" si="0"/>
        <v>1</v>
      </c>
      <c r="V34" s="37">
        <f t="shared" si="1"/>
        <v>-1.5</v>
      </c>
      <c r="W34" s="206">
        <f t="shared" si="22"/>
        <v>0</v>
      </c>
      <c r="X34" s="206">
        <f t="shared" si="23"/>
        <v>0</v>
      </c>
      <c r="Y34" s="37">
        <f t="shared" si="20"/>
        <v>-74</v>
      </c>
      <c r="Z34" s="37">
        <f t="shared" si="21"/>
        <v>-156.5</v>
      </c>
      <c r="AA34" s="38">
        <f t="shared" si="7"/>
        <v>1.9999999960418791</v>
      </c>
      <c r="AB34" s="39">
        <f t="shared" si="8"/>
        <v>0</v>
      </c>
      <c r="AC34" s="146" t="str">
        <f>IF(ISBLANK($F34),"",IF(ISNA(VBLookup($F34,Сектора!$B$2:$G$6725,4)),"Unknown",VBLookup($F34,Сектора!$B$2:$G$6725,4)))</f>
        <v>Telecom Services - Domestic</v>
      </c>
      <c r="AD34" s="146" t="str">
        <f>IF(ISBLANK($F34),"",IF(ISNA(VBLookup($F34,Сектора!$B$2:$G$6725,3)),"Unknown",VBLookup($F34,Сектора!$B$2:$G$6725,3)))</f>
        <v>Technology</v>
      </c>
      <c r="AE34" s="146" t="str">
        <f>IF(ISBLANK($F34),"",IF(ISNA(VBLookup($F34,Сектора!$B$2:$G$6725,6)),"Unknown",VBLookup($F34,Сектора!$B$2:$G$6725,6)))</f>
        <v>NASDAQ</v>
      </c>
      <c r="AF34" s="146" t="str">
        <f>IF(ISNUMBER($B34),VBLookup(WEEKDAY($B34,2),Служебный!$I$2:$J$8,2),"")</f>
        <v>Четверг</v>
      </c>
      <c r="AG34" s="38">
        <f t="shared" si="9"/>
        <v>38</v>
      </c>
      <c r="AH34" s="146" t="str">
        <f>IF(ISNUMBER($B34),VBLookup(MONTH($B34),Служебный!$L$2:$M$13,2),"")</f>
        <v>Сентябрь</v>
      </c>
      <c r="AI34" s="38">
        <f t="shared" si="10"/>
        <v>2012</v>
      </c>
      <c r="AJ34" s="210">
        <f t="shared" si="11"/>
        <v>0.47916666666666663</v>
      </c>
      <c r="AK34" s="211">
        <f t="shared" si="2"/>
        <v>0</v>
      </c>
      <c r="AL34" s="212">
        <f t="shared" si="12"/>
        <v>200</v>
      </c>
      <c r="AM34" s="213">
        <f t="shared" si="19"/>
        <v>0</v>
      </c>
      <c r="AN34" s="213">
        <f t="shared" si="13"/>
        <v>0</v>
      </c>
      <c r="AO34" s="212">
        <f t="shared" si="14"/>
        <v>200</v>
      </c>
    </row>
    <row r="35" spans="1:41" ht="15" customHeight="1" x14ac:dyDescent="0.25">
      <c r="A35" s="72">
        <v>34</v>
      </c>
      <c r="B35" s="214">
        <v>41165</v>
      </c>
      <c r="C35" s="214">
        <v>41165</v>
      </c>
      <c r="D35" s="204">
        <v>0.45763888888888887</v>
      </c>
      <c r="E35" s="204">
        <v>0.47916666666666669</v>
      </c>
      <c r="F35" s="151" t="s">
        <v>9314</v>
      </c>
      <c r="G35" s="151" t="s">
        <v>26</v>
      </c>
      <c r="H35" s="36">
        <v>81.97</v>
      </c>
      <c r="I35" s="80">
        <v>82.15</v>
      </c>
      <c r="J35" s="80">
        <v>82.97</v>
      </c>
      <c r="K35" s="81">
        <v>100</v>
      </c>
      <c r="L35" s="152" t="s">
        <v>11991</v>
      </c>
      <c r="M35" s="152" t="s">
        <v>11985</v>
      </c>
      <c r="N35" s="215">
        <v>4</v>
      </c>
      <c r="O35" s="152" t="s">
        <v>13931</v>
      </c>
      <c r="P35" s="80">
        <v>2.5</v>
      </c>
      <c r="Q35" s="37">
        <f t="shared" si="3"/>
        <v>2.5</v>
      </c>
      <c r="R35" s="37">
        <f t="shared" si="4"/>
        <v>8215</v>
      </c>
      <c r="S35" s="37">
        <f t="shared" si="5"/>
        <v>8297</v>
      </c>
      <c r="T35" s="69">
        <f t="shared" si="6"/>
        <v>81.999999999999318</v>
      </c>
      <c r="U35" s="37">
        <f t="shared" si="0"/>
        <v>82</v>
      </c>
      <c r="V35" s="37">
        <f t="shared" si="1"/>
        <v>79.5</v>
      </c>
      <c r="W35" s="206">
        <f t="shared" si="22"/>
        <v>0</v>
      </c>
      <c r="X35" s="206">
        <f t="shared" si="23"/>
        <v>0</v>
      </c>
      <c r="Y35" s="37">
        <f t="shared" si="20"/>
        <v>8</v>
      </c>
      <c r="Z35" s="37">
        <f t="shared" si="21"/>
        <v>-77</v>
      </c>
      <c r="AA35" s="38">
        <f t="shared" si="7"/>
        <v>30.99999999627471</v>
      </c>
      <c r="AB35" s="39">
        <f t="shared" si="8"/>
        <v>4.5</v>
      </c>
      <c r="AC35" s="146" t="str">
        <f>IF(ISBLANK($F35),"",IF(ISNA(VBLookup($F35,Сектора!$B$2:$G$6725,4)),"Unknown",VBLookup($F35,Сектора!$B$2:$G$6725,4)))</f>
        <v>Auto Parts Stores</v>
      </c>
      <c r="AD35" s="146" t="str">
        <f>IF(ISBLANK($F35),"",IF(ISNA(VBLookup($F35,Сектора!$B$2:$G$6725,3)),"Unknown",VBLookup($F35,Сектора!$B$2:$G$6725,3)))</f>
        <v>Services</v>
      </c>
      <c r="AE35" s="146" t="str">
        <f>IF(ISBLANK($F35),"",IF(ISNA(VBLookup($F35,Сектора!$B$2:$G$6725,6)),"Unknown",VBLookup($F35,Сектора!$B$2:$G$6725,6)))</f>
        <v>NASDAQ</v>
      </c>
      <c r="AF35" s="146" t="str">
        <f>IF(ISNUMBER($B35),VBLookup(WEEKDAY($B35,2),Служебный!$I$2:$J$8,2),"")</f>
        <v>Четверг</v>
      </c>
      <c r="AG35" s="38">
        <f t="shared" si="9"/>
        <v>38</v>
      </c>
      <c r="AH35" s="146" t="str">
        <f>IF(ISNUMBER($B35),VBLookup(MONTH($B35),Служебный!$L$2:$M$13,2),"")</f>
        <v>Сентябрь</v>
      </c>
      <c r="AI35" s="38">
        <f t="shared" si="10"/>
        <v>2012</v>
      </c>
      <c r="AJ35" s="210">
        <f t="shared" si="11"/>
        <v>0.45833333333333331</v>
      </c>
      <c r="AK35" s="211">
        <f t="shared" si="2"/>
        <v>30</v>
      </c>
      <c r="AL35" s="212">
        <f t="shared" si="12"/>
        <v>80</v>
      </c>
      <c r="AM35" s="213">
        <f t="shared" si="19"/>
        <v>0</v>
      </c>
      <c r="AN35" s="213">
        <f t="shared" si="13"/>
        <v>0</v>
      </c>
      <c r="AO35" s="212">
        <f t="shared" si="14"/>
        <v>200</v>
      </c>
    </row>
    <row r="36" spans="1:41" ht="15" customHeight="1" x14ac:dyDescent="0.25">
      <c r="A36" s="72">
        <v>35</v>
      </c>
      <c r="B36" s="214">
        <v>41165</v>
      </c>
      <c r="C36" s="214">
        <v>41165</v>
      </c>
      <c r="D36" s="204">
        <v>0.50902777777777775</v>
      </c>
      <c r="E36" s="204">
        <v>0.53263888888888888</v>
      </c>
      <c r="F36" s="151" t="s">
        <v>7012</v>
      </c>
      <c r="G36" s="151" t="s">
        <v>26</v>
      </c>
      <c r="H36" s="36">
        <v>19.899999999999999</v>
      </c>
      <c r="I36" s="80">
        <v>20.02</v>
      </c>
      <c r="J36" s="80">
        <v>20.059999999999999</v>
      </c>
      <c r="K36" s="81">
        <v>100</v>
      </c>
      <c r="L36" s="152" t="s">
        <v>11993</v>
      </c>
      <c r="M36" s="152" t="s">
        <v>11985</v>
      </c>
      <c r="N36" s="215">
        <v>3</v>
      </c>
      <c r="O36" s="152"/>
      <c r="P36" s="80">
        <v>2.5</v>
      </c>
      <c r="Q36" s="37">
        <f t="shared" si="3"/>
        <v>2.5</v>
      </c>
      <c r="R36" s="37">
        <f t="shared" si="4"/>
        <v>2002</v>
      </c>
      <c r="S36" s="37">
        <f t="shared" si="5"/>
        <v>2005.9999999999998</v>
      </c>
      <c r="T36" s="69">
        <f t="shared" si="6"/>
        <v>3.9999999999999147</v>
      </c>
      <c r="U36" s="37">
        <f t="shared" si="0"/>
        <v>4</v>
      </c>
      <c r="V36" s="37">
        <f t="shared" si="1"/>
        <v>1.5</v>
      </c>
      <c r="W36" s="206">
        <f t="shared" si="22"/>
        <v>0.5</v>
      </c>
      <c r="X36" s="206">
        <f t="shared" si="23"/>
        <v>0</v>
      </c>
      <c r="Y36" s="37">
        <f t="shared" si="20"/>
        <v>12</v>
      </c>
      <c r="Z36" s="37">
        <f t="shared" si="21"/>
        <v>-75.5</v>
      </c>
      <c r="AA36" s="38">
        <f t="shared" si="7"/>
        <v>33.999999995576218</v>
      </c>
      <c r="AB36" s="39">
        <f t="shared" si="8"/>
        <v>0.5</v>
      </c>
      <c r="AC36" s="146" t="str">
        <f>IF(ISBLANK($F36),"",IF(ISNA(VBLookup($F36,Сектора!$B$2:$G$6725,4)),"Unknown",VBLookup($F36,Сектора!$B$2:$G$6725,4)))</f>
        <v>Regional - Midwest Banks</v>
      </c>
      <c r="AD36" s="146" t="str">
        <f>IF(ISBLANK($F36),"",IF(ISNA(VBLookup($F36,Сектора!$B$2:$G$6725,3)),"Unknown",VBLookup($F36,Сектора!$B$2:$G$6725,3)))</f>
        <v>Financial</v>
      </c>
      <c r="AE36" s="146" t="str">
        <f>IF(ISBLANK($F36),"",IF(ISNA(VBLookup($F36,Сектора!$B$2:$G$6725,6)),"Unknown",VBLookup($F36,Сектора!$B$2:$G$6725,6)))</f>
        <v>NASDAQ</v>
      </c>
      <c r="AF36" s="146" t="str">
        <f>IF(ISNUMBER($B36),VBLookup(WEEKDAY($B36,2),Служебный!$I$2:$J$8,2),"")</f>
        <v>Четверг</v>
      </c>
      <c r="AG36" s="38">
        <f t="shared" si="9"/>
        <v>38</v>
      </c>
      <c r="AH36" s="146" t="str">
        <f>IF(ISNUMBER($B36),VBLookup(MONTH($B36),Служебный!$L$2:$M$13,2),"")</f>
        <v>Сентябрь</v>
      </c>
      <c r="AI36" s="38">
        <f t="shared" si="10"/>
        <v>2012</v>
      </c>
      <c r="AJ36" s="210">
        <f t="shared" si="11"/>
        <v>0.5</v>
      </c>
      <c r="AK36" s="211">
        <f t="shared" si="2"/>
        <v>30</v>
      </c>
      <c r="AL36" s="212">
        <f t="shared" si="12"/>
        <v>20</v>
      </c>
      <c r="AM36" s="213">
        <f t="shared" si="19"/>
        <v>0</v>
      </c>
      <c r="AN36" s="213">
        <f t="shared" si="13"/>
        <v>0</v>
      </c>
      <c r="AO36" s="212">
        <f t="shared" si="14"/>
        <v>200</v>
      </c>
    </row>
    <row r="37" spans="1:41" ht="15" customHeight="1" x14ac:dyDescent="0.25">
      <c r="A37" s="72">
        <v>36</v>
      </c>
      <c r="B37" s="214">
        <v>41165</v>
      </c>
      <c r="C37" s="214">
        <v>41165</v>
      </c>
      <c r="D37" s="204">
        <v>0.52916666666666667</v>
      </c>
      <c r="E37" s="204">
        <v>0.53263888888888888</v>
      </c>
      <c r="F37" s="151" t="s">
        <v>356</v>
      </c>
      <c r="G37" s="151" t="s">
        <v>26</v>
      </c>
      <c r="H37" s="36">
        <v>37.979999999999997</v>
      </c>
      <c r="I37" s="80">
        <v>38.1</v>
      </c>
      <c r="J37" s="80">
        <v>38.159999999999997</v>
      </c>
      <c r="K37" s="81">
        <v>100</v>
      </c>
      <c r="L37" s="152" t="s">
        <v>11993</v>
      </c>
      <c r="M37" s="152" t="s">
        <v>11985</v>
      </c>
      <c r="N37" s="215">
        <v>3</v>
      </c>
      <c r="O37" s="152"/>
      <c r="P37" s="80">
        <v>2.5</v>
      </c>
      <c r="Q37" s="37">
        <f t="shared" si="3"/>
        <v>2.5</v>
      </c>
      <c r="R37" s="37">
        <f t="shared" si="4"/>
        <v>3810</v>
      </c>
      <c r="S37" s="37">
        <f t="shared" si="5"/>
        <v>3815.9999999999995</v>
      </c>
      <c r="T37" s="69">
        <f t="shared" si="6"/>
        <v>5.9999999999995168</v>
      </c>
      <c r="U37" s="37">
        <f t="shared" si="0"/>
        <v>6</v>
      </c>
      <c r="V37" s="37">
        <f t="shared" si="1"/>
        <v>3.5</v>
      </c>
      <c r="W37" s="206">
        <f t="shared" si="22"/>
        <v>0.5</v>
      </c>
      <c r="X37" s="206">
        <f t="shared" si="23"/>
        <v>0</v>
      </c>
      <c r="Y37" s="37">
        <f t="shared" si="20"/>
        <v>18</v>
      </c>
      <c r="Z37" s="37">
        <f t="shared" si="21"/>
        <v>-72</v>
      </c>
      <c r="AA37" s="38">
        <f t="shared" si="7"/>
        <v>4.9999999953433871</v>
      </c>
      <c r="AB37" s="39">
        <f t="shared" si="8"/>
        <v>0.5</v>
      </c>
      <c r="AC37" s="146" t="str">
        <f>IF(ISBLANK($F37),"",IF(ISNA(VBLookup($F37,Сектора!$B$2:$G$6725,4)),"Unknown",VBLookup($F37,Сектора!$B$2:$G$6725,4)))</f>
        <v>Apparel Stores</v>
      </c>
      <c r="AD37" s="146" t="str">
        <f>IF(ISBLANK($F37),"",IF(ISNA(VBLookup($F37,Сектора!$B$2:$G$6725,3)),"Unknown",VBLookup($F37,Сектора!$B$2:$G$6725,3)))</f>
        <v>Services</v>
      </c>
      <c r="AE37" s="146" t="str">
        <f>IF(ISBLANK($F37),"",IF(ISNA(VBLookup($F37,Сектора!$B$2:$G$6725,6)),"Unknown",VBLookup($F37,Сектора!$B$2:$G$6725,6)))</f>
        <v>NYSE</v>
      </c>
      <c r="AF37" s="146" t="str">
        <f>IF(ISNUMBER($B37),VBLookup(WEEKDAY($B37,2),Служебный!$I$2:$J$8,2),"")</f>
        <v>Четверг</v>
      </c>
      <c r="AG37" s="38">
        <f t="shared" si="9"/>
        <v>38</v>
      </c>
      <c r="AH37" s="146" t="str">
        <f>IF(ISNUMBER($B37),VBLookup(MONTH($B37),Служебный!$L$2:$M$13,2),"")</f>
        <v>Сентябрь</v>
      </c>
      <c r="AI37" s="38">
        <f t="shared" si="10"/>
        <v>2012</v>
      </c>
      <c r="AJ37" s="210">
        <f t="shared" si="11"/>
        <v>0.52083333333333326</v>
      </c>
      <c r="AK37" s="211">
        <f t="shared" si="2"/>
        <v>0</v>
      </c>
      <c r="AL37" s="212">
        <f t="shared" si="12"/>
        <v>40</v>
      </c>
      <c r="AM37" s="213">
        <f t="shared" si="19"/>
        <v>0</v>
      </c>
      <c r="AN37" s="213">
        <f t="shared" si="13"/>
        <v>-72</v>
      </c>
      <c r="AO37" s="212">
        <f t="shared" si="14"/>
        <v>200</v>
      </c>
    </row>
    <row r="38" spans="1:41" ht="15" customHeight="1" x14ac:dyDescent="0.25">
      <c r="A38" s="72">
        <v>37</v>
      </c>
      <c r="B38" s="214">
        <v>41169</v>
      </c>
      <c r="C38" s="214">
        <v>41169</v>
      </c>
      <c r="D38" s="204">
        <v>0.39861111111111108</v>
      </c>
      <c r="E38" s="204">
        <v>0.39930555555555558</v>
      </c>
      <c r="F38" s="151" t="s">
        <v>7857</v>
      </c>
      <c r="G38" s="151" t="s">
        <v>26</v>
      </c>
      <c r="H38" s="36">
        <v>62.43</v>
      </c>
      <c r="I38" s="80">
        <v>62.55</v>
      </c>
      <c r="J38" s="80">
        <v>62.42</v>
      </c>
      <c r="K38" s="81">
        <v>100</v>
      </c>
      <c r="L38" s="152" t="s">
        <v>11992</v>
      </c>
      <c r="M38" s="152" t="s">
        <v>11983</v>
      </c>
      <c r="N38" s="215">
        <v>3</v>
      </c>
      <c r="O38" s="152" t="s">
        <v>13928</v>
      </c>
      <c r="P38" s="80">
        <v>2.5</v>
      </c>
      <c r="Q38" s="37">
        <f t="shared" si="3"/>
        <v>2.5</v>
      </c>
      <c r="R38" s="37">
        <f t="shared" si="4"/>
        <v>6255</v>
      </c>
      <c r="S38" s="37">
        <f t="shared" si="5"/>
        <v>6242</v>
      </c>
      <c r="T38" s="69">
        <f t="shared" si="6"/>
        <v>-12.999999999999545</v>
      </c>
      <c r="U38" s="37">
        <f t="shared" si="0"/>
        <v>-13</v>
      </c>
      <c r="V38" s="37">
        <f t="shared" si="1"/>
        <v>-15.5</v>
      </c>
      <c r="W38" s="206">
        <f t="shared" si="22"/>
        <v>-0.72222222222222221</v>
      </c>
      <c r="X38" s="206">
        <f t="shared" si="23"/>
        <v>0</v>
      </c>
      <c r="Y38" s="37">
        <f t="shared" si="20"/>
        <v>5</v>
      </c>
      <c r="Z38" s="37">
        <f t="shared" si="21"/>
        <v>-87.5</v>
      </c>
      <c r="AA38" s="38">
        <f t="shared" si="7"/>
        <v>1.000000003259629</v>
      </c>
      <c r="AB38" s="39">
        <f t="shared" si="8"/>
        <v>-1</v>
      </c>
      <c r="AC38" s="146" t="str">
        <f>IF(ISBLANK($F38),"",IF(ISNA(VBLookup($F38,Сектора!$B$2:$G$6725,4)),"Unknown",VBLookup($F38,Сектора!$B$2:$G$6725,4)))</f>
        <v>Biotechnology</v>
      </c>
      <c r="AD38" s="146" t="str">
        <f>IF(ISBLANK($F38),"",IF(ISNA(VBLookup($F38,Сектора!$B$2:$G$6725,3)),"Unknown",VBLookup($F38,Сектора!$B$2:$G$6725,3)))</f>
        <v>Healthcare</v>
      </c>
      <c r="AE38" s="146" t="str">
        <f>IF(ISBLANK($F38),"",IF(ISNA(VBLookup($F38,Сектора!$B$2:$G$6725,6)),"Unknown",VBLookup($F38,Сектора!$B$2:$G$6725,6)))</f>
        <v>NASDAQ</v>
      </c>
      <c r="AF38" s="146" t="str">
        <f>IF(ISNUMBER($B38),VBLookup(WEEKDAY($B38,2),Служебный!$I$2:$J$8,2),"")</f>
        <v>Понедельник</v>
      </c>
      <c r="AG38" s="38">
        <f t="shared" si="9"/>
        <v>39</v>
      </c>
      <c r="AH38" s="146" t="str">
        <f>IF(ISNUMBER($B38),VBLookup(MONTH($B38),Служебный!$L$2:$M$13,2),"")</f>
        <v>Сентябрь</v>
      </c>
      <c r="AI38" s="38">
        <f t="shared" si="10"/>
        <v>2012</v>
      </c>
      <c r="AJ38" s="210">
        <f t="shared" si="11"/>
        <v>0.39583333333333331</v>
      </c>
      <c r="AK38" s="211">
        <f t="shared" si="2"/>
        <v>0</v>
      </c>
      <c r="AL38" s="212">
        <f t="shared" si="12"/>
        <v>65</v>
      </c>
      <c r="AM38" s="213">
        <f t="shared" si="19"/>
        <v>-72</v>
      </c>
      <c r="AN38" s="213">
        <f t="shared" si="13"/>
        <v>0</v>
      </c>
      <c r="AO38" s="212">
        <f t="shared" si="14"/>
        <v>200</v>
      </c>
    </row>
    <row r="39" spans="1:41" ht="15" customHeight="1" x14ac:dyDescent="0.25">
      <c r="A39" s="72">
        <v>38</v>
      </c>
      <c r="B39" s="214">
        <v>41169</v>
      </c>
      <c r="C39" s="214">
        <v>41169</v>
      </c>
      <c r="D39" s="204">
        <v>0.39861111111111108</v>
      </c>
      <c r="E39" s="204">
        <v>0.40277777777777773</v>
      </c>
      <c r="F39" s="151" t="s">
        <v>12340</v>
      </c>
      <c r="G39" s="151" t="s">
        <v>26</v>
      </c>
      <c r="H39" s="36">
        <v>25.14</v>
      </c>
      <c r="I39" s="80">
        <v>25.24</v>
      </c>
      <c r="J39" s="80">
        <v>25.45</v>
      </c>
      <c r="K39" s="81">
        <v>100</v>
      </c>
      <c r="L39" s="152" t="s">
        <v>11992</v>
      </c>
      <c r="M39" s="152" t="s">
        <v>11985</v>
      </c>
      <c r="N39" s="215">
        <v>4</v>
      </c>
      <c r="O39" s="152" t="s">
        <v>13928</v>
      </c>
      <c r="P39" s="80">
        <v>2.5</v>
      </c>
      <c r="Q39" s="37">
        <f t="shared" si="3"/>
        <v>2.5</v>
      </c>
      <c r="R39" s="37">
        <f t="shared" si="4"/>
        <v>2524</v>
      </c>
      <c r="S39" s="37">
        <f t="shared" si="5"/>
        <v>2545</v>
      </c>
      <c r="T39" s="69">
        <f t="shared" si="6"/>
        <v>21.000000000000085</v>
      </c>
      <c r="U39" s="37">
        <f t="shared" si="0"/>
        <v>21</v>
      </c>
      <c r="V39" s="37">
        <f t="shared" si="1"/>
        <v>18.5</v>
      </c>
      <c r="W39" s="206">
        <f t="shared" si="22"/>
        <v>4.2</v>
      </c>
      <c r="X39" s="206">
        <f t="shared" si="23"/>
        <v>0</v>
      </c>
      <c r="Y39" s="37">
        <f t="shared" si="20"/>
        <v>26</v>
      </c>
      <c r="Z39" s="37">
        <f t="shared" si="21"/>
        <v>-69</v>
      </c>
      <c r="AA39" s="38">
        <f t="shared" si="7"/>
        <v>6.0000000090803951</v>
      </c>
      <c r="AB39" s="39">
        <f t="shared" si="8"/>
        <v>2</v>
      </c>
      <c r="AC39" s="146" t="str">
        <f>IF(ISBLANK($F39),"",IF(ISNA(VBLookup($F39,Сектора!$B$2:$G$6725,4)),"Unknown",VBLookup($F39,Сектора!$B$2:$G$6725,4)))</f>
        <v>Oil &amp; Gas Drilling &amp; Exploration</v>
      </c>
      <c r="AD39" s="146" t="str">
        <f>IF(ISBLANK($F39),"",IF(ISNA(VBLookup($F39,Сектора!$B$2:$G$6725,3)),"Unknown",VBLookup($F39,Сектора!$B$2:$G$6725,3)))</f>
        <v>Basic Materials</v>
      </c>
      <c r="AE39" s="146" t="str">
        <f>IF(ISBLANK($F39),"",IF(ISNA(VBLookup($F39,Сектора!$B$2:$G$6725,6)),"Unknown",VBLookup($F39,Сектора!$B$2:$G$6725,6)))</f>
        <v>NYSE</v>
      </c>
      <c r="AF39" s="146" t="str">
        <f>IF(ISNUMBER($B39),VBLookup(WEEKDAY($B39,2),Служебный!$I$2:$J$8,2),"")</f>
        <v>Понедельник</v>
      </c>
      <c r="AG39" s="38">
        <f t="shared" si="9"/>
        <v>39</v>
      </c>
      <c r="AH39" s="146" t="str">
        <f>IF(ISNUMBER($B39),VBLookup(MONTH($B39),Служебный!$L$2:$M$13,2),"")</f>
        <v>Сентябрь</v>
      </c>
      <c r="AI39" s="38">
        <f t="shared" si="10"/>
        <v>2012</v>
      </c>
      <c r="AJ39" s="210">
        <f t="shared" si="11"/>
        <v>0.39583333333333331</v>
      </c>
      <c r="AK39" s="211">
        <f t="shared" si="2"/>
        <v>10</v>
      </c>
      <c r="AL39" s="212">
        <f t="shared" si="12"/>
        <v>25</v>
      </c>
      <c r="AM39" s="213">
        <f t="shared" si="19"/>
        <v>0</v>
      </c>
      <c r="AN39" s="213">
        <f t="shared" si="13"/>
        <v>0</v>
      </c>
      <c r="AO39" s="212">
        <f t="shared" si="14"/>
        <v>200</v>
      </c>
    </row>
    <row r="40" spans="1:41" ht="15" customHeight="1" x14ac:dyDescent="0.25">
      <c r="A40" s="72">
        <v>39</v>
      </c>
      <c r="B40" s="214">
        <v>41169</v>
      </c>
      <c r="C40" s="214">
        <v>41169</v>
      </c>
      <c r="D40" s="204">
        <v>0.41041666666666665</v>
      </c>
      <c r="E40" s="204">
        <v>0.42291666666666666</v>
      </c>
      <c r="F40" s="151" t="s">
        <v>5452</v>
      </c>
      <c r="G40" s="151" t="s">
        <v>26</v>
      </c>
      <c r="H40" s="36">
        <v>73.900000000000006</v>
      </c>
      <c r="I40" s="80">
        <v>74</v>
      </c>
      <c r="J40" s="80">
        <v>74.150000000000006</v>
      </c>
      <c r="K40" s="81">
        <v>100</v>
      </c>
      <c r="L40" s="152" t="s">
        <v>11994</v>
      </c>
      <c r="M40" s="152" t="s">
        <v>11985</v>
      </c>
      <c r="N40" s="215">
        <v>3</v>
      </c>
      <c r="O40" s="152"/>
      <c r="P40" s="80">
        <v>2.5</v>
      </c>
      <c r="Q40" s="37">
        <f t="shared" si="3"/>
        <v>2.5</v>
      </c>
      <c r="R40" s="37">
        <f t="shared" si="4"/>
        <v>7400</v>
      </c>
      <c r="S40" s="37">
        <f t="shared" si="5"/>
        <v>7415.0000000000009</v>
      </c>
      <c r="T40" s="69">
        <f t="shared" si="6"/>
        <v>15.000000000000568</v>
      </c>
      <c r="U40" s="37">
        <f t="shared" si="0"/>
        <v>15</v>
      </c>
      <c r="V40" s="37">
        <f t="shared" si="1"/>
        <v>12.5</v>
      </c>
      <c r="W40" s="206">
        <f t="shared" si="22"/>
        <v>0.57692307692307687</v>
      </c>
      <c r="X40" s="206">
        <f t="shared" si="23"/>
        <v>0</v>
      </c>
      <c r="Y40" s="37">
        <f t="shared" si="20"/>
        <v>41</v>
      </c>
      <c r="Z40" s="37">
        <f t="shared" si="21"/>
        <v>-56.5</v>
      </c>
      <c r="AA40" s="38">
        <f t="shared" si="7"/>
        <v>18.000000006286427</v>
      </c>
      <c r="AB40" s="39">
        <f t="shared" si="8"/>
        <v>1.5</v>
      </c>
      <c r="AC40" s="146" t="str">
        <f>IF(ISBLANK($F40),"",IF(ISNA(VBLookup($F40,Сектора!$B$2:$G$6725,4)),"Unknown",VBLookup($F40,Сектора!$B$2:$G$6725,4)))</f>
        <v>Air Delivery &amp; Freight Services</v>
      </c>
      <c r="AD40" s="146" t="str">
        <f>IF(ISBLANK($F40),"",IF(ISNA(VBLookup($F40,Сектора!$B$2:$G$6725,3)),"Unknown",VBLookup($F40,Сектора!$B$2:$G$6725,3)))</f>
        <v>Services</v>
      </c>
      <c r="AE40" s="146" t="str">
        <f>IF(ISBLANK($F40),"",IF(ISNA(VBLookup($F40,Сектора!$B$2:$G$6725,6)),"Unknown",VBLookup($F40,Сектора!$B$2:$G$6725,6)))</f>
        <v>NYSE</v>
      </c>
      <c r="AF40" s="146" t="str">
        <f>IF(ISNUMBER($B40),VBLookup(WEEKDAY($B40,2),Служебный!$I$2:$J$8,2),"")</f>
        <v>Понедельник</v>
      </c>
      <c r="AG40" s="38">
        <f t="shared" si="9"/>
        <v>39</v>
      </c>
      <c r="AH40" s="146" t="str">
        <f>IF(ISNUMBER($B40),VBLookup(MONTH($B40),Служебный!$L$2:$M$13,2),"")</f>
        <v>Сентябрь</v>
      </c>
      <c r="AI40" s="38">
        <f t="shared" si="10"/>
        <v>2012</v>
      </c>
      <c r="AJ40" s="210">
        <f t="shared" si="11"/>
        <v>0.41666666666666663</v>
      </c>
      <c r="AK40" s="211">
        <f t="shared" si="2"/>
        <v>20</v>
      </c>
      <c r="AL40" s="212">
        <f t="shared" si="12"/>
        <v>75</v>
      </c>
      <c r="AM40" s="213">
        <f t="shared" si="19"/>
        <v>0</v>
      </c>
      <c r="AN40" s="213">
        <f t="shared" si="13"/>
        <v>0</v>
      </c>
      <c r="AO40" s="212">
        <f t="shared" si="14"/>
        <v>200</v>
      </c>
    </row>
    <row r="41" spans="1:41" ht="15" customHeight="1" x14ac:dyDescent="0.25">
      <c r="A41" s="72">
        <v>40</v>
      </c>
      <c r="B41" s="214">
        <v>41169</v>
      </c>
      <c r="C41" s="214">
        <v>41169</v>
      </c>
      <c r="D41" s="204">
        <v>0.41180555555555554</v>
      </c>
      <c r="E41" s="204">
        <v>0.44791666666666669</v>
      </c>
      <c r="F41" s="151" t="s">
        <v>2709</v>
      </c>
      <c r="G41" s="151" t="s">
        <v>26</v>
      </c>
      <c r="H41" s="36">
        <v>140.4</v>
      </c>
      <c r="I41" s="80">
        <v>140.63</v>
      </c>
      <c r="J41" s="80">
        <v>140.63</v>
      </c>
      <c r="K41" s="81">
        <v>100</v>
      </c>
      <c r="L41" s="152" t="s">
        <v>11992</v>
      </c>
      <c r="M41" s="152" t="s">
        <v>11985</v>
      </c>
      <c r="N41" s="215">
        <v>3</v>
      </c>
      <c r="O41" s="152" t="s">
        <v>13928</v>
      </c>
      <c r="P41" s="80">
        <v>2.5</v>
      </c>
      <c r="Q41" s="37">
        <f t="shared" si="3"/>
        <v>2.5</v>
      </c>
      <c r="R41" s="37">
        <f t="shared" si="4"/>
        <v>14063</v>
      </c>
      <c r="S41" s="37">
        <f t="shared" si="5"/>
        <v>14063</v>
      </c>
      <c r="T41" s="69">
        <f t="shared" si="6"/>
        <v>0</v>
      </c>
      <c r="U41" s="37">
        <f t="shared" si="0"/>
        <v>0</v>
      </c>
      <c r="V41" s="37">
        <f t="shared" si="1"/>
        <v>-2.5</v>
      </c>
      <c r="W41" s="206">
        <f t="shared" si="22"/>
        <v>0</v>
      </c>
      <c r="X41" s="206">
        <f t="shared" si="23"/>
        <v>0</v>
      </c>
      <c r="Y41" s="37">
        <f t="shared" si="20"/>
        <v>41</v>
      </c>
      <c r="Z41" s="37">
        <f t="shared" si="21"/>
        <v>-59</v>
      </c>
      <c r="AA41" s="38">
        <f t="shared" si="7"/>
        <v>51.999999991385266</v>
      </c>
      <c r="AB41" s="39">
        <f t="shared" si="8"/>
        <v>0</v>
      </c>
      <c r="AC41" s="146" t="str">
        <f>IF(ISBLANK($F41),"",IF(ISNA(VBLookup($F41,Сектора!$B$2:$G$6725,4)),"Unknown",VBLookup($F41,Сектора!$B$2:$G$6725,4)))</f>
        <v>Diversified Investments</v>
      </c>
      <c r="AD41" s="146" t="str">
        <f>IF(ISBLANK($F41),"",IF(ISNA(VBLookup($F41,Сектора!$B$2:$G$6725,3)),"Unknown",VBLookup($F41,Сектора!$B$2:$G$6725,3)))</f>
        <v>Financial</v>
      </c>
      <c r="AE41" s="146" t="str">
        <f>IF(ISBLANK($F41),"",IF(ISNA(VBLookup($F41,Сектора!$B$2:$G$6725,6)),"Unknown",VBLookup($F41,Сектора!$B$2:$G$6725,6)))</f>
        <v>NYSE</v>
      </c>
      <c r="AF41" s="146" t="str">
        <f>IF(ISNUMBER($B41),VBLookup(WEEKDAY($B41,2),Служебный!$I$2:$J$8,2),"")</f>
        <v>Понедельник</v>
      </c>
      <c r="AG41" s="38">
        <f t="shared" si="9"/>
        <v>39</v>
      </c>
      <c r="AH41" s="146" t="str">
        <f>IF(ISNUMBER($B41),VBLookup(MONTH($B41),Служебный!$L$2:$M$13,2),"")</f>
        <v>Сентябрь</v>
      </c>
      <c r="AI41" s="38">
        <f t="shared" si="10"/>
        <v>2012</v>
      </c>
      <c r="AJ41" s="210">
        <f t="shared" si="11"/>
        <v>0.41666666666666663</v>
      </c>
      <c r="AK41" s="211">
        <f t="shared" si="2"/>
        <v>50</v>
      </c>
      <c r="AL41" s="212">
        <f t="shared" si="12"/>
        <v>140</v>
      </c>
      <c r="AM41" s="213">
        <f t="shared" si="19"/>
        <v>0</v>
      </c>
      <c r="AN41" s="213">
        <f t="shared" si="13"/>
        <v>0</v>
      </c>
      <c r="AO41" s="212">
        <f t="shared" si="14"/>
        <v>200</v>
      </c>
    </row>
    <row r="42" spans="1:41" ht="15" customHeight="1" x14ac:dyDescent="0.25">
      <c r="A42" s="72">
        <v>41</v>
      </c>
      <c r="B42" s="214">
        <v>41169</v>
      </c>
      <c r="C42" s="214">
        <v>41169</v>
      </c>
      <c r="D42" s="204">
        <v>0.45347222222222222</v>
      </c>
      <c r="E42" s="204">
        <v>0.66041666666666665</v>
      </c>
      <c r="F42" s="151" t="s">
        <v>8343</v>
      </c>
      <c r="G42" s="151" t="s">
        <v>26</v>
      </c>
      <c r="H42" s="36">
        <v>19.399999999999999</v>
      </c>
      <c r="I42" s="80">
        <v>19.54</v>
      </c>
      <c r="J42" s="80">
        <v>19.52</v>
      </c>
      <c r="K42" s="81">
        <v>100</v>
      </c>
      <c r="L42" s="152" t="s">
        <v>11993</v>
      </c>
      <c r="M42" s="152" t="s">
        <v>11985</v>
      </c>
      <c r="N42" s="215">
        <v>3</v>
      </c>
      <c r="O42" s="152" t="s">
        <v>13932</v>
      </c>
      <c r="P42" s="80">
        <v>2.5</v>
      </c>
      <c r="Q42" s="37">
        <f t="shared" si="3"/>
        <v>2.5</v>
      </c>
      <c r="R42" s="37">
        <f t="shared" si="4"/>
        <v>1954</v>
      </c>
      <c r="S42" s="37">
        <f t="shared" si="5"/>
        <v>1952</v>
      </c>
      <c r="T42" s="69">
        <f t="shared" si="6"/>
        <v>-1.9999999999999574</v>
      </c>
      <c r="U42" s="37">
        <f t="shared" si="0"/>
        <v>-2</v>
      </c>
      <c r="V42" s="37">
        <f t="shared" si="1"/>
        <v>-4.5</v>
      </c>
      <c r="W42" s="206">
        <f t="shared" si="22"/>
        <v>-4.878048780487805E-2</v>
      </c>
      <c r="X42" s="206">
        <f t="shared" si="23"/>
        <v>0</v>
      </c>
      <c r="Y42" s="37">
        <f t="shared" si="20"/>
        <v>39</v>
      </c>
      <c r="Z42" s="37">
        <f t="shared" si="21"/>
        <v>-63.5</v>
      </c>
      <c r="AA42" s="38">
        <f t="shared" si="7"/>
        <v>297.9999999969732</v>
      </c>
      <c r="AB42" s="39">
        <f t="shared" si="8"/>
        <v>0</v>
      </c>
      <c r="AC42" s="146" t="str">
        <f>IF(ISBLANK($F42),"",IF(ISNA(VBLookup($F42,Сектора!$B$2:$G$6725,4)),"Unknown",VBLookup($F42,Сектора!$B$2:$G$6725,4)))</f>
        <v>Scientific &amp; Technical Instruments</v>
      </c>
      <c r="AD42" s="146" t="str">
        <f>IF(ISBLANK($F42),"",IF(ISNA(VBLookup($F42,Сектора!$B$2:$G$6725,3)),"Unknown",VBLookup($F42,Сектора!$B$2:$G$6725,3)))</f>
        <v>Technology</v>
      </c>
      <c r="AE42" s="146" t="str">
        <f>IF(ISBLANK($F42),"",IF(ISNA(VBLookup($F42,Сектора!$B$2:$G$6725,6)),"Unknown",VBLookup($F42,Сектора!$B$2:$G$6725,6)))</f>
        <v>NASDAQ</v>
      </c>
      <c r="AF42" s="146" t="str">
        <f>IF(ISNUMBER($B42),VBLookup(WEEKDAY($B42,2),Служебный!$I$2:$J$8,2),"")</f>
        <v>Понедельник</v>
      </c>
      <c r="AG42" s="38">
        <f t="shared" si="9"/>
        <v>39</v>
      </c>
      <c r="AH42" s="146" t="str">
        <f>IF(ISNUMBER($B42),VBLookup(MONTH($B42),Служебный!$L$2:$M$13,2),"")</f>
        <v>Сентябрь</v>
      </c>
      <c r="AI42" s="38">
        <f t="shared" si="10"/>
        <v>2012</v>
      </c>
      <c r="AJ42" s="210">
        <f t="shared" si="11"/>
        <v>0.45833333333333331</v>
      </c>
      <c r="AK42" s="211">
        <f t="shared" si="2"/>
        <v>300</v>
      </c>
      <c r="AL42" s="212">
        <f t="shared" si="12"/>
        <v>20</v>
      </c>
      <c r="AM42" s="213">
        <f t="shared" si="19"/>
        <v>0</v>
      </c>
      <c r="AN42" s="213">
        <f t="shared" si="13"/>
        <v>0</v>
      </c>
      <c r="AO42" s="212">
        <f t="shared" si="14"/>
        <v>200</v>
      </c>
    </row>
    <row r="43" spans="1:41" ht="15" customHeight="1" x14ac:dyDescent="0.25">
      <c r="A43" s="72">
        <v>42</v>
      </c>
      <c r="B43" s="214">
        <v>41169</v>
      </c>
      <c r="C43" s="214">
        <v>41169</v>
      </c>
      <c r="D43" s="204">
        <v>0.48402777777777778</v>
      </c>
      <c r="E43" s="204">
        <v>0.50694444444444442</v>
      </c>
      <c r="F43" s="151" t="s">
        <v>9272</v>
      </c>
      <c r="G43" s="151" t="s">
        <v>26</v>
      </c>
      <c r="H43" s="36">
        <v>46.4</v>
      </c>
      <c r="I43" s="80">
        <v>46.65</v>
      </c>
      <c r="J43" s="80">
        <v>47.04</v>
      </c>
      <c r="K43" s="81">
        <v>100</v>
      </c>
      <c r="L43" s="152" t="s">
        <v>11991</v>
      </c>
      <c r="M43" s="152" t="s">
        <v>11984</v>
      </c>
      <c r="N43" s="215">
        <v>3</v>
      </c>
      <c r="O43" s="152" t="s">
        <v>13936</v>
      </c>
      <c r="P43" s="80">
        <v>2.5</v>
      </c>
      <c r="Q43" s="37">
        <f t="shared" si="3"/>
        <v>2.5</v>
      </c>
      <c r="R43" s="37">
        <f t="shared" si="4"/>
        <v>4665</v>
      </c>
      <c r="S43" s="37">
        <f t="shared" si="5"/>
        <v>4704</v>
      </c>
      <c r="T43" s="69">
        <f t="shared" si="6"/>
        <v>39.000000000000057</v>
      </c>
      <c r="U43" s="37">
        <f t="shared" si="0"/>
        <v>39</v>
      </c>
      <c r="V43" s="37">
        <f t="shared" si="1"/>
        <v>36.5</v>
      </c>
      <c r="W43" s="206">
        <f t="shared" si="22"/>
        <v>1</v>
      </c>
      <c r="X43" s="206">
        <f t="shared" si="23"/>
        <v>0</v>
      </c>
      <c r="Y43" s="37">
        <f t="shared" si="20"/>
        <v>78</v>
      </c>
      <c r="Z43" s="37">
        <f t="shared" si="21"/>
        <v>-27</v>
      </c>
      <c r="AA43" s="38">
        <f t="shared" si="7"/>
        <v>33.000000002793968</v>
      </c>
      <c r="AB43" s="39">
        <f t="shared" si="8"/>
        <v>1.5</v>
      </c>
      <c r="AC43" s="146" t="str">
        <f>IF(ISBLANK($F43),"",IF(ISNA(VBLookup($F43,Сектора!$B$2:$G$6725,4)),"Unknown",VBLookup($F43,Сектора!$B$2:$G$6725,4)))</f>
        <v>Business Services</v>
      </c>
      <c r="AD43" s="146" t="str">
        <f>IF(ISBLANK($F43),"",IF(ISNA(VBLookup($F43,Сектора!$B$2:$G$6725,3)),"Unknown",VBLookup($F43,Сектора!$B$2:$G$6725,3)))</f>
        <v>Services</v>
      </c>
      <c r="AE43" s="146" t="str">
        <f>IF(ISBLANK($F43),"",IF(ISNA(VBLookup($F43,Сектора!$B$2:$G$6725,6)),"Unknown",VBLookup($F43,Сектора!$B$2:$G$6725,6)))</f>
        <v>NASDAQ</v>
      </c>
      <c r="AF43" s="146" t="str">
        <f>IF(ISNUMBER($B43),VBLookup(WEEKDAY($B43,2),Служебный!$I$2:$J$8,2),"")</f>
        <v>Понедельник</v>
      </c>
      <c r="AG43" s="38">
        <f t="shared" si="9"/>
        <v>39</v>
      </c>
      <c r="AH43" s="146" t="str">
        <f>IF(ISNUMBER($B43),VBLookup(MONTH($B43),Служебный!$L$2:$M$13,2),"")</f>
        <v>Сентябрь</v>
      </c>
      <c r="AI43" s="38">
        <f t="shared" si="10"/>
        <v>2012</v>
      </c>
      <c r="AJ43" s="210">
        <f t="shared" si="11"/>
        <v>0.47916666666666663</v>
      </c>
      <c r="AK43" s="211">
        <f t="shared" si="2"/>
        <v>30</v>
      </c>
      <c r="AL43" s="212">
        <f t="shared" si="12"/>
        <v>45</v>
      </c>
      <c r="AM43" s="213">
        <f t="shared" si="19"/>
        <v>0</v>
      </c>
      <c r="AN43" s="213">
        <f t="shared" si="13"/>
        <v>0</v>
      </c>
      <c r="AO43" s="212">
        <f t="shared" si="14"/>
        <v>200</v>
      </c>
    </row>
    <row r="44" spans="1:41" ht="15" customHeight="1" x14ac:dyDescent="0.25">
      <c r="A44" s="72">
        <v>43</v>
      </c>
      <c r="B44" s="214">
        <v>41169</v>
      </c>
      <c r="C44" s="214">
        <v>41169</v>
      </c>
      <c r="D44" s="204">
        <v>0.50694444444444442</v>
      </c>
      <c r="E44" s="204">
        <v>0.51250000000000007</v>
      </c>
      <c r="F44" s="151" t="s">
        <v>63</v>
      </c>
      <c r="G44" s="151" t="s">
        <v>26</v>
      </c>
      <c r="H44" s="36">
        <v>29.17</v>
      </c>
      <c r="I44" s="80">
        <v>29.25</v>
      </c>
      <c r="J44" s="80">
        <v>29.29</v>
      </c>
      <c r="K44" s="81">
        <v>100</v>
      </c>
      <c r="L44" s="152" t="s">
        <v>11991</v>
      </c>
      <c r="M44" s="152" t="s">
        <v>11985</v>
      </c>
      <c r="N44" s="215">
        <v>2</v>
      </c>
      <c r="O44" s="152" t="s">
        <v>13937</v>
      </c>
      <c r="P44" s="80">
        <v>2.5</v>
      </c>
      <c r="Q44" s="37">
        <f t="shared" si="3"/>
        <v>2.5</v>
      </c>
      <c r="R44" s="37">
        <f t="shared" si="4"/>
        <v>2925</v>
      </c>
      <c r="S44" s="37">
        <f t="shared" si="5"/>
        <v>2929</v>
      </c>
      <c r="T44" s="69">
        <f t="shared" si="6"/>
        <v>3.9999999999999147</v>
      </c>
      <c r="U44" s="37">
        <f t="shared" si="0"/>
        <v>4</v>
      </c>
      <c r="V44" s="37">
        <f t="shared" si="1"/>
        <v>1.5</v>
      </c>
      <c r="W44" s="206">
        <f t="shared" si="22"/>
        <v>5.128205128205128E-2</v>
      </c>
      <c r="X44" s="206">
        <f t="shared" si="23"/>
        <v>0</v>
      </c>
      <c r="Y44" s="37">
        <f t="shared" si="20"/>
        <v>82</v>
      </c>
      <c r="Z44" s="37">
        <f t="shared" si="21"/>
        <v>-25.5</v>
      </c>
      <c r="AA44" s="38">
        <f t="shared" si="7"/>
        <v>7.9999999946448952</v>
      </c>
      <c r="AB44" s="39">
        <f t="shared" si="8"/>
        <v>0.5</v>
      </c>
      <c r="AC44" s="146" t="str">
        <f>IF(ISBLANK($F44),"",IF(ISNA(VBLookup($F44,Сектора!$B$2:$G$6725,4)),"Unknown",VBLookup($F44,Сектора!$B$2:$G$6725,4)))</f>
        <v>Trucking</v>
      </c>
      <c r="AD44" s="146" t="str">
        <f>IF(ISBLANK($F44),"",IF(ISNA(VBLookup($F44,Сектора!$B$2:$G$6725,3)),"Unknown",VBLookup($F44,Сектора!$B$2:$G$6725,3)))</f>
        <v>Services</v>
      </c>
      <c r="AE44" s="146" t="str">
        <f>IF(ISBLANK($F44),"",IF(ISNA(VBLookup($F44,Сектора!$B$2:$G$6725,6)),"Unknown",VBLookup($F44,Сектора!$B$2:$G$6725,6)))</f>
        <v>NYSE</v>
      </c>
      <c r="AF44" s="146" t="str">
        <f>IF(ISNUMBER($B44),VBLookup(WEEKDAY($B44,2),Служебный!$I$2:$J$8,2),"")</f>
        <v>Понедельник</v>
      </c>
      <c r="AG44" s="38">
        <f t="shared" si="9"/>
        <v>39</v>
      </c>
      <c r="AH44" s="146" t="str">
        <f>IF(ISNUMBER($B44),VBLookup(MONTH($B44),Служебный!$L$2:$M$13,2),"")</f>
        <v>Сентябрь</v>
      </c>
      <c r="AI44" s="38">
        <f t="shared" si="10"/>
        <v>2012</v>
      </c>
      <c r="AJ44" s="210">
        <f t="shared" si="11"/>
        <v>0.5</v>
      </c>
      <c r="AK44" s="211">
        <f t="shared" si="2"/>
        <v>10</v>
      </c>
      <c r="AL44" s="212">
        <f t="shared" si="12"/>
        <v>30</v>
      </c>
      <c r="AM44" s="213">
        <f t="shared" si="19"/>
        <v>0</v>
      </c>
      <c r="AN44" s="213">
        <f t="shared" si="13"/>
        <v>0</v>
      </c>
      <c r="AO44" s="212">
        <f t="shared" si="14"/>
        <v>200</v>
      </c>
    </row>
    <row r="45" spans="1:41" ht="15" customHeight="1" x14ac:dyDescent="0.25">
      <c r="A45" s="72">
        <v>44</v>
      </c>
      <c r="B45" s="214">
        <v>41169</v>
      </c>
      <c r="C45" s="214">
        <v>41169</v>
      </c>
      <c r="D45" s="204">
        <v>0.58958333333333335</v>
      </c>
      <c r="E45" s="204">
        <v>0.61736111111111114</v>
      </c>
      <c r="F45" s="151" t="s">
        <v>8579</v>
      </c>
      <c r="G45" s="151" t="s">
        <v>32</v>
      </c>
      <c r="H45" s="36">
        <v>49.68</v>
      </c>
      <c r="I45" s="80">
        <v>49.54</v>
      </c>
      <c r="J45" s="80">
        <v>49.48</v>
      </c>
      <c r="K45" s="81">
        <v>100</v>
      </c>
      <c r="L45" s="152" t="s">
        <v>11991</v>
      </c>
      <c r="M45" s="152" t="s">
        <v>11985</v>
      </c>
      <c r="N45" s="215">
        <v>3</v>
      </c>
      <c r="O45" s="152" t="s">
        <v>13938</v>
      </c>
      <c r="P45" s="80">
        <v>2.5</v>
      </c>
      <c r="Q45" s="37">
        <f t="shared" si="3"/>
        <v>2.5</v>
      </c>
      <c r="R45" s="37">
        <f t="shared" si="4"/>
        <v>4954</v>
      </c>
      <c r="S45" s="37">
        <f t="shared" si="5"/>
        <v>4948</v>
      </c>
      <c r="T45" s="69">
        <f t="shared" si="6"/>
        <v>6.0000000000002274</v>
      </c>
      <c r="U45" s="37">
        <f t="shared" si="0"/>
        <v>6</v>
      </c>
      <c r="V45" s="37">
        <f t="shared" si="1"/>
        <v>3.5</v>
      </c>
      <c r="W45" s="206">
        <f t="shared" si="22"/>
        <v>7.3170731707317069E-2</v>
      </c>
      <c r="X45" s="206">
        <f t="shared" si="23"/>
        <v>0</v>
      </c>
      <c r="Y45" s="37">
        <f t="shared" si="20"/>
        <v>88</v>
      </c>
      <c r="Z45" s="37">
        <f t="shared" si="21"/>
        <v>-22</v>
      </c>
      <c r="AA45" s="38">
        <f t="shared" si="7"/>
        <v>39.999999994179234</v>
      </c>
      <c r="AB45" s="39">
        <f t="shared" si="8"/>
        <v>0.5</v>
      </c>
      <c r="AC45" s="146" t="str">
        <f>IF(ISBLANK($F45),"",IF(ISNA(VBLookup($F45,Сектора!$B$2:$G$6725,4)),"Unknown",VBLookup($F45,Сектора!$B$2:$G$6725,4)))</f>
        <v>Biotechnology</v>
      </c>
      <c r="AD45" s="146" t="str">
        <f>IF(ISBLANK($F45),"",IF(ISNA(VBLookup($F45,Сектора!$B$2:$G$6725,3)),"Unknown",VBLookup($F45,Сектора!$B$2:$G$6725,3)))</f>
        <v>Healthcare</v>
      </c>
      <c r="AE45" s="146" t="str">
        <f>IF(ISBLANK($F45),"",IF(ISNA(VBLookup($F45,Сектора!$B$2:$G$6725,6)),"Unknown",VBLookup($F45,Сектора!$B$2:$G$6725,6)))</f>
        <v>NASDAQ</v>
      </c>
      <c r="AF45" s="146" t="str">
        <f>IF(ISNUMBER($B45),VBLookup(WEEKDAY($B45,2),Служебный!$I$2:$J$8,2),"")</f>
        <v>Понедельник</v>
      </c>
      <c r="AG45" s="38">
        <f t="shared" si="9"/>
        <v>39</v>
      </c>
      <c r="AH45" s="146" t="str">
        <f>IF(ISNUMBER($B45),VBLookup(MONTH($B45),Служебный!$L$2:$M$13,2),"")</f>
        <v>Сентябрь</v>
      </c>
      <c r="AI45" s="38">
        <f t="shared" si="10"/>
        <v>2012</v>
      </c>
      <c r="AJ45" s="210">
        <f t="shared" si="11"/>
        <v>0.58333333333333326</v>
      </c>
      <c r="AK45" s="211">
        <f t="shared" si="2"/>
        <v>40</v>
      </c>
      <c r="AL45" s="212">
        <f t="shared" si="12"/>
        <v>50</v>
      </c>
      <c r="AM45" s="213">
        <f t="shared" si="19"/>
        <v>0</v>
      </c>
      <c r="AN45" s="213">
        <f t="shared" si="13"/>
        <v>-22</v>
      </c>
      <c r="AO45" s="212">
        <f t="shared" si="14"/>
        <v>200</v>
      </c>
    </row>
    <row r="46" spans="1:41" ht="15" customHeight="1" x14ac:dyDescent="0.25">
      <c r="A46" s="72">
        <v>45</v>
      </c>
      <c r="B46" s="214">
        <v>41170</v>
      </c>
      <c r="C46" s="214">
        <v>41170</v>
      </c>
      <c r="D46" s="204">
        <v>0.40069444444444446</v>
      </c>
      <c r="E46" s="204">
        <v>0.40416666666666662</v>
      </c>
      <c r="F46" s="151" t="s">
        <v>4272</v>
      </c>
      <c r="G46" s="151" t="s">
        <v>26</v>
      </c>
      <c r="H46" s="36">
        <v>91.85</v>
      </c>
      <c r="I46" s="80">
        <v>91.01</v>
      </c>
      <c r="J46" s="80">
        <v>91.84</v>
      </c>
      <c r="K46" s="81">
        <v>100</v>
      </c>
      <c r="L46" s="152" t="s">
        <v>11992</v>
      </c>
      <c r="M46" s="152" t="s">
        <v>11983</v>
      </c>
      <c r="N46" s="215">
        <v>2</v>
      </c>
      <c r="O46" s="152" t="s">
        <v>13939</v>
      </c>
      <c r="P46" s="80">
        <v>2.5</v>
      </c>
      <c r="Q46" s="37">
        <f t="shared" si="3"/>
        <v>2.5</v>
      </c>
      <c r="R46" s="37">
        <f t="shared" si="4"/>
        <v>9101</v>
      </c>
      <c r="S46" s="37">
        <f t="shared" si="5"/>
        <v>9184</v>
      </c>
      <c r="T46" s="69">
        <f t="shared" si="6"/>
        <v>82.999999999999829</v>
      </c>
      <c r="U46" s="37">
        <f t="shared" si="0"/>
        <v>83</v>
      </c>
      <c r="V46" s="37">
        <f t="shared" si="1"/>
        <v>80.5</v>
      </c>
      <c r="W46" s="206">
        <f t="shared" si="22"/>
        <v>0.94318181818181823</v>
      </c>
      <c r="X46" s="206">
        <f t="shared" si="23"/>
        <v>0</v>
      </c>
      <c r="Y46" s="37">
        <f t="shared" si="20"/>
        <v>171</v>
      </c>
      <c r="Z46" s="37">
        <f t="shared" si="21"/>
        <v>58.5</v>
      </c>
      <c r="AA46" s="38">
        <f t="shared" si="7"/>
        <v>5.0000000058207661</v>
      </c>
      <c r="AB46" s="39">
        <f t="shared" si="8"/>
        <v>1</v>
      </c>
      <c r="AC46" s="146" t="str">
        <f>IF(ISBLANK($F46),"",IF(ISNA(VBLookup($F46,Сектора!$B$2:$G$6725,4)),"Unknown",VBLookup($F46,Сектора!$B$2:$G$6725,4)))</f>
        <v>Cigarettes</v>
      </c>
      <c r="AD46" s="146" t="str">
        <f>IF(ISBLANK($F46),"",IF(ISNA(VBLookup($F46,Сектора!$B$2:$G$6725,3)),"Unknown",VBLookup($F46,Сектора!$B$2:$G$6725,3)))</f>
        <v>Consumer Goods</v>
      </c>
      <c r="AE46" s="146" t="str">
        <f>IF(ISBLANK($F46),"",IF(ISNA(VBLookup($F46,Сектора!$B$2:$G$6725,6)),"Unknown",VBLookup($F46,Сектора!$B$2:$G$6725,6)))</f>
        <v>NYSE</v>
      </c>
      <c r="AF46" s="146" t="str">
        <f>IF(ISNUMBER($B46),VBLookup(WEEKDAY($B46,2),Служебный!$I$2:$J$8,2),"")</f>
        <v>Вторник</v>
      </c>
      <c r="AG46" s="38">
        <f t="shared" si="9"/>
        <v>39</v>
      </c>
      <c r="AH46" s="146" t="str">
        <f>IF(ISNUMBER($B46),VBLookup(MONTH($B46),Служебный!$L$2:$M$13,2),"")</f>
        <v>Сентябрь</v>
      </c>
      <c r="AI46" s="38">
        <f t="shared" si="10"/>
        <v>2012</v>
      </c>
      <c r="AJ46" s="210">
        <f t="shared" si="11"/>
        <v>0.39583333333333331</v>
      </c>
      <c r="AK46" s="211">
        <f t="shared" si="2"/>
        <v>10</v>
      </c>
      <c r="AL46" s="212">
        <f t="shared" si="12"/>
        <v>90</v>
      </c>
      <c r="AM46" s="213">
        <f t="shared" si="19"/>
        <v>-22</v>
      </c>
      <c r="AN46" s="213">
        <f t="shared" si="13"/>
        <v>0</v>
      </c>
      <c r="AO46" s="212">
        <f t="shared" si="14"/>
        <v>200</v>
      </c>
    </row>
    <row r="47" spans="1:41" ht="15" customHeight="1" x14ac:dyDescent="0.25">
      <c r="A47" s="72">
        <v>46</v>
      </c>
      <c r="B47" s="214">
        <v>41170</v>
      </c>
      <c r="C47" s="214">
        <v>41170</v>
      </c>
      <c r="D47" s="204">
        <v>0.4055555555555555</v>
      </c>
      <c r="E47" s="204">
        <v>0.40625</v>
      </c>
      <c r="F47" s="151" t="s">
        <v>2102</v>
      </c>
      <c r="G47" s="151" t="s">
        <v>26</v>
      </c>
      <c r="H47" s="36">
        <v>29.83</v>
      </c>
      <c r="I47" s="80">
        <v>30</v>
      </c>
      <c r="J47" s="80">
        <v>29.83</v>
      </c>
      <c r="K47" s="81">
        <v>100</v>
      </c>
      <c r="L47" s="152" t="s">
        <v>11992</v>
      </c>
      <c r="M47" s="152" t="s">
        <v>11983</v>
      </c>
      <c r="N47" s="215">
        <v>2</v>
      </c>
      <c r="O47" s="152" t="s">
        <v>13939</v>
      </c>
      <c r="P47" s="80">
        <v>2.5</v>
      </c>
      <c r="Q47" s="37">
        <f t="shared" si="3"/>
        <v>2.5</v>
      </c>
      <c r="R47" s="37">
        <f t="shared" si="4"/>
        <v>3000</v>
      </c>
      <c r="S47" s="37">
        <f t="shared" si="5"/>
        <v>2983</v>
      </c>
      <c r="T47" s="69">
        <f t="shared" si="6"/>
        <v>-17.000000000000171</v>
      </c>
      <c r="U47" s="37">
        <f t="shared" si="0"/>
        <v>-17</v>
      </c>
      <c r="V47" s="37">
        <f t="shared" si="1"/>
        <v>-19.5</v>
      </c>
      <c r="W47" s="206">
        <f t="shared" si="22"/>
        <v>-9.9415204678362568E-2</v>
      </c>
      <c r="X47" s="206">
        <f t="shared" si="23"/>
        <v>-0.33333333333333331</v>
      </c>
      <c r="Y47" s="37">
        <f t="shared" si="20"/>
        <v>154</v>
      </c>
      <c r="Z47" s="37">
        <f t="shared" si="21"/>
        <v>39</v>
      </c>
      <c r="AA47" s="38">
        <f t="shared" si="7"/>
        <v>1.000000003259629</v>
      </c>
      <c r="AB47" s="39">
        <f t="shared" si="8"/>
        <v>-1</v>
      </c>
      <c r="AC47" s="146" t="str">
        <f>IF(ISBLANK($F47),"",IF(ISNA(VBLookup($F47,Сектора!$B$2:$G$6725,4)),"Unknown",VBLookup($F47,Сектора!$B$2:$G$6725,4)))</f>
        <v>Exchange Traded Fund</v>
      </c>
      <c r="AD47" s="146" t="str">
        <f>IF(ISBLANK($F47),"",IF(ISNA(VBLookup($F47,Сектора!$B$2:$G$6725,3)),"Unknown",VBLookup($F47,Сектора!$B$2:$G$6725,3)))</f>
        <v>Financial</v>
      </c>
      <c r="AE47" s="146" t="str">
        <f>IF(ISBLANK($F47),"",IF(ISNA(VBLookup($F47,Сектора!$B$2:$G$6725,6)),"Unknown",VBLookup($F47,Сектора!$B$2:$G$6725,6)))</f>
        <v>NYSE</v>
      </c>
      <c r="AF47" s="146" t="str">
        <f>IF(ISNUMBER($B47),VBLookup(WEEKDAY($B47,2),Служебный!$I$2:$J$8,2),"")</f>
        <v>Вторник</v>
      </c>
      <c r="AG47" s="38">
        <f t="shared" si="9"/>
        <v>39</v>
      </c>
      <c r="AH47" s="146" t="str">
        <f>IF(ISNUMBER($B47),VBLookup(MONTH($B47),Служебный!$L$2:$M$13,2),"")</f>
        <v>Сентябрь</v>
      </c>
      <c r="AI47" s="38">
        <f t="shared" si="10"/>
        <v>2012</v>
      </c>
      <c r="AJ47" s="210">
        <f t="shared" si="11"/>
        <v>0.39583333333333331</v>
      </c>
      <c r="AK47" s="211">
        <f t="shared" si="2"/>
        <v>0</v>
      </c>
      <c r="AL47" s="212">
        <f t="shared" si="12"/>
        <v>30</v>
      </c>
      <c r="AM47" s="213">
        <f t="shared" si="19"/>
        <v>0</v>
      </c>
      <c r="AN47" s="213">
        <f t="shared" si="13"/>
        <v>0</v>
      </c>
      <c r="AO47" s="212">
        <f t="shared" si="14"/>
        <v>200</v>
      </c>
    </row>
    <row r="48" spans="1:41" ht="15" customHeight="1" x14ac:dyDescent="0.25">
      <c r="A48" s="72">
        <v>47</v>
      </c>
      <c r="B48" s="214">
        <v>41170</v>
      </c>
      <c r="C48" s="214">
        <v>41170</v>
      </c>
      <c r="D48" s="204">
        <v>0.40625</v>
      </c>
      <c r="E48" s="204">
        <v>0.40763888888888888</v>
      </c>
      <c r="F48" s="151" t="s">
        <v>7659</v>
      </c>
      <c r="G48" s="151" t="s">
        <v>26</v>
      </c>
      <c r="H48" s="36">
        <v>110.25</v>
      </c>
      <c r="I48" s="80">
        <v>110.51</v>
      </c>
      <c r="J48" s="80">
        <v>110.23</v>
      </c>
      <c r="K48" s="81">
        <v>100</v>
      </c>
      <c r="L48" s="152" t="s">
        <v>11992</v>
      </c>
      <c r="M48" s="152" t="s">
        <v>11983</v>
      </c>
      <c r="N48" s="215">
        <v>2</v>
      </c>
      <c r="O48" s="152" t="s">
        <v>13939</v>
      </c>
      <c r="P48" s="80">
        <v>2.5</v>
      </c>
      <c r="Q48" s="37">
        <f t="shared" si="3"/>
        <v>2.5</v>
      </c>
      <c r="R48" s="37">
        <f t="shared" si="4"/>
        <v>11051</v>
      </c>
      <c r="S48" s="37">
        <f t="shared" si="5"/>
        <v>11023</v>
      </c>
      <c r="T48" s="69">
        <f t="shared" si="6"/>
        <v>-28.000000000000114</v>
      </c>
      <c r="U48" s="37">
        <f t="shared" si="0"/>
        <v>-28</v>
      </c>
      <c r="V48" s="37">
        <f t="shared" si="1"/>
        <v>-30.5</v>
      </c>
      <c r="W48" s="206">
        <f t="shared" si="22"/>
        <v>-0.18181818181818182</v>
      </c>
      <c r="X48" s="206">
        <f t="shared" si="23"/>
        <v>-0.78205128205128205</v>
      </c>
      <c r="Y48" s="37">
        <f t="shared" si="20"/>
        <v>126</v>
      </c>
      <c r="Z48" s="37">
        <f t="shared" si="21"/>
        <v>8.5</v>
      </c>
      <c r="AA48" s="38">
        <f t="shared" si="7"/>
        <v>1.9999999960418791</v>
      </c>
      <c r="AB48" s="39">
        <f t="shared" si="8"/>
        <v>-1</v>
      </c>
      <c r="AC48" s="146" t="str">
        <f>IF(ISBLANK($F48),"",IF(ISNA(VBLookup($F48,Сектора!$B$2:$G$6725,4)),"Unknown",VBLookup($F48,Сектора!$B$2:$G$6725,4)))</f>
        <v>Internet Service Providers</v>
      </c>
      <c r="AD48" s="146" t="str">
        <f>IF(ISBLANK($F48),"",IF(ISNA(VBLookup($F48,Сектора!$B$2:$G$6725,3)),"Unknown",VBLookup($F48,Сектора!$B$2:$G$6725,3)))</f>
        <v>Technology</v>
      </c>
      <c r="AE48" s="146" t="str">
        <f>IF(ISBLANK($F48),"",IF(ISNA(VBLookup($F48,Сектора!$B$2:$G$6725,6)),"Unknown",VBLookup($F48,Сектора!$B$2:$G$6725,6)))</f>
        <v>NASDAQ</v>
      </c>
      <c r="AF48" s="146" t="str">
        <f>IF(ISNUMBER($B48),VBLookup(WEEKDAY($B48,2),Служебный!$I$2:$J$8,2),"")</f>
        <v>Вторник</v>
      </c>
      <c r="AG48" s="38">
        <f t="shared" si="9"/>
        <v>39</v>
      </c>
      <c r="AH48" s="146" t="str">
        <f>IF(ISNUMBER($B48),VBLookup(MONTH($B48),Служебный!$L$2:$M$13,2),"")</f>
        <v>Сентябрь</v>
      </c>
      <c r="AI48" s="38">
        <f t="shared" si="10"/>
        <v>2012</v>
      </c>
      <c r="AJ48" s="210">
        <f t="shared" si="11"/>
        <v>0.41666666666666663</v>
      </c>
      <c r="AK48" s="211">
        <f t="shared" si="2"/>
        <v>0</v>
      </c>
      <c r="AL48" s="212">
        <f t="shared" si="12"/>
        <v>110</v>
      </c>
      <c r="AM48" s="213">
        <f t="shared" si="19"/>
        <v>0</v>
      </c>
      <c r="AN48" s="213">
        <f t="shared" si="13"/>
        <v>0</v>
      </c>
      <c r="AO48" s="212">
        <f t="shared" si="14"/>
        <v>200</v>
      </c>
    </row>
    <row r="49" spans="1:41" ht="15" customHeight="1" x14ac:dyDescent="0.25">
      <c r="A49" s="72">
        <v>48</v>
      </c>
      <c r="B49" s="214">
        <v>41170</v>
      </c>
      <c r="C49" s="214">
        <v>41170</v>
      </c>
      <c r="D49" s="204">
        <v>0.41180555555555554</v>
      </c>
      <c r="E49" s="204">
        <v>0.41319444444444442</v>
      </c>
      <c r="F49" s="151" t="s">
        <v>9270</v>
      </c>
      <c r="G49" s="151" t="s">
        <v>26</v>
      </c>
      <c r="H49" s="36">
        <v>81.849999999999994</v>
      </c>
      <c r="I49" s="80">
        <v>82.01</v>
      </c>
      <c r="J49" s="80">
        <v>82.02</v>
      </c>
      <c r="K49" s="81">
        <v>100</v>
      </c>
      <c r="L49" s="152" t="s">
        <v>11992</v>
      </c>
      <c r="M49" s="152" t="s">
        <v>11985</v>
      </c>
      <c r="N49" s="215">
        <v>2</v>
      </c>
      <c r="O49" s="152" t="s">
        <v>13939</v>
      </c>
      <c r="P49" s="80">
        <v>2.5</v>
      </c>
      <c r="Q49" s="37">
        <f t="shared" si="3"/>
        <v>2.5</v>
      </c>
      <c r="R49" s="37">
        <f t="shared" si="4"/>
        <v>8201</v>
      </c>
      <c r="S49" s="37">
        <f t="shared" si="5"/>
        <v>8202</v>
      </c>
      <c r="T49" s="69">
        <f t="shared" si="6"/>
        <v>0.99999999999909051</v>
      </c>
      <c r="U49" s="37">
        <f t="shared" si="0"/>
        <v>1</v>
      </c>
      <c r="V49" s="37">
        <f t="shared" si="1"/>
        <v>-1.5</v>
      </c>
      <c r="W49" s="206">
        <f t="shared" si="22"/>
        <v>7.9365079365079361E-3</v>
      </c>
      <c r="X49" s="206">
        <f t="shared" si="23"/>
        <v>-0.17647058823529413</v>
      </c>
      <c r="Y49" s="37">
        <f t="shared" si="20"/>
        <v>127</v>
      </c>
      <c r="Z49" s="37">
        <f t="shared" si="21"/>
        <v>7</v>
      </c>
      <c r="AA49" s="38">
        <f t="shared" si="7"/>
        <v>1.9999999960418791</v>
      </c>
      <c r="AB49" s="39">
        <f t="shared" si="8"/>
        <v>0</v>
      </c>
      <c r="AC49" s="146" t="str">
        <f>IF(ISBLANK($F49),"",IF(ISNA(VBLookup($F49,Сектора!$B$2:$G$6725,4)),"Unknown",VBLookup($F49,Сектора!$B$2:$G$6725,4)))</f>
        <v>Biotechnology</v>
      </c>
      <c r="AD49" s="146" t="str">
        <f>IF(ISBLANK($F49),"",IF(ISNA(VBLookup($F49,Сектора!$B$2:$G$6725,3)),"Unknown",VBLookup($F49,Сектора!$B$2:$G$6725,3)))</f>
        <v>Healthcare</v>
      </c>
      <c r="AE49" s="146" t="str">
        <f>IF(ISBLANK($F49),"",IF(ISNA(VBLookup($F49,Сектора!$B$2:$G$6725,6)),"Unknown",VBLookup($F49,Сектора!$B$2:$G$6725,6)))</f>
        <v>NASDAQ</v>
      </c>
      <c r="AF49" s="146" t="str">
        <f>IF(ISNUMBER($B49),VBLookup(WEEKDAY($B49,2),Служебный!$I$2:$J$8,2),"")</f>
        <v>Вторник</v>
      </c>
      <c r="AG49" s="38">
        <f t="shared" si="9"/>
        <v>39</v>
      </c>
      <c r="AH49" s="146" t="str">
        <f>IF(ISNUMBER($B49),VBLookup(MONTH($B49),Служебный!$L$2:$M$13,2),"")</f>
        <v>Сентябрь</v>
      </c>
      <c r="AI49" s="38">
        <f t="shared" si="10"/>
        <v>2012</v>
      </c>
      <c r="AJ49" s="210">
        <f t="shared" si="11"/>
        <v>0.41666666666666663</v>
      </c>
      <c r="AK49" s="211">
        <f t="shared" si="2"/>
        <v>0</v>
      </c>
      <c r="AL49" s="212">
        <f t="shared" si="12"/>
        <v>80</v>
      </c>
      <c r="AM49" s="213">
        <f t="shared" si="19"/>
        <v>0</v>
      </c>
      <c r="AN49" s="213">
        <f t="shared" si="13"/>
        <v>0</v>
      </c>
      <c r="AO49" s="212">
        <f t="shared" si="14"/>
        <v>200</v>
      </c>
    </row>
    <row r="50" spans="1:41" ht="15" customHeight="1" x14ac:dyDescent="0.25">
      <c r="A50" s="72">
        <v>49</v>
      </c>
      <c r="B50" s="214">
        <v>41170</v>
      </c>
      <c r="C50" s="214">
        <v>41170</v>
      </c>
      <c r="D50" s="204">
        <v>0.41180555555555554</v>
      </c>
      <c r="E50" s="204">
        <v>0.41666666666666669</v>
      </c>
      <c r="F50" s="151" t="s">
        <v>7264</v>
      </c>
      <c r="G50" s="151" t="s">
        <v>26</v>
      </c>
      <c r="H50" s="36">
        <v>32.28</v>
      </c>
      <c r="I50" s="80">
        <v>32.35</v>
      </c>
      <c r="J50" s="80">
        <v>32.28</v>
      </c>
      <c r="K50" s="81">
        <v>100</v>
      </c>
      <c r="L50" s="152" t="s">
        <v>11992</v>
      </c>
      <c r="M50" s="152" t="s">
        <v>11983</v>
      </c>
      <c r="N50" s="215">
        <v>2</v>
      </c>
      <c r="O50" s="152" t="s">
        <v>13928</v>
      </c>
      <c r="P50" s="80">
        <v>2.5</v>
      </c>
      <c r="Q50" s="37">
        <f t="shared" si="3"/>
        <v>2.5</v>
      </c>
      <c r="R50" s="37">
        <f t="shared" si="4"/>
        <v>3235</v>
      </c>
      <c r="S50" s="37">
        <f t="shared" si="5"/>
        <v>3228</v>
      </c>
      <c r="T50" s="69">
        <f t="shared" si="6"/>
        <v>-7.0000000000000284</v>
      </c>
      <c r="U50" s="37">
        <f t="shared" si="0"/>
        <v>-7</v>
      </c>
      <c r="V50" s="37">
        <f t="shared" si="1"/>
        <v>-9.5</v>
      </c>
      <c r="W50" s="206">
        <f t="shared" si="22"/>
        <v>-5.5118110236220472E-2</v>
      </c>
      <c r="X50" s="206">
        <f t="shared" si="23"/>
        <v>-1.3571428571428572</v>
      </c>
      <c r="Y50" s="37">
        <f t="shared" si="20"/>
        <v>120</v>
      </c>
      <c r="Z50" s="37">
        <f t="shared" si="21"/>
        <v>-2.5</v>
      </c>
      <c r="AA50" s="38">
        <f t="shared" si="7"/>
        <v>6.9999999913852662</v>
      </c>
      <c r="AB50" s="39">
        <f t="shared" si="8"/>
        <v>-1</v>
      </c>
      <c r="AC50" s="146" t="str">
        <f>IF(ISBLANK($F50),"",IF(ISNA(VBLookup($F50,Сектора!$B$2:$G$6725,4)),"Unknown",VBLookup($F50,Сектора!$B$2:$G$6725,4)))</f>
        <v>CATV Systems</v>
      </c>
      <c r="AD50" s="146" t="str">
        <f>IF(ISBLANK($F50),"",IF(ISNA(VBLookup($F50,Сектора!$B$2:$G$6725,3)),"Unknown",VBLookup($F50,Сектора!$B$2:$G$6725,3)))</f>
        <v>Services</v>
      </c>
      <c r="AE50" s="146" t="str">
        <f>IF(ISBLANK($F50),"",IF(ISNA(VBLookup($F50,Сектора!$B$2:$G$6725,6)),"Unknown",VBLookup($F50,Сектора!$B$2:$G$6725,6)))</f>
        <v>NASDAQ</v>
      </c>
      <c r="AF50" s="146" t="str">
        <f>IF(ISNUMBER($B50),VBLookup(WEEKDAY($B50,2),Служебный!$I$2:$J$8,2),"")</f>
        <v>Вторник</v>
      </c>
      <c r="AG50" s="38">
        <f t="shared" si="9"/>
        <v>39</v>
      </c>
      <c r="AH50" s="146" t="str">
        <f>IF(ISNUMBER($B50),VBLookup(MONTH($B50),Служебный!$L$2:$M$13,2),"")</f>
        <v>Сентябрь</v>
      </c>
      <c r="AI50" s="38">
        <f t="shared" si="10"/>
        <v>2012</v>
      </c>
      <c r="AJ50" s="210">
        <f t="shared" si="11"/>
        <v>0.41666666666666663</v>
      </c>
      <c r="AK50" s="211">
        <f t="shared" si="2"/>
        <v>10</v>
      </c>
      <c r="AL50" s="212">
        <f t="shared" si="12"/>
        <v>30</v>
      </c>
      <c r="AM50" s="213">
        <f t="shared" si="19"/>
        <v>0</v>
      </c>
      <c r="AN50" s="213">
        <f t="shared" si="13"/>
        <v>0</v>
      </c>
      <c r="AO50" s="212">
        <f t="shared" si="14"/>
        <v>200</v>
      </c>
    </row>
    <row r="51" spans="1:41" ht="15" customHeight="1" x14ac:dyDescent="0.25">
      <c r="A51" s="72">
        <v>50</v>
      </c>
      <c r="B51" s="214">
        <v>41170</v>
      </c>
      <c r="C51" s="214">
        <v>41170</v>
      </c>
      <c r="D51" s="204">
        <v>0.42499999999999999</v>
      </c>
      <c r="E51" s="204">
        <v>0.42777777777777781</v>
      </c>
      <c r="F51" s="151" t="s">
        <v>7227</v>
      </c>
      <c r="G51" s="151" t="s">
        <v>32</v>
      </c>
      <c r="H51" s="36">
        <v>45.1</v>
      </c>
      <c r="I51" s="80">
        <v>45</v>
      </c>
      <c r="J51" s="80">
        <v>45</v>
      </c>
      <c r="K51" s="81">
        <v>100</v>
      </c>
      <c r="L51" s="152" t="s">
        <v>11988</v>
      </c>
      <c r="M51" s="152" t="s">
        <v>11985</v>
      </c>
      <c r="N51" s="215">
        <v>2</v>
      </c>
      <c r="O51" s="152" t="s">
        <v>13940</v>
      </c>
      <c r="P51" s="80">
        <v>2.5</v>
      </c>
      <c r="Q51" s="37">
        <f t="shared" si="3"/>
        <v>2.5</v>
      </c>
      <c r="R51" s="37">
        <f t="shared" si="4"/>
        <v>4500</v>
      </c>
      <c r="S51" s="37">
        <f t="shared" si="5"/>
        <v>4500</v>
      </c>
      <c r="T51" s="69">
        <f t="shared" si="6"/>
        <v>0</v>
      </c>
      <c r="U51" s="37">
        <f t="shared" si="0"/>
        <v>0</v>
      </c>
      <c r="V51" s="37">
        <f t="shared" si="1"/>
        <v>-2.5</v>
      </c>
      <c r="W51" s="206">
        <f t="shared" si="22"/>
        <v>0</v>
      </c>
      <c r="X51" s="206">
        <f t="shared" si="23"/>
        <v>0</v>
      </c>
      <c r="Y51" s="37">
        <f t="shared" si="20"/>
        <v>120</v>
      </c>
      <c r="Z51" s="37">
        <f t="shared" si="21"/>
        <v>-5</v>
      </c>
      <c r="AA51" s="38">
        <f t="shared" si="7"/>
        <v>3.9999999920837581</v>
      </c>
      <c r="AB51" s="39">
        <f t="shared" si="8"/>
        <v>0</v>
      </c>
      <c r="AC51" s="146" t="str">
        <f>IF(ISBLANK($F51),"",IF(ISNA(VBLookup($F51,Сектора!$B$2:$G$6725,4)),"Unknown",VBLookup($F51,Сектора!$B$2:$G$6725,4)))</f>
        <v>Textile - Apparel Footwear &amp; Accessories</v>
      </c>
      <c r="AD51" s="146" t="str">
        <f>IF(ISBLANK($F51),"",IF(ISNA(VBLookup($F51,Сектора!$B$2:$G$6725,3)),"Unknown",VBLookup($F51,Сектора!$B$2:$G$6725,3)))</f>
        <v>Consumer Goods</v>
      </c>
      <c r="AE51" s="146" t="str">
        <f>IF(ISBLANK($F51),"",IF(ISNA(VBLookup($F51,Сектора!$B$2:$G$6725,6)),"Unknown",VBLookup($F51,Сектора!$B$2:$G$6725,6)))</f>
        <v>NASDAQ</v>
      </c>
      <c r="AF51" s="146" t="str">
        <f>IF(ISNUMBER($B51),VBLookup(WEEKDAY($B51,2),Служебный!$I$2:$J$8,2),"")</f>
        <v>Вторник</v>
      </c>
      <c r="AG51" s="38">
        <f t="shared" si="9"/>
        <v>39</v>
      </c>
      <c r="AH51" s="146" t="str">
        <f>IF(ISNUMBER($B51),VBLookup(MONTH($B51),Служебный!$L$2:$M$13,2),"")</f>
        <v>Сентябрь</v>
      </c>
      <c r="AI51" s="38">
        <f t="shared" si="10"/>
        <v>2012</v>
      </c>
      <c r="AJ51" s="210">
        <f t="shared" si="11"/>
        <v>0.41666666666666663</v>
      </c>
      <c r="AK51" s="211">
        <f t="shared" si="2"/>
        <v>0</v>
      </c>
      <c r="AL51" s="212">
        <f t="shared" si="12"/>
        <v>45</v>
      </c>
      <c r="AM51" s="213">
        <f t="shared" si="19"/>
        <v>0</v>
      </c>
      <c r="AN51" s="213">
        <f t="shared" si="13"/>
        <v>0</v>
      </c>
      <c r="AO51" s="212">
        <f t="shared" si="14"/>
        <v>200</v>
      </c>
    </row>
    <row r="52" spans="1:41" ht="15" customHeight="1" x14ac:dyDescent="0.25">
      <c r="A52" s="72">
        <v>51</v>
      </c>
      <c r="B52" s="214">
        <v>41170</v>
      </c>
      <c r="C52" s="214">
        <v>41170</v>
      </c>
      <c r="D52" s="204">
        <v>0.5083333333333333</v>
      </c>
      <c r="E52" s="204">
        <v>0.50972222222222219</v>
      </c>
      <c r="F52" s="151" t="s">
        <v>3306</v>
      </c>
      <c r="G52" s="151" t="s">
        <v>32</v>
      </c>
      <c r="H52" s="36">
        <v>120.05</v>
      </c>
      <c r="I52" s="80">
        <v>119.9</v>
      </c>
      <c r="J52" s="80">
        <v>120.05</v>
      </c>
      <c r="K52" s="81">
        <v>100</v>
      </c>
      <c r="L52" s="152" t="s">
        <v>11991</v>
      </c>
      <c r="M52" s="152" t="s">
        <v>11983</v>
      </c>
      <c r="N52" s="215">
        <v>2</v>
      </c>
      <c r="O52" s="152" t="s">
        <v>13938</v>
      </c>
      <c r="P52" s="80">
        <v>2.5</v>
      </c>
      <c r="Q52" s="37">
        <f t="shared" si="3"/>
        <v>2.5</v>
      </c>
      <c r="R52" s="37">
        <f t="shared" si="4"/>
        <v>11990</v>
      </c>
      <c r="S52" s="37">
        <f t="shared" si="5"/>
        <v>12005</v>
      </c>
      <c r="T52" s="69">
        <f t="shared" si="6"/>
        <v>-14.999999999999147</v>
      </c>
      <c r="U52" s="37">
        <f t="shared" si="0"/>
        <v>-15</v>
      </c>
      <c r="V52" s="37">
        <f t="shared" si="1"/>
        <v>-17.5</v>
      </c>
      <c r="W52" s="206">
        <f t="shared" si="22"/>
        <v>-0.125</v>
      </c>
      <c r="X52" s="206">
        <f t="shared" si="23"/>
        <v>0</v>
      </c>
      <c r="Y52" s="37">
        <f t="shared" si="20"/>
        <v>105</v>
      </c>
      <c r="Z52" s="37">
        <f t="shared" si="21"/>
        <v>-22.5</v>
      </c>
      <c r="AA52" s="38">
        <f t="shared" si="7"/>
        <v>2.000000006519258</v>
      </c>
      <c r="AB52" s="39">
        <f t="shared" si="8"/>
        <v>-1</v>
      </c>
      <c r="AC52" s="146" t="str">
        <f>IF(ISBLANK($F52),"",IF(ISNA(VBLookup($F52,Сектора!$B$2:$G$6725,4)),"Unknown",VBLookup($F52,Сектора!$B$2:$G$6725,4)))</f>
        <v>Cigarettes</v>
      </c>
      <c r="AD52" s="146" t="str">
        <f>IF(ISBLANK($F52),"",IF(ISNA(VBLookup($F52,Сектора!$B$2:$G$6725,3)),"Unknown",VBLookup($F52,Сектора!$B$2:$G$6725,3)))</f>
        <v>Consumer Goods</v>
      </c>
      <c r="AE52" s="146" t="str">
        <f>IF(ISBLANK($F52),"",IF(ISNA(VBLookup($F52,Сектора!$B$2:$G$6725,6)),"Unknown",VBLookup($F52,Сектора!$B$2:$G$6725,6)))</f>
        <v>NYSE</v>
      </c>
      <c r="AF52" s="146" t="str">
        <f>IF(ISNUMBER($B52),VBLookup(WEEKDAY($B52,2),Служебный!$I$2:$J$8,2),"")</f>
        <v>Вторник</v>
      </c>
      <c r="AG52" s="38">
        <f t="shared" si="9"/>
        <v>39</v>
      </c>
      <c r="AH52" s="146" t="str">
        <f>IF(ISNUMBER($B52),VBLookup(MONTH($B52),Служебный!$L$2:$M$13,2),"")</f>
        <v>Сентябрь</v>
      </c>
      <c r="AI52" s="38">
        <f t="shared" si="10"/>
        <v>2012</v>
      </c>
      <c r="AJ52" s="210">
        <f t="shared" si="11"/>
        <v>0.5</v>
      </c>
      <c r="AK52" s="211">
        <f t="shared" si="2"/>
        <v>0</v>
      </c>
      <c r="AL52" s="212">
        <f t="shared" si="12"/>
        <v>120</v>
      </c>
      <c r="AM52" s="213">
        <f t="shared" si="19"/>
        <v>0</v>
      </c>
      <c r="AN52" s="213">
        <f t="shared" si="13"/>
        <v>0</v>
      </c>
      <c r="AO52" s="212">
        <f t="shared" si="14"/>
        <v>200</v>
      </c>
    </row>
    <row r="53" spans="1:41" ht="15" customHeight="1" x14ac:dyDescent="0.25">
      <c r="A53" s="72">
        <v>52</v>
      </c>
      <c r="B53" s="214">
        <v>41170</v>
      </c>
      <c r="C53" s="214">
        <v>41170</v>
      </c>
      <c r="D53" s="204">
        <v>0.55902777777777779</v>
      </c>
      <c r="E53" s="204">
        <v>0.55972222222222223</v>
      </c>
      <c r="F53" s="151" t="s">
        <v>7980</v>
      </c>
      <c r="G53" s="151" t="s">
        <v>26</v>
      </c>
      <c r="H53" s="36">
        <v>67.17</v>
      </c>
      <c r="I53" s="80">
        <v>67.25</v>
      </c>
      <c r="J53" s="80">
        <v>67.17</v>
      </c>
      <c r="K53" s="81">
        <v>100</v>
      </c>
      <c r="L53" s="152" t="s">
        <v>11993</v>
      </c>
      <c r="M53" s="152" t="s">
        <v>11983</v>
      </c>
      <c r="N53" s="215">
        <v>2</v>
      </c>
      <c r="O53" s="152" t="s">
        <v>13934</v>
      </c>
      <c r="P53" s="80">
        <v>2.5</v>
      </c>
      <c r="Q53" s="37">
        <f t="shared" si="3"/>
        <v>2.5</v>
      </c>
      <c r="R53" s="37">
        <f t="shared" si="4"/>
        <v>6725</v>
      </c>
      <c r="S53" s="37">
        <f t="shared" si="5"/>
        <v>6717</v>
      </c>
      <c r="T53" s="69">
        <f t="shared" si="6"/>
        <v>-7.9999999999998295</v>
      </c>
      <c r="U53" s="37">
        <f t="shared" si="0"/>
        <v>-8</v>
      </c>
      <c r="V53" s="37">
        <f t="shared" si="1"/>
        <v>-10.5</v>
      </c>
      <c r="W53" s="206">
        <f t="shared" si="22"/>
        <v>-7.6190476190476197E-2</v>
      </c>
      <c r="X53" s="206">
        <f t="shared" si="23"/>
        <v>0</v>
      </c>
      <c r="Y53" s="37">
        <f t="shared" si="20"/>
        <v>97</v>
      </c>
      <c r="Z53" s="37">
        <f t="shared" si="21"/>
        <v>-33</v>
      </c>
      <c r="AA53" s="38">
        <f t="shared" si="7"/>
        <v>0.99999999278225005</v>
      </c>
      <c r="AB53" s="39">
        <f t="shared" si="8"/>
        <v>-1</v>
      </c>
      <c r="AC53" s="146" t="str">
        <f>IF(ISBLANK($F53),"",IF(ISNA(VBLookup($F53,Сектора!$B$2:$G$6725,4)),"Unknown",VBLookup($F53,Сектора!$B$2:$G$6725,4)))</f>
        <v>Processed &amp; Packaged Goods</v>
      </c>
      <c r="AD53" s="146" t="str">
        <f>IF(ISBLANK($F53),"",IF(ISNA(VBLookup($F53,Сектора!$B$2:$G$6725,3)),"Unknown",VBLookup($F53,Сектора!$B$2:$G$6725,3)))</f>
        <v>Consumer Goods</v>
      </c>
      <c r="AE53" s="146" t="str">
        <f>IF(ISBLANK($F53),"",IF(ISNA(VBLookup($F53,Сектора!$B$2:$G$6725,6)),"Unknown",VBLookup($F53,Сектора!$B$2:$G$6725,6)))</f>
        <v>NASDAQ</v>
      </c>
      <c r="AF53" s="146" t="str">
        <f>IF(ISNUMBER($B53),VBLookup(WEEKDAY($B53,2),Служебный!$I$2:$J$8,2),"")</f>
        <v>Вторник</v>
      </c>
      <c r="AG53" s="38">
        <f t="shared" si="9"/>
        <v>39</v>
      </c>
      <c r="AH53" s="146" t="str">
        <f>IF(ISNUMBER($B53),VBLookup(MONTH($B53),Служебный!$L$2:$M$13,2),"")</f>
        <v>Сентябрь</v>
      </c>
      <c r="AI53" s="38">
        <f t="shared" si="10"/>
        <v>2012</v>
      </c>
      <c r="AJ53" s="210">
        <f t="shared" si="11"/>
        <v>0.5625</v>
      </c>
      <c r="AK53" s="211">
        <f t="shared" si="2"/>
        <v>0</v>
      </c>
      <c r="AL53" s="212">
        <f t="shared" si="12"/>
        <v>65</v>
      </c>
      <c r="AM53" s="213">
        <f t="shared" si="19"/>
        <v>0</v>
      </c>
      <c r="AN53" s="213">
        <f t="shared" si="13"/>
        <v>0</v>
      </c>
      <c r="AO53" s="212">
        <f t="shared" si="14"/>
        <v>200</v>
      </c>
    </row>
    <row r="54" spans="1:41" ht="15" customHeight="1" x14ac:dyDescent="0.25">
      <c r="A54" s="72">
        <v>53</v>
      </c>
      <c r="B54" s="214">
        <v>41170</v>
      </c>
      <c r="C54" s="214">
        <v>41170</v>
      </c>
      <c r="D54" s="204">
        <v>0.5805555555555556</v>
      </c>
      <c r="E54" s="204">
        <v>0.58611111111111114</v>
      </c>
      <c r="F54" s="151" t="s">
        <v>1179</v>
      </c>
      <c r="G54" s="151" t="s">
        <v>26</v>
      </c>
      <c r="H54" s="36">
        <v>59.96</v>
      </c>
      <c r="I54" s="80">
        <v>60.12</v>
      </c>
      <c r="J54" s="80">
        <v>59.96</v>
      </c>
      <c r="K54" s="81">
        <v>100</v>
      </c>
      <c r="L54" s="152" t="s">
        <v>11993</v>
      </c>
      <c r="M54" s="152" t="s">
        <v>11983</v>
      </c>
      <c r="N54" s="215">
        <v>2</v>
      </c>
      <c r="O54" s="152" t="s">
        <v>13934</v>
      </c>
      <c r="P54" s="80">
        <v>2.5</v>
      </c>
      <c r="Q54" s="37">
        <f t="shared" si="3"/>
        <v>2.5</v>
      </c>
      <c r="R54" s="37">
        <f t="shared" si="4"/>
        <v>6012</v>
      </c>
      <c r="S54" s="37">
        <f t="shared" si="5"/>
        <v>5996</v>
      </c>
      <c r="T54" s="69">
        <f t="shared" si="6"/>
        <v>-15.999999999999659</v>
      </c>
      <c r="U54" s="37">
        <f t="shared" si="0"/>
        <v>-16</v>
      </c>
      <c r="V54" s="37">
        <f t="shared" si="1"/>
        <v>-18.5</v>
      </c>
      <c r="W54" s="206">
        <f t="shared" si="22"/>
        <v>-0.16494845360824742</v>
      </c>
      <c r="X54" s="206">
        <f t="shared" si="23"/>
        <v>0</v>
      </c>
      <c r="Y54" s="37">
        <f t="shared" si="20"/>
        <v>81</v>
      </c>
      <c r="Z54" s="37">
        <f t="shared" si="21"/>
        <v>-51.5</v>
      </c>
      <c r="AA54" s="38">
        <f t="shared" si="7"/>
        <v>7.9999999946448952</v>
      </c>
      <c r="AB54" s="39">
        <f t="shared" si="8"/>
        <v>-1</v>
      </c>
      <c r="AC54" s="146" t="str">
        <f>IF(ISBLANK($F54),"",IF(ISNA(VBLookup($F54,Сектора!$B$2:$G$6725,4)),"Unknown",VBLookup($F54,Сектора!$B$2:$G$6725,4)))</f>
        <v>Textile - Apparel Footwear &amp; Accessories</v>
      </c>
      <c r="AD54" s="146" t="str">
        <f>IF(ISBLANK($F54),"",IF(ISNA(VBLookup($F54,Сектора!$B$2:$G$6725,3)),"Unknown",VBLookup($F54,Сектора!$B$2:$G$6725,3)))</f>
        <v>Consumer Goods</v>
      </c>
      <c r="AE54" s="146" t="str">
        <f>IF(ISBLANK($F54),"",IF(ISNA(VBLookup($F54,Сектора!$B$2:$G$6725,6)),"Unknown",VBLookup($F54,Сектора!$B$2:$G$6725,6)))</f>
        <v>NYSE</v>
      </c>
      <c r="AF54" s="146" t="str">
        <f>IF(ISNUMBER($B54),VBLookup(WEEKDAY($B54,2),Служебный!$I$2:$J$8,2),"")</f>
        <v>Вторник</v>
      </c>
      <c r="AG54" s="38">
        <f t="shared" si="9"/>
        <v>39</v>
      </c>
      <c r="AH54" s="146" t="str">
        <f>IF(ISNUMBER($B54),VBLookup(MONTH($B54),Служебный!$L$2:$M$13,2),"")</f>
        <v>Сентябрь</v>
      </c>
      <c r="AI54" s="38">
        <f t="shared" si="10"/>
        <v>2012</v>
      </c>
      <c r="AJ54" s="210">
        <f t="shared" si="11"/>
        <v>0.58333333333333326</v>
      </c>
      <c r="AK54" s="211">
        <f t="shared" si="2"/>
        <v>10</v>
      </c>
      <c r="AL54" s="212">
        <f t="shared" si="12"/>
        <v>60</v>
      </c>
      <c r="AM54" s="213">
        <f t="shared" si="19"/>
        <v>0</v>
      </c>
      <c r="AN54" s="213">
        <f t="shared" si="13"/>
        <v>0</v>
      </c>
      <c r="AO54" s="212">
        <f t="shared" si="14"/>
        <v>200</v>
      </c>
    </row>
    <row r="55" spans="1:41" ht="15" customHeight="1" x14ac:dyDescent="0.25">
      <c r="A55" s="72">
        <v>54</v>
      </c>
      <c r="B55" s="214">
        <v>41170</v>
      </c>
      <c r="C55" s="214">
        <v>41170</v>
      </c>
      <c r="D55" s="204">
        <v>0.59097222222222223</v>
      </c>
      <c r="E55" s="204">
        <v>0.59930555555555554</v>
      </c>
      <c r="F55" s="151" t="s">
        <v>8679</v>
      </c>
      <c r="G55" s="151" t="s">
        <v>26</v>
      </c>
      <c r="H55" s="36">
        <v>74.17</v>
      </c>
      <c r="I55" s="80">
        <v>74.319999999999993</v>
      </c>
      <c r="J55" s="80">
        <v>74.36</v>
      </c>
      <c r="K55" s="81">
        <v>100</v>
      </c>
      <c r="L55" s="152" t="s">
        <v>11993</v>
      </c>
      <c r="M55" s="152" t="s">
        <v>11984</v>
      </c>
      <c r="N55" s="215">
        <v>3</v>
      </c>
      <c r="O55" s="152" t="s">
        <v>13934</v>
      </c>
      <c r="P55" s="80">
        <v>2.5</v>
      </c>
      <c r="Q55" s="37">
        <f t="shared" si="3"/>
        <v>2.5</v>
      </c>
      <c r="R55" s="37">
        <f t="shared" si="4"/>
        <v>7431.9999999999991</v>
      </c>
      <c r="S55" s="37">
        <f t="shared" si="5"/>
        <v>7436</v>
      </c>
      <c r="T55" s="69">
        <f t="shared" si="6"/>
        <v>4.0000000000006253</v>
      </c>
      <c r="U55" s="37">
        <f t="shared" si="0"/>
        <v>4</v>
      </c>
      <c r="V55" s="37">
        <f t="shared" si="1"/>
        <v>1.5</v>
      </c>
      <c r="W55" s="206">
        <f t="shared" si="22"/>
        <v>4.9382716049382713E-2</v>
      </c>
      <c r="X55" s="206">
        <f t="shared" si="23"/>
        <v>0</v>
      </c>
      <c r="Y55" s="37">
        <f t="shared" si="20"/>
        <v>85</v>
      </c>
      <c r="Z55" s="37">
        <f t="shared" si="21"/>
        <v>-50</v>
      </c>
      <c r="AA55" s="38">
        <f t="shared" si="7"/>
        <v>12.000000007683411</v>
      </c>
      <c r="AB55" s="39">
        <f t="shared" si="8"/>
        <v>0.5</v>
      </c>
      <c r="AC55" s="146" t="str">
        <f>IF(ISBLANK($F55),"",IF(ISNA(VBLookup($F55,Сектора!$B$2:$G$6725,4)),"Unknown",VBLookup($F55,Сектора!$B$2:$G$6725,4)))</f>
        <v>Textile - Apparel Clothing</v>
      </c>
      <c r="AD55" s="146" t="str">
        <f>IF(ISBLANK($F55),"",IF(ISNA(VBLookup($F55,Сектора!$B$2:$G$6725,3)),"Unknown",VBLookup($F55,Сектора!$B$2:$G$6725,3)))</f>
        <v>Consumer Goods</v>
      </c>
      <c r="AE55" s="146" t="str">
        <f>IF(ISBLANK($F55),"",IF(ISNA(VBLookup($F55,Сектора!$B$2:$G$6725,6)),"Unknown",VBLookup($F55,Сектора!$B$2:$G$6725,6)))</f>
        <v>NASDAQ</v>
      </c>
      <c r="AF55" s="146" t="str">
        <f>IF(ISNUMBER($B55),VBLookup(WEEKDAY($B55,2),Служебный!$I$2:$J$8,2),"")</f>
        <v>Вторник</v>
      </c>
      <c r="AG55" s="38">
        <f t="shared" si="9"/>
        <v>39</v>
      </c>
      <c r="AH55" s="146" t="str">
        <f>IF(ISNUMBER($B55),VBLookup(MONTH($B55),Служебный!$L$2:$M$13,2),"")</f>
        <v>Сентябрь</v>
      </c>
      <c r="AI55" s="38">
        <f t="shared" si="10"/>
        <v>2012</v>
      </c>
      <c r="AJ55" s="210">
        <f t="shared" si="11"/>
        <v>0.58333333333333326</v>
      </c>
      <c r="AK55" s="211">
        <f t="shared" si="2"/>
        <v>10</v>
      </c>
      <c r="AL55" s="212">
        <f t="shared" si="12"/>
        <v>75</v>
      </c>
      <c r="AM55" s="213">
        <f t="shared" si="19"/>
        <v>0</v>
      </c>
      <c r="AN55" s="213">
        <f t="shared" si="13"/>
        <v>0</v>
      </c>
      <c r="AO55" s="212">
        <f t="shared" si="14"/>
        <v>200</v>
      </c>
    </row>
    <row r="56" spans="1:41" ht="15" customHeight="1" x14ac:dyDescent="0.25">
      <c r="A56" s="72">
        <v>55</v>
      </c>
      <c r="B56" s="214">
        <v>41170</v>
      </c>
      <c r="C56" s="214">
        <v>41170</v>
      </c>
      <c r="D56" s="204">
        <v>0.61111111111111105</v>
      </c>
      <c r="E56" s="204">
        <v>0.61458333333333337</v>
      </c>
      <c r="F56" s="151" t="s">
        <v>2332</v>
      </c>
      <c r="G56" s="151" t="s">
        <v>26</v>
      </c>
      <c r="H56" s="36">
        <v>37.76</v>
      </c>
      <c r="I56" s="80">
        <v>37.85</v>
      </c>
      <c r="J56" s="80">
        <v>37.76</v>
      </c>
      <c r="K56" s="81">
        <v>100</v>
      </c>
      <c r="L56" s="152" t="s">
        <v>11993</v>
      </c>
      <c r="M56" s="152" t="s">
        <v>11983</v>
      </c>
      <c r="N56" s="215">
        <v>2</v>
      </c>
      <c r="O56" s="152" t="s">
        <v>13934</v>
      </c>
      <c r="P56" s="80">
        <v>2.5</v>
      </c>
      <c r="Q56" s="37">
        <f t="shared" si="3"/>
        <v>2.5</v>
      </c>
      <c r="R56" s="37">
        <f t="shared" si="4"/>
        <v>3785</v>
      </c>
      <c r="S56" s="37">
        <f t="shared" si="5"/>
        <v>3776</v>
      </c>
      <c r="T56" s="69">
        <f t="shared" si="6"/>
        <v>-9.0000000000003411</v>
      </c>
      <c r="U56" s="37">
        <f t="shared" si="0"/>
        <v>-9</v>
      </c>
      <c r="V56" s="37">
        <f t="shared" si="1"/>
        <v>-11.5</v>
      </c>
      <c r="W56" s="206">
        <f t="shared" si="22"/>
        <v>-0.10588235294117647</v>
      </c>
      <c r="X56" s="206">
        <f t="shared" si="23"/>
        <v>0</v>
      </c>
      <c r="Y56" s="37">
        <f t="shared" si="20"/>
        <v>76</v>
      </c>
      <c r="Z56" s="37">
        <f t="shared" si="21"/>
        <v>-61.5</v>
      </c>
      <c r="AA56" s="38">
        <f t="shared" si="7"/>
        <v>5.0000000058207661</v>
      </c>
      <c r="AB56" s="39">
        <f t="shared" si="8"/>
        <v>-1</v>
      </c>
      <c r="AC56" s="146" t="str">
        <f>IF(ISBLANK($F56),"",IF(ISNA(VBLookup($F56,Сектора!$B$2:$G$6725,4)),"Unknown",VBLookup($F56,Сектора!$B$2:$G$6725,4)))</f>
        <v>Synthetics</v>
      </c>
      <c r="AD56" s="146" t="str">
        <f>IF(ISBLANK($F56),"",IF(ISNA(VBLookup($F56,Сектора!$B$2:$G$6725,3)),"Unknown",VBLookup($F56,Сектора!$B$2:$G$6725,3)))</f>
        <v>Basic Materials</v>
      </c>
      <c r="AE56" s="146" t="str">
        <f>IF(ISBLANK($F56),"",IF(ISNA(VBLookup($F56,Сектора!$B$2:$G$6725,6)),"Unknown",VBLookup($F56,Сектора!$B$2:$G$6725,6)))</f>
        <v>NYSE</v>
      </c>
      <c r="AF56" s="146" t="str">
        <f>IF(ISNUMBER($B56),VBLookup(WEEKDAY($B56,2),Служебный!$I$2:$J$8,2),"")</f>
        <v>Вторник</v>
      </c>
      <c r="AG56" s="38">
        <f t="shared" si="9"/>
        <v>39</v>
      </c>
      <c r="AH56" s="146" t="str">
        <f>IF(ISNUMBER($B56),VBLookup(MONTH($B56),Служебный!$L$2:$M$13,2),"")</f>
        <v>Сентябрь</v>
      </c>
      <c r="AI56" s="38">
        <f t="shared" si="10"/>
        <v>2012</v>
      </c>
      <c r="AJ56" s="210">
        <f t="shared" si="11"/>
        <v>0.60416666666666663</v>
      </c>
      <c r="AK56" s="211">
        <f t="shared" si="2"/>
        <v>10</v>
      </c>
      <c r="AL56" s="212">
        <f t="shared" si="12"/>
        <v>40</v>
      </c>
      <c r="AM56" s="213">
        <f t="shared" si="19"/>
        <v>0</v>
      </c>
      <c r="AN56" s="213">
        <f t="shared" si="13"/>
        <v>-61.5</v>
      </c>
      <c r="AO56" s="212">
        <f t="shared" si="14"/>
        <v>200</v>
      </c>
    </row>
    <row r="57" spans="1:41" ht="15" customHeight="1" x14ac:dyDescent="0.25">
      <c r="A57" s="72">
        <v>56</v>
      </c>
      <c r="B57" s="214">
        <v>41171</v>
      </c>
      <c r="C57" s="214">
        <v>41171</v>
      </c>
      <c r="D57" s="204">
        <v>0.41111111111111115</v>
      </c>
      <c r="E57" s="204">
        <v>0.41666666666666669</v>
      </c>
      <c r="F57" s="151" t="s">
        <v>6454</v>
      </c>
      <c r="G57" s="151" t="s">
        <v>26</v>
      </c>
      <c r="H57" s="36">
        <v>28.99</v>
      </c>
      <c r="I57" s="80">
        <v>29.15</v>
      </c>
      <c r="J57" s="80">
        <v>29.5</v>
      </c>
      <c r="K57" s="81">
        <v>100</v>
      </c>
      <c r="L57" s="152" t="s">
        <v>11994</v>
      </c>
      <c r="M57" s="152" t="s">
        <v>11985</v>
      </c>
      <c r="N57" s="215">
        <v>4</v>
      </c>
      <c r="O57" s="152" t="s">
        <v>13928</v>
      </c>
      <c r="P57" s="80">
        <v>2.5</v>
      </c>
      <c r="Q57" s="37">
        <f t="shared" si="3"/>
        <v>2.5</v>
      </c>
      <c r="R57" s="37">
        <f t="shared" si="4"/>
        <v>2915</v>
      </c>
      <c r="S57" s="37">
        <f t="shared" si="5"/>
        <v>2950</v>
      </c>
      <c r="T57" s="69">
        <f t="shared" si="6"/>
        <v>35.000000000000142</v>
      </c>
      <c r="U57" s="37">
        <f t="shared" si="0"/>
        <v>35</v>
      </c>
      <c r="V57" s="37">
        <f t="shared" si="1"/>
        <v>32.5</v>
      </c>
      <c r="W57" s="206">
        <f t="shared" si="22"/>
        <v>0.46052631578947367</v>
      </c>
      <c r="X57" s="206">
        <f t="shared" si="23"/>
        <v>0</v>
      </c>
      <c r="Y57" s="37">
        <f t="shared" si="20"/>
        <v>111</v>
      </c>
      <c r="Z57" s="37">
        <f t="shared" si="21"/>
        <v>-29</v>
      </c>
      <c r="AA57" s="38">
        <f t="shared" si="7"/>
        <v>7.9999999946448952</v>
      </c>
      <c r="AB57" s="39">
        <f t="shared" si="8"/>
        <v>2</v>
      </c>
      <c r="AC57" s="146" t="str">
        <f>IF(ISBLANK($F57),"",IF(ISNA(VBLookup($F57,Сектора!$B$2:$G$6725,4)),"Unknown",VBLookup($F57,Сектора!$B$2:$G$6725,4)))</f>
        <v>Building Materials Wholesale</v>
      </c>
      <c r="AD57" s="146" t="str">
        <f>IF(ISBLANK($F57),"",IF(ISNA(VBLookup($F57,Сектора!$B$2:$G$6725,3)),"Unknown",VBLookup($F57,Сектора!$B$2:$G$6725,3)))</f>
        <v>Services</v>
      </c>
      <c r="AE57" s="146" t="str">
        <f>IF(ISBLANK($F57),"",IF(ISNA(VBLookup($F57,Сектора!$B$2:$G$6725,6)),"Unknown",VBLookup($F57,Сектора!$B$2:$G$6725,6)))</f>
        <v>NASDAQ</v>
      </c>
      <c r="AF57" s="146" t="str">
        <f>IF(ISNUMBER($B57),VBLookup(WEEKDAY($B57,2),Служебный!$I$2:$J$8,2),"")</f>
        <v>Среда</v>
      </c>
      <c r="AG57" s="38">
        <f t="shared" si="9"/>
        <v>39</v>
      </c>
      <c r="AH57" s="146" t="str">
        <f>IF(ISNUMBER($B57),VBLookup(MONTH($B57),Служебный!$L$2:$M$13,2),"")</f>
        <v>Сентябрь</v>
      </c>
      <c r="AI57" s="38">
        <f t="shared" si="10"/>
        <v>2012</v>
      </c>
      <c r="AJ57" s="210">
        <f t="shared" si="11"/>
        <v>0.41666666666666663</v>
      </c>
      <c r="AK57" s="211">
        <f t="shared" si="2"/>
        <v>10</v>
      </c>
      <c r="AL57" s="212">
        <f t="shared" si="12"/>
        <v>30</v>
      </c>
      <c r="AM57" s="213">
        <f t="shared" si="19"/>
        <v>-61.5</v>
      </c>
      <c r="AN57" s="213">
        <f t="shared" si="13"/>
        <v>0</v>
      </c>
      <c r="AO57" s="212">
        <f t="shared" si="14"/>
        <v>200</v>
      </c>
    </row>
    <row r="58" spans="1:41" ht="15" customHeight="1" x14ac:dyDescent="0.25">
      <c r="A58" s="72">
        <v>57</v>
      </c>
      <c r="B58" s="214">
        <v>41171</v>
      </c>
      <c r="C58" s="214">
        <v>41171</v>
      </c>
      <c r="D58" s="204">
        <v>0.42499999999999999</v>
      </c>
      <c r="E58" s="204">
        <v>0.42499999999999999</v>
      </c>
      <c r="F58" s="151" t="s">
        <v>6454</v>
      </c>
      <c r="G58" s="151" t="s">
        <v>32</v>
      </c>
      <c r="H58" s="36">
        <v>29.23</v>
      </c>
      <c r="I58" s="80">
        <v>29.23</v>
      </c>
      <c r="J58" s="80">
        <v>29.16</v>
      </c>
      <c r="K58" s="81">
        <v>100</v>
      </c>
      <c r="L58" s="152" t="s">
        <v>11991</v>
      </c>
      <c r="M58" s="152" t="s">
        <v>11985</v>
      </c>
      <c r="N58" s="215">
        <v>3</v>
      </c>
      <c r="O58" s="152" t="s">
        <v>13938</v>
      </c>
      <c r="P58" s="80">
        <v>2.5</v>
      </c>
      <c r="Q58" s="37">
        <f t="shared" si="3"/>
        <v>2.5</v>
      </c>
      <c r="R58" s="37">
        <f t="shared" si="4"/>
        <v>2923</v>
      </c>
      <c r="S58" s="37">
        <f t="shared" si="5"/>
        <v>2916</v>
      </c>
      <c r="T58" s="69">
        <f t="shared" si="6"/>
        <v>7.0000000000000284</v>
      </c>
      <c r="U58" s="37">
        <f t="shared" si="0"/>
        <v>7</v>
      </c>
      <c r="V58" s="37">
        <f t="shared" si="1"/>
        <v>4.5</v>
      </c>
      <c r="W58" s="206">
        <f t="shared" si="22"/>
        <v>6.3063063063063057E-2</v>
      </c>
      <c r="X58" s="206">
        <f t="shared" si="23"/>
        <v>0</v>
      </c>
      <c r="Y58" s="37">
        <f t="shared" si="20"/>
        <v>118</v>
      </c>
      <c r="Z58" s="37">
        <f t="shared" si="21"/>
        <v>-24.5</v>
      </c>
      <c r="AA58" s="38">
        <f t="shared" si="7"/>
        <v>0</v>
      </c>
      <c r="AB58" s="39">
        <f t="shared" si="8"/>
        <v>0</v>
      </c>
      <c r="AC58" s="146" t="str">
        <f>IF(ISBLANK($F58),"",IF(ISNA(VBLookup($F58,Сектора!$B$2:$G$6725,4)),"Unknown",VBLookup($F58,Сектора!$B$2:$G$6725,4)))</f>
        <v>Building Materials Wholesale</v>
      </c>
      <c r="AD58" s="146" t="str">
        <f>IF(ISBLANK($F58),"",IF(ISNA(VBLookup($F58,Сектора!$B$2:$G$6725,3)),"Unknown",VBLookup($F58,Сектора!$B$2:$G$6725,3)))</f>
        <v>Services</v>
      </c>
      <c r="AE58" s="146" t="str">
        <f>IF(ISBLANK($F58),"",IF(ISNA(VBLookup($F58,Сектора!$B$2:$G$6725,6)),"Unknown",VBLookup($F58,Сектора!$B$2:$G$6725,6)))</f>
        <v>NASDAQ</v>
      </c>
      <c r="AF58" s="146" t="str">
        <f>IF(ISNUMBER($B58),VBLookup(WEEKDAY($B58,2),Служебный!$I$2:$J$8,2),"")</f>
        <v>Среда</v>
      </c>
      <c r="AG58" s="38">
        <f t="shared" si="9"/>
        <v>39</v>
      </c>
      <c r="AH58" s="146" t="str">
        <f>IF(ISNUMBER($B58),VBLookup(MONTH($B58),Служебный!$L$2:$M$13,2),"")</f>
        <v>Сентябрь</v>
      </c>
      <c r="AI58" s="38">
        <f t="shared" si="10"/>
        <v>2012</v>
      </c>
      <c r="AJ58" s="210">
        <f t="shared" si="11"/>
        <v>0.41666666666666663</v>
      </c>
      <c r="AK58" s="211">
        <f t="shared" si="2"/>
        <v>0</v>
      </c>
      <c r="AL58" s="212">
        <f t="shared" si="12"/>
        <v>30</v>
      </c>
      <c r="AM58" s="213">
        <f t="shared" si="19"/>
        <v>0</v>
      </c>
      <c r="AN58" s="213">
        <f t="shared" si="13"/>
        <v>-24.5</v>
      </c>
      <c r="AO58" s="212">
        <f t="shared" si="14"/>
        <v>200</v>
      </c>
    </row>
    <row r="59" spans="1:41" ht="15" customHeight="1" x14ac:dyDescent="0.25">
      <c r="A59" s="72">
        <v>58</v>
      </c>
      <c r="B59" s="214">
        <v>41172</v>
      </c>
      <c r="C59" s="214">
        <v>41172</v>
      </c>
      <c r="D59" s="204">
        <v>0.39513888888888887</v>
      </c>
      <c r="E59" s="204">
        <v>0.41944444444444445</v>
      </c>
      <c r="F59" s="151" t="s">
        <v>4939</v>
      </c>
      <c r="G59" s="151" t="s">
        <v>32</v>
      </c>
      <c r="H59" s="36">
        <v>160.25</v>
      </c>
      <c r="I59" s="80">
        <v>159.99</v>
      </c>
      <c r="J59" s="80">
        <v>159.94999999999999</v>
      </c>
      <c r="K59" s="81">
        <v>100</v>
      </c>
      <c r="L59" s="152" t="s">
        <v>11989</v>
      </c>
      <c r="M59" s="152" t="s">
        <v>11984</v>
      </c>
      <c r="N59" s="215">
        <v>3</v>
      </c>
      <c r="O59" s="152" t="s">
        <v>13941</v>
      </c>
      <c r="P59" s="80">
        <v>2.5</v>
      </c>
      <c r="Q59" s="37">
        <f t="shared" si="3"/>
        <v>2.5</v>
      </c>
      <c r="R59" s="37">
        <f t="shared" si="4"/>
        <v>15999</v>
      </c>
      <c r="S59" s="37">
        <f t="shared" si="5"/>
        <v>15994.999999999998</v>
      </c>
      <c r="T59" s="69">
        <f t="shared" si="6"/>
        <v>4.0000000000020464</v>
      </c>
      <c r="U59" s="37">
        <f t="shared" si="0"/>
        <v>4</v>
      </c>
      <c r="V59" s="37">
        <f t="shared" si="1"/>
        <v>1.5</v>
      </c>
      <c r="W59" s="206">
        <f t="shared" si="22"/>
        <v>3.3898305084745763E-2</v>
      </c>
      <c r="X59" s="206">
        <f t="shared" si="23"/>
        <v>0</v>
      </c>
      <c r="Y59" s="37">
        <f t="shared" si="20"/>
        <v>122</v>
      </c>
      <c r="Z59" s="37">
        <f t="shared" si="21"/>
        <v>-23</v>
      </c>
      <c r="AA59" s="38">
        <f t="shared" si="7"/>
        <v>34.999999998835847</v>
      </c>
      <c r="AB59" s="39">
        <f t="shared" si="8"/>
        <v>0</v>
      </c>
      <c r="AC59" s="146" t="str">
        <f>IF(ISBLANK($F59),"",IF(ISNA(VBLookup($F59,Сектора!$B$2:$G$6725,4)),"Unknown",VBLookup($F59,Сектора!$B$2:$G$6725,4)))</f>
        <v>REIT - Retail</v>
      </c>
      <c r="AD59" s="146" t="str">
        <f>IF(ISBLANK($F59),"",IF(ISNA(VBLookup($F59,Сектора!$B$2:$G$6725,3)),"Unknown",VBLookup($F59,Сектора!$B$2:$G$6725,3)))</f>
        <v>Financial</v>
      </c>
      <c r="AE59" s="146" t="str">
        <f>IF(ISBLANK($F59),"",IF(ISNA(VBLookup($F59,Сектора!$B$2:$G$6725,6)),"Unknown",VBLookup($F59,Сектора!$B$2:$G$6725,6)))</f>
        <v>NYSE</v>
      </c>
      <c r="AF59" s="146" t="str">
        <f>IF(ISNUMBER($B59),VBLookup(WEEKDAY($B59,2),Служебный!$I$2:$J$8,2),"")</f>
        <v>Четверг</v>
      </c>
      <c r="AG59" s="38">
        <f t="shared" si="9"/>
        <v>39</v>
      </c>
      <c r="AH59" s="146" t="str">
        <f>IF(ISNUMBER($B59),VBLookup(MONTH($B59),Служебный!$L$2:$M$13,2),"")</f>
        <v>Сентябрь</v>
      </c>
      <c r="AI59" s="38">
        <f t="shared" si="10"/>
        <v>2012</v>
      </c>
      <c r="AJ59" s="210">
        <f t="shared" si="11"/>
        <v>0.39583333333333331</v>
      </c>
      <c r="AK59" s="211">
        <f t="shared" si="2"/>
        <v>30</v>
      </c>
      <c r="AL59" s="212">
        <f t="shared" si="12"/>
        <v>160</v>
      </c>
      <c r="AM59" s="213">
        <f t="shared" si="19"/>
        <v>-24.5</v>
      </c>
      <c r="AN59" s="213">
        <f t="shared" si="13"/>
        <v>0</v>
      </c>
      <c r="AO59" s="212">
        <f t="shared" si="14"/>
        <v>200</v>
      </c>
    </row>
    <row r="60" spans="1:41" ht="15" customHeight="1" x14ac:dyDescent="0.25">
      <c r="A60" s="72">
        <v>59</v>
      </c>
      <c r="B60" s="214">
        <v>41172</v>
      </c>
      <c r="C60" s="214">
        <v>41172</v>
      </c>
      <c r="D60" s="204">
        <v>0.42430555555555555</v>
      </c>
      <c r="E60" s="204">
        <v>0.4284722222222222</v>
      </c>
      <c r="F60" s="151" t="s">
        <v>3182</v>
      </c>
      <c r="G60" s="151" t="s">
        <v>26</v>
      </c>
      <c r="H60" s="36">
        <v>29.97</v>
      </c>
      <c r="I60" s="80">
        <v>30.07</v>
      </c>
      <c r="J60" s="80">
        <v>30.5</v>
      </c>
      <c r="K60" s="81">
        <v>100</v>
      </c>
      <c r="L60" s="152" t="s">
        <v>11991</v>
      </c>
      <c r="M60" s="152" t="s">
        <v>11985</v>
      </c>
      <c r="N60" s="215">
        <v>4</v>
      </c>
      <c r="O60" s="152" t="s">
        <v>13931</v>
      </c>
      <c r="P60" s="80">
        <v>2.5</v>
      </c>
      <c r="Q60" s="37">
        <f t="shared" si="3"/>
        <v>2.5</v>
      </c>
      <c r="R60" s="37">
        <f t="shared" si="4"/>
        <v>3007</v>
      </c>
      <c r="S60" s="37">
        <f t="shared" si="5"/>
        <v>3050</v>
      </c>
      <c r="T60" s="69">
        <f t="shared" si="6"/>
        <v>42.999999999999972</v>
      </c>
      <c r="U60" s="37">
        <f t="shared" si="0"/>
        <v>43</v>
      </c>
      <c r="V60" s="37">
        <f t="shared" si="1"/>
        <v>40.5</v>
      </c>
      <c r="W60" s="206">
        <f t="shared" si="22"/>
        <v>0.35245901639344263</v>
      </c>
      <c r="X60" s="206">
        <f t="shared" si="23"/>
        <v>0</v>
      </c>
      <c r="Y60" s="37">
        <f t="shared" si="20"/>
        <v>165</v>
      </c>
      <c r="Z60" s="37">
        <f t="shared" si="21"/>
        <v>17.5</v>
      </c>
      <c r="AA60" s="38">
        <f t="shared" si="7"/>
        <v>5.9999999986030161</v>
      </c>
      <c r="AB60" s="39">
        <f t="shared" si="8"/>
        <v>4.5</v>
      </c>
      <c r="AC60" s="146" t="str">
        <f>IF(ISBLANK($F60),"",IF(ISNA(VBLookup($F60,Сектора!$B$2:$G$6725,4)),"Unknown",VBLookup($F60,Сектора!$B$2:$G$6725,4)))</f>
        <v>Auto Dealerships</v>
      </c>
      <c r="AD60" s="146" t="str">
        <f>IF(ISBLANK($F60),"",IF(ISNA(VBLookup($F60,Сектора!$B$2:$G$6725,3)),"Unknown",VBLookup($F60,Сектора!$B$2:$G$6725,3)))</f>
        <v>Services</v>
      </c>
      <c r="AE60" s="146" t="str">
        <f>IF(ISBLANK($F60),"",IF(ISNA(VBLookup($F60,Сектора!$B$2:$G$6725,6)),"Unknown",VBLookup($F60,Сектора!$B$2:$G$6725,6)))</f>
        <v>NYSE</v>
      </c>
      <c r="AF60" s="146" t="str">
        <f>IF(ISNUMBER($B60),VBLookup(WEEKDAY($B60,2),Служебный!$I$2:$J$8,2),"")</f>
        <v>Четверг</v>
      </c>
      <c r="AG60" s="38">
        <f t="shared" si="9"/>
        <v>39</v>
      </c>
      <c r="AH60" s="146" t="str">
        <f>IF(ISNUMBER($B60),VBLookup(MONTH($B60),Служебный!$L$2:$M$13,2),"")</f>
        <v>Сентябрь</v>
      </c>
      <c r="AI60" s="38">
        <f t="shared" si="10"/>
        <v>2012</v>
      </c>
      <c r="AJ60" s="210">
        <f t="shared" si="11"/>
        <v>0.41666666666666663</v>
      </c>
      <c r="AK60" s="211">
        <f t="shared" si="2"/>
        <v>10</v>
      </c>
      <c r="AL60" s="212">
        <f t="shared" si="12"/>
        <v>30</v>
      </c>
      <c r="AM60" s="213">
        <f t="shared" si="19"/>
        <v>0</v>
      </c>
      <c r="AN60" s="213">
        <f t="shared" si="13"/>
        <v>0</v>
      </c>
      <c r="AO60" s="212">
        <f t="shared" si="14"/>
        <v>200</v>
      </c>
    </row>
    <row r="61" spans="1:41" ht="15" customHeight="1" x14ac:dyDescent="0.25">
      <c r="A61" s="72">
        <v>60</v>
      </c>
      <c r="B61" s="214">
        <v>41172</v>
      </c>
      <c r="C61" s="214">
        <v>41172</v>
      </c>
      <c r="D61" s="204">
        <v>0.4291666666666667</v>
      </c>
      <c r="E61" s="204">
        <v>0.42986111111111108</v>
      </c>
      <c r="F61" s="151" t="s">
        <v>13942</v>
      </c>
      <c r="G61" s="151" t="s">
        <v>26</v>
      </c>
      <c r="H61" s="36">
        <v>99.91</v>
      </c>
      <c r="I61" s="80">
        <v>100.01</v>
      </c>
      <c r="J61" s="80">
        <v>100.15</v>
      </c>
      <c r="K61" s="81">
        <v>100</v>
      </c>
      <c r="L61" s="152" t="s">
        <v>11993</v>
      </c>
      <c r="M61" s="152" t="s">
        <v>11985</v>
      </c>
      <c r="N61" s="215">
        <v>2</v>
      </c>
      <c r="O61" s="152" t="s">
        <v>13936</v>
      </c>
      <c r="P61" s="80">
        <v>2.5</v>
      </c>
      <c r="Q61" s="37">
        <f t="shared" si="3"/>
        <v>2.5</v>
      </c>
      <c r="R61" s="37">
        <f t="shared" si="4"/>
        <v>10001</v>
      </c>
      <c r="S61" s="37">
        <f t="shared" si="5"/>
        <v>10015</v>
      </c>
      <c r="T61" s="69">
        <f t="shared" si="6"/>
        <v>14.000000000000057</v>
      </c>
      <c r="U61" s="37">
        <f t="shared" si="0"/>
        <v>14</v>
      </c>
      <c r="V61" s="37">
        <f t="shared" si="1"/>
        <v>11.5</v>
      </c>
      <c r="W61" s="206">
        <f t="shared" si="22"/>
        <v>8.4848484848484854E-2</v>
      </c>
      <c r="X61" s="206">
        <f t="shared" si="23"/>
        <v>0.65714285714285714</v>
      </c>
      <c r="Y61" s="37">
        <f t="shared" si="20"/>
        <v>179</v>
      </c>
      <c r="Z61" s="37">
        <f t="shared" si="21"/>
        <v>29</v>
      </c>
      <c r="AA61" s="38">
        <f t="shared" si="7"/>
        <v>0.99999999278225005</v>
      </c>
      <c r="AB61" s="39">
        <f t="shared" si="8"/>
        <v>1.5</v>
      </c>
      <c r="AC61" s="146" t="str">
        <f>IF(ISBLANK($F61),"",IF(ISNA(VBLookup($F61,Сектора!$B$2:$G$6725,4)),"Unknown",VBLookup($F61,Сектора!$B$2:$G$6725,4)))</f>
        <v>Unknown</v>
      </c>
      <c r="AD61" s="146" t="str">
        <f>IF(ISBLANK($F61),"",IF(ISNA(VBLookup($F61,Сектора!$B$2:$G$6725,3)),"Unknown",VBLookup($F61,Сектора!$B$2:$G$6725,3)))</f>
        <v>Unknown</v>
      </c>
      <c r="AE61" s="146" t="str">
        <f>IF(ISBLANK($F61),"",IF(ISNA(VBLookup($F61,Сектора!$B$2:$G$6725,6)),"Unknown",VBLookup($F61,Сектора!$B$2:$G$6725,6)))</f>
        <v>Unknown</v>
      </c>
      <c r="AF61" s="146" t="str">
        <f>IF(ISNUMBER($B61),VBLookup(WEEKDAY($B61,2),Служебный!$I$2:$J$8,2),"")</f>
        <v>Четверг</v>
      </c>
      <c r="AG61" s="38">
        <f t="shared" si="9"/>
        <v>39</v>
      </c>
      <c r="AH61" s="146" t="str">
        <f>IF(ISNUMBER($B61),VBLookup(MONTH($B61),Служебный!$L$2:$M$13,2),"")</f>
        <v>Сентябрь</v>
      </c>
      <c r="AI61" s="38">
        <f t="shared" si="10"/>
        <v>2012</v>
      </c>
      <c r="AJ61" s="210">
        <f t="shared" si="11"/>
        <v>0.4375</v>
      </c>
      <c r="AK61" s="211">
        <f t="shared" si="2"/>
        <v>0</v>
      </c>
      <c r="AL61" s="212">
        <f t="shared" si="12"/>
        <v>100</v>
      </c>
      <c r="AM61" s="213">
        <f t="shared" si="19"/>
        <v>0</v>
      </c>
      <c r="AN61" s="213">
        <f t="shared" si="13"/>
        <v>29</v>
      </c>
      <c r="AO61" s="212">
        <f t="shared" si="14"/>
        <v>200</v>
      </c>
    </row>
    <row r="62" spans="1:41" ht="15" customHeight="1" x14ac:dyDescent="0.25">
      <c r="A62" s="72">
        <v>61</v>
      </c>
      <c r="B62" s="214">
        <v>41173</v>
      </c>
      <c r="C62" s="214">
        <v>41173</v>
      </c>
      <c r="D62" s="204">
        <v>0.39444444444444443</v>
      </c>
      <c r="E62" s="204">
        <v>0.4055555555555555</v>
      </c>
      <c r="F62" s="151" t="s">
        <v>3266</v>
      </c>
      <c r="G62" s="151" t="s">
        <v>26</v>
      </c>
      <c r="H62" s="36"/>
      <c r="I62" s="80">
        <v>36.909999999999997</v>
      </c>
      <c r="J62" s="80">
        <v>37.049999999999997</v>
      </c>
      <c r="K62" s="81">
        <v>100</v>
      </c>
      <c r="L62" s="152" t="s">
        <v>11992</v>
      </c>
      <c r="M62" s="152" t="s">
        <v>11984</v>
      </c>
      <c r="N62" s="215">
        <v>3</v>
      </c>
      <c r="O62" s="152" t="s">
        <v>13943</v>
      </c>
      <c r="P62" s="80">
        <v>2.5</v>
      </c>
      <c r="Q62" s="37">
        <f t="shared" si="3"/>
        <v>2.5</v>
      </c>
      <c r="R62" s="37">
        <f>IF(AND(ISNUMBER($I62),ISNUMBER($K62)),$I62*$K62,"")</f>
        <v>3690.9999999999995</v>
      </c>
      <c r="S62" s="37">
        <f>IF(AND(ISNUMBER($J62),ISNUMBER($K62)),$J62*$K62,"")</f>
        <v>3704.9999999999995</v>
      </c>
      <c r="T62" s="69">
        <f>IF(AND(NOT(ISBLANK($G62)),ISNUMBER($I62),ISNUMBER($J62)),IF($G62="S",$I62-$J62,$J62-$I62)*100,"")</f>
        <v>14.000000000000057</v>
      </c>
      <c r="U62" s="37">
        <f>IF(AND(NOT(ISBLANK($G62)),ISNUMBER($R62),ISNUMBER($S62)),ROUND(IF($G62="S",$R62-$S62,$S62-$R62),2),"")</f>
        <v>14</v>
      </c>
      <c r="V62" s="37">
        <f>IF(AND(ISNUMBER($Q62),ISNUMBER($U62)),ROUND($U62-$Q62,2),"")</f>
        <v>11.5</v>
      </c>
      <c r="W62" s="206">
        <f>IF(AND(ISNUMBER($Y61),ISNUMBER($U62)),IF($Y61&gt;0,$U62/$Y61,0),"")</f>
        <v>7.8212290502793297E-2</v>
      </c>
      <c r="X62" s="206">
        <f>IF(AND(ISNUMBER($Z61),ISNUMBER($V62)),IF($Z61&gt;0,$V62/$Z61,0),"")</f>
        <v>0.39655172413793105</v>
      </c>
      <c r="Y62" s="37">
        <f>IF(AND(ISNUMBER($Y61),ISNUMBER($U62)),$Y61+$U62,"")</f>
        <v>193</v>
      </c>
      <c r="Z62" s="37">
        <f>IF(AND(ISNUMBER($Z61),ISNUMBER($V62)),$Z61+$V62,"")</f>
        <v>40.5</v>
      </c>
      <c r="AA62" s="38">
        <f>IF(AND(ISNUMBER($C62),ISNUMBER($E62),ISNUMBER($B62),ISNUMBER($D62)),(($C62+$E62)-($B62+$D62))*1440,"")</f>
        <v>15.999999999767169</v>
      </c>
      <c r="AB62" s="39">
        <f>IF(AND(NOT(ISBLANK($G62)),ISNUMBER($I62),ISNUMBER($J62)),IF(AND(ISNUMBER($H62),ABS($I62-$H62)&gt;0),ROUND(IF($G62="S",$I62-$J62,$J62-$I62)/ABS($I62-$H62)/0.5,0)*0.5,0),"")</f>
        <v>0</v>
      </c>
      <c r="AC62" s="146" t="str">
        <f>IF(ISBLANK($F62),"",IF(ISNA(VBLookup($F62,Сектора!$B$2:$G$6725,4)),"Unknown",VBLookup($F62,Сектора!$B$2:$G$6725,4)))</f>
        <v>Residential Construction</v>
      </c>
      <c r="AD62" s="146" t="str">
        <f>IF(ISBLANK($F62),"",IF(ISNA(VBLookup($F62,Сектора!$B$2:$G$6725,3)),"Unknown",VBLookup($F62,Сектора!$B$2:$G$6725,3)))</f>
        <v>Industrial Goods</v>
      </c>
      <c r="AE62" s="146" t="str">
        <f>IF(ISBLANK($F62),"",IF(ISNA(VBLookup($F62,Сектора!$B$2:$G$6725,6)),"Unknown",VBLookup($F62,Сектора!$B$2:$G$6725,6)))</f>
        <v>NYSE</v>
      </c>
      <c r="AF62" s="146" t="str">
        <f>IF(ISNUMBER($B62),VBLookup(WEEKDAY($B62,2),Служебный!$I$2:$J$8,2),"")</f>
        <v>Пятница</v>
      </c>
      <c r="AG62" s="38">
        <f t="shared" si="9"/>
        <v>39</v>
      </c>
      <c r="AH62" s="146" t="str">
        <f>IF(ISNUMBER($B62),VBLookup(MONTH($B62),Служебный!$L$2:$M$13,2),"")</f>
        <v>Сентябрь</v>
      </c>
      <c r="AI62" s="38">
        <f t="shared" si="10"/>
        <v>2012</v>
      </c>
      <c r="AJ62" s="210">
        <f>IF(ISNUMBER($D62),MROUND($D62,1/48),"")</f>
        <v>0.39583333333333331</v>
      </c>
      <c r="AK62" s="211">
        <f>IF(ISNUMBER($AA62),MROUND($AA62,10),"")</f>
        <v>20</v>
      </c>
      <c r="AL62" s="212">
        <f>IF(ISNUMBER($I62),MROUND($I62,5),"")</f>
        <v>35</v>
      </c>
      <c r="AM62" s="213">
        <f>IF(AND(ISNUMBER($Z62),ISNUMBER($AN61)),$AN61,"")</f>
        <v>29</v>
      </c>
      <c r="AN62" s="213">
        <f>IF(ISNUMBER($Z62),IF($B62&lt;&gt;$B63,$Z62,0),"")</f>
        <v>0</v>
      </c>
      <c r="AO62" s="212">
        <f>IF(ISNUMBER($K62),$K62*2,"")</f>
        <v>200</v>
      </c>
    </row>
    <row r="63" spans="1:41" ht="15" customHeight="1" x14ac:dyDescent="0.25">
      <c r="A63" s="72">
        <v>62</v>
      </c>
      <c r="B63" s="214">
        <v>41173</v>
      </c>
      <c r="C63" s="214">
        <v>41173</v>
      </c>
      <c r="D63" s="204">
        <v>0.39999999999999997</v>
      </c>
      <c r="E63" s="204">
        <v>0.40347222222222223</v>
      </c>
      <c r="F63" s="151" t="s">
        <v>9986</v>
      </c>
      <c r="G63" s="151" t="s">
        <v>26</v>
      </c>
      <c r="H63" s="36">
        <v>51.4</v>
      </c>
      <c r="I63" s="80">
        <v>51.53</v>
      </c>
      <c r="J63" s="80">
        <v>51.58</v>
      </c>
      <c r="K63" s="81">
        <v>100</v>
      </c>
      <c r="L63" s="152" t="s">
        <v>11992</v>
      </c>
      <c r="M63" s="152" t="s">
        <v>11984</v>
      </c>
      <c r="N63" s="215">
        <v>3</v>
      </c>
      <c r="O63" s="152" t="s">
        <v>13939</v>
      </c>
      <c r="P63" s="80">
        <v>2.5</v>
      </c>
      <c r="Q63" s="37">
        <f t="shared" si="3"/>
        <v>2.5</v>
      </c>
      <c r="R63" s="37">
        <f t="shared" si="4"/>
        <v>5153</v>
      </c>
      <c r="S63" s="37">
        <f t="shared" si="5"/>
        <v>5158</v>
      </c>
      <c r="T63" s="69">
        <f t="shared" si="6"/>
        <v>4.9999999999997158</v>
      </c>
      <c r="U63" s="37">
        <f t="shared" si="0"/>
        <v>5</v>
      </c>
      <c r="V63" s="37">
        <f t="shared" si="1"/>
        <v>2.5</v>
      </c>
      <c r="W63" s="206">
        <f>IF(AND(ISNUMBER($Y62),ISNUMBER($U63)),IF($Y62&gt;0,$U63/$Y62,0),"")</f>
        <v>2.5906735751295335E-2</v>
      </c>
      <c r="X63" s="206">
        <f>IF(AND(ISNUMBER($Z62),ISNUMBER($V63)),IF($Z62&gt;0,$V63/$Z62,0),"")</f>
        <v>6.1728395061728392E-2</v>
      </c>
      <c r="Y63" s="37">
        <f>IF(AND(ISNUMBER($Y62),ISNUMBER($U63)),$Y62+$U63,"")</f>
        <v>198</v>
      </c>
      <c r="Z63" s="37">
        <f>IF(AND(ISNUMBER($Z62),ISNUMBER($V63)),$Z62+$V63,"")</f>
        <v>43</v>
      </c>
      <c r="AA63" s="38">
        <f t="shared" si="7"/>
        <v>4.9999999953433871</v>
      </c>
      <c r="AB63" s="39">
        <f t="shared" si="8"/>
        <v>0.5</v>
      </c>
      <c r="AC63" s="146" t="str">
        <f>IF(ISBLANK($F63),"",IF(ISNA(VBLookup($F63,Сектора!$B$2:$G$6725,4)),"Unknown",VBLookup($F63,Сектора!$B$2:$G$6725,4)))</f>
        <v>Specialty Eateries</v>
      </c>
      <c r="AD63" s="146" t="str">
        <f>IF(ISBLANK($F63),"",IF(ISNA(VBLookup($F63,Сектора!$B$2:$G$6725,3)),"Unknown",VBLookup($F63,Сектора!$B$2:$G$6725,3)))</f>
        <v>Services</v>
      </c>
      <c r="AE63" s="146" t="str">
        <f>IF(ISBLANK($F63),"",IF(ISNA(VBLookup($F63,Сектора!$B$2:$G$6725,6)),"Unknown",VBLookup($F63,Сектора!$B$2:$G$6725,6)))</f>
        <v>NASDAQ</v>
      </c>
      <c r="AF63" s="146" t="str">
        <f>IF(ISNUMBER($B63),VBLookup(WEEKDAY($B63,2),Служебный!$I$2:$J$8,2),"")</f>
        <v>Пятница</v>
      </c>
      <c r="AG63" s="38">
        <f t="shared" si="9"/>
        <v>39</v>
      </c>
      <c r="AH63" s="146" t="str">
        <f>IF(ISNUMBER($B63),VBLookup(MONTH($B63),Служебный!$L$2:$M$13,2),"")</f>
        <v>Сентябрь</v>
      </c>
      <c r="AI63" s="38">
        <f t="shared" si="10"/>
        <v>2012</v>
      </c>
      <c r="AJ63" s="210">
        <f t="shared" si="11"/>
        <v>0.39583333333333331</v>
      </c>
      <c r="AK63" s="211">
        <f t="shared" si="2"/>
        <v>0</v>
      </c>
      <c r="AL63" s="212">
        <f t="shared" si="12"/>
        <v>50</v>
      </c>
      <c r="AM63" s="213">
        <f>IF(AND(ISNUMBER($Z63),ISNUMBER($AN62)),$AN62,"")</f>
        <v>0</v>
      </c>
      <c r="AN63" s="213">
        <f t="shared" si="13"/>
        <v>0</v>
      </c>
      <c r="AO63" s="212">
        <f t="shared" si="14"/>
        <v>200</v>
      </c>
    </row>
    <row r="64" spans="1:41" ht="15" customHeight="1" x14ac:dyDescent="0.25">
      <c r="A64" s="72">
        <v>63</v>
      </c>
      <c r="B64" s="214">
        <v>41173</v>
      </c>
      <c r="C64" s="214">
        <v>41173</v>
      </c>
      <c r="D64" s="204">
        <v>0.40277777777777773</v>
      </c>
      <c r="E64" s="204">
        <v>0.40486111111111112</v>
      </c>
      <c r="F64" s="151" t="s">
        <v>1489</v>
      </c>
      <c r="G64" s="151" t="s">
        <v>26</v>
      </c>
      <c r="H64" s="36">
        <v>52.88</v>
      </c>
      <c r="I64" s="80">
        <v>53</v>
      </c>
      <c r="J64" s="80">
        <v>53.02</v>
      </c>
      <c r="K64" s="81">
        <v>100</v>
      </c>
      <c r="L64" s="152" t="s">
        <v>11992</v>
      </c>
      <c r="M64" s="152" t="s">
        <v>11985</v>
      </c>
      <c r="N64" s="215">
        <v>3</v>
      </c>
      <c r="O64" s="152" t="s">
        <v>13944</v>
      </c>
      <c r="P64" s="80">
        <v>2.5</v>
      </c>
      <c r="Q64" s="37">
        <f t="shared" si="3"/>
        <v>2.5</v>
      </c>
      <c r="R64" s="37">
        <f t="shared" si="4"/>
        <v>5300</v>
      </c>
      <c r="S64" s="37">
        <f t="shared" si="5"/>
        <v>5302</v>
      </c>
      <c r="T64" s="69">
        <f t="shared" si="6"/>
        <v>2.0000000000003126</v>
      </c>
      <c r="U64" s="37">
        <f t="shared" si="0"/>
        <v>2</v>
      </c>
      <c r="V64" s="37">
        <f t="shared" si="1"/>
        <v>-0.5</v>
      </c>
      <c r="W64" s="206">
        <f t="shared" si="22"/>
        <v>1.0101010101010102E-2</v>
      </c>
      <c r="X64" s="206">
        <f t="shared" si="23"/>
        <v>-1.1627906976744186E-2</v>
      </c>
      <c r="Y64" s="37">
        <f t="shared" si="20"/>
        <v>200</v>
      </c>
      <c r="Z64" s="37">
        <f t="shared" si="21"/>
        <v>42.5</v>
      </c>
      <c r="AA64" s="38">
        <f t="shared" si="7"/>
        <v>2.9999999993015081</v>
      </c>
      <c r="AB64" s="39">
        <f t="shared" si="8"/>
        <v>0</v>
      </c>
      <c r="AC64" s="146" t="str">
        <f>IF(ISBLANK($F64),"",IF(ISNA(VBLookup($F64,Сектора!$B$2:$G$6725,4)),"Unknown",VBLookup($F64,Сектора!$B$2:$G$6725,4)))</f>
        <v>Entertainment - Diversified</v>
      </c>
      <c r="AD64" s="146" t="str">
        <f>IF(ISBLANK($F64),"",IF(ISNA(VBLookup($F64,Сектора!$B$2:$G$6725,3)),"Unknown",VBLookup($F64,Сектора!$B$2:$G$6725,3)))</f>
        <v>Services</v>
      </c>
      <c r="AE64" s="146" t="str">
        <f>IF(ISBLANK($F64),"",IF(ISNA(VBLookup($F64,Сектора!$B$2:$G$6725,6)),"Unknown",VBLookup($F64,Сектора!$B$2:$G$6725,6)))</f>
        <v>NYSE</v>
      </c>
      <c r="AF64" s="146" t="str">
        <f>IF(ISNUMBER($B64),VBLookup(WEEKDAY($B64,2),Служебный!$I$2:$J$8,2),"")</f>
        <v>Пятница</v>
      </c>
      <c r="AG64" s="38">
        <f t="shared" si="9"/>
        <v>39</v>
      </c>
      <c r="AH64" s="146" t="str">
        <f>IF(ISNUMBER($B64),VBLookup(MONTH($B64),Служебный!$L$2:$M$13,2),"")</f>
        <v>Сентябрь</v>
      </c>
      <c r="AI64" s="38">
        <f t="shared" si="10"/>
        <v>2012</v>
      </c>
      <c r="AJ64" s="210">
        <f t="shared" si="11"/>
        <v>0.39583333333333331</v>
      </c>
      <c r="AK64" s="211">
        <f t="shared" si="2"/>
        <v>0</v>
      </c>
      <c r="AL64" s="212">
        <f t="shared" si="12"/>
        <v>55</v>
      </c>
      <c r="AM64" s="213">
        <f t="shared" si="19"/>
        <v>0</v>
      </c>
      <c r="AN64" s="213">
        <f t="shared" si="13"/>
        <v>0</v>
      </c>
      <c r="AO64" s="212">
        <f t="shared" si="14"/>
        <v>200</v>
      </c>
    </row>
    <row r="65" spans="1:41" ht="15" customHeight="1" x14ac:dyDescent="0.25">
      <c r="A65" s="72">
        <v>64</v>
      </c>
      <c r="B65" s="214">
        <v>41173</v>
      </c>
      <c r="C65" s="214">
        <v>41173</v>
      </c>
      <c r="D65" s="204">
        <v>0.40833333333333338</v>
      </c>
      <c r="E65" s="204">
        <v>0.41805555555555557</v>
      </c>
      <c r="F65" s="151" t="s">
        <v>1784</v>
      </c>
      <c r="G65" s="151" t="s">
        <v>26</v>
      </c>
      <c r="H65" s="36">
        <v>27.89</v>
      </c>
      <c r="I65" s="80">
        <v>27.95</v>
      </c>
      <c r="J65" s="80">
        <v>28.03</v>
      </c>
      <c r="K65" s="81">
        <v>100</v>
      </c>
      <c r="L65" s="152" t="s">
        <v>11994</v>
      </c>
      <c r="M65" s="152" t="s">
        <v>11984</v>
      </c>
      <c r="N65" s="215">
        <v>3</v>
      </c>
      <c r="O65" s="152" t="s">
        <v>13939</v>
      </c>
      <c r="P65" s="80">
        <v>2.5</v>
      </c>
      <c r="Q65" s="37">
        <f t="shared" si="3"/>
        <v>2.5</v>
      </c>
      <c r="R65" s="37">
        <f t="shared" si="4"/>
        <v>2795</v>
      </c>
      <c r="S65" s="37">
        <f t="shared" si="5"/>
        <v>2803</v>
      </c>
      <c r="T65" s="69">
        <f t="shared" si="6"/>
        <v>8.0000000000001847</v>
      </c>
      <c r="U65" s="37">
        <f t="shared" si="0"/>
        <v>8</v>
      </c>
      <c r="V65" s="37">
        <f t="shared" si="1"/>
        <v>5.5</v>
      </c>
      <c r="W65" s="206">
        <f t="shared" si="22"/>
        <v>0.04</v>
      </c>
      <c r="X65" s="206">
        <f t="shared" si="23"/>
        <v>0.12941176470588237</v>
      </c>
      <c r="Y65" s="37">
        <f t="shared" si="20"/>
        <v>208</v>
      </c>
      <c r="Z65" s="37">
        <f t="shared" si="21"/>
        <v>48</v>
      </c>
      <c r="AA65" s="38">
        <f t="shared" si="7"/>
        <v>14.00000000372529</v>
      </c>
      <c r="AB65" s="39">
        <f t="shared" si="8"/>
        <v>1.5</v>
      </c>
      <c r="AC65" s="146" t="str">
        <f>IF(ISBLANK($F65),"",IF(ISNA(VBLookup($F65,Сектора!$B$2:$G$6725,4)),"Unknown",VBLookup($F65,Сектора!$B$2:$G$6725,4)))</f>
        <v>Data Storage Devices</v>
      </c>
      <c r="AD65" s="146" t="str">
        <f>IF(ISBLANK($F65),"",IF(ISNA(VBLookup($F65,Сектора!$B$2:$G$6725,3)),"Unknown",VBLookup($F65,Сектора!$B$2:$G$6725,3)))</f>
        <v>Technology</v>
      </c>
      <c r="AE65" s="146" t="str">
        <f>IF(ISBLANK($F65),"",IF(ISNA(VBLookup($F65,Сектора!$B$2:$G$6725,6)),"Unknown",VBLookup($F65,Сектора!$B$2:$G$6725,6)))</f>
        <v>NYSE</v>
      </c>
      <c r="AF65" s="146" t="str">
        <f>IF(ISNUMBER($B65),VBLookup(WEEKDAY($B65,2),Служебный!$I$2:$J$8,2),"")</f>
        <v>Пятница</v>
      </c>
      <c r="AG65" s="38">
        <f t="shared" si="9"/>
        <v>39</v>
      </c>
      <c r="AH65" s="146" t="str">
        <f>IF(ISNUMBER($B65),VBLookup(MONTH($B65),Служебный!$L$2:$M$13,2),"")</f>
        <v>Сентябрь</v>
      </c>
      <c r="AI65" s="38">
        <f t="shared" si="10"/>
        <v>2012</v>
      </c>
      <c r="AJ65" s="210">
        <f t="shared" si="11"/>
        <v>0.41666666666666663</v>
      </c>
      <c r="AK65" s="211">
        <f t="shared" si="2"/>
        <v>10</v>
      </c>
      <c r="AL65" s="212">
        <f t="shared" si="12"/>
        <v>30</v>
      </c>
      <c r="AM65" s="213">
        <f t="shared" si="19"/>
        <v>0</v>
      </c>
      <c r="AN65" s="213">
        <f t="shared" si="13"/>
        <v>0</v>
      </c>
      <c r="AO65" s="212">
        <f t="shared" si="14"/>
        <v>200</v>
      </c>
    </row>
    <row r="66" spans="1:41" ht="15" customHeight="1" x14ac:dyDescent="0.25">
      <c r="A66" s="72">
        <v>65</v>
      </c>
      <c r="B66" s="214">
        <v>41173</v>
      </c>
      <c r="C66" s="214">
        <v>41173</v>
      </c>
      <c r="D66" s="204">
        <v>0.41666666666666669</v>
      </c>
      <c r="E66" s="204">
        <v>0.43541666666666662</v>
      </c>
      <c r="F66" s="151" t="s">
        <v>4598</v>
      </c>
      <c r="G66" s="151" t="s">
        <v>26</v>
      </c>
      <c r="H66" s="36">
        <v>68.8</v>
      </c>
      <c r="I66" s="80">
        <v>68.95</v>
      </c>
      <c r="J66" s="80">
        <v>69.849999999999994</v>
      </c>
      <c r="K66" s="81">
        <v>100</v>
      </c>
      <c r="L66" s="152" t="s">
        <v>12032</v>
      </c>
      <c r="M66" s="152" t="s">
        <v>11984</v>
      </c>
      <c r="N66" s="215">
        <v>4</v>
      </c>
      <c r="O66" s="152" t="s">
        <v>13933</v>
      </c>
      <c r="P66" s="80">
        <v>2.5</v>
      </c>
      <c r="Q66" s="37">
        <f t="shared" si="3"/>
        <v>2.5</v>
      </c>
      <c r="R66" s="37">
        <f t="shared" si="4"/>
        <v>6895</v>
      </c>
      <c r="S66" s="37">
        <f t="shared" si="5"/>
        <v>6984.9999999999991</v>
      </c>
      <c r="T66" s="69">
        <f t="shared" si="6"/>
        <v>89.999999999999147</v>
      </c>
      <c r="U66" s="37">
        <f t="shared" ref="U66:U129" si="24">IF(AND(NOT(ISBLANK($G66)),ISNUMBER($R66),ISNUMBER($S66)),ROUND(IF($G66="S",$R66-$S66,$S66-$R66),2),"")</f>
        <v>90</v>
      </c>
      <c r="V66" s="37">
        <f t="shared" ref="V66:V129" si="25">IF(AND(ISNUMBER($Q66),ISNUMBER($U66)),ROUND($U66-$Q66,2),"")</f>
        <v>87.5</v>
      </c>
      <c r="W66" s="206">
        <f t="shared" si="22"/>
        <v>0.43269230769230771</v>
      </c>
      <c r="X66" s="206">
        <f t="shared" si="23"/>
        <v>1.8229166666666667</v>
      </c>
      <c r="Y66" s="37">
        <f t="shared" si="20"/>
        <v>298</v>
      </c>
      <c r="Z66" s="37">
        <f t="shared" si="21"/>
        <v>135.5</v>
      </c>
      <c r="AA66" s="38">
        <f t="shared" si="7"/>
        <v>27.000000004190952</v>
      </c>
      <c r="AB66" s="39">
        <f t="shared" si="8"/>
        <v>6</v>
      </c>
      <c r="AC66" s="146" t="str">
        <f>IF(ISBLANK($F66),"",IF(ISNA(VBLookup($F66,Сектора!$B$2:$G$6725,4)),"Unknown",VBLookup($F66,Сектора!$B$2:$G$6725,4)))</f>
        <v>Paper &amp; Paper Products</v>
      </c>
      <c r="AD66" s="146" t="str">
        <f>IF(ISBLANK($F66),"",IF(ISNA(VBLookup($F66,Сектора!$B$2:$G$6725,3)),"Unknown",VBLookup($F66,Сектора!$B$2:$G$6725,3)))</f>
        <v>Consumer Goods</v>
      </c>
      <c r="AE66" s="146" t="str">
        <f>IF(ISBLANK($F66),"",IF(ISNA(VBLookup($F66,Сектора!$B$2:$G$6725,6)),"Unknown",VBLookup($F66,Сектора!$B$2:$G$6725,6)))</f>
        <v>NYSE</v>
      </c>
      <c r="AF66" s="146" t="str">
        <f>IF(ISNUMBER($B66),VBLookup(WEEKDAY($B66,2),Служебный!$I$2:$J$8,2),"")</f>
        <v>Пятница</v>
      </c>
      <c r="AG66" s="38">
        <f t="shared" si="9"/>
        <v>39</v>
      </c>
      <c r="AH66" s="146" t="str">
        <f>IF(ISNUMBER($B66),VBLookup(MONTH($B66),Служебный!$L$2:$M$13,2),"")</f>
        <v>Сентябрь</v>
      </c>
      <c r="AI66" s="38">
        <f t="shared" si="10"/>
        <v>2012</v>
      </c>
      <c r="AJ66" s="210">
        <f t="shared" si="11"/>
        <v>0.41666666666666663</v>
      </c>
      <c r="AK66" s="211">
        <f t="shared" ref="AK66:AK129" si="26">IF(ISNUMBER($AA66),MROUND($AA66,10),"")</f>
        <v>30</v>
      </c>
      <c r="AL66" s="212">
        <f t="shared" si="12"/>
        <v>70</v>
      </c>
      <c r="AM66" s="213">
        <f t="shared" si="19"/>
        <v>0</v>
      </c>
      <c r="AN66" s="213">
        <f t="shared" si="13"/>
        <v>0</v>
      </c>
      <c r="AO66" s="212">
        <f t="shared" si="14"/>
        <v>200</v>
      </c>
    </row>
    <row r="67" spans="1:41" ht="15" customHeight="1" x14ac:dyDescent="0.25">
      <c r="A67" s="72">
        <v>66</v>
      </c>
      <c r="B67" s="214">
        <v>41173</v>
      </c>
      <c r="C67" s="214">
        <v>41173</v>
      </c>
      <c r="D67" s="204">
        <v>0.6118055555555556</v>
      </c>
      <c r="E67" s="204">
        <v>0.62361111111111112</v>
      </c>
      <c r="F67" s="151" t="s">
        <v>1280</v>
      </c>
      <c r="G67" s="151" t="s">
        <v>26</v>
      </c>
      <c r="H67" s="36">
        <v>19.989999999999998</v>
      </c>
      <c r="I67" s="80">
        <v>20</v>
      </c>
      <c r="J67" s="80">
        <v>20.010000000000002</v>
      </c>
      <c r="K67" s="81">
        <v>100</v>
      </c>
      <c r="L67" s="152" t="s">
        <v>11988</v>
      </c>
      <c r="M67" s="152" t="s">
        <v>11985</v>
      </c>
      <c r="N67" s="215">
        <v>2</v>
      </c>
      <c r="O67" s="152" t="s">
        <v>13945</v>
      </c>
      <c r="P67" s="80">
        <v>2.5</v>
      </c>
      <c r="Q67" s="37">
        <f t="shared" ref="Q67:Q130" si="27">IF(AND(ISNUMBER($K67),ISNUMBER($P67)),$P67*$K67/100,"")</f>
        <v>2.5</v>
      </c>
      <c r="R67" s="37">
        <f t="shared" ref="R67:R130" si="28">IF(AND(ISNUMBER($I67),ISNUMBER($K67)),$I67*$K67,"")</f>
        <v>2000</v>
      </c>
      <c r="S67" s="37">
        <f t="shared" ref="S67:S130" si="29">IF(AND(ISNUMBER($J67),ISNUMBER($K67)),$J67*$K67,"")</f>
        <v>2001.0000000000002</v>
      </c>
      <c r="T67" s="69">
        <f t="shared" ref="T67:T130" si="30">IF(AND(NOT(ISBLANK($G67)),ISNUMBER($I67),ISNUMBER($J67)),IF($G67="S",$I67-$J67,$J67-$I67)*100,"")</f>
        <v>1.0000000000001563</v>
      </c>
      <c r="U67" s="37">
        <f t="shared" si="24"/>
        <v>1</v>
      </c>
      <c r="V67" s="37">
        <f t="shared" si="25"/>
        <v>-1.5</v>
      </c>
      <c r="W67" s="206">
        <f t="shared" si="22"/>
        <v>3.3557046979865771E-3</v>
      </c>
      <c r="X67" s="206">
        <f t="shared" si="23"/>
        <v>-1.107011070110701E-2</v>
      </c>
      <c r="Y67" s="37">
        <f t="shared" si="20"/>
        <v>299</v>
      </c>
      <c r="Z67" s="37">
        <f t="shared" si="21"/>
        <v>134</v>
      </c>
      <c r="AA67" s="38">
        <f t="shared" ref="AA67:AA130" si="31">IF(AND(ISNUMBER($C67),ISNUMBER($E67),ISNUMBER($B67),ISNUMBER($D67)),(($C67+$E67)-($B67+$D67))*1440,"")</f>
        <v>17.000000003026798</v>
      </c>
      <c r="AB67" s="39">
        <f t="shared" ref="AB67:AB130" si="32">IF(AND(NOT(ISBLANK($G67)),ISNUMBER($I67),ISNUMBER($J67)),IF(AND(ISNUMBER($H67),ABS($I67-$H67)&gt;0),ROUND(IF($G67="S",$I67-$J67,$J67-$I67)/ABS($I67-$H67)/0.5,0)*0.5,0),"")</f>
        <v>1</v>
      </c>
      <c r="AC67" s="146" t="str">
        <f>IF(ISBLANK($F67),"",IF(ISNA(VBLookup($F67,Сектора!$B$2:$G$6725,4)),"Unknown",VBLookup($F67,Сектора!$B$2:$G$6725,4)))</f>
        <v>Rubber &amp; Plastics</v>
      </c>
      <c r="AD67" s="146" t="str">
        <f>IF(ISBLANK($F67),"",IF(ISNA(VBLookup($F67,Сектора!$B$2:$G$6725,3)),"Unknown",VBLookup($F67,Сектора!$B$2:$G$6725,3)))</f>
        <v>Consumer Goods</v>
      </c>
      <c r="AE67" s="146" t="str">
        <f>IF(ISBLANK($F67),"",IF(ISNA(VBLookup($F67,Сектора!$B$2:$G$6725,6)),"Unknown",VBLookup($F67,Сектора!$B$2:$G$6725,6)))</f>
        <v>NYSE</v>
      </c>
      <c r="AF67" s="146" t="str">
        <f>IF(ISNUMBER($B67),VBLookup(WEEKDAY($B67,2),Служебный!$I$2:$J$8,2),"")</f>
        <v>Пятница</v>
      </c>
      <c r="AG67" s="38">
        <f t="shared" ref="AG67:AG130" si="33">IF(ISNUMBER($B67),WEEKNUM($B67,2),"")</f>
        <v>39</v>
      </c>
      <c r="AH67" s="146" t="str">
        <f>IF(ISNUMBER($B67),VBLookup(MONTH($B67),Служебный!$L$2:$M$13,2),"")</f>
        <v>Сентябрь</v>
      </c>
      <c r="AI67" s="38">
        <f t="shared" ref="AI67:AI130" si="34">IF(ISNUMBER($B67),YEAR($B67),"")</f>
        <v>2012</v>
      </c>
      <c r="AJ67" s="210">
        <f t="shared" ref="AJ67:AJ130" si="35">IF(ISNUMBER($D67),MROUND($D67,1/48),"")</f>
        <v>0.60416666666666663</v>
      </c>
      <c r="AK67" s="211">
        <f t="shared" si="26"/>
        <v>20</v>
      </c>
      <c r="AL67" s="212">
        <f t="shared" ref="AL67:AL130" si="36">IF(ISNUMBER($I67),MROUND($I67,5),"")</f>
        <v>20</v>
      </c>
      <c r="AM67" s="213">
        <f t="shared" si="19"/>
        <v>0</v>
      </c>
      <c r="AN67" s="213">
        <f t="shared" ref="AN67:AN130" si="37">IF(ISNUMBER($Z67),IF($B67&lt;&gt;$B68,$Z67,0),"")</f>
        <v>134</v>
      </c>
      <c r="AO67" s="212">
        <f t="shared" ref="AO67:AO130" si="38">IF(ISNUMBER($K67),$K67*2,"")</f>
        <v>200</v>
      </c>
    </row>
    <row r="68" spans="1:41" ht="15" customHeight="1" x14ac:dyDescent="0.25">
      <c r="A68" s="72">
        <v>67</v>
      </c>
      <c r="B68" s="214">
        <v>41176</v>
      </c>
      <c r="C68" s="214">
        <v>41176</v>
      </c>
      <c r="D68" s="204">
        <v>0.3972222222222222</v>
      </c>
      <c r="E68" s="204">
        <v>0.39930555555555558</v>
      </c>
      <c r="F68" s="151" t="s">
        <v>2827</v>
      </c>
      <c r="G68" s="151" t="s">
        <v>26</v>
      </c>
      <c r="H68" s="36">
        <v>36.9</v>
      </c>
      <c r="I68" s="80">
        <v>37.049999999999997</v>
      </c>
      <c r="J68" s="80">
        <v>36.89</v>
      </c>
      <c r="K68" s="81">
        <v>100</v>
      </c>
      <c r="L68" s="152" t="s">
        <v>11994</v>
      </c>
      <c r="M68" s="152" t="s">
        <v>11983</v>
      </c>
      <c r="N68" s="215">
        <v>2</v>
      </c>
      <c r="O68" s="152" t="s">
        <v>13945</v>
      </c>
      <c r="P68" s="80">
        <v>2.5</v>
      </c>
      <c r="Q68" s="37">
        <f t="shared" si="27"/>
        <v>2.5</v>
      </c>
      <c r="R68" s="37">
        <f t="shared" si="28"/>
        <v>3704.9999999999995</v>
      </c>
      <c r="S68" s="37">
        <f t="shared" si="29"/>
        <v>3689</v>
      </c>
      <c r="T68" s="69">
        <f t="shared" si="30"/>
        <v>-15.999999999999659</v>
      </c>
      <c r="U68" s="37">
        <f t="shared" si="24"/>
        <v>-16</v>
      </c>
      <c r="V68" s="37">
        <f t="shared" si="25"/>
        <v>-18.5</v>
      </c>
      <c r="W68" s="206">
        <f t="shared" si="22"/>
        <v>-5.3511705685618728E-2</v>
      </c>
      <c r="X68" s="206">
        <f t="shared" si="23"/>
        <v>-0.13805970149253732</v>
      </c>
      <c r="Y68" s="37">
        <f t="shared" si="20"/>
        <v>283</v>
      </c>
      <c r="Z68" s="37">
        <f t="shared" si="21"/>
        <v>115.5</v>
      </c>
      <c r="AA68" s="38">
        <f t="shared" si="31"/>
        <v>2.9999999993015081</v>
      </c>
      <c r="AB68" s="39">
        <f t="shared" si="32"/>
        <v>-1</v>
      </c>
      <c r="AC68" s="146" t="str">
        <f>IF(ISBLANK($F68),"",IF(ISNA(VBLookup($F68,Сектора!$B$2:$G$6725,4)),"Unknown",VBLookup($F68,Сектора!$B$2:$G$6725,4)))</f>
        <v>Paper &amp; Paper Products</v>
      </c>
      <c r="AD68" s="146" t="str">
        <f>IF(ISBLANK($F68),"",IF(ISNA(VBLookup($F68,Сектора!$B$2:$G$6725,3)),"Unknown",VBLookup($F68,Сектора!$B$2:$G$6725,3)))</f>
        <v>Consumer Goods</v>
      </c>
      <c r="AE68" s="146" t="str">
        <f>IF(ISBLANK($F68),"",IF(ISNA(VBLookup($F68,Сектора!$B$2:$G$6725,6)),"Unknown",VBLookup($F68,Сектора!$B$2:$G$6725,6)))</f>
        <v>NYSE</v>
      </c>
      <c r="AF68" s="146" t="str">
        <f>IF(ISNUMBER($B68),VBLookup(WEEKDAY($B68,2),Служебный!$I$2:$J$8,2),"")</f>
        <v>Понедельник</v>
      </c>
      <c r="AG68" s="38">
        <f t="shared" si="33"/>
        <v>40</v>
      </c>
      <c r="AH68" s="146" t="str">
        <f>IF(ISNUMBER($B68),VBLookup(MONTH($B68),Служебный!$L$2:$M$13,2),"")</f>
        <v>Сентябрь</v>
      </c>
      <c r="AI68" s="38">
        <f t="shared" si="34"/>
        <v>2012</v>
      </c>
      <c r="AJ68" s="210">
        <f t="shared" si="35"/>
        <v>0.39583333333333331</v>
      </c>
      <c r="AK68" s="211">
        <f t="shared" si="26"/>
        <v>0</v>
      </c>
      <c r="AL68" s="212">
        <f t="shared" si="36"/>
        <v>35</v>
      </c>
      <c r="AM68" s="213">
        <f t="shared" ref="AM68:AM131" si="39">IF(AND(ISNUMBER($Z68),ISNUMBER($AN67)),$AN67,"")</f>
        <v>134</v>
      </c>
      <c r="AN68" s="213">
        <f t="shared" si="37"/>
        <v>0</v>
      </c>
      <c r="AO68" s="212">
        <f t="shared" si="38"/>
        <v>200</v>
      </c>
    </row>
    <row r="69" spans="1:41" ht="15" customHeight="1" x14ac:dyDescent="0.25">
      <c r="A69" s="72">
        <v>68</v>
      </c>
      <c r="B69" s="214">
        <v>41176</v>
      </c>
      <c r="C69" s="214">
        <v>41176</v>
      </c>
      <c r="D69" s="204">
        <v>0.44444444444444442</v>
      </c>
      <c r="E69" s="204">
        <v>0.4513888888888889</v>
      </c>
      <c r="F69" s="151" t="s">
        <v>2827</v>
      </c>
      <c r="G69" s="151" t="s">
        <v>26</v>
      </c>
      <c r="H69" s="36">
        <v>36.79</v>
      </c>
      <c r="I69" s="80">
        <v>36.9</v>
      </c>
      <c r="J69" s="80">
        <v>36.75</v>
      </c>
      <c r="K69" s="81">
        <v>100</v>
      </c>
      <c r="L69" s="152" t="s">
        <v>11989</v>
      </c>
      <c r="M69" s="152" t="s">
        <v>11983</v>
      </c>
      <c r="N69" s="215">
        <v>2</v>
      </c>
      <c r="O69" s="152"/>
      <c r="P69" s="80">
        <v>2.5</v>
      </c>
      <c r="Q69" s="37">
        <f t="shared" si="27"/>
        <v>2.5</v>
      </c>
      <c r="R69" s="37">
        <f t="shared" si="28"/>
        <v>3690</v>
      </c>
      <c r="S69" s="37">
        <f t="shared" si="29"/>
        <v>3675</v>
      </c>
      <c r="T69" s="69">
        <f t="shared" si="30"/>
        <v>-14.999999999999858</v>
      </c>
      <c r="U69" s="37">
        <f t="shared" si="24"/>
        <v>-15</v>
      </c>
      <c r="V69" s="37">
        <f t="shared" si="25"/>
        <v>-17.5</v>
      </c>
      <c r="W69" s="206">
        <f t="shared" si="22"/>
        <v>-5.3003533568904596E-2</v>
      </c>
      <c r="X69" s="206">
        <f t="shared" si="23"/>
        <v>-0.15151515151515152</v>
      </c>
      <c r="Y69" s="37">
        <f t="shared" si="20"/>
        <v>268</v>
      </c>
      <c r="Z69" s="37">
        <f t="shared" si="21"/>
        <v>98</v>
      </c>
      <c r="AA69" s="38">
        <f t="shared" si="31"/>
        <v>10.000000001164153</v>
      </c>
      <c r="AB69" s="39">
        <f t="shared" si="32"/>
        <v>-1.5</v>
      </c>
      <c r="AC69" s="146" t="str">
        <f>IF(ISBLANK($F69),"",IF(ISNA(VBLookup($F69,Сектора!$B$2:$G$6725,4)),"Unknown",VBLookup($F69,Сектора!$B$2:$G$6725,4)))</f>
        <v>Paper &amp; Paper Products</v>
      </c>
      <c r="AD69" s="146" t="str">
        <f>IF(ISBLANK($F69),"",IF(ISNA(VBLookup($F69,Сектора!$B$2:$G$6725,3)),"Unknown",VBLookup($F69,Сектора!$B$2:$G$6725,3)))</f>
        <v>Consumer Goods</v>
      </c>
      <c r="AE69" s="146" t="str">
        <f>IF(ISBLANK($F69),"",IF(ISNA(VBLookup($F69,Сектора!$B$2:$G$6725,6)),"Unknown",VBLookup($F69,Сектора!$B$2:$G$6725,6)))</f>
        <v>NYSE</v>
      </c>
      <c r="AF69" s="146" t="str">
        <f>IF(ISNUMBER($B69),VBLookup(WEEKDAY($B69,2),Служебный!$I$2:$J$8,2),"")</f>
        <v>Понедельник</v>
      </c>
      <c r="AG69" s="38">
        <f t="shared" si="33"/>
        <v>40</v>
      </c>
      <c r="AH69" s="146" t="str">
        <f>IF(ISNUMBER($B69),VBLookup(MONTH($B69),Служебный!$L$2:$M$13,2),"")</f>
        <v>Сентябрь</v>
      </c>
      <c r="AI69" s="38">
        <f t="shared" si="34"/>
        <v>2012</v>
      </c>
      <c r="AJ69" s="210">
        <f t="shared" si="35"/>
        <v>0.4375</v>
      </c>
      <c r="AK69" s="211">
        <f t="shared" si="26"/>
        <v>10</v>
      </c>
      <c r="AL69" s="212">
        <f t="shared" si="36"/>
        <v>35</v>
      </c>
      <c r="AM69" s="213">
        <f t="shared" si="39"/>
        <v>0</v>
      </c>
      <c r="AN69" s="213">
        <f t="shared" si="37"/>
        <v>0</v>
      </c>
      <c r="AO69" s="212">
        <f t="shared" si="38"/>
        <v>200</v>
      </c>
    </row>
    <row r="70" spans="1:41" ht="15" customHeight="1" x14ac:dyDescent="0.25">
      <c r="A70" s="72">
        <v>69</v>
      </c>
      <c r="B70" s="214">
        <v>41176</v>
      </c>
      <c r="C70" s="214">
        <v>41176</v>
      </c>
      <c r="D70" s="204">
        <v>0.44930555555555557</v>
      </c>
      <c r="E70" s="204">
        <v>0.4513888888888889</v>
      </c>
      <c r="F70" s="151" t="s">
        <v>2827</v>
      </c>
      <c r="G70" s="151" t="s">
        <v>26</v>
      </c>
      <c r="H70" s="36">
        <v>36.79</v>
      </c>
      <c r="I70" s="80">
        <v>36.89</v>
      </c>
      <c r="J70" s="80">
        <v>36.75</v>
      </c>
      <c r="K70" s="81">
        <v>100</v>
      </c>
      <c r="L70" s="152" t="s">
        <v>11989</v>
      </c>
      <c r="M70" s="152" t="s">
        <v>11983</v>
      </c>
      <c r="N70" s="215">
        <v>2</v>
      </c>
      <c r="O70" s="152"/>
      <c r="P70" s="80">
        <v>2.5</v>
      </c>
      <c r="Q70" s="37">
        <f t="shared" si="27"/>
        <v>2.5</v>
      </c>
      <c r="R70" s="37">
        <f t="shared" si="28"/>
        <v>3689</v>
      </c>
      <c r="S70" s="37">
        <f t="shared" si="29"/>
        <v>3675</v>
      </c>
      <c r="T70" s="69">
        <f t="shared" si="30"/>
        <v>-14.000000000000057</v>
      </c>
      <c r="U70" s="37">
        <f t="shared" si="24"/>
        <v>-14</v>
      </c>
      <c r="V70" s="37">
        <f t="shared" si="25"/>
        <v>-16.5</v>
      </c>
      <c r="W70" s="206">
        <f t="shared" si="22"/>
        <v>-5.2238805970149252E-2</v>
      </c>
      <c r="X70" s="206">
        <f t="shared" si="23"/>
        <v>-0.1683673469387755</v>
      </c>
      <c r="Y70" s="37">
        <f t="shared" si="20"/>
        <v>254</v>
      </c>
      <c r="Z70" s="37">
        <f t="shared" si="21"/>
        <v>81.5</v>
      </c>
      <c r="AA70" s="38">
        <f t="shared" si="31"/>
        <v>2.9999999993015081</v>
      </c>
      <c r="AB70" s="39">
        <f t="shared" si="32"/>
        <v>-1.5</v>
      </c>
      <c r="AC70" s="146" t="str">
        <f>IF(ISBLANK($F70),"",IF(ISNA(VBLookup($F70,Сектора!$B$2:$G$6725,4)),"Unknown",VBLookup($F70,Сектора!$B$2:$G$6725,4)))</f>
        <v>Paper &amp; Paper Products</v>
      </c>
      <c r="AD70" s="146" t="str">
        <f>IF(ISBLANK($F70),"",IF(ISNA(VBLookup($F70,Сектора!$B$2:$G$6725,3)),"Unknown",VBLookup($F70,Сектора!$B$2:$G$6725,3)))</f>
        <v>Consumer Goods</v>
      </c>
      <c r="AE70" s="146" t="str">
        <f>IF(ISBLANK($F70),"",IF(ISNA(VBLookup($F70,Сектора!$B$2:$G$6725,6)),"Unknown",VBLookup($F70,Сектора!$B$2:$G$6725,6)))</f>
        <v>NYSE</v>
      </c>
      <c r="AF70" s="146" t="str">
        <f>IF(ISNUMBER($B70),VBLookup(WEEKDAY($B70,2),Служебный!$I$2:$J$8,2),"")</f>
        <v>Понедельник</v>
      </c>
      <c r="AG70" s="38">
        <f t="shared" si="33"/>
        <v>40</v>
      </c>
      <c r="AH70" s="146" t="str">
        <f>IF(ISNUMBER($B70),VBLookup(MONTH($B70),Служебный!$L$2:$M$13,2),"")</f>
        <v>Сентябрь</v>
      </c>
      <c r="AI70" s="38">
        <f t="shared" si="34"/>
        <v>2012</v>
      </c>
      <c r="AJ70" s="210">
        <f t="shared" si="35"/>
        <v>0.45833333333333331</v>
      </c>
      <c r="AK70" s="211">
        <f t="shared" si="26"/>
        <v>0</v>
      </c>
      <c r="AL70" s="212">
        <f t="shared" si="36"/>
        <v>35</v>
      </c>
      <c r="AM70" s="213">
        <f t="shared" si="39"/>
        <v>0</v>
      </c>
      <c r="AN70" s="213">
        <f t="shared" si="37"/>
        <v>0</v>
      </c>
      <c r="AO70" s="212">
        <f t="shared" si="38"/>
        <v>200</v>
      </c>
    </row>
    <row r="71" spans="1:41" ht="15" customHeight="1" x14ac:dyDescent="0.25">
      <c r="A71" s="72">
        <v>70</v>
      </c>
      <c r="B71" s="214">
        <v>41176</v>
      </c>
      <c r="C71" s="214">
        <v>41176</v>
      </c>
      <c r="D71" s="204">
        <v>0.39999999999999997</v>
      </c>
      <c r="E71" s="204">
        <v>0.41875000000000001</v>
      </c>
      <c r="F71" s="151" t="s">
        <v>13946</v>
      </c>
      <c r="G71" s="151" t="s">
        <v>26</v>
      </c>
      <c r="H71" s="36">
        <v>39.14</v>
      </c>
      <c r="I71" s="80">
        <v>39.270000000000003</v>
      </c>
      <c r="J71" s="80">
        <v>39.1</v>
      </c>
      <c r="K71" s="81">
        <v>100</v>
      </c>
      <c r="L71" s="152" t="s">
        <v>11988</v>
      </c>
      <c r="M71" s="152" t="s">
        <v>11983</v>
      </c>
      <c r="N71" s="215">
        <v>2</v>
      </c>
      <c r="O71" s="152" t="s">
        <v>13945</v>
      </c>
      <c r="P71" s="80">
        <v>2.5</v>
      </c>
      <c r="Q71" s="37">
        <f t="shared" si="27"/>
        <v>2.5</v>
      </c>
      <c r="R71" s="37">
        <f t="shared" si="28"/>
        <v>3927.0000000000005</v>
      </c>
      <c r="S71" s="37">
        <f t="shared" si="29"/>
        <v>3910</v>
      </c>
      <c r="T71" s="69">
        <f t="shared" si="30"/>
        <v>-17.000000000000171</v>
      </c>
      <c r="U71" s="37">
        <f t="shared" si="24"/>
        <v>-17</v>
      </c>
      <c r="V71" s="37">
        <f t="shared" si="25"/>
        <v>-19.5</v>
      </c>
      <c r="W71" s="206">
        <f t="shared" si="22"/>
        <v>-6.6929133858267723E-2</v>
      </c>
      <c r="X71" s="206">
        <f t="shared" si="23"/>
        <v>-0.2392638036809816</v>
      </c>
      <c r="Y71" s="37">
        <f t="shared" si="20"/>
        <v>237</v>
      </c>
      <c r="Z71" s="37">
        <f t="shared" si="21"/>
        <v>62</v>
      </c>
      <c r="AA71" s="38">
        <f t="shared" si="31"/>
        <v>26.999999993713573</v>
      </c>
      <c r="AB71" s="39">
        <f t="shared" si="32"/>
        <v>-1.5</v>
      </c>
      <c r="AC71" s="146" t="str">
        <f>IF(ISBLANK($F71),"",IF(ISNA(VBLookup($F71,Сектора!$B$2:$G$6725,4)),"Unknown",VBLookup($F71,Сектора!$B$2:$G$6725,4)))</f>
        <v>Unknown</v>
      </c>
      <c r="AD71" s="146" t="str">
        <f>IF(ISBLANK($F71),"",IF(ISNA(VBLookup($F71,Сектора!$B$2:$G$6725,3)),"Unknown",VBLookup($F71,Сектора!$B$2:$G$6725,3)))</f>
        <v>Unknown</v>
      </c>
      <c r="AE71" s="146" t="str">
        <f>IF(ISBLANK($F71),"",IF(ISNA(VBLookup($F71,Сектора!$B$2:$G$6725,6)),"Unknown",VBLookup($F71,Сектора!$B$2:$G$6725,6)))</f>
        <v>Unknown</v>
      </c>
      <c r="AF71" s="146" t="str">
        <f>IF(ISNUMBER($B71),VBLookup(WEEKDAY($B71,2),Служебный!$I$2:$J$8,2),"")</f>
        <v>Понедельник</v>
      </c>
      <c r="AG71" s="38">
        <f t="shared" si="33"/>
        <v>40</v>
      </c>
      <c r="AH71" s="146" t="str">
        <f>IF(ISNUMBER($B71),VBLookup(MONTH($B71),Служебный!$L$2:$M$13,2),"")</f>
        <v>Сентябрь</v>
      </c>
      <c r="AI71" s="38">
        <f t="shared" si="34"/>
        <v>2012</v>
      </c>
      <c r="AJ71" s="210">
        <f t="shared" si="35"/>
        <v>0.39583333333333331</v>
      </c>
      <c r="AK71" s="211">
        <f t="shared" si="26"/>
        <v>30</v>
      </c>
      <c r="AL71" s="212">
        <f t="shared" si="36"/>
        <v>40</v>
      </c>
      <c r="AM71" s="213">
        <f t="shared" si="39"/>
        <v>0</v>
      </c>
      <c r="AN71" s="213">
        <f t="shared" si="37"/>
        <v>0</v>
      </c>
      <c r="AO71" s="212">
        <f t="shared" si="38"/>
        <v>200</v>
      </c>
    </row>
    <row r="72" spans="1:41" ht="15" customHeight="1" x14ac:dyDescent="0.25">
      <c r="A72" s="72">
        <v>71</v>
      </c>
      <c r="B72" s="214">
        <v>41176</v>
      </c>
      <c r="C72" s="214">
        <v>41176</v>
      </c>
      <c r="D72" s="204">
        <v>0.41250000000000003</v>
      </c>
      <c r="E72" s="204">
        <v>0.41875000000000001</v>
      </c>
      <c r="F72" s="151" t="s">
        <v>13946</v>
      </c>
      <c r="G72" s="151" t="s">
        <v>26</v>
      </c>
      <c r="H72" s="36">
        <v>39.14</v>
      </c>
      <c r="I72" s="80">
        <v>39.29</v>
      </c>
      <c r="J72" s="80">
        <v>39.1</v>
      </c>
      <c r="K72" s="81">
        <v>100</v>
      </c>
      <c r="L72" s="152" t="s">
        <v>11988</v>
      </c>
      <c r="M72" s="152" t="s">
        <v>11983</v>
      </c>
      <c r="N72" s="215">
        <v>2</v>
      </c>
      <c r="O72" s="152" t="s">
        <v>13945</v>
      </c>
      <c r="P72" s="80">
        <v>2.5</v>
      </c>
      <c r="Q72" s="37">
        <f t="shared" si="27"/>
        <v>2.5</v>
      </c>
      <c r="R72" s="37">
        <f t="shared" si="28"/>
        <v>3929</v>
      </c>
      <c r="S72" s="37">
        <f t="shared" si="29"/>
        <v>3910</v>
      </c>
      <c r="T72" s="69">
        <f t="shared" si="30"/>
        <v>-18.999999999999773</v>
      </c>
      <c r="U72" s="37">
        <f t="shared" si="24"/>
        <v>-19</v>
      </c>
      <c r="V72" s="37">
        <f t="shared" si="25"/>
        <v>-21.5</v>
      </c>
      <c r="W72" s="206">
        <f t="shared" si="22"/>
        <v>-8.0168776371308023E-2</v>
      </c>
      <c r="X72" s="206">
        <f t="shared" si="23"/>
        <v>-0.34677419354838712</v>
      </c>
      <c r="Y72" s="37">
        <f t="shared" si="20"/>
        <v>218</v>
      </c>
      <c r="Z72" s="37">
        <f t="shared" si="21"/>
        <v>40.5</v>
      </c>
      <c r="AA72" s="38">
        <f t="shared" si="31"/>
        <v>8.9999999979045242</v>
      </c>
      <c r="AB72" s="39">
        <f t="shared" si="32"/>
        <v>-1.5</v>
      </c>
      <c r="AC72" s="146" t="str">
        <f>IF(ISBLANK($F72),"",IF(ISNA(VBLookup($F72,Сектора!$B$2:$G$6725,4)),"Unknown",VBLookup($F72,Сектора!$B$2:$G$6725,4)))</f>
        <v>Unknown</v>
      </c>
      <c r="AD72" s="146" t="str">
        <f>IF(ISBLANK($F72),"",IF(ISNA(VBLookup($F72,Сектора!$B$2:$G$6725,3)),"Unknown",VBLookup($F72,Сектора!$B$2:$G$6725,3)))</f>
        <v>Unknown</v>
      </c>
      <c r="AE72" s="146" t="str">
        <f>IF(ISBLANK($F72),"",IF(ISNA(VBLookup($F72,Сектора!$B$2:$G$6725,6)),"Unknown",VBLookup($F72,Сектора!$B$2:$G$6725,6)))</f>
        <v>Unknown</v>
      </c>
      <c r="AF72" s="146" t="str">
        <f>IF(ISNUMBER($B72),VBLookup(WEEKDAY($B72,2),Служебный!$I$2:$J$8,2),"")</f>
        <v>Понедельник</v>
      </c>
      <c r="AG72" s="38">
        <f t="shared" si="33"/>
        <v>40</v>
      </c>
      <c r="AH72" s="146" t="str">
        <f>IF(ISNUMBER($B72),VBLookup(MONTH($B72),Служебный!$L$2:$M$13,2),"")</f>
        <v>Сентябрь</v>
      </c>
      <c r="AI72" s="38">
        <f t="shared" si="34"/>
        <v>2012</v>
      </c>
      <c r="AJ72" s="210">
        <f t="shared" si="35"/>
        <v>0.41666666666666663</v>
      </c>
      <c r="AK72" s="211">
        <f t="shared" si="26"/>
        <v>10</v>
      </c>
      <c r="AL72" s="212">
        <f t="shared" si="36"/>
        <v>40</v>
      </c>
      <c r="AM72" s="213">
        <f t="shared" si="39"/>
        <v>0</v>
      </c>
      <c r="AN72" s="213">
        <f t="shared" si="37"/>
        <v>0</v>
      </c>
      <c r="AO72" s="212">
        <f t="shared" si="38"/>
        <v>200</v>
      </c>
    </row>
    <row r="73" spans="1:41" ht="15" customHeight="1" x14ac:dyDescent="0.25">
      <c r="A73" s="72">
        <v>72</v>
      </c>
      <c r="B73" s="214">
        <v>41176</v>
      </c>
      <c r="C73" s="214">
        <v>41176</v>
      </c>
      <c r="D73" s="204">
        <v>0.41319444444444442</v>
      </c>
      <c r="E73" s="204">
        <v>0.41875000000000001</v>
      </c>
      <c r="F73" s="151" t="s">
        <v>13946</v>
      </c>
      <c r="G73" s="151" t="s">
        <v>26</v>
      </c>
      <c r="H73" s="36">
        <v>39.14</v>
      </c>
      <c r="I73" s="80">
        <v>39.29</v>
      </c>
      <c r="J73" s="80">
        <v>39.1</v>
      </c>
      <c r="K73" s="81">
        <v>200</v>
      </c>
      <c r="L73" s="152" t="s">
        <v>11988</v>
      </c>
      <c r="M73" s="152" t="s">
        <v>11983</v>
      </c>
      <c r="N73" s="215">
        <v>2</v>
      </c>
      <c r="O73" s="152" t="s">
        <v>13945</v>
      </c>
      <c r="P73" s="80">
        <v>2.5</v>
      </c>
      <c r="Q73" s="37">
        <f t="shared" si="27"/>
        <v>5</v>
      </c>
      <c r="R73" s="37">
        <f t="shared" si="28"/>
        <v>7858</v>
      </c>
      <c r="S73" s="37">
        <f t="shared" si="29"/>
        <v>7820</v>
      </c>
      <c r="T73" s="69">
        <f t="shared" si="30"/>
        <v>-18.999999999999773</v>
      </c>
      <c r="U73" s="37">
        <f t="shared" si="24"/>
        <v>-38</v>
      </c>
      <c r="V73" s="37">
        <f t="shared" si="25"/>
        <v>-43</v>
      </c>
      <c r="W73" s="206">
        <f t="shared" si="22"/>
        <v>-0.1743119266055046</v>
      </c>
      <c r="X73" s="206">
        <f t="shared" si="23"/>
        <v>-1.0617283950617284</v>
      </c>
      <c r="Y73" s="37">
        <f t="shared" si="20"/>
        <v>180</v>
      </c>
      <c r="Z73" s="37">
        <f t="shared" si="21"/>
        <v>-2.5</v>
      </c>
      <c r="AA73" s="38">
        <f t="shared" si="31"/>
        <v>7.9999999946448952</v>
      </c>
      <c r="AB73" s="39">
        <f t="shared" si="32"/>
        <v>-1.5</v>
      </c>
      <c r="AC73" s="146" t="str">
        <f>IF(ISBLANK($F73),"",IF(ISNA(VBLookup($F73,Сектора!$B$2:$G$6725,4)),"Unknown",VBLookup($F73,Сектора!$B$2:$G$6725,4)))</f>
        <v>Unknown</v>
      </c>
      <c r="AD73" s="146" t="str">
        <f>IF(ISBLANK($F73),"",IF(ISNA(VBLookup($F73,Сектора!$B$2:$G$6725,3)),"Unknown",VBLookup($F73,Сектора!$B$2:$G$6725,3)))</f>
        <v>Unknown</v>
      </c>
      <c r="AE73" s="146" t="str">
        <f>IF(ISBLANK($F73),"",IF(ISNA(VBLookup($F73,Сектора!$B$2:$G$6725,6)),"Unknown",VBLookup($F73,Сектора!$B$2:$G$6725,6)))</f>
        <v>Unknown</v>
      </c>
      <c r="AF73" s="146" t="str">
        <f>IF(ISNUMBER($B73),VBLookup(WEEKDAY($B73,2),Служебный!$I$2:$J$8,2),"")</f>
        <v>Понедельник</v>
      </c>
      <c r="AG73" s="38">
        <f t="shared" si="33"/>
        <v>40</v>
      </c>
      <c r="AH73" s="146" t="str">
        <f>IF(ISNUMBER($B73),VBLookup(MONTH($B73),Служебный!$L$2:$M$13,2),"")</f>
        <v>Сентябрь</v>
      </c>
      <c r="AI73" s="38">
        <f t="shared" si="34"/>
        <v>2012</v>
      </c>
      <c r="AJ73" s="210">
        <f t="shared" si="35"/>
        <v>0.41666666666666663</v>
      </c>
      <c r="AK73" s="211">
        <f t="shared" si="26"/>
        <v>10</v>
      </c>
      <c r="AL73" s="212">
        <f t="shared" si="36"/>
        <v>40</v>
      </c>
      <c r="AM73" s="213">
        <f t="shared" si="39"/>
        <v>0</v>
      </c>
      <c r="AN73" s="213">
        <f t="shared" si="37"/>
        <v>0</v>
      </c>
      <c r="AO73" s="212">
        <f t="shared" si="38"/>
        <v>400</v>
      </c>
    </row>
    <row r="74" spans="1:41" ht="15" customHeight="1" x14ac:dyDescent="0.25">
      <c r="A74" s="72">
        <v>73</v>
      </c>
      <c r="B74" s="214">
        <v>41176</v>
      </c>
      <c r="C74" s="214">
        <v>41176</v>
      </c>
      <c r="D74" s="204">
        <v>0.40138888888888885</v>
      </c>
      <c r="E74" s="204">
        <v>0.41180555555555554</v>
      </c>
      <c r="F74" s="151" t="s">
        <v>1334</v>
      </c>
      <c r="G74" s="151" t="s">
        <v>26</v>
      </c>
      <c r="H74" s="36">
        <v>33.04</v>
      </c>
      <c r="I74" s="80">
        <v>33.119999999999997</v>
      </c>
      <c r="J74" s="80">
        <v>33.1</v>
      </c>
      <c r="K74" s="81">
        <v>100</v>
      </c>
      <c r="L74" s="152" t="s">
        <v>11992</v>
      </c>
      <c r="M74" s="152" t="s">
        <v>11984</v>
      </c>
      <c r="N74" s="215">
        <v>2</v>
      </c>
      <c r="O74" s="152" t="s">
        <v>13939</v>
      </c>
      <c r="P74" s="80">
        <v>2.5</v>
      </c>
      <c r="Q74" s="37">
        <f t="shared" si="27"/>
        <v>2.5</v>
      </c>
      <c r="R74" s="37">
        <f t="shared" si="28"/>
        <v>3311.9999999999995</v>
      </c>
      <c r="S74" s="37">
        <f t="shared" si="29"/>
        <v>3310</v>
      </c>
      <c r="T74" s="69">
        <f t="shared" si="30"/>
        <v>-1.9999999999996021</v>
      </c>
      <c r="U74" s="37">
        <f t="shared" si="24"/>
        <v>-2</v>
      </c>
      <c r="V74" s="37">
        <f t="shared" si="25"/>
        <v>-4.5</v>
      </c>
      <c r="W74" s="206">
        <f t="shared" si="22"/>
        <v>-1.1111111111111112E-2</v>
      </c>
      <c r="X74" s="206">
        <f t="shared" si="23"/>
        <v>0</v>
      </c>
      <c r="Y74" s="37">
        <f t="shared" si="20"/>
        <v>178</v>
      </c>
      <c r="Z74" s="37">
        <f t="shared" si="21"/>
        <v>-7</v>
      </c>
      <c r="AA74" s="38">
        <f t="shared" si="31"/>
        <v>15.000000006984919</v>
      </c>
      <c r="AB74" s="39">
        <f t="shared" si="32"/>
        <v>0</v>
      </c>
      <c r="AC74" s="146" t="str">
        <f>IF(ISBLANK($F74),"",IF(ISNA(VBLookup($F74,Сектора!$B$2:$G$6725,4)),"Unknown",VBLookup($F74,Сектора!$B$2:$G$6725,4)))</f>
        <v>Property Management</v>
      </c>
      <c r="AD74" s="146" t="str">
        <f>IF(ISBLANK($F74),"",IF(ISNA(VBLookup($F74,Сектора!$B$2:$G$6725,3)),"Unknown",VBLookup($F74,Сектора!$B$2:$G$6725,3)))</f>
        <v>Financial</v>
      </c>
      <c r="AE74" s="146" t="str">
        <f>IF(ISBLANK($F74),"",IF(ISNA(VBLookup($F74,Сектора!$B$2:$G$6725,6)),"Unknown",VBLookup($F74,Сектора!$B$2:$G$6725,6)))</f>
        <v>NYSE</v>
      </c>
      <c r="AF74" s="146" t="str">
        <f>IF(ISNUMBER($B74),VBLookup(WEEKDAY($B74,2),Служебный!$I$2:$J$8,2),"")</f>
        <v>Понедельник</v>
      </c>
      <c r="AG74" s="38">
        <f t="shared" si="33"/>
        <v>40</v>
      </c>
      <c r="AH74" s="146" t="str">
        <f>IF(ISNUMBER($B74),VBLookup(MONTH($B74),Служебный!$L$2:$M$13,2),"")</f>
        <v>Сентябрь</v>
      </c>
      <c r="AI74" s="38">
        <f t="shared" si="34"/>
        <v>2012</v>
      </c>
      <c r="AJ74" s="210">
        <f t="shared" si="35"/>
        <v>0.39583333333333331</v>
      </c>
      <c r="AK74" s="211">
        <f t="shared" si="26"/>
        <v>20</v>
      </c>
      <c r="AL74" s="212">
        <f t="shared" si="36"/>
        <v>35</v>
      </c>
      <c r="AM74" s="213">
        <f t="shared" si="39"/>
        <v>0</v>
      </c>
      <c r="AN74" s="213">
        <f t="shared" si="37"/>
        <v>0</v>
      </c>
      <c r="AO74" s="212">
        <f t="shared" si="38"/>
        <v>200</v>
      </c>
    </row>
    <row r="75" spans="1:41" ht="15" customHeight="1" x14ac:dyDescent="0.25">
      <c r="A75" s="72">
        <v>74</v>
      </c>
      <c r="B75" s="214">
        <v>41176</v>
      </c>
      <c r="C75" s="214">
        <v>41176</v>
      </c>
      <c r="D75" s="204">
        <v>0.40833333333333338</v>
      </c>
      <c r="E75" s="204">
        <v>0.41180555555555554</v>
      </c>
      <c r="F75" s="151" t="s">
        <v>1334</v>
      </c>
      <c r="G75" s="151" t="s">
        <v>26</v>
      </c>
      <c r="H75" s="36">
        <v>33.04</v>
      </c>
      <c r="I75" s="80">
        <v>33.15</v>
      </c>
      <c r="J75" s="80">
        <v>33.1</v>
      </c>
      <c r="K75" s="81">
        <v>100</v>
      </c>
      <c r="L75" s="152" t="s">
        <v>11993</v>
      </c>
      <c r="M75" s="152" t="s">
        <v>11984</v>
      </c>
      <c r="N75" s="215">
        <v>2</v>
      </c>
      <c r="O75" s="152" t="s">
        <v>13939</v>
      </c>
      <c r="P75" s="80">
        <v>2.5</v>
      </c>
      <c r="Q75" s="37">
        <f t="shared" si="27"/>
        <v>2.5</v>
      </c>
      <c r="R75" s="37">
        <f t="shared" si="28"/>
        <v>3315</v>
      </c>
      <c r="S75" s="37">
        <f t="shared" si="29"/>
        <v>3310</v>
      </c>
      <c r="T75" s="69">
        <f t="shared" si="30"/>
        <v>-4.9999999999997158</v>
      </c>
      <c r="U75" s="37">
        <f t="shared" si="24"/>
        <v>-5</v>
      </c>
      <c r="V75" s="37">
        <f t="shared" si="25"/>
        <v>-7.5</v>
      </c>
      <c r="W75" s="206">
        <f t="shared" si="22"/>
        <v>-2.8089887640449437E-2</v>
      </c>
      <c r="X75" s="206">
        <f t="shared" si="23"/>
        <v>0</v>
      </c>
      <c r="Y75" s="37">
        <f t="shared" si="20"/>
        <v>173</v>
      </c>
      <c r="Z75" s="37">
        <f t="shared" si="21"/>
        <v>-14.5</v>
      </c>
      <c r="AA75" s="38">
        <f t="shared" si="31"/>
        <v>5.0000000058207661</v>
      </c>
      <c r="AB75" s="39">
        <f t="shared" si="32"/>
        <v>-0.5</v>
      </c>
      <c r="AC75" s="146" t="str">
        <f>IF(ISBLANK($F75),"",IF(ISNA(VBLookup($F75,Сектора!$B$2:$G$6725,4)),"Unknown",VBLookup($F75,Сектора!$B$2:$G$6725,4)))</f>
        <v>Property Management</v>
      </c>
      <c r="AD75" s="146" t="str">
        <f>IF(ISBLANK($F75),"",IF(ISNA(VBLookup($F75,Сектора!$B$2:$G$6725,3)),"Unknown",VBLookup($F75,Сектора!$B$2:$G$6725,3)))</f>
        <v>Financial</v>
      </c>
      <c r="AE75" s="146" t="str">
        <f>IF(ISBLANK($F75),"",IF(ISNA(VBLookup($F75,Сектора!$B$2:$G$6725,6)),"Unknown",VBLookup($F75,Сектора!$B$2:$G$6725,6)))</f>
        <v>NYSE</v>
      </c>
      <c r="AF75" s="146" t="str">
        <f>IF(ISNUMBER($B75),VBLookup(WEEKDAY($B75,2),Служебный!$I$2:$J$8,2),"")</f>
        <v>Понедельник</v>
      </c>
      <c r="AG75" s="38">
        <f t="shared" si="33"/>
        <v>40</v>
      </c>
      <c r="AH75" s="146" t="str">
        <f>IF(ISNUMBER($B75),VBLookup(MONTH($B75),Служебный!$L$2:$M$13,2),"")</f>
        <v>Сентябрь</v>
      </c>
      <c r="AI75" s="38">
        <f t="shared" si="34"/>
        <v>2012</v>
      </c>
      <c r="AJ75" s="210">
        <f t="shared" si="35"/>
        <v>0.41666666666666663</v>
      </c>
      <c r="AK75" s="211">
        <f t="shared" si="26"/>
        <v>10</v>
      </c>
      <c r="AL75" s="212">
        <f t="shared" si="36"/>
        <v>35</v>
      </c>
      <c r="AM75" s="213">
        <f t="shared" si="39"/>
        <v>0</v>
      </c>
      <c r="AN75" s="213">
        <f t="shared" si="37"/>
        <v>0</v>
      </c>
      <c r="AO75" s="212">
        <f t="shared" si="38"/>
        <v>200</v>
      </c>
    </row>
    <row r="76" spans="1:41" ht="15" customHeight="1" x14ac:dyDescent="0.25">
      <c r="A76" s="72">
        <v>75</v>
      </c>
      <c r="B76" s="214">
        <v>41176</v>
      </c>
      <c r="C76" s="214">
        <v>41176</v>
      </c>
      <c r="D76" s="204">
        <v>0.40138888888888885</v>
      </c>
      <c r="E76" s="204">
        <v>0.40347222222222223</v>
      </c>
      <c r="F76" s="151" t="s">
        <v>2365</v>
      </c>
      <c r="G76" s="151" t="s">
        <v>32</v>
      </c>
      <c r="H76" s="36">
        <v>22.34</v>
      </c>
      <c r="I76" s="80">
        <v>22.22</v>
      </c>
      <c r="J76" s="80">
        <v>22.34</v>
      </c>
      <c r="K76" s="81">
        <v>100</v>
      </c>
      <c r="L76" s="152" t="s">
        <v>11992</v>
      </c>
      <c r="M76" s="152" t="s">
        <v>11983</v>
      </c>
      <c r="N76" s="215">
        <v>3</v>
      </c>
      <c r="O76" s="152" t="s">
        <v>13947</v>
      </c>
      <c r="P76" s="80">
        <v>2.5</v>
      </c>
      <c r="Q76" s="37">
        <f t="shared" si="27"/>
        <v>2.5</v>
      </c>
      <c r="R76" s="37">
        <f t="shared" si="28"/>
        <v>2222</v>
      </c>
      <c r="S76" s="37">
        <f t="shared" si="29"/>
        <v>2234</v>
      </c>
      <c r="T76" s="69">
        <f t="shared" si="30"/>
        <v>-12.000000000000099</v>
      </c>
      <c r="U76" s="37">
        <f t="shared" si="24"/>
        <v>-12</v>
      </c>
      <c r="V76" s="37">
        <f t="shared" si="25"/>
        <v>-14.5</v>
      </c>
      <c r="W76" s="206">
        <f t="shared" si="22"/>
        <v>-6.9364161849710976E-2</v>
      </c>
      <c r="X76" s="206">
        <f t="shared" si="23"/>
        <v>0</v>
      </c>
      <c r="Y76" s="37">
        <f t="shared" si="20"/>
        <v>161</v>
      </c>
      <c r="Z76" s="37">
        <f t="shared" si="21"/>
        <v>-29</v>
      </c>
      <c r="AA76" s="38">
        <f t="shared" si="31"/>
        <v>2.9999999993015081</v>
      </c>
      <c r="AB76" s="39">
        <f t="shared" si="32"/>
        <v>-1</v>
      </c>
      <c r="AC76" s="146" t="str">
        <f>IF(ISBLANK($F76),"",IF(ISNA(VBLookup($F76,Сектора!$B$2:$G$6725,4)),"Unknown",VBLookup($F76,Сектора!$B$2:$G$6725,4)))</f>
        <v>Electronics Stores</v>
      </c>
      <c r="AD76" s="146" t="str">
        <f>IF(ISBLANK($F76),"",IF(ISNA(VBLookup($F76,Сектора!$B$2:$G$6725,3)),"Unknown",VBLookup($F76,Сектора!$B$2:$G$6725,3)))</f>
        <v>Services</v>
      </c>
      <c r="AE76" s="146" t="str">
        <f>IF(ISBLANK($F76),"",IF(ISNA(VBLookup($F76,Сектора!$B$2:$G$6725,6)),"Unknown",VBLookup($F76,Сектора!$B$2:$G$6725,6)))</f>
        <v>NYSE</v>
      </c>
      <c r="AF76" s="146" t="str">
        <f>IF(ISNUMBER($B76),VBLookup(WEEKDAY($B76,2),Служебный!$I$2:$J$8,2),"")</f>
        <v>Понедельник</v>
      </c>
      <c r="AG76" s="38">
        <f t="shared" si="33"/>
        <v>40</v>
      </c>
      <c r="AH76" s="146" t="str">
        <f>IF(ISNUMBER($B76),VBLookup(MONTH($B76),Служебный!$L$2:$M$13,2),"")</f>
        <v>Сентябрь</v>
      </c>
      <c r="AI76" s="38">
        <f t="shared" si="34"/>
        <v>2012</v>
      </c>
      <c r="AJ76" s="210">
        <f t="shared" si="35"/>
        <v>0.39583333333333331</v>
      </c>
      <c r="AK76" s="211">
        <f t="shared" si="26"/>
        <v>0</v>
      </c>
      <c r="AL76" s="212">
        <f t="shared" si="36"/>
        <v>20</v>
      </c>
      <c r="AM76" s="213">
        <f t="shared" si="39"/>
        <v>0</v>
      </c>
      <c r="AN76" s="213">
        <f t="shared" si="37"/>
        <v>0</v>
      </c>
      <c r="AO76" s="212">
        <f t="shared" si="38"/>
        <v>200</v>
      </c>
    </row>
    <row r="77" spans="1:41" ht="15" customHeight="1" x14ac:dyDescent="0.25">
      <c r="A77" s="72">
        <v>76</v>
      </c>
      <c r="B77" s="214">
        <v>41176</v>
      </c>
      <c r="C77" s="214">
        <v>41176</v>
      </c>
      <c r="D77" s="204">
        <v>0.40486111111111112</v>
      </c>
      <c r="E77" s="204">
        <v>0.40763888888888888</v>
      </c>
      <c r="F77" s="151" t="s">
        <v>13910</v>
      </c>
      <c r="G77" s="151" t="s">
        <v>26</v>
      </c>
      <c r="H77" s="36">
        <v>23.65</v>
      </c>
      <c r="I77" s="80">
        <v>23.76</v>
      </c>
      <c r="J77" s="80">
        <v>23.65</v>
      </c>
      <c r="K77" s="81">
        <v>100</v>
      </c>
      <c r="L77" s="152" t="s">
        <v>11992</v>
      </c>
      <c r="M77" s="152" t="s">
        <v>11983</v>
      </c>
      <c r="N77" s="215">
        <v>2</v>
      </c>
      <c r="O77" s="152" t="s">
        <v>13939</v>
      </c>
      <c r="P77" s="80">
        <v>2.5</v>
      </c>
      <c r="Q77" s="37">
        <f t="shared" si="27"/>
        <v>2.5</v>
      </c>
      <c r="R77" s="37">
        <f t="shared" si="28"/>
        <v>2376</v>
      </c>
      <c r="S77" s="37">
        <f t="shared" si="29"/>
        <v>2365</v>
      </c>
      <c r="T77" s="69">
        <f t="shared" si="30"/>
        <v>-11.000000000000298</v>
      </c>
      <c r="U77" s="37">
        <f t="shared" si="24"/>
        <v>-11</v>
      </c>
      <c r="V77" s="37">
        <f t="shared" si="25"/>
        <v>-13.5</v>
      </c>
      <c r="W77" s="206">
        <f t="shared" si="22"/>
        <v>-6.8322981366459631E-2</v>
      </c>
      <c r="X77" s="206">
        <f t="shared" si="23"/>
        <v>0</v>
      </c>
      <c r="Y77" s="37">
        <f t="shared" si="20"/>
        <v>150</v>
      </c>
      <c r="Z77" s="37">
        <f t="shared" si="21"/>
        <v>-42.5</v>
      </c>
      <c r="AA77" s="38">
        <f t="shared" si="31"/>
        <v>3.9999999920837581</v>
      </c>
      <c r="AB77" s="39">
        <f t="shared" si="32"/>
        <v>-1</v>
      </c>
      <c r="AC77" s="146" t="str">
        <f>IF(ISBLANK($F77),"",IF(ISNA(VBLookup($F77,Сектора!$B$2:$G$6725,4)),"Unknown",VBLookup($F77,Сектора!$B$2:$G$6725,4)))</f>
        <v>Textile - Apparel Footwear &amp; Accessories</v>
      </c>
      <c r="AD77" s="146" t="str">
        <f>IF(ISBLANK($F77),"",IF(ISNA(VBLookup($F77,Сектора!$B$2:$G$6725,3)),"Unknown",VBLookup($F77,Сектора!$B$2:$G$6725,3)))</f>
        <v>Consumer Goods</v>
      </c>
      <c r="AE77" s="146" t="str">
        <f>IF(ISBLANK($F77),"",IF(ISNA(VBLookup($F77,Сектора!$B$2:$G$6725,6)),"Unknown",VBLookup($F77,Сектора!$B$2:$G$6725,6)))</f>
        <v>NASDAQ</v>
      </c>
      <c r="AF77" s="146" t="str">
        <f>IF(ISNUMBER($B77),VBLookup(WEEKDAY($B77,2),Служебный!$I$2:$J$8,2),"")</f>
        <v>Понедельник</v>
      </c>
      <c r="AG77" s="38">
        <f t="shared" si="33"/>
        <v>40</v>
      </c>
      <c r="AH77" s="146" t="str">
        <f>IF(ISNUMBER($B77),VBLookup(MONTH($B77),Служебный!$L$2:$M$13,2),"")</f>
        <v>Сентябрь</v>
      </c>
      <c r="AI77" s="38">
        <f t="shared" si="34"/>
        <v>2012</v>
      </c>
      <c r="AJ77" s="210">
        <f t="shared" si="35"/>
        <v>0.39583333333333331</v>
      </c>
      <c r="AK77" s="211">
        <f t="shared" si="26"/>
        <v>0</v>
      </c>
      <c r="AL77" s="212">
        <f t="shared" si="36"/>
        <v>25</v>
      </c>
      <c r="AM77" s="213">
        <f t="shared" si="39"/>
        <v>0</v>
      </c>
      <c r="AN77" s="213">
        <f t="shared" si="37"/>
        <v>0</v>
      </c>
      <c r="AO77" s="212">
        <f t="shared" si="38"/>
        <v>200</v>
      </c>
    </row>
    <row r="78" spans="1:41" ht="15" customHeight="1" x14ac:dyDescent="0.25">
      <c r="A78" s="72">
        <v>77</v>
      </c>
      <c r="B78" s="214">
        <v>41176</v>
      </c>
      <c r="C78" s="214">
        <v>41176</v>
      </c>
      <c r="D78" s="204">
        <v>0.40486111111111112</v>
      </c>
      <c r="E78" s="204">
        <v>0.40763888888888888</v>
      </c>
      <c r="F78" s="151" t="s">
        <v>13948</v>
      </c>
      <c r="G78" s="151" t="s">
        <v>26</v>
      </c>
      <c r="H78" s="36">
        <v>22.26</v>
      </c>
      <c r="I78" s="80">
        <v>22.36</v>
      </c>
      <c r="J78" s="80">
        <v>22.26</v>
      </c>
      <c r="K78" s="81">
        <v>100</v>
      </c>
      <c r="L78" s="152" t="s">
        <v>11994</v>
      </c>
      <c r="M78" s="152" t="s">
        <v>11983</v>
      </c>
      <c r="N78" s="215">
        <v>2</v>
      </c>
      <c r="O78" s="152" t="s">
        <v>13939</v>
      </c>
      <c r="P78" s="80">
        <v>2.5</v>
      </c>
      <c r="Q78" s="37">
        <f t="shared" si="27"/>
        <v>2.5</v>
      </c>
      <c r="R78" s="37">
        <f t="shared" si="28"/>
        <v>2236</v>
      </c>
      <c r="S78" s="37">
        <f t="shared" si="29"/>
        <v>2226</v>
      </c>
      <c r="T78" s="69">
        <f t="shared" si="30"/>
        <v>-9.9999999999997868</v>
      </c>
      <c r="U78" s="37">
        <f t="shared" si="24"/>
        <v>-10</v>
      </c>
      <c r="V78" s="37">
        <f t="shared" si="25"/>
        <v>-12.5</v>
      </c>
      <c r="W78" s="206">
        <f t="shared" si="22"/>
        <v>-6.6666666666666666E-2</v>
      </c>
      <c r="X78" s="206">
        <f t="shared" si="23"/>
        <v>0</v>
      </c>
      <c r="Y78" s="37">
        <f t="shared" si="20"/>
        <v>140</v>
      </c>
      <c r="Z78" s="37">
        <f t="shared" si="21"/>
        <v>-55</v>
      </c>
      <c r="AA78" s="38">
        <f t="shared" si="31"/>
        <v>3.9999999920837581</v>
      </c>
      <c r="AB78" s="39">
        <f t="shared" si="32"/>
        <v>-1</v>
      </c>
      <c r="AC78" s="146" t="str">
        <f>IF(ISBLANK($F78),"",IF(ISNA(VBLookup($F78,Сектора!$B$2:$G$6725,4)),"Unknown",VBLookup($F78,Сектора!$B$2:$G$6725,4)))</f>
        <v>Unknown</v>
      </c>
      <c r="AD78" s="146" t="str">
        <f>IF(ISBLANK($F78),"",IF(ISNA(VBLookup($F78,Сектора!$B$2:$G$6725,3)),"Unknown",VBLookup($F78,Сектора!$B$2:$G$6725,3)))</f>
        <v>Unknown</v>
      </c>
      <c r="AE78" s="146" t="str">
        <f>IF(ISBLANK($F78),"",IF(ISNA(VBLookup($F78,Сектора!$B$2:$G$6725,6)),"Unknown",VBLookup($F78,Сектора!$B$2:$G$6725,6)))</f>
        <v>Unknown</v>
      </c>
      <c r="AF78" s="146" t="str">
        <f>IF(ISNUMBER($B78),VBLookup(WEEKDAY($B78,2),Служебный!$I$2:$J$8,2),"")</f>
        <v>Понедельник</v>
      </c>
      <c r="AG78" s="38">
        <f t="shared" si="33"/>
        <v>40</v>
      </c>
      <c r="AH78" s="146" t="str">
        <f>IF(ISNUMBER($B78),VBLookup(MONTH($B78),Служебный!$L$2:$M$13,2),"")</f>
        <v>Сентябрь</v>
      </c>
      <c r="AI78" s="38">
        <f t="shared" si="34"/>
        <v>2012</v>
      </c>
      <c r="AJ78" s="210">
        <f t="shared" si="35"/>
        <v>0.39583333333333331</v>
      </c>
      <c r="AK78" s="211">
        <f t="shared" si="26"/>
        <v>0</v>
      </c>
      <c r="AL78" s="212">
        <f t="shared" si="36"/>
        <v>20</v>
      </c>
      <c r="AM78" s="213">
        <f t="shared" si="39"/>
        <v>0</v>
      </c>
      <c r="AN78" s="213">
        <f t="shared" si="37"/>
        <v>0</v>
      </c>
      <c r="AO78" s="212">
        <f t="shared" si="38"/>
        <v>200</v>
      </c>
    </row>
    <row r="79" spans="1:41" ht="15" customHeight="1" x14ac:dyDescent="0.25">
      <c r="A79" s="72">
        <v>78</v>
      </c>
      <c r="B79" s="214">
        <v>41176</v>
      </c>
      <c r="C79" s="214">
        <v>41176</v>
      </c>
      <c r="D79" s="204">
        <v>0.4152777777777778</v>
      </c>
      <c r="E79" s="204">
        <v>0.44027777777777777</v>
      </c>
      <c r="F79" s="151" t="s">
        <v>5004</v>
      </c>
      <c r="G79" s="151" t="s">
        <v>26</v>
      </c>
      <c r="H79" s="36">
        <v>19.73</v>
      </c>
      <c r="I79" s="80">
        <v>19.77</v>
      </c>
      <c r="J79" s="80">
        <v>19.850000000000001</v>
      </c>
      <c r="K79" s="81">
        <v>200</v>
      </c>
      <c r="L79" s="152" t="s">
        <v>11992</v>
      </c>
      <c r="M79" s="152" t="s">
        <v>11985</v>
      </c>
      <c r="N79" s="215">
        <v>4</v>
      </c>
      <c r="O79" s="152" t="s">
        <v>13928</v>
      </c>
      <c r="P79" s="80">
        <v>2.5</v>
      </c>
      <c r="Q79" s="37">
        <f t="shared" si="27"/>
        <v>5</v>
      </c>
      <c r="R79" s="37">
        <f t="shared" si="28"/>
        <v>3954</v>
      </c>
      <c r="S79" s="37">
        <f t="shared" si="29"/>
        <v>3970.0000000000005</v>
      </c>
      <c r="T79" s="69">
        <f t="shared" si="30"/>
        <v>8.0000000000001847</v>
      </c>
      <c r="U79" s="37">
        <f t="shared" si="24"/>
        <v>16</v>
      </c>
      <c r="V79" s="37">
        <f t="shared" si="25"/>
        <v>11</v>
      </c>
      <c r="W79" s="206">
        <f t="shared" si="22"/>
        <v>0.11428571428571428</v>
      </c>
      <c r="X79" s="206">
        <f t="shared" si="23"/>
        <v>0</v>
      </c>
      <c r="Y79" s="37">
        <f t="shared" si="20"/>
        <v>156</v>
      </c>
      <c r="Z79" s="37">
        <f t="shared" si="21"/>
        <v>-44</v>
      </c>
      <c r="AA79" s="38">
        <f t="shared" si="31"/>
        <v>36.000000002095476</v>
      </c>
      <c r="AB79" s="39">
        <f t="shared" si="32"/>
        <v>2</v>
      </c>
      <c r="AC79" s="146" t="str">
        <f>IF(ISBLANK($F79),"",IF(ISNA(VBLookup($F79,Сектора!$B$2:$G$6725,4)),"Unknown",VBLookup($F79,Сектора!$B$2:$G$6725,4)))</f>
        <v>Independent Oil &amp; Gas</v>
      </c>
      <c r="AD79" s="146" t="str">
        <f>IF(ISBLANK($F79),"",IF(ISNA(VBLookup($F79,Сектора!$B$2:$G$6725,3)),"Unknown",VBLookup($F79,Сектора!$B$2:$G$6725,3)))</f>
        <v>Basic Materials</v>
      </c>
      <c r="AE79" s="146" t="str">
        <f>IF(ISBLANK($F79),"",IF(ISNA(VBLookup($F79,Сектора!$B$2:$G$6725,6)),"Unknown",VBLookup($F79,Сектора!$B$2:$G$6725,6)))</f>
        <v>NYSE</v>
      </c>
      <c r="AF79" s="146" t="str">
        <f>IF(ISNUMBER($B79),VBLookup(WEEKDAY($B79,2),Служебный!$I$2:$J$8,2),"")</f>
        <v>Понедельник</v>
      </c>
      <c r="AG79" s="38">
        <f t="shared" si="33"/>
        <v>40</v>
      </c>
      <c r="AH79" s="146" t="str">
        <f>IF(ISNUMBER($B79),VBLookup(MONTH($B79),Служебный!$L$2:$M$13,2),"")</f>
        <v>Сентябрь</v>
      </c>
      <c r="AI79" s="38">
        <f t="shared" si="34"/>
        <v>2012</v>
      </c>
      <c r="AJ79" s="210">
        <f t="shared" si="35"/>
        <v>0.41666666666666663</v>
      </c>
      <c r="AK79" s="211">
        <f t="shared" si="26"/>
        <v>40</v>
      </c>
      <c r="AL79" s="212">
        <f t="shared" si="36"/>
        <v>20</v>
      </c>
      <c r="AM79" s="213">
        <f t="shared" si="39"/>
        <v>0</v>
      </c>
      <c r="AN79" s="213">
        <f t="shared" si="37"/>
        <v>0</v>
      </c>
      <c r="AO79" s="212">
        <f t="shared" si="38"/>
        <v>400</v>
      </c>
    </row>
    <row r="80" spans="1:41" ht="15" customHeight="1" x14ac:dyDescent="0.25">
      <c r="A80" s="72">
        <v>79</v>
      </c>
      <c r="B80" s="214">
        <v>41176</v>
      </c>
      <c r="C80" s="214">
        <v>41176</v>
      </c>
      <c r="D80" s="204">
        <v>0.44166666666666665</v>
      </c>
      <c r="E80" s="204">
        <v>0.45902777777777781</v>
      </c>
      <c r="F80" s="151" t="s">
        <v>8533</v>
      </c>
      <c r="G80" s="151" t="s">
        <v>26</v>
      </c>
      <c r="H80" s="36">
        <v>36.97</v>
      </c>
      <c r="I80" s="80">
        <v>37.049999999999997</v>
      </c>
      <c r="J80" s="80">
        <v>37.5</v>
      </c>
      <c r="K80" s="81">
        <v>100</v>
      </c>
      <c r="L80" s="152" t="s">
        <v>12032</v>
      </c>
      <c r="M80" s="152" t="s">
        <v>11985</v>
      </c>
      <c r="N80" s="215">
        <v>5</v>
      </c>
      <c r="O80" s="152" t="s">
        <v>13933</v>
      </c>
      <c r="P80" s="80">
        <v>2.5</v>
      </c>
      <c r="Q80" s="37">
        <f t="shared" si="27"/>
        <v>2.5</v>
      </c>
      <c r="R80" s="37">
        <f t="shared" si="28"/>
        <v>3704.9999999999995</v>
      </c>
      <c r="S80" s="37">
        <f t="shared" si="29"/>
        <v>3750</v>
      </c>
      <c r="T80" s="69">
        <f t="shared" si="30"/>
        <v>45.000000000000284</v>
      </c>
      <c r="U80" s="37">
        <f t="shared" si="24"/>
        <v>45</v>
      </c>
      <c r="V80" s="37">
        <f t="shared" si="25"/>
        <v>42.5</v>
      </c>
      <c r="W80" s="206">
        <f t="shared" si="22"/>
        <v>0.28846153846153844</v>
      </c>
      <c r="X80" s="206">
        <f t="shared" si="23"/>
        <v>0</v>
      </c>
      <c r="Y80" s="37">
        <f t="shared" si="20"/>
        <v>201</v>
      </c>
      <c r="Z80" s="37">
        <f t="shared" si="21"/>
        <v>-1.5</v>
      </c>
      <c r="AA80" s="38">
        <f t="shared" si="31"/>
        <v>24.999999997671694</v>
      </c>
      <c r="AB80" s="39">
        <f t="shared" si="32"/>
        <v>5.5</v>
      </c>
      <c r="AC80" s="146" t="str">
        <f>IF(ISBLANK($F80),"",IF(ISNA(VBLookup($F80,Сектора!$B$2:$G$6725,4)),"Unknown",VBLookup($F80,Сектора!$B$2:$G$6725,4)))</f>
        <v>Marketing Services</v>
      </c>
      <c r="AD80" s="146" t="str">
        <f>IF(ISBLANK($F80),"",IF(ISNA(VBLookup($F80,Сектора!$B$2:$G$6725,3)),"Unknown",VBLookup($F80,Сектора!$B$2:$G$6725,3)))</f>
        <v>Services</v>
      </c>
      <c r="AE80" s="146" t="str">
        <f>IF(ISBLANK($F80),"",IF(ISNA(VBLookup($F80,Сектора!$B$2:$G$6725,6)),"Unknown",VBLookup($F80,Сектора!$B$2:$G$6725,6)))</f>
        <v>NASDAQ</v>
      </c>
      <c r="AF80" s="146" t="str">
        <f>IF(ISNUMBER($B80),VBLookup(WEEKDAY($B80,2),Служебный!$I$2:$J$8,2),"")</f>
        <v>Понедельник</v>
      </c>
      <c r="AG80" s="38">
        <f t="shared" si="33"/>
        <v>40</v>
      </c>
      <c r="AH80" s="146" t="str">
        <f>IF(ISNUMBER($B80),VBLookup(MONTH($B80),Служебный!$L$2:$M$13,2),"")</f>
        <v>Сентябрь</v>
      </c>
      <c r="AI80" s="38">
        <f t="shared" si="34"/>
        <v>2012</v>
      </c>
      <c r="AJ80" s="210">
        <f t="shared" si="35"/>
        <v>0.4375</v>
      </c>
      <c r="AK80" s="211">
        <f t="shared" si="26"/>
        <v>20</v>
      </c>
      <c r="AL80" s="212">
        <f t="shared" si="36"/>
        <v>35</v>
      </c>
      <c r="AM80" s="213">
        <f t="shared" si="39"/>
        <v>0</v>
      </c>
      <c r="AN80" s="213">
        <f t="shared" si="37"/>
        <v>0</v>
      </c>
      <c r="AO80" s="212">
        <f t="shared" si="38"/>
        <v>200</v>
      </c>
    </row>
    <row r="81" spans="1:41" ht="15" customHeight="1" x14ac:dyDescent="0.25">
      <c r="A81" s="72">
        <v>80</v>
      </c>
      <c r="B81" s="214">
        <v>41176</v>
      </c>
      <c r="C81" s="214">
        <v>41176</v>
      </c>
      <c r="D81" s="204">
        <v>0.44791666666666669</v>
      </c>
      <c r="E81" s="204">
        <v>0.44930555555555557</v>
      </c>
      <c r="F81" s="151" t="s">
        <v>5256</v>
      </c>
      <c r="G81" s="151" t="s">
        <v>26</v>
      </c>
      <c r="H81" s="36">
        <v>28.55</v>
      </c>
      <c r="I81" s="80">
        <v>28.65</v>
      </c>
      <c r="J81" s="80">
        <v>28.55</v>
      </c>
      <c r="K81" s="81">
        <v>100</v>
      </c>
      <c r="L81" s="152" t="s">
        <v>11991</v>
      </c>
      <c r="M81" s="152" t="s">
        <v>11983</v>
      </c>
      <c r="N81" s="215">
        <v>2</v>
      </c>
      <c r="O81" s="152" t="s">
        <v>13937</v>
      </c>
      <c r="P81" s="80">
        <v>2.5</v>
      </c>
      <c r="Q81" s="37">
        <f t="shared" si="27"/>
        <v>2.5</v>
      </c>
      <c r="R81" s="37">
        <f t="shared" si="28"/>
        <v>2865</v>
      </c>
      <c r="S81" s="37">
        <f t="shared" si="29"/>
        <v>2855</v>
      </c>
      <c r="T81" s="69">
        <f t="shared" si="30"/>
        <v>-9.9999999999997868</v>
      </c>
      <c r="U81" s="37">
        <f t="shared" si="24"/>
        <v>-10</v>
      </c>
      <c r="V81" s="37">
        <f t="shared" si="25"/>
        <v>-12.5</v>
      </c>
      <c r="W81" s="206">
        <f t="shared" si="22"/>
        <v>-4.975124378109453E-2</v>
      </c>
      <c r="X81" s="206">
        <f t="shared" si="23"/>
        <v>0</v>
      </c>
      <c r="Y81" s="37">
        <f t="shared" si="20"/>
        <v>191</v>
      </c>
      <c r="Z81" s="37">
        <f t="shared" si="21"/>
        <v>-14</v>
      </c>
      <c r="AA81" s="38">
        <f t="shared" si="31"/>
        <v>2.000000006519258</v>
      </c>
      <c r="AB81" s="39">
        <f t="shared" si="32"/>
        <v>-1</v>
      </c>
      <c r="AC81" s="146" t="str">
        <f>IF(ISBLANK($F81),"",IF(ISNA(VBLookup($F81,Сектора!$B$2:$G$6725,4)),"Unknown",VBLookup($F81,Сектора!$B$2:$G$6725,4)))</f>
        <v>Home Furnishings &amp; Fixtures</v>
      </c>
      <c r="AD81" s="146" t="str">
        <f>IF(ISBLANK($F81),"",IF(ISNA(VBLookup($F81,Сектора!$B$2:$G$6725,3)),"Unknown",VBLookup($F81,Сектора!$B$2:$G$6725,3)))</f>
        <v>Consumer Goods</v>
      </c>
      <c r="AE81" s="146" t="str">
        <f>IF(ISBLANK($F81),"",IF(ISNA(VBLookup($F81,Сектора!$B$2:$G$6725,6)),"Unknown",VBLookup($F81,Сектора!$B$2:$G$6725,6)))</f>
        <v>NYSE</v>
      </c>
      <c r="AF81" s="146" t="str">
        <f>IF(ISNUMBER($B81),VBLookup(WEEKDAY($B81,2),Служебный!$I$2:$J$8,2),"")</f>
        <v>Понедельник</v>
      </c>
      <c r="AG81" s="38">
        <f t="shared" si="33"/>
        <v>40</v>
      </c>
      <c r="AH81" s="146" t="str">
        <f>IF(ISNUMBER($B81),VBLookup(MONTH($B81),Служебный!$L$2:$M$13,2),"")</f>
        <v>Сентябрь</v>
      </c>
      <c r="AI81" s="38">
        <f t="shared" si="34"/>
        <v>2012</v>
      </c>
      <c r="AJ81" s="210">
        <f t="shared" si="35"/>
        <v>0.45833333333333331</v>
      </c>
      <c r="AK81" s="211">
        <f t="shared" si="26"/>
        <v>0</v>
      </c>
      <c r="AL81" s="212">
        <f t="shared" si="36"/>
        <v>30</v>
      </c>
      <c r="AM81" s="213">
        <f t="shared" si="39"/>
        <v>0</v>
      </c>
      <c r="AN81" s="213">
        <f t="shared" si="37"/>
        <v>0</v>
      </c>
      <c r="AO81" s="212">
        <f t="shared" si="38"/>
        <v>200</v>
      </c>
    </row>
    <row r="82" spans="1:41" ht="15" customHeight="1" x14ac:dyDescent="0.25">
      <c r="A82" s="72">
        <v>81</v>
      </c>
      <c r="B82" s="214">
        <v>41176</v>
      </c>
      <c r="C82" s="214">
        <v>41176</v>
      </c>
      <c r="D82" s="204">
        <v>0.44861111111111113</v>
      </c>
      <c r="E82" s="204">
        <v>0.44930555555555557</v>
      </c>
      <c r="F82" s="151" t="s">
        <v>5256</v>
      </c>
      <c r="G82" s="151" t="s">
        <v>26</v>
      </c>
      <c r="H82" s="36">
        <v>28.55</v>
      </c>
      <c r="I82" s="80">
        <v>28.63</v>
      </c>
      <c r="J82" s="80">
        <v>28.55</v>
      </c>
      <c r="K82" s="81">
        <v>100</v>
      </c>
      <c r="L82" s="152" t="s">
        <v>11991</v>
      </c>
      <c r="M82" s="152" t="s">
        <v>11983</v>
      </c>
      <c r="N82" s="215">
        <v>2</v>
      </c>
      <c r="O82" s="152" t="s">
        <v>13937</v>
      </c>
      <c r="P82" s="80">
        <v>2.5</v>
      </c>
      <c r="Q82" s="37">
        <f t="shared" si="27"/>
        <v>2.5</v>
      </c>
      <c r="R82" s="37">
        <f t="shared" si="28"/>
        <v>2863</v>
      </c>
      <c r="S82" s="37">
        <f t="shared" si="29"/>
        <v>2855</v>
      </c>
      <c r="T82" s="69">
        <f t="shared" si="30"/>
        <v>-7.9999999999998295</v>
      </c>
      <c r="U82" s="37">
        <f t="shared" si="24"/>
        <v>-8</v>
      </c>
      <c r="V82" s="37">
        <f t="shared" si="25"/>
        <v>-10.5</v>
      </c>
      <c r="W82" s="206">
        <f t="shared" si="22"/>
        <v>-4.1884816753926704E-2</v>
      </c>
      <c r="X82" s="206">
        <f t="shared" si="23"/>
        <v>0</v>
      </c>
      <c r="Y82" s="37">
        <f t="shared" si="20"/>
        <v>183</v>
      </c>
      <c r="Z82" s="37">
        <f t="shared" si="21"/>
        <v>-24.5</v>
      </c>
      <c r="AA82" s="38">
        <f t="shared" si="31"/>
        <v>1.000000003259629</v>
      </c>
      <c r="AB82" s="39">
        <f t="shared" si="32"/>
        <v>-1</v>
      </c>
      <c r="AC82" s="146" t="str">
        <f>IF(ISBLANK($F82),"",IF(ISNA(VBLookup($F82,Сектора!$B$2:$G$6725,4)),"Unknown",VBLookup($F82,Сектора!$B$2:$G$6725,4)))</f>
        <v>Home Furnishings &amp; Fixtures</v>
      </c>
      <c r="AD82" s="146" t="str">
        <f>IF(ISBLANK($F82),"",IF(ISNA(VBLookup($F82,Сектора!$B$2:$G$6725,3)),"Unknown",VBLookup($F82,Сектора!$B$2:$G$6725,3)))</f>
        <v>Consumer Goods</v>
      </c>
      <c r="AE82" s="146" t="str">
        <f>IF(ISBLANK($F82),"",IF(ISNA(VBLookup($F82,Сектора!$B$2:$G$6725,6)),"Unknown",VBLookup($F82,Сектора!$B$2:$G$6725,6)))</f>
        <v>NYSE</v>
      </c>
      <c r="AF82" s="146" t="str">
        <f>IF(ISNUMBER($B82),VBLookup(WEEKDAY($B82,2),Служебный!$I$2:$J$8,2),"")</f>
        <v>Понедельник</v>
      </c>
      <c r="AG82" s="38">
        <f t="shared" si="33"/>
        <v>40</v>
      </c>
      <c r="AH82" s="146" t="str">
        <f>IF(ISNUMBER($B82),VBLookup(MONTH($B82),Служебный!$L$2:$M$13,2),"")</f>
        <v>Сентябрь</v>
      </c>
      <c r="AI82" s="38">
        <f t="shared" si="34"/>
        <v>2012</v>
      </c>
      <c r="AJ82" s="210">
        <f t="shared" si="35"/>
        <v>0.45833333333333331</v>
      </c>
      <c r="AK82" s="211">
        <f t="shared" si="26"/>
        <v>0</v>
      </c>
      <c r="AL82" s="212">
        <f t="shared" si="36"/>
        <v>30</v>
      </c>
      <c r="AM82" s="213">
        <f t="shared" si="39"/>
        <v>0</v>
      </c>
      <c r="AN82" s="213">
        <f t="shared" si="37"/>
        <v>0</v>
      </c>
      <c r="AO82" s="212">
        <f t="shared" si="38"/>
        <v>200</v>
      </c>
    </row>
    <row r="83" spans="1:41" ht="15" customHeight="1" x14ac:dyDescent="0.25">
      <c r="A83" s="72">
        <v>82</v>
      </c>
      <c r="B83" s="214">
        <v>41176</v>
      </c>
      <c r="C83" s="214">
        <v>41176</v>
      </c>
      <c r="D83" s="204">
        <v>0.59305555555555556</v>
      </c>
      <c r="E83" s="204">
        <v>0.59722222222222221</v>
      </c>
      <c r="F83" s="151" t="s">
        <v>5256</v>
      </c>
      <c r="G83" s="151" t="s">
        <v>26</v>
      </c>
      <c r="H83" s="36">
        <v>27.97</v>
      </c>
      <c r="I83" s="80">
        <v>28.06</v>
      </c>
      <c r="J83" s="80">
        <v>27.97</v>
      </c>
      <c r="K83" s="81">
        <v>100</v>
      </c>
      <c r="L83" s="152" t="s">
        <v>11993</v>
      </c>
      <c r="M83" s="152" t="s">
        <v>11983</v>
      </c>
      <c r="N83" s="215">
        <v>2</v>
      </c>
      <c r="O83" s="152" t="s">
        <v>13945</v>
      </c>
      <c r="P83" s="80">
        <v>2.5</v>
      </c>
      <c r="Q83" s="37">
        <f t="shared" si="27"/>
        <v>2.5</v>
      </c>
      <c r="R83" s="37">
        <f t="shared" si="28"/>
        <v>2806</v>
      </c>
      <c r="S83" s="37">
        <f t="shared" si="29"/>
        <v>2797</v>
      </c>
      <c r="T83" s="69">
        <f t="shared" si="30"/>
        <v>-8.9999999999999858</v>
      </c>
      <c r="U83" s="37">
        <f t="shared" si="24"/>
        <v>-9</v>
      </c>
      <c r="V83" s="37">
        <f t="shared" si="25"/>
        <v>-11.5</v>
      </c>
      <c r="W83" s="206">
        <f t="shared" si="22"/>
        <v>-4.9180327868852458E-2</v>
      </c>
      <c r="X83" s="206">
        <f t="shared" si="23"/>
        <v>0</v>
      </c>
      <c r="Y83" s="37">
        <f t="shared" si="20"/>
        <v>174</v>
      </c>
      <c r="Z83" s="37">
        <f t="shared" si="21"/>
        <v>-36</v>
      </c>
      <c r="AA83" s="38">
        <f t="shared" si="31"/>
        <v>5.9999999986030161</v>
      </c>
      <c r="AB83" s="39">
        <f t="shared" si="32"/>
        <v>-1</v>
      </c>
      <c r="AC83" s="146" t="str">
        <f>IF(ISBLANK($F83),"",IF(ISNA(VBLookup($F83,Сектора!$B$2:$G$6725,4)),"Unknown",VBLookup($F83,Сектора!$B$2:$G$6725,4)))</f>
        <v>Home Furnishings &amp; Fixtures</v>
      </c>
      <c r="AD83" s="146" t="str">
        <f>IF(ISBLANK($F83),"",IF(ISNA(VBLookup($F83,Сектора!$B$2:$G$6725,3)),"Unknown",VBLookup($F83,Сектора!$B$2:$G$6725,3)))</f>
        <v>Consumer Goods</v>
      </c>
      <c r="AE83" s="146" t="str">
        <f>IF(ISBLANK($F83),"",IF(ISNA(VBLookup($F83,Сектора!$B$2:$G$6725,6)),"Unknown",VBLookup($F83,Сектора!$B$2:$G$6725,6)))</f>
        <v>NYSE</v>
      </c>
      <c r="AF83" s="146" t="str">
        <f>IF(ISNUMBER($B83),VBLookup(WEEKDAY($B83,2),Служебный!$I$2:$J$8,2),"")</f>
        <v>Понедельник</v>
      </c>
      <c r="AG83" s="38">
        <f t="shared" si="33"/>
        <v>40</v>
      </c>
      <c r="AH83" s="146" t="str">
        <f>IF(ISNUMBER($B83),VBLookup(MONTH($B83),Служебный!$L$2:$M$13,2),"")</f>
        <v>Сентябрь</v>
      </c>
      <c r="AI83" s="38">
        <f t="shared" si="34"/>
        <v>2012</v>
      </c>
      <c r="AJ83" s="210">
        <f t="shared" si="35"/>
        <v>0.58333333333333326</v>
      </c>
      <c r="AK83" s="211">
        <f t="shared" si="26"/>
        <v>10</v>
      </c>
      <c r="AL83" s="212">
        <f t="shared" si="36"/>
        <v>30</v>
      </c>
      <c r="AM83" s="213">
        <f t="shared" si="39"/>
        <v>0</v>
      </c>
      <c r="AN83" s="213">
        <f t="shared" si="37"/>
        <v>0</v>
      </c>
      <c r="AO83" s="212">
        <f t="shared" si="38"/>
        <v>200</v>
      </c>
    </row>
    <row r="84" spans="1:41" ht="15" customHeight="1" x14ac:dyDescent="0.25">
      <c r="A84" s="72">
        <v>83</v>
      </c>
      <c r="B84" s="214">
        <v>41176</v>
      </c>
      <c r="C84" s="214">
        <v>41176</v>
      </c>
      <c r="D84" s="204">
        <v>0.60069444444444442</v>
      </c>
      <c r="E84" s="204">
        <v>0.6020833333333333</v>
      </c>
      <c r="F84" s="151" t="s">
        <v>5256</v>
      </c>
      <c r="G84" s="151" t="s">
        <v>26</v>
      </c>
      <c r="H84" s="36">
        <v>27.96</v>
      </c>
      <c r="I84" s="80">
        <v>28.05</v>
      </c>
      <c r="J84" s="80">
        <v>28.1</v>
      </c>
      <c r="K84" s="81">
        <v>100</v>
      </c>
      <c r="L84" s="152" t="s">
        <v>11989</v>
      </c>
      <c r="M84" s="152" t="s">
        <v>11983</v>
      </c>
      <c r="N84" s="215">
        <v>2</v>
      </c>
      <c r="O84" s="152" t="s">
        <v>13949</v>
      </c>
      <c r="P84" s="80">
        <v>2.5</v>
      </c>
      <c r="Q84" s="37">
        <f t="shared" si="27"/>
        <v>2.5</v>
      </c>
      <c r="R84" s="37">
        <f t="shared" si="28"/>
        <v>2805</v>
      </c>
      <c r="S84" s="37">
        <f t="shared" si="29"/>
        <v>2810</v>
      </c>
      <c r="T84" s="69">
        <f t="shared" si="30"/>
        <v>5.0000000000000711</v>
      </c>
      <c r="U84" s="37">
        <f t="shared" si="24"/>
        <v>5</v>
      </c>
      <c r="V84" s="37">
        <f t="shared" si="25"/>
        <v>2.5</v>
      </c>
      <c r="W84" s="206">
        <f t="shared" si="22"/>
        <v>2.8735632183908046E-2</v>
      </c>
      <c r="X84" s="206">
        <f t="shared" si="23"/>
        <v>0</v>
      </c>
      <c r="Y84" s="37">
        <f t="shared" si="20"/>
        <v>179</v>
      </c>
      <c r="Z84" s="37">
        <f t="shared" si="21"/>
        <v>-33.5</v>
      </c>
      <c r="AA84" s="38">
        <f t="shared" si="31"/>
        <v>1.9999999960418791</v>
      </c>
      <c r="AB84" s="39">
        <f t="shared" si="32"/>
        <v>0.5</v>
      </c>
      <c r="AC84" s="146" t="str">
        <f>IF(ISBLANK($F84),"",IF(ISNA(VBLookup($F84,Сектора!$B$2:$G$6725,4)),"Unknown",VBLookup($F84,Сектора!$B$2:$G$6725,4)))</f>
        <v>Home Furnishings &amp; Fixtures</v>
      </c>
      <c r="AD84" s="146" t="str">
        <f>IF(ISBLANK($F84),"",IF(ISNA(VBLookup($F84,Сектора!$B$2:$G$6725,3)),"Unknown",VBLookup($F84,Сектора!$B$2:$G$6725,3)))</f>
        <v>Consumer Goods</v>
      </c>
      <c r="AE84" s="146" t="str">
        <f>IF(ISBLANK($F84),"",IF(ISNA(VBLookup($F84,Сектора!$B$2:$G$6725,6)),"Unknown",VBLookup($F84,Сектора!$B$2:$G$6725,6)))</f>
        <v>NYSE</v>
      </c>
      <c r="AF84" s="146" t="str">
        <f>IF(ISNUMBER($B84),VBLookup(WEEKDAY($B84,2),Служебный!$I$2:$J$8,2),"")</f>
        <v>Понедельник</v>
      </c>
      <c r="AG84" s="38">
        <f t="shared" si="33"/>
        <v>40</v>
      </c>
      <c r="AH84" s="146" t="str">
        <f>IF(ISNUMBER($B84),VBLookup(MONTH($B84),Служебный!$L$2:$M$13,2),"")</f>
        <v>Сентябрь</v>
      </c>
      <c r="AI84" s="38">
        <f t="shared" si="34"/>
        <v>2012</v>
      </c>
      <c r="AJ84" s="210">
        <f t="shared" si="35"/>
        <v>0.60416666666666663</v>
      </c>
      <c r="AK84" s="211">
        <f t="shared" si="26"/>
        <v>0</v>
      </c>
      <c r="AL84" s="212">
        <f t="shared" si="36"/>
        <v>30</v>
      </c>
      <c r="AM84" s="213">
        <f t="shared" si="39"/>
        <v>0</v>
      </c>
      <c r="AN84" s="213">
        <f t="shared" si="37"/>
        <v>0</v>
      </c>
      <c r="AO84" s="212">
        <f t="shared" si="38"/>
        <v>200</v>
      </c>
    </row>
    <row r="85" spans="1:41" ht="15" customHeight="1" x14ac:dyDescent="0.25">
      <c r="A85" s="72">
        <v>84</v>
      </c>
      <c r="B85" s="214">
        <v>41176</v>
      </c>
      <c r="C85" s="214">
        <v>41176</v>
      </c>
      <c r="D85" s="204">
        <v>0.60416666666666663</v>
      </c>
      <c r="E85" s="204">
        <v>0.63888888888888895</v>
      </c>
      <c r="F85" s="151" t="s">
        <v>5256</v>
      </c>
      <c r="G85" s="151" t="s">
        <v>26</v>
      </c>
      <c r="H85" s="36">
        <v>27.96</v>
      </c>
      <c r="I85" s="80">
        <v>28.1</v>
      </c>
      <c r="J85" s="80">
        <v>28.1</v>
      </c>
      <c r="K85" s="81">
        <v>100</v>
      </c>
      <c r="L85" s="152" t="s">
        <v>11989</v>
      </c>
      <c r="M85" s="152" t="s">
        <v>11984</v>
      </c>
      <c r="N85" s="215">
        <v>2</v>
      </c>
      <c r="O85" s="152" t="s">
        <v>13949</v>
      </c>
      <c r="P85" s="80">
        <v>2.5</v>
      </c>
      <c r="Q85" s="37">
        <f t="shared" si="27"/>
        <v>2.5</v>
      </c>
      <c r="R85" s="37">
        <f t="shared" si="28"/>
        <v>2810</v>
      </c>
      <c r="S85" s="37">
        <f t="shared" si="29"/>
        <v>2810</v>
      </c>
      <c r="T85" s="69">
        <f t="shared" si="30"/>
        <v>0</v>
      </c>
      <c r="U85" s="37">
        <f t="shared" si="24"/>
        <v>0</v>
      </c>
      <c r="V85" s="37">
        <f t="shared" si="25"/>
        <v>-2.5</v>
      </c>
      <c r="W85" s="206">
        <f t="shared" si="22"/>
        <v>0</v>
      </c>
      <c r="X85" s="206">
        <f t="shared" si="23"/>
        <v>0</v>
      </c>
      <c r="Y85" s="37">
        <f t="shared" si="20"/>
        <v>179</v>
      </c>
      <c r="Z85" s="37">
        <f t="shared" si="21"/>
        <v>-36</v>
      </c>
      <c r="AA85" s="38">
        <f t="shared" si="31"/>
        <v>50.000000005820766</v>
      </c>
      <c r="AB85" s="39">
        <f t="shared" si="32"/>
        <v>0</v>
      </c>
      <c r="AC85" s="146" t="str">
        <f>IF(ISBLANK($F85),"",IF(ISNA(VBLookup($F85,Сектора!$B$2:$G$6725,4)),"Unknown",VBLookup($F85,Сектора!$B$2:$G$6725,4)))</f>
        <v>Home Furnishings &amp; Fixtures</v>
      </c>
      <c r="AD85" s="146" t="str">
        <f>IF(ISBLANK($F85),"",IF(ISNA(VBLookup($F85,Сектора!$B$2:$G$6725,3)),"Unknown",VBLookup($F85,Сектора!$B$2:$G$6725,3)))</f>
        <v>Consumer Goods</v>
      </c>
      <c r="AE85" s="146" t="str">
        <f>IF(ISBLANK($F85),"",IF(ISNA(VBLookup($F85,Сектора!$B$2:$G$6725,6)),"Unknown",VBLookup($F85,Сектора!$B$2:$G$6725,6)))</f>
        <v>NYSE</v>
      </c>
      <c r="AF85" s="146" t="str">
        <f>IF(ISNUMBER($B85),VBLookup(WEEKDAY($B85,2),Служебный!$I$2:$J$8,2),"")</f>
        <v>Понедельник</v>
      </c>
      <c r="AG85" s="38">
        <f t="shared" si="33"/>
        <v>40</v>
      </c>
      <c r="AH85" s="146" t="str">
        <f>IF(ISNUMBER($B85),VBLookup(MONTH($B85),Служебный!$L$2:$M$13,2),"")</f>
        <v>Сентябрь</v>
      </c>
      <c r="AI85" s="38">
        <f t="shared" si="34"/>
        <v>2012</v>
      </c>
      <c r="AJ85" s="210">
        <f t="shared" si="35"/>
        <v>0.60416666666666663</v>
      </c>
      <c r="AK85" s="211">
        <f t="shared" si="26"/>
        <v>50</v>
      </c>
      <c r="AL85" s="212">
        <f t="shared" si="36"/>
        <v>30</v>
      </c>
      <c r="AM85" s="213">
        <f t="shared" si="39"/>
        <v>0</v>
      </c>
      <c r="AN85" s="213">
        <f t="shared" si="37"/>
        <v>0</v>
      </c>
      <c r="AO85" s="212">
        <f t="shared" si="38"/>
        <v>200</v>
      </c>
    </row>
    <row r="86" spans="1:41" ht="15" customHeight="1" x14ac:dyDescent="0.25">
      <c r="A86" s="72">
        <v>85</v>
      </c>
      <c r="B86" s="214">
        <v>41176</v>
      </c>
      <c r="C86" s="214">
        <v>41176</v>
      </c>
      <c r="D86" s="204">
        <v>0.625</v>
      </c>
      <c r="E86" s="204">
        <v>0.64583333333333337</v>
      </c>
      <c r="F86" s="151" t="s">
        <v>5256</v>
      </c>
      <c r="G86" s="151" t="s">
        <v>26</v>
      </c>
      <c r="H86" s="36">
        <v>27.96</v>
      </c>
      <c r="I86" s="80">
        <v>28.04</v>
      </c>
      <c r="J86" s="80">
        <v>28.14</v>
      </c>
      <c r="K86" s="81">
        <v>300</v>
      </c>
      <c r="L86" s="152" t="s">
        <v>11989</v>
      </c>
      <c r="M86" s="152" t="s">
        <v>11985</v>
      </c>
      <c r="N86" s="215">
        <v>2</v>
      </c>
      <c r="O86" s="152" t="s">
        <v>13949</v>
      </c>
      <c r="P86" s="80">
        <v>2.5</v>
      </c>
      <c r="Q86" s="37">
        <f t="shared" si="27"/>
        <v>7.5</v>
      </c>
      <c r="R86" s="37">
        <f t="shared" si="28"/>
        <v>8412</v>
      </c>
      <c r="S86" s="37">
        <f t="shared" si="29"/>
        <v>8442</v>
      </c>
      <c r="T86" s="69">
        <f t="shared" si="30"/>
        <v>10.000000000000142</v>
      </c>
      <c r="U86" s="37">
        <f t="shared" si="24"/>
        <v>30</v>
      </c>
      <c r="V86" s="37">
        <f t="shared" si="25"/>
        <v>22.5</v>
      </c>
      <c r="W86" s="206">
        <f t="shared" si="22"/>
        <v>0.16759776536312848</v>
      </c>
      <c r="X86" s="206">
        <f t="shared" si="23"/>
        <v>0</v>
      </c>
      <c r="Y86" s="37">
        <f t="shared" ref="Y86:Y149" si="40">IF(AND(ISNUMBER($Y85),ISNUMBER($U86)),$Y85+$U86,"")</f>
        <v>209</v>
      </c>
      <c r="Z86" s="37">
        <f t="shared" ref="Z86:Z149" si="41">IF(AND(ISNUMBER($Z85),ISNUMBER($V86)),$Z85+$V86,"")</f>
        <v>-13.5</v>
      </c>
      <c r="AA86" s="38">
        <f t="shared" si="31"/>
        <v>30.00000000349246</v>
      </c>
      <c r="AB86" s="39">
        <f t="shared" si="32"/>
        <v>1.5</v>
      </c>
      <c r="AC86" s="146" t="str">
        <f>IF(ISBLANK($F86),"",IF(ISNA(VBLookup($F86,Сектора!$B$2:$G$6725,4)),"Unknown",VBLookup($F86,Сектора!$B$2:$G$6725,4)))</f>
        <v>Home Furnishings &amp; Fixtures</v>
      </c>
      <c r="AD86" s="146" t="str">
        <f>IF(ISBLANK($F86),"",IF(ISNA(VBLookup($F86,Сектора!$B$2:$G$6725,3)),"Unknown",VBLookup($F86,Сектора!$B$2:$G$6725,3)))</f>
        <v>Consumer Goods</v>
      </c>
      <c r="AE86" s="146" t="str">
        <f>IF(ISBLANK($F86),"",IF(ISNA(VBLookup($F86,Сектора!$B$2:$G$6725,6)),"Unknown",VBLookup($F86,Сектора!$B$2:$G$6725,6)))</f>
        <v>NYSE</v>
      </c>
      <c r="AF86" s="146" t="str">
        <f>IF(ISNUMBER($B86),VBLookup(WEEKDAY($B86,2),Служебный!$I$2:$J$8,2),"")</f>
        <v>Понедельник</v>
      </c>
      <c r="AG86" s="38">
        <f t="shared" si="33"/>
        <v>40</v>
      </c>
      <c r="AH86" s="146" t="str">
        <f>IF(ISNUMBER($B86),VBLookup(MONTH($B86),Служебный!$L$2:$M$13,2),"")</f>
        <v>Сентябрь</v>
      </c>
      <c r="AI86" s="38">
        <f t="shared" si="34"/>
        <v>2012</v>
      </c>
      <c r="AJ86" s="210">
        <f t="shared" si="35"/>
        <v>0.625</v>
      </c>
      <c r="AK86" s="211">
        <f t="shared" si="26"/>
        <v>30</v>
      </c>
      <c r="AL86" s="212">
        <f t="shared" si="36"/>
        <v>30</v>
      </c>
      <c r="AM86" s="213">
        <f t="shared" si="39"/>
        <v>0</v>
      </c>
      <c r="AN86" s="213">
        <f t="shared" si="37"/>
        <v>0</v>
      </c>
      <c r="AO86" s="212">
        <f t="shared" si="38"/>
        <v>600</v>
      </c>
    </row>
    <row r="87" spans="1:41" ht="15" customHeight="1" x14ac:dyDescent="0.25">
      <c r="A87" s="72">
        <v>86</v>
      </c>
      <c r="B87" s="214">
        <v>41176</v>
      </c>
      <c r="C87" s="214">
        <v>41176</v>
      </c>
      <c r="D87" s="204">
        <v>0.49583333333333335</v>
      </c>
      <c r="E87" s="204">
        <v>0.4993055555555555</v>
      </c>
      <c r="F87" s="151" t="s">
        <v>3266</v>
      </c>
      <c r="G87" s="151" t="s">
        <v>26</v>
      </c>
      <c r="H87" s="36">
        <v>36.82</v>
      </c>
      <c r="I87" s="80">
        <v>36.94</v>
      </c>
      <c r="J87" s="80">
        <v>36.799999999999997</v>
      </c>
      <c r="K87" s="81">
        <v>100</v>
      </c>
      <c r="L87" s="152" t="s">
        <v>11991</v>
      </c>
      <c r="M87" s="152" t="s">
        <v>11983</v>
      </c>
      <c r="N87" s="215">
        <v>2</v>
      </c>
      <c r="O87" s="152" t="s">
        <v>13937</v>
      </c>
      <c r="P87" s="80">
        <v>2.5</v>
      </c>
      <c r="Q87" s="37">
        <f t="shared" si="27"/>
        <v>2.5</v>
      </c>
      <c r="R87" s="37">
        <f t="shared" si="28"/>
        <v>3694</v>
      </c>
      <c r="S87" s="37">
        <f t="shared" si="29"/>
        <v>3679.9999999999995</v>
      </c>
      <c r="T87" s="69">
        <f t="shared" si="30"/>
        <v>-14.000000000000057</v>
      </c>
      <c r="U87" s="37">
        <f t="shared" si="24"/>
        <v>-14</v>
      </c>
      <c r="V87" s="37">
        <f t="shared" si="25"/>
        <v>-16.5</v>
      </c>
      <c r="W87" s="206">
        <f t="shared" si="22"/>
        <v>-6.6985645933014357E-2</v>
      </c>
      <c r="X87" s="206">
        <f t="shared" si="23"/>
        <v>0</v>
      </c>
      <c r="Y87" s="37">
        <f t="shared" si="40"/>
        <v>195</v>
      </c>
      <c r="Z87" s="37">
        <f t="shared" si="41"/>
        <v>-30</v>
      </c>
      <c r="AA87" s="38">
        <f t="shared" si="31"/>
        <v>4.9999999953433871</v>
      </c>
      <c r="AB87" s="39">
        <f t="shared" si="32"/>
        <v>-1</v>
      </c>
      <c r="AC87" s="146" t="str">
        <f>IF(ISBLANK($F87),"",IF(ISNA(VBLookup($F87,Сектора!$B$2:$G$6725,4)),"Unknown",VBLookup($F87,Сектора!$B$2:$G$6725,4)))</f>
        <v>Residential Construction</v>
      </c>
      <c r="AD87" s="146" t="str">
        <f>IF(ISBLANK($F87),"",IF(ISNA(VBLookup($F87,Сектора!$B$2:$G$6725,3)),"Unknown",VBLookup($F87,Сектора!$B$2:$G$6725,3)))</f>
        <v>Industrial Goods</v>
      </c>
      <c r="AE87" s="146" t="str">
        <f>IF(ISBLANK($F87),"",IF(ISNA(VBLookup($F87,Сектора!$B$2:$G$6725,6)),"Unknown",VBLookup($F87,Сектора!$B$2:$G$6725,6)))</f>
        <v>NYSE</v>
      </c>
      <c r="AF87" s="146" t="str">
        <f>IF(ISNUMBER($B87),VBLookup(WEEKDAY($B87,2),Служебный!$I$2:$J$8,2),"")</f>
        <v>Понедельник</v>
      </c>
      <c r="AG87" s="38">
        <f t="shared" si="33"/>
        <v>40</v>
      </c>
      <c r="AH87" s="146" t="str">
        <f>IF(ISNUMBER($B87),VBLookup(MONTH($B87),Служебный!$L$2:$M$13,2),"")</f>
        <v>Сентябрь</v>
      </c>
      <c r="AI87" s="38">
        <f t="shared" si="34"/>
        <v>2012</v>
      </c>
      <c r="AJ87" s="210">
        <f t="shared" si="35"/>
        <v>0.5</v>
      </c>
      <c r="AK87" s="211">
        <f t="shared" si="26"/>
        <v>0</v>
      </c>
      <c r="AL87" s="212">
        <f t="shared" si="36"/>
        <v>35</v>
      </c>
      <c r="AM87" s="213">
        <f t="shared" si="39"/>
        <v>0</v>
      </c>
      <c r="AN87" s="213">
        <f t="shared" si="37"/>
        <v>0</v>
      </c>
      <c r="AO87" s="212">
        <f t="shared" si="38"/>
        <v>200</v>
      </c>
    </row>
    <row r="88" spans="1:41" ht="15" customHeight="1" x14ac:dyDescent="0.25">
      <c r="A88" s="72">
        <v>87</v>
      </c>
      <c r="B88" s="214">
        <v>41176</v>
      </c>
      <c r="C88" s="214">
        <v>41176</v>
      </c>
      <c r="D88" s="204">
        <v>0.49652777777777773</v>
      </c>
      <c r="E88" s="204">
        <v>0.4993055555555555</v>
      </c>
      <c r="F88" s="151" t="s">
        <v>3266</v>
      </c>
      <c r="G88" s="151" t="s">
        <v>26</v>
      </c>
      <c r="H88" s="36">
        <v>36.82</v>
      </c>
      <c r="I88" s="80">
        <v>36.93</v>
      </c>
      <c r="J88" s="80">
        <v>36.799999999999997</v>
      </c>
      <c r="K88" s="81">
        <v>100</v>
      </c>
      <c r="L88" s="152" t="s">
        <v>11991</v>
      </c>
      <c r="M88" s="152" t="s">
        <v>11983</v>
      </c>
      <c r="N88" s="215">
        <v>2</v>
      </c>
      <c r="O88" s="152" t="s">
        <v>13937</v>
      </c>
      <c r="P88" s="80">
        <v>2.5</v>
      </c>
      <c r="Q88" s="37">
        <f t="shared" si="27"/>
        <v>2.5</v>
      </c>
      <c r="R88" s="37">
        <f t="shared" si="28"/>
        <v>3693</v>
      </c>
      <c r="S88" s="37">
        <f t="shared" si="29"/>
        <v>3679.9999999999995</v>
      </c>
      <c r="T88" s="69">
        <f t="shared" si="30"/>
        <v>-13.000000000000256</v>
      </c>
      <c r="U88" s="37">
        <f t="shared" si="24"/>
        <v>-13</v>
      </c>
      <c r="V88" s="37">
        <f t="shared" si="25"/>
        <v>-15.5</v>
      </c>
      <c r="W88" s="206">
        <f t="shared" si="22"/>
        <v>-6.6666666666666666E-2</v>
      </c>
      <c r="X88" s="206">
        <f t="shared" si="23"/>
        <v>0</v>
      </c>
      <c r="Y88" s="37">
        <f t="shared" si="40"/>
        <v>182</v>
      </c>
      <c r="Z88" s="37">
        <f t="shared" si="41"/>
        <v>-45.5</v>
      </c>
      <c r="AA88" s="38">
        <f t="shared" si="31"/>
        <v>3.9999999920837581</v>
      </c>
      <c r="AB88" s="39">
        <f t="shared" si="32"/>
        <v>-1</v>
      </c>
      <c r="AC88" s="146" t="str">
        <f>IF(ISBLANK($F88),"",IF(ISNA(VBLookup($F88,Сектора!$B$2:$G$6725,4)),"Unknown",VBLookup($F88,Сектора!$B$2:$G$6725,4)))</f>
        <v>Residential Construction</v>
      </c>
      <c r="AD88" s="146" t="str">
        <f>IF(ISBLANK($F88),"",IF(ISNA(VBLookup($F88,Сектора!$B$2:$G$6725,3)),"Unknown",VBLookup($F88,Сектора!$B$2:$G$6725,3)))</f>
        <v>Industrial Goods</v>
      </c>
      <c r="AE88" s="146" t="str">
        <f>IF(ISBLANK($F88),"",IF(ISNA(VBLookup($F88,Сектора!$B$2:$G$6725,6)),"Unknown",VBLookup($F88,Сектора!$B$2:$G$6725,6)))</f>
        <v>NYSE</v>
      </c>
      <c r="AF88" s="146" t="str">
        <f>IF(ISNUMBER($B88),VBLookup(WEEKDAY($B88,2),Служебный!$I$2:$J$8,2),"")</f>
        <v>Понедельник</v>
      </c>
      <c r="AG88" s="38">
        <f t="shared" si="33"/>
        <v>40</v>
      </c>
      <c r="AH88" s="146" t="str">
        <f>IF(ISNUMBER($B88),VBLookup(MONTH($B88),Служебный!$L$2:$M$13,2),"")</f>
        <v>Сентябрь</v>
      </c>
      <c r="AI88" s="38">
        <f t="shared" si="34"/>
        <v>2012</v>
      </c>
      <c r="AJ88" s="210">
        <f t="shared" si="35"/>
        <v>0.5</v>
      </c>
      <c r="AK88" s="211">
        <f t="shared" si="26"/>
        <v>0</v>
      </c>
      <c r="AL88" s="212">
        <f t="shared" si="36"/>
        <v>35</v>
      </c>
      <c r="AM88" s="213">
        <f t="shared" si="39"/>
        <v>0</v>
      </c>
      <c r="AN88" s="213">
        <f t="shared" si="37"/>
        <v>0</v>
      </c>
      <c r="AO88" s="212">
        <f t="shared" si="38"/>
        <v>200</v>
      </c>
    </row>
    <row r="89" spans="1:41" ht="15" customHeight="1" x14ac:dyDescent="0.25">
      <c r="A89" s="72">
        <v>88</v>
      </c>
      <c r="B89" s="214">
        <v>41176</v>
      </c>
      <c r="C89" s="214">
        <v>41176</v>
      </c>
      <c r="D89" s="204">
        <v>0.50277777777777777</v>
      </c>
      <c r="E89" s="204">
        <v>0.50902777777777775</v>
      </c>
      <c r="F89" s="151" t="s">
        <v>10861</v>
      </c>
      <c r="G89" s="151" t="s">
        <v>26</v>
      </c>
      <c r="H89" s="36">
        <v>18.97</v>
      </c>
      <c r="I89" s="80">
        <v>19.05</v>
      </c>
      <c r="J89" s="80">
        <v>19.25</v>
      </c>
      <c r="K89" s="81">
        <v>200</v>
      </c>
      <c r="L89" s="152" t="s">
        <v>11991</v>
      </c>
      <c r="M89" s="152" t="s">
        <v>11984</v>
      </c>
      <c r="N89" s="215">
        <v>3</v>
      </c>
      <c r="O89" s="152" t="s">
        <v>13931</v>
      </c>
      <c r="P89" s="80">
        <v>2.5</v>
      </c>
      <c r="Q89" s="37">
        <f t="shared" si="27"/>
        <v>5</v>
      </c>
      <c r="R89" s="37">
        <f t="shared" si="28"/>
        <v>3810</v>
      </c>
      <c r="S89" s="37">
        <f t="shared" si="29"/>
        <v>3850</v>
      </c>
      <c r="T89" s="69">
        <f t="shared" si="30"/>
        <v>19.999999999999929</v>
      </c>
      <c r="U89" s="37">
        <f t="shared" si="24"/>
        <v>40</v>
      </c>
      <c r="V89" s="37">
        <f t="shared" si="25"/>
        <v>35</v>
      </c>
      <c r="W89" s="206">
        <f t="shared" ref="W89:W152" si="42">IF(AND(ISNUMBER($Y88),ISNUMBER($U89)),IF($Y88&gt;0,$U89/$Y88,0),"")</f>
        <v>0.21978021978021978</v>
      </c>
      <c r="X89" s="206">
        <f t="shared" ref="X89:X152" si="43">IF(AND(ISNUMBER($Z88),ISNUMBER($V89)),IF($Z88&gt;0,$V89/$Z88,0),"")</f>
        <v>0</v>
      </c>
      <c r="Y89" s="37">
        <f t="shared" si="40"/>
        <v>222</v>
      </c>
      <c r="Z89" s="37">
        <f t="shared" si="41"/>
        <v>-10.5</v>
      </c>
      <c r="AA89" s="38">
        <f t="shared" si="31"/>
        <v>8.9999999979045242</v>
      </c>
      <c r="AB89" s="39">
        <f t="shared" si="32"/>
        <v>2.5</v>
      </c>
      <c r="AC89" s="146" t="str">
        <f>IF(ISBLANK($F89),"",IF(ISNA(VBLookup($F89,Сектора!$B$2:$G$6725,4)),"Unknown",VBLookup($F89,Сектора!$B$2:$G$6725,4)))</f>
        <v>Biotechnology</v>
      </c>
      <c r="AD89" s="146" t="str">
        <f>IF(ISBLANK($F89),"",IF(ISNA(VBLookup($F89,Сектора!$B$2:$G$6725,3)),"Unknown",VBLookup($F89,Сектора!$B$2:$G$6725,3)))</f>
        <v>Healthcare</v>
      </c>
      <c r="AE89" s="146" t="str">
        <f>IF(ISBLANK($F89),"",IF(ISNA(VBLookup($F89,Сектора!$B$2:$G$6725,6)),"Unknown",VBLookup($F89,Сектора!$B$2:$G$6725,6)))</f>
        <v>NASDAQ</v>
      </c>
      <c r="AF89" s="146" t="str">
        <f>IF(ISNUMBER($B89),VBLookup(WEEKDAY($B89,2),Служебный!$I$2:$J$8,2),"")</f>
        <v>Понедельник</v>
      </c>
      <c r="AG89" s="38">
        <f t="shared" si="33"/>
        <v>40</v>
      </c>
      <c r="AH89" s="146" t="str">
        <f>IF(ISNUMBER($B89),VBLookup(MONTH($B89),Служебный!$L$2:$M$13,2),"")</f>
        <v>Сентябрь</v>
      </c>
      <c r="AI89" s="38">
        <f t="shared" si="34"/>
        <v>2012</v>
      </c>
      <c r="AJ89" s="210">
        <f t="shared" si="35"/>
        <v>0.5</v>
      </c>
      <c r="AK89" s="211">
        <f t="shared" si="26"/>
        <v>10</v>
      </c>
      <c r="AL89" s="212">
        <f t="shared" si="36"/>
        <v>20</v>
      </c>
      <c r="AM89" s="213">
        <f t="shared" si="39"/>
        <v>0</v>
      </c>
      <c r="AN89" s="213">
        <f t="shared" si="37"/>
        <v>0</v>
      </c>
      <c r="AO89" s="212">
        <f t="shared" si="38"/>
        <v>400</v>
      </c>
    </row>
    <row r="90" spans="1:41" ht="15" customHeight="1" x14ac:dyDescent="0.25">
      <c r="A90" s="72">
        <v>89</v>
      </c>
      <c r="B90" s="214">
        <v>41176</v>
      </c>
      <c r="C90" s="214">
        <v>41176</v>
      </c>
      <c r="D90" s="204">
        <v>0.54999999999999993</v>
      </c>
      <c r="E90" s="204">
        <v>0.5625</v>
      </c>
      <c r="F90" s="151" t="s">
        <v>5320</v>
      </c>
      <c r="G90" s="151" t="s">
        <v>26</v>
      </c>
      <c r="H90" s="36">
        <v>95.98</v>
      </c>
      <c r="I90" s="80">
        <v>96.01</v>
      </c>
      <c r="J90" s="80">
        <v>95.98</v>
      </c>
      <c r="K90" s="81">
        <v>100</v>
      </c>
      <c r="L90" s="152" t="s">
        <v>11993</v>
      </c>
      <c r="M90" s="152" t="s">
        <v>11983</v>
      </c>
      <c r="N90" s="215">
        <v>2</v>
      </c>
      <c r="O90" s="152" t="s">
        <v>13945</v>
      </c>
      <c r="P90" s="80">
        <v>2.5</v>
      </c>
      <c r="Q90" s="37">
        <f t="shared" si="27"/>
        <v>2.5</v>
      </c>
      <c r="R90" s="37">
        <f t="shared" si="28"/>
        <v>9601</v>
      </c>
      <c r="S90" s="37">
        <f t="shared" si="29"/>
        <v>9598</v>
      </c>
      <c r="T90" s="69">
        <f t="shared" si="30"/>
        <v>-3.0000000000001137</v>
      </c>
      <c r="U90" s="37">
        <f t="shared" si="24"/>
        <v>-3</v>
      </c>
      <c r="V90" s="37">
        <f t="shared" si="25"/>
        <v>-5.5</v>
      </c>
      <c r="W90" s="206">
        <f t="shared" si="42"/>
        <v>-1.3513513513513514E-2</v>
      </c>
      <c r="X90" s="206">
        <f t="shared" si="43"/>
        <v>0</v>
      </c>
      <c r="Y90" s="37">
        <f t="shared" si="40"/>
        <v>219</v>
      </c>
      <c r="Z90" s="37">
        <f t="shared" si="41"/>
        <v>-16</v>
      </c>
      <c r="AA90" s="38">
        <f t="shared" si="31"/>
        <v>17.999999995809048</v>
      </c>
      <c r="AB90" s="39">
        <f t="shared" si="32"/>
        <v>-1</v>
      </c>
      <c r="AC90" s="146" t="str">
        <f>IF(ISBLANK($F90),"",IF(ISNA(VBLookup($F90,Сектора!$B$2:$G$6725,4)),"Unknown",VBLookup($F90,Сектора!$B$2:$G$6725,4)))</f>
        <v>CATV Systems</v>
      </c>
      <c r="AD90" s="146" t="str">
        <f>IF(ISBLANK($F90),"",IF(ISNA(VBLookup($F90,Сектора!$B$2:$G$6725,3)),"Unknown",VBLookup($F90,Сектора!$B$2:$G$6725,3)))</f>
        <v>Services</v>
      </c>
      <c r="AE90" s="146" t="str">
        <f>IF(ISBLANK($F90),"",IF(ISNA(VBLookup($F90,Сектора!$B$2:$G$6725,6)),"Unknown",VBLookup($F90,Сектора!$B$2:$G$6725,6)))</f>
        <v>NYSE</v>
      </c>
      <c r="AF90" s="146" t="str">
        <f>IF(ISNUMBER($B90),VBLookup(WEEKDAY($B90,2),Служебный!$I$2:$J$8,2),"")</f>
        <v>Понедельник</v>
      </c>
      <c r="AG90" s="38">
        <f t="shared" si="33"/>
        <v>40</v>
      </c>
      <c r="AH90" s="146" t="str">
        <f>IF(ISNUMBER($B90),VBLookup(MONTH($B90),Служебный!$L$2:$M$13,2),"")</f>
        <v>Сентябрь</v>
      </c>
      <c r="AI90" s="38">
        <f t="shared" si="34"/>
        <v>2012</v>
      </c>
      <c r="AJ90" s="210">
        <f t="shared" si="35"/>
        <v>0.54166666666666663</v>
      </c>
      <c r="AK90" s="211">
        <f t="shared" si="26"/>
        <v>20</v>
      </c>
      <c r="AL90" s="212">
        <f t="shared" si="36"/>
        <v>95</v>
      </c>
      <c r="AM90" s="213">
        <f t="shared" si="39"/>
        <v>0</v>
      </c>
      <c r="AN90" s="213">
        <f t="shared" si="37"/>
        <v>0</v>
      </c>
      <c r="AO90" s="212">
        <f t="shared" si="38"/>
        <v>200</v>
      </c>
    </row>
    <row r="91" spans="1:41" ht="15" customHeight="1" x14ac:dyDescent="0.25">
      <c r="A91" s="72">
        <v>90</v>
      </c>
      <c r="B91" s="214">
        <v>41176</v>
      </c>
      <c r="C91" s="214">
        <v>41176</v>
      </c>
      <c r="D91" s="204">
        <v>0.55555555555555558</v>
      </c>
      <c r="E91" s="204">
        <v>0.5625</v>
      </c>
      <c r="F91" s="151" t="s">
        <v>5320</v>
      </c>
      <c r="G91" s="151" t="s">
        <v>26</v>
      </c>
      <c r="H91" s="36">
        <v>95.98</v>
      </c>
      <c r="I91" s="80">
        <v>96.05</v>
      </c>
      <c r="J91" s="80">
        <v>95.98</v>
      </c>
      <c r="K91" s="81">
        <v>100</v>
      </c>
      <c r="L91" s="152" t="s">
        <v>11993</v>
      </c>
      <c r="M91" s="152" t="s">
        <v>11983</v>
      </c>
      <c r="N91" s="215">
        <v>2</v>
      </c>
      <c r="O91" s="152" t="s">
        <v>13945</v>
      </c>
      <c r="P91" s="80">
        <v>2.5</v>
      </c>
      <c r="Q91" s="37">
        <f t="shared" si="27"/>
        <v>2.5</v>
      </c>
      <c r="R91" s="37">
        <f t="shared" si="28"/>
        <v>9605</v>
      </c>
      <c r="S91" s="37">
        <f t="shared" si="29"/>
        <v>9598</v>
      </c>
      <c r="T91" s="69">
        <f t="shared" si="30"/>
        <v>-6.9999999999993179</v>
      </c>
      <c r="U91" s="37">
        <f t="shared" si="24"/>
        <v>-7</v>
      </c>
      <c r="V91" s="37">
        <f t="shared" si="25"/>
        <v>-9.5</v>
      </c>
      <c r="W91" s="206">
        <f t="shared" si="42"/>
        <v>-3.1963470319634701E-2</v>
      </c>
      <c r="X91" s="206">
        <f t="shared" si="43"/>
        <v>0</v>
      </c>
      <c r="Y91" s="37">
        <f t="shared" si="40"/>
        <v>212</v>
      </c>
      <c r="Z91" s="37">
        <f t="shared" si="41"/>
        <v>-25.5</v>
      </c>
      <c r="AA91" s="38">
        <f t="shared" si="31"/>
        <v>10.000000001164153</v>
      </c>
      <c r="AB91" s="39">
        <f t="shared" si="32"/>
        <v>-1</v>
      </c>
      <c r="AC91" s="146" t="str">
        <f>IF(ISBLANK($F91),"",IF(ISNA(VBLookup($F91,Сектора!$B$2:$G$6725,4)),"Unknown",VBLookup($F91,Сектора!$B$2:$G$6725,4)))</f>
        <v>CATV Systems</v>
      </c>
      <c r="AD91" s="146" t="str">
        <f>IF(ISBLANK($F91),"",IF(ISNA(VBLookup($F91,Сектора!$B$2:$G$6725,3)),"Unknown",VBLookup($F91,Сектора!$B$2:$G$6725,3)))</f>
        <v>Services</v>
      </c>
      <c r="AE91" s="146" t="str">
        <f>IF(ISBLANK($F91),"",IF(ISNA(VBLookup($F91,Сектора!$B$2:$G$6725,6)),"Unknown",VBLookup($F91,Сектора!$B$2:$G$6725,6)))</f>
        <v>NYSE</v>
      </c>
      <c r="AF91" s="146" t="str">
        <f>IF(ISNUMBER($B91),VBLookup(WEEKDAY($B91,2),Служебный!$I$2:$J$8,2),"")</f>
        <v>Понедельник</v>
      </c>
      <c r="AG91" s="38">
        <f t="shared" si="33"/>
        <v>40</v>
      </c>
      <c r="AH91" s="146" t="str">
        <f>IF(ISNUMBER($B91),VBLookup(MONTH($B91),Служебный!$L$2:$M$13,2),"")</f>
        <v>Сентябрь</v>
      </c>
      <c r="AI91" s="38">
        <f t="shared" si="34"/>
        <v>2012</v>
      </c>
      <c r="AJ91" s="210">
        <f t="shared" si="35"/>
        <v>0.5625</v>
      </c>
      <c r="AK91" s="211">
        <f t="shared" si="26"/>
        <v>10</v>
      </c>
      <c r="AL91" s="212">
        <f t="shared" si="36"/>
        <v>95</v>
      </c>
      <c r="AM91" s="213">
        <f t="shared" si="39"/>
        <v>0</v>
      </c>
      <c r="AN91" s="213">
        <f t="shared" si="37"/>
        <v>-25.5</v>
      </c>
      <c r="AO91" s="212">
        <f t="shared" si="38"/>
        <v>200</v>
      </c>
    </row>
    <row r="92" spans="1:41" ht="15" customHeight="1" x14ac:dyDescent="0.25">
      <c r="A92" s="72">
        <v>91</v>
      </c>
      <c r="B92" s="214">
        <v>41177</v>
      </c>
      <c r="C92" s="214">
        <v>41177</v>
      </c>
      <c r="D92" s="204">
        <v>0.40972222222222227</v>
      </c>
      <c r="E92" s="204">
        <v>0.43055555555555558</v>
      </c>
      <c r="F92" s="151" t="s">
        <v>2502</v>
      </c>
      <c r="G92" s="151" t="s">
        <v>26</v>
      </c>
      <c r="H92" s="36">
        <v>59.8</v>
      </c>
      <c r="I92" s="80">
        <v>60.01</v>
      </c>
      <c r="J92" s="80">
        <v>60.08</v>
      </c>
      <c r="K92" s="81">
        <v>200</v>
      </c>
      <c r="L92" s="152" t="s">
        <v>11994</v>
      </c>
      <c r="M92" s="152" t="s">
        <v>11984</v>
      </c>
      <c r="N92" s="215">
        <v>3</v>
      </c>
      <c r="O92" s="152" t="s">
        <v>13950</v>
      </c>
      <c r="P92" s="80">
        <v>2.5</v>
      </c>
      <c r="Q92" s="37">
        <f t="shared" si="27"/>
        <v>5</v>
      </c>
      <c r="R92" s="37">
        <f t="shared" si="28"/>
        <v>12002</v>
      </c>
      <c r="S92" s="37">
        <f t="shared" si="29"/>
        <v>12016</v>
      </c>
      <c r="T92" s="69">
        <f t="shared" si="30"/>
        <v>7.0000000000000284</v>
      </c>
      <c r="U92" s="37">
        <f t="shared" si="24"/>
        <v>14</v>
      </c>
      <c r="V92" s="37">
        <f t="shared" si="25"/>
        <v>9</v>
      </c>
      <c r="W92" s="206">
        <f t="shared" si="42"/>
        <v>6.6037735849056603E-2</v>
      </c>
      <c r="X92" s="206">
        <f t="shared" si="43"/>
        <v>0</v>
      </c>
      <c r="Y92" s="37">
        <f t="shared" si="40"/>
        <v>226</v>
      </c>
      <c r="Z92" s="37">
        <f t="shared" si="41"/>
        <v>-16.5</v>
      </c>
      <c r="AA92" s="38">
        <f t="shared" si="31"/>
        <v>30.00000000349246</v>
      </c>
      <c r="AB92" s="39">
        <f t="shared" si="32"/>
        <v>0.5</v>
      </c>
      <c r="AC92" s="146" t="str">
        <f>IF(ISBLANK($F92),"",IF(ISNA(VBLookup($F92,Сектора!$B$2:$G$6725,4)),"Unknown",VBLookup($F92,Сектора!$B$2:$G$6725,4)))</f>
        <v>Home Improvement Stores</v>
      </c>
      <c r="AD92" s="146" t="str">
        <f>IF(ISBLANK($F92),"",IF(ISNA(VBLookup($F92,Сектора!$B$2:$G$6725,3)),"Unknown",VBLookup($F92,Сектора!$B$2:$G$6725,3)))</f>
        <v>Services</v>
      </c>
      <c r="AE92" s="146" t="str">
        <f>IF(ISBLANK($F92),"",IF(ISNA(VBLookup($F92,Сектора!$B$2:$G$6725,6)),"Unknown",VBLookup($F92,Сектора!$B$2:$G$6725,6)))</f>
        <v>NYSE</v>
      </c>
      <c r="AF92" s="146" t="str">
        <f>IF(ISNUMBER($B92),VBLookup(WEEKDAY($B92,2),Служебный!$I$2:$J$8,2),"")</f>
        <v>Вторник</v>
      </c>
      <c r="AG92" s="38">
        <f t="shared" si="33"/>
        <v>40</v>
      </c>
      <c r="AH92" s="146" t="str">
        <f>IF(ISNUMBER($B92),VBLookup(MONTH($B92),Служебный!$L$2:$M$13,2),"")</f>
        <v>Сентябрь</v>
      </c>
      <c r="AI92" s="38">
        <f t="shared" si="34"/>
        <v>2012</v>
      </c>
      <c r="AJ92" s="210">
        <f t="shared" si="35"/>
        <v>0.41666666666666663</v>
      </c>
      <c r="AK92" s="211">
        <f t="shared" si="26"/>
        <v>30</v>
      </c>
      <c r="AL92" s="212">
        <f t="shared" si="36"/>
        <v>60</v>
      </c>
      <c r="AM92" s="213">
        <f t="shared" si="39"/>
        <v>-25.5</v>
      </c>
      <c r="AN92" s="213">
        <f t="shared" si="37"/>
        <v>0</v>
      </c>
      <c r="AO92" s="212">
        <f t="shared" si="38"/>
        <v>400</v>
      </c>
    </row>
    <row r="93" spans="1:41" ht="15" customHeight="1" x14ac:dyDescent="0.25">
      <c r="A93" s="72">
        <v>92</v>
      </c>
      <c r="B93" s="214">
        <v>41177</v>
      </c>
      <c r="C93" s="214">
        <v>41177</v>
      </c>
      <c r="D93" s="204">
        <v>0.41041666666666665</v>
      </c>
      <c r="E93" s="204">
        <v>0.41319444444444442</v>
      </c>
      <c r="F93" s="151" t="s">
        <v>117</v>
      </c>
      <c r="G93" s="151" t="s">
        <v>26</v>
      </c>
      <c r="H93" s="36">
        <v>69.94</v>
      </c>
      <c r="I93" s="80">
        <v>69.989999999999995</v>
      </c>
      <c r="J93" s="80">
        <v>69.150000000000006</v>
      </c>
      <c r="K93" s="81">
        <v>100</v>
      </c>
      <c r="L93" s="152" t="s">
        <v>11994</v>
      </c>
      <c r="M93" s="152" t="s">
        <v>11985</v>
      </c>
      <c r="N93" s="215">
        <v>3</v>
      </c>
      <c r="O93" s="152" t="s">
        <v>13951</v>
      </c>
      <c r="P93" s="80">
        <v>2.5</v>
      </c>
      <c r="Q93" s="37">
        <f t="shared" si="27"/>
        <v>2.5</v>
      </c>
      <c r="R93" s="37">
        <f t="shared" si="28"/>
        <v>6998.9999999999991</v>
      </c>
      <c r="S93" s="37">
        <f t="shared" si="29"/>
        <v>6915.0000000000009</v>
      </c>
      <c r="T93" s="69">
        <f t="shared" si="30"/>
        <v>-83.99999999999892</v>
      </c>
      <c r="U93" s="37">
        <f t="shared" si="24"/>
        <v>-84</v>
      </c>
      <c r="V93" s="37">
        <f t="shared" si="25"/>
        <v>-86.5</v>
      </c>
      <c r="W93" s="206">
        <f t="shared" si="42"/>
        <v>-0.37168141592920356</v>
      </c>
      <c r="X93" s="206">
        <f t="shared" si="43"/>
        <v>0</v>
      </c>
      <c r="Y93" s="37">
        <f t="shared" si="40"/>
        <v>142</v>
      </c>
      <c r="Z93" s="37">
        <f t="shared" si="41"/>
        <v>-103</v>
      </c>
      <c r="AA93" s="38">
        <f t="shared" si="31"/>
        <v>4.0000000025611371</v>
      </c>
      <c r="AB93" s="39">
        <f t="shared" si="32"/>
        <v>-17</v>
      </c>
      <c r="AC93" s="146" t="str">
        <f>IF(ISBLANK($F93),"",IF(ISNA(VBLookup($F93,Сектора!$B$2:$G$6725,4)),"Unknown",VBLookup($F93,Сектора!$B$2:$G$6725,4)))</f>
        <v>Drug Manufacturers - Major</v>
      </c>
      <c r="AD93" s="146" t="str">
        <f>IF(ISBLANK($F93),"",IF(ISNA(VBLookup($F93,Сектора!$B$2:$G$6725,3)),"Unknown",VBLookup($F93,Сектора!$B$2:$G$6725,3)))</f>
        <v>Healthcare</v>
      </c>
      <c r="AE93" s="146" t="str">
        <f>IF(ISBLANK($F93),"",IF(ISNA(VBLookup($F93,Сектора!$B$2:$G$6725,6)),"Unknown",VBLookup($F93,Сектора!$B$2:$G$6725,6)))</f>
        <v>NYSE</v>
      </c>
      <c r="AF93" s="146" t="str">
        <f>IF(ISNUMBER($B93),VBLookup(WEEKDAY($B93,2),Служебный!$I$2:$J$8,2),"")</f>
        <v>Вторник</v>
      </c>
      <c r="AG93" s="38">
        <f t="shared" si="33"/>
        <v>40</v>
      </c>
      <c r="AH93" s="146" t="str">
        <f>IF(ISNUMBER($B93),VBLookup(MONTH($B93),Служебный!$L$2:$M$13,2),"")</f>
        <v>Сентябрь</v>
      </c>
      <c r="AI93" s="38">
        <f t="shared" si="34"/>
        <v>2012</v>
      </c>
      <c r="AJ93" s="210">
        <f t="shared" si="35"/>
        <v>0.41666666666666663</v>
      </c>
      <c r="AK93" s="211">
        <f t="shared" si="26"/>
        <v>0</v>
      </c>
      <c r="AL93" s="212">
        <f t="shared" si="36"/>
        <v>70</v>
      </c>
      <c r="AM93" s="213">
        <f t="shared" si="39"/>
        <v>0</v>
      </c>
      <c r="AN93" s="213">
        <f t="shared" si="37"/>
        <v>-103</v>
      </c>
      <c r="AO93" s="212">
        <f t="shared" si="38"/>
        <v>200</v>
      </c>
    </row>
    <row r="94" spans="1:41" ht="15" customHeight="1" x14ac:dyDescent="0.25">
      <c r="A94" s="72">
        <v>93</v>
      </c>
      <c r="B94" s="214">
        <v>41183</v>
      </c>
      <c r="C94" s="214">
        <v>41183</v>
      </c>
      <c r="D94" s="204">
        <v>0.40208333333333335</v>
      </c>
      <c r="E94" s="204">
        <v>0.40277777777777773</v>
      </c>
      <c r="F94" s="151" t="s">
        <v>949</v>
      </c>
      <c r="G94" s="151" t="s">
        <v>26</v>
      </c>
      <c r="H94" s="36">
        <v>76.77</v>
      </c>
      <c r="I94" s="80">
        <v>76.83</v>
      </c>
      <c r="J94" s="80">
        <v>76.75</v>
      </c>
      <c r="K94" s="81">
        <v>100</v>
      </c>
      <c r="L94" s="152"/>
      <c r="M94" s="152"/>
      <c r="N94" s="215"/>
      <c r="O94" s="152" t="s">
        <v>13952</v>
      </c>
      <c r="P94" s="80">
        <v>2.5</v>
      </c>
      <c r="Q94" s="37">
        <f t="shared" si="27"/>
        <v>2.5</v>
      </c>
      <c r="R94" s="37">
        <f t="shared" si="28"/>
        <v>7683</v>
      </c>
      <c r="S94" s="37">
        <f t="shared" si="29"/>
        <v>7675</v>
      </c>
      <c r="T94" s="69">
        <f t="shared" si="30"/>
        <v>-7.9999999999998295</v>
      </c>
      <c r="U94" s="37">
        <f t="shared" si="24"/>
        <v>-8</v>
      </c>
      <c r="V94" s="37">
        <f t="shared" si="25"/>
        <v>-10.5</v>
      </c>
      <c r="W94" s="206">
        <f t="shared" si="42"/>
        <v>-5.6338028169014086E-2</v>
      </c>
      <c r="X94" s="206">
        <f t="shared" si="43"/>
        <v>0</v>
      </c>
      <c r="Y94" s="37">
        <f t="shared" si="40"/>
        <v>134</v>
      </c>
      <c r="Z94" s="37">
        <f t="shared" si="41"/>
        <v>-113.5</v>
      </c>
      <c r="AA94" s="38">
        <f t="shared" si="31"/>
        <v>1.000000003259629</v>
      </c>
      <c r="AB94" s="39">
        <f t="shared" si="32"/>
        <v>-1.5</v>
      </c>
      <c r="AC94" s="146" t="str">
        <f>IF(ISBLANK($F94),"",IF(ISNA(VBLookup($F94,Сектора!$B$2:$G$6725,4)),"Unknown",VBLookup($F94,Сектора!$B$2:$G$6725,4)))</f>
        <v>Property &amp; Casualty Insurance</v>
      </c>
      <c r="AD94" s="146" t="str">
        <f>IF(ISBLANK($F94),"",IF(ISNA(VBLookup($F94,Сектора!$B$2:$G$6725,3)),"Unknown",VBLookup($F94,Сектора!$B$2:$G$6725,3)))</f>
        <v>Financial</v>
      </c>
      <c r="AE94" s="146" t="str">
        <f>IF(ISBLANK($F94),"",IF(ISNA(VBLookup($F94,Сектора!$B$2:$G$6725,6)),"Unknown",VBLookup($F94,Сектора!$B$2:$G$6725,6)))</f>
        <v>NYSE</v>
      </c>
      <c r="AF94" s="146" t="str">
        <f>IF(ISNUMBER($B94),VBLookup(WEEKDAY($B94,2),Служебный!$I$2:$J$8,2),"")</f>
        <v>Понедельник</v>
      </c>
      <c r="AG94" s="38">
        <f t="shared" si="33"/>
        <v>41</v>
      </c>
      <c r="AH94" s="146" t="str">
        <f>IF(ISNUMBER($B94),VBLookup(MONTH($B94),Служебный!$L$2:$M$13,2),"")</f>
        <v>Октябрь</v>
      </c>
      <c r="AI94" s="38">
        <f t="shared" si="34"/>
        <v>2012</v>
      </c>
      <c r="AJ94" s="210">
        <f t="shared" si="35"/>
        <v>0.39583333333333331</v>
      </c>
      <c r="AK94" s="211">
        <f t="shared" si="26"/>
        <v>0</v>
      </c>
      <c r="AL94" s="212">
        <f t="shared" si="36"/>
        <v>75</v>
      </c>
      <c r="AM94" s="213">
        <f t="shared" si="39"/>
        <v>-103</v>
      </c>
      <c r="AN94" s="213">
        <f t="shared" si="37"/>
        <v>0</v>
      </c>
      <c r="AO94" s="212">
        <f t="shared" si="38"/>
        <v>200</v>
      </c>
    </row>
    <row r="95" spans="1:41" ht="15" customHeight="1" x14ac:dyDescent="0.25">
      <c r="A95" s="72">
        <v>94</v>
      </c>
      <c r="B95" s="214">
        <v>41183</v>
      </c>
      <c r="C95" s="214">
        <v>41183</v>
      </c>
      <c r="D95" s="204">
        <v>0.40347222222222223</v>
      </c>
      <c r="E95" s="204">
        <v>0.40486111111111112</v>
      </c>
      <c r="F95" s="151" t="s">
        <v>1628</v>
      </c>
      <c r="G95" s="151" t="s">
        <v>26</v>
      </c>
      <c r="H95" s="36">
        <v>105.45</v>
      </c>
      <c r="I95" s="80">
        <v>105.59</v>
      </c>
      <c r="J95" s="80">
        <v>105.45</v>
      </c>
      <c r="K95" s="81">
        <v>100</v>
      </c>
      <c r="L95" s="152"/>
      <c r="M95" s="152"/>
      <c r="N95" s="215"/>
      <c r="O95" s="152" t="s">
        <v>13952</v>
      </c>
      <c r="P95" s="80">
        <v>2.5</v>
      </c>
      <c r="Q95" s="37">
        <f t="shared" si="27"/>
        <v>2.5</v>
      </c>
      <c r="R95" s="37">
        <f t="shared" si="28"/>
        <v>10559</v>
      </c>
      <c r="S95" s="37">
        <f t="shared" si="29"/>
        <v>10545</v>
      </c>
      <c r="T95" s="69">
        <f t="shared" si="30"/>
        <v>-14.000000000000057</v>
      </c>
      <c r="U95" s="37">
        <f t="shared" si="24"/>
        <v>-14</v>
      </c>
      <c r="V95" s="37">
        <f t="shared" si="25"/>
        <v>-16.5</v>
      </c>
      <c r="W95" s="206">
        <f t="shared" si="42"/>
        <v>-0.1044776119402985</v>
      </c>
      <c r="X95" s="206">
        <f t="shared" si="43"/>
        <v>0</v>
      </c>
      <c r="Y95" s="37">
        <f t="shared" si="40"/>
        <v>120</v>
      </c>
      <c r="Z95" s="37">
        <f t="shared" si="41"/>
        <v>-130</v>
      </c>
      <c r="AA95" s="38">
        <f t="shared" si="31"/>
        <v>2.000000006519258</v>
      </c>
      <c r="AB95" s="39">
        <f t="shared" si="32"/>
        <v>-1</v>
      </c>
      <c r="AC95" s="146" t="str">
        <f>IF(ISBLANK($F95),"",IF(ISNA(VBLookup($F95,Сектора!$B$2:$G$6725,4)),"Unknown",VBLookup($F95,Сектора!$B$2:$G$6725,4)))</f>
        <v>Specialized Health Services</v>
      </c>
      <c r="AD95" s="146" t="str">
        <f>IF(ISBLANK($F95),"",IF(ISNA(VBLookup($F95,Сектора!$B$2:$G$6725,3)),"Unknown",VBLookup($F95,Сектора!$B$2:$G$6725,3)))</f>
        <v>Healthcare</v>
      </c>
      <c r="AE95" s="146" t="str">
        <f>IF(ISBLANK($F95),"",IF(ISNA(VBLookup($F95,Сектора!$B$2:$G$6725,6)),"Unknown",VBLookup($F95,Сектора!$B$2:$G$6725,6)))</f>
        <v>NYSE</v>
      </c>
      <c r="AF95" s="146" t="str">
        <f>IF(ISNUMBER($B95),VBLookup(WEEKDAY($B95,2),Служебный!$I$2:$J$8,2),"")</f>
        <v>Понедельник</v>
      </c>
      <c r="AG95" s="38">
        <f t="shared" si="33"/>
        <v>41</v>
      </c>
      <c r="AH95" s="146" t="str">
        <f>IF(ISNUMBER($B95),VBLookup(MONTH($B95),Служебный!$L$2:$M$13,2),"")</f>
        <v>Октябрь</v>
      </c>
      <c r="AI95" s="38">
        <f t="shared" si="34"/>
        <v>2012</v>
      </c>
      <c r="AJ95" s="210">
        <f t="shared" si="35"/>
        <v>0.39583333333333331</v>
      </c>
      <c r="AK95" s="211">
        <f t="shared" si="26"/>
        <v>0</v>
      </c>
      <c r="AL95" s="212">
        <f t="shared" si="36"/>
        <v>105</v>
      </c>
      <c r="AM95" s="213">
        <f t="shared" si="39"/>
        <v>0</v>
      </c>
      <c r="AN95" s="213">
        <f t="shared" si="37"/>
        <v>0</v>
      </c>
      <c r="AO95" s="212">
        <f t="shared" si="38"/>
        <v>200</v>
      </c>
    </row>
    <row r="96" spans="1:41" ht="15" customHeight="1" x14ac:dyDescent="0.25">
      <c r="A96" s="72">
        <v>95</v>
      </c>
      <c r="B96" s="214">
        <v>41183</v>
      </c>
      <c r="C96" s="214">
        <v>41183</v>
      </c>
      <c r="D96" s="204">
        <v>0.40972222222222227</v>
      </c>
      <c r="E96" s="204">
        <v>0.41250000000000003</v>
      </c>
      <c r="F96" s="151" t="s">
        <v>7857</v>
      </c>
      <c r="G96" s="151" t="s">
        <v>26</v>
      </c>
      <c r="H96" s="36">
        <v>67.97</v>
      </c>
      <c r="I96" s="80">
        <v>68.150000000000006</v>
      </c>
      <c r="J96" s="80">
        <v>67.97</v>
      </c>
      <c r="K96" s="81">
        <v>100</v>
      </c>
      <c r="L96" s="152"/>
      <c r="M96" s="152"/>
      <c r="N96" s="215"/>
      <c r="O96" s="152" t="s">
        <v>13952</v>
      </c>
      <c r="P96" s="80">
        <v>2.5</v>
      </c>
      <c r="Q96" s="37">
        <f t="shared" si="27"/>
        <v>2.5</v>
      </c>
      <c r="R96" s="37">
        <f t="shared" si="28"/>
        <v>6815.0000000000009</v>
      </c>
      <c r="S96" s="37">
        <f t="shared" si="29"/>
        <v>6797</v>
      </c>
      <c r="T96" s="69">
        <f t="shared" si="30"/>
        <v>-18.000000000000682</v>
      </c>
      <c r="U96" s="37">
        <f t="shared" si="24"/>
        <v>-18</v>
      </c>
      <c r="V96" s="37">
        <f t="shared" si="25"/>
        <v>-20.5</v>
      </c>
      <c r="W96" s="206">
        <f t="shared" si="42"/>
        <v>-0.15</v>
      </c>
      <c r="X96" s="206">
        <f t="shared" si="43"/>
        <v>0</v>
      </c>
      <c r="Y96" s="37">
        <f t="shared" si="40"/>
        <v>102</v>
      </c>
      <c r="Z96" s="37">
        <f t="shared" si="41"/>
        <v>-150.5</v>
      </c>
      <c r="AA96" s="38">
        <f t="shared" si="31"/>
        <v>4.0000000025611371</v>
      </c>
      <c r="AB96" s="39">
        <f t="shared" si="32"/>
        <v>-1</v>
      </c>
      <c r="AC96" s="146" t="str">
        <f>IF(ISBLANK($F96),"",IF(ISNA(VBLookup($F96,Сектора!$B$2:$G$6725,4)),"Unknown",VBLookup($F96,Сектора!$B$2:$G$6725,4)))</f>
        <v>Biotechnology</v>
      </c>
      <c r="AD96" s="146" t="str">
        <f>IF(ISBLANK($F96),"",IF(ISNA(VBLookup($F96,Сектора!$B$2:$G$6725,3)),"Unknown",VBLookup($F96,Сектора!$B$2:$G$6725,3)))</f>
        <v>Healthcare</v>
      </c>
      <c r="AE96" s="146" t="str">
        <f>IF(ISBLANK($F96),"",IF(ISNA(VBLookup($F96,Сектора!$B$2:$G$6725,6)),"Unknown",VBLookup($F96,Сектора!$B$2:$G$6725,6)))</f>
        <v>NASDAQ</v>
      </c>
      <c r="AF96" s="146" t="str">
        <f>IF(ISNUMBER($B96),VBLookup(WEEKDAY($B96,2),Служебный!$I$2:$J$8,2),"")</f>
        <v>Понедельник</v>
      </c>
      <c r="AG96" s="38">
        <f t="shared" si="33"/>
        <v>41</v>
      </c>
      <c r="AH96" s="146" t="str">
        <f>IF(ISNUMBER($B96),VBLookup(MONTH($B96),Служебный!$L$2:$M$13,2),"")</f>
        <v>Октябрь</v>
      </c>
      <c r="AI96" s="38">
        <f t="shared" si="34"/>
        <v>2012</v>
      </c>
      <c r="AJ96" s="210">
        <f t="shared" si="35"/>
        <v>0.41666666666666663</v>
      </c>
      <c r="AK96" s="211">
        <f t="shared" si="26"/>
        <v>0</v>
      </c>
      <c r="AL96" s="212">
        <f t="shared" si="36"/>
        <v>70</v>
      </c>
      <c r="AM96" s="213">
        <f t="shared" si="39"/>
        <v>0</v>
      </c>
      <c r="AN96" s="213">
        <f t="shared" si="37"/>
        <v>0</v>
      </c>
      <c r="AO96" s="212">
        <f t="shared" si="38"/>
        <v>200</v>
      </c>
    </row>
    <row r="97" spans="1:41" ht="15" customHeight="1" x14ac:dyDescent="0.25">
      <c r="A97" s="72">
        <v>96</v>
      </c>
      <c r="B97" s="214">
        <v>41183</v>
      </c>
      <c r="C97" s="214">
        <v>41183</v>
      </c>
      <c r="D97" s="204">
        <v>0.4152777777777778</v>
      </c>
      <c r="E97" s="204">
        <v>0.42083333333333334</v>
      </c>
      <c r="F97" s="151" t="s">
        <v>1306</v>
      </c>
      <c r="G97" s="151" t="s">
        <v>26</v>
      </c>
      <c r="H97" s="36"/>
      <c r="I97" s="80">
        <v>39.799999999999997</v>
      </c>
      <c r="J97" s="80">
        <v>39.93</v>
      </c>
      <c r="K97" s="81">
        <v>100</v>
      </c>
      <c r="L97" s="152"/>
      <c r="M97" s="152"/>
      <c r="N97" s="215"/>
      <c r="O97" s="152" t="s">
        <v>13952</v>
      </c>
      <c r="P97" s="80">
        <v>2.5</v>
      </c>
      <c r="Q97" s="37">
        <f t="shared" si="27"/>
        <v>2.5</v>
      </c>
      <c r="R97" s="37">
        <f t="shared" si="28"/>
        <v>3979.9999999999995</v>
      </c>
      <c r="S97" s="37">
        <f t="shared" si="29"/>
        <v>3993</v>
      </c>
      <c r="T97" s="69">
        <f t="shared" si="30"/>
        <v>13.000000000000256</v>
      </c>
      <c r="U97" s="37">
        <f t="shared" si="24"/>
        <v>13</v>
      </c>
      <c r="V97" s="37">
        <f t="shared" si="25"/>
        <v>10.5</v>
      </c>
      <c r="W97" s="206">
        <f t="shared" si="42"/>
        <v>0.12745098039215685</v>
      </c>
      <c r="X97" s="206">
        <f t="shared" si="43"/>
        <v>0</v>
      </c>
      <c r="Y97" s="37">
        <f t="shared" si="40"/>
        <v>115</v>
      </c>
      <c r="Z97" s="37">
        <f t="shared" si="41"/>
        <v>-140</v>
      </c>
      <c r="AA97" s="38">
        <f t="shared" si="31"/>
        <v>7.9999999946448952</v>
      </c>
      <c r="AB97" s="39">
        <f t="shared" si="32"/>
        <v>0</v>
      </c>
      <c r="AC97" s="146" t="str">
        <f>IF(ISBLANK($F97),"",IF(ISNA(VBLookup($F97,Сектора!$B$2:$G$6725,4)),"Unknown",VBLookup($F97,Сектора!$B$2:$G$6725,4)))</f>
        <v>Oil &amp; Gas Refining &amp; Marketing</v>
      </c>
      <c r="AD97" s="146" t="str">
        <f>IF(ISBLANK($F97),"",IF(ISNA(VBLookup($F97,Сектора!$B$2:$G$6725,3)),"Unknown",VBLookup($F97,Сектора!$B$2:$G$6725,3)))</f>
        <v>Basic Materials</v>
      </c>
      <c r="AE97" s="146" t="str">
        <f>IF(ISBLANK($F97),"",IF(ISNA(VBLookup($F97,Сектора!$B$2:$G$6725,6)),"Unknown",VBLookup($F97,Сектора!$B$2:$G$6725,6)))</f>
        <v>NYSE</v>
      </c>
      <c r="AF97" s="146" t="str">
        <f>IF(ISNUMBER($B97),VBLookup(WEEKDAY($B97,2),Служебный!$I$2:$J$8,2),"")</f>
        <v>Понедельник</v>
      </c>
      <c r="AG97" s="38">
        <f t="shared" si="33"/>
        <v>41</v>
      </c>
      <c r="AH97" s="146" t="str">
        <f>IF(ISNUMBER($B97),VBLookup(MONTH($B97),Служебный!$L$2:$M$13,2),"")</f>
        <v>Октябрь</v>
      </c>
      <c r="AI97" s="38">
        <f t="shared" si="34"/>
        <v>2012</v>
      </c>
      <c r="AJ97" s="210">
        <f t="shared" si="35"/>
        <v>0.41666666666666663</v>
      </c>
      <c r="AK97" s="211">
        <f t="shared" si="26"/>
        <v>10</v>
      </c>
      <c r="AL97" s="212">
        <f t="shared" si="36"/>
        <v>40</v>
      </c>
      <c r="AM97" s="213">
        <f t="shared" si="39"/>
        <v>0</v>
      </c>
      <c r="AN97" s="213">
        <f t="shared" si="37"/>
        <v>0</v>
      </c>
      <c r="AO97" s="212">
        <f t="shared" si="38"/>
        <v>200</v>
      </c>
    </row>
    <row r="98" spans="1:41" ht="15" customHeight="1" x14ac:dyDescent="0.25">
      <c r="A98" s="72">
        <v>97</v>
      </c>
      <c r="B98" s="214">
        <v>41183</v>
      </c>
      <c r="C98" s="214">
        <v>41183</v>
      </c>
      <c r="D98" s="204">
        <v>0.42986111111111108</v>
      </c>
      <c r="E98" s="204">
        <v>0.44444444444444442</v>
      </c>
      <c r="F98" s="151" t="s">
        <v>7857</v>
      </c>
      <c r="G98" s="151" t="s">
        <v>32</v>
      </c>
      <c r="H98" s="36">
        <v>67.83</v>
      </c>
      <c r="I98" s="80">
        <v>67.790000000000006</v>
      </c>
      <c r="J98" s="80">
        <v>67.599999999999994</v>
      </c>
      <c r="K98" s="81">
        <v>100</v>
      </c>
      <c r="L98" s="152"/>
      <c r="M98" s="152"/>
      <c r="N98" s="215"/>
      <c r="O98" s="152" t="s">
        <v>13952</v>
      </c>
      <c r="P98" s="80">
        <v>2.5</v>
      </c>
      <c r="Q98" s="37">
        <f t="shared" si="27"/>
        <v>2.5</v>
      </c>
      <c r="R98" s="37">
        <f t="shared" si="28"/>
        <v>6779.0000000000009</v>
      </c>
      <c r="S98" s="37">
        <f t="shared" si="29"/>
        <v>6759.9999999999991</v>
      </c>
      <c r="T98" s="69">
        <f t="shared" si="30"/>
        <v>19.000000000001194</v>
      </c>
      <c r="U98" s="37">
        <f t="shared" si="24"/>
        <v>19</v>
      </c>
      <c r="V98" s="37">
        <f t="shared" si="25"/>
        <v>16.5</v>
      </c>
      <c r="W98" s="206">
        <f t="shared" si="42"/>
        <v>0.16521739130434782</v>
      </c>
      <c r="X98" s="206">
        <f t="shared" si="43"/>
        <v>0</v>
      </c>
      <c r="Y98" s="37">
        <f t="shared" si="40"/>
        <v>134</v>
      </c>
      <c r="Z98" s="37">
        <f t="shared" si="41"/>
        <v>-123.5</v>
      </c>
      <c r="AA98" s="38">
        <f t="shared" si="31"/>
        <v>21.000000005587935</v>
      </c>
      <c r="AB98" s="39">
        <f t="shared" si="32"/>
        <v>5</v>
      </c>
      <c r="AC98" s="146" t="str">
        <f>IF(ISBLANK($F98),"",IF(ISNA(VBLookup($F98,Сектора!$B$2:$G$6725,4)),"Unknown",VBLookup($F98,Сектора!$B$2:$G$6725,4)))</f>
        <v>Biotechnology</v>
      </c>
      <c r="AD98" s="146" t="str">
        <f>IF(ISBLANK($F98),"",IF(ISNA(VBLookup($F98,Сектора!$B$2:$G$6725,3)),"Unknown",VBLookup($F98,Сектора!$B$2:$G$6725,3)))</f>
        <v>Healthcare</v>
      </c>
      <c r="AE98" s="146" t="str">
        <f>IF(ISBLANK($F98),"",IF(ISNA(VBLookup($F98,Сектора!$B$2:$G$6725,6)),"Unknown",VBLookup($F98,Сектора!$B$2:$G$6725,6)))</f>
        <v>NASDAQ</v>
      </c>
      <c r="AF98" s="146" t="str">
        <f>IF(ISNUMBER($B98),VBLookup(WEEKDAY($B98,2),Служебный!$I$2:$J$8,2),"")</f>
        <v>Понедельник</v>
      </c>
      <c r="AG98" s="38">
        <f t="shared" si="33"/>
        <v>41</v>
      </c>
      <c r="AH98" s="146" t="str">
        <f>IF(ISNUMBER($B98),VBLookup(MONTH($B98),Служебный!$L$2:$M$13,2),"")</f>
        <v>Октябрь</v>
      </c>
      <c r="AI98" s="38">
        <f t="shared" si="34"/>
        <v>2012</v>
      </c>
      <c r="AJ98" s="210">
        <f t="shared" si="35"/>
        <v>0.4375</v>
      </c>
      <c r="AK98" s="211">
        <f t="shared" si="26"/>
        <v>20</v>
      </c>
      <c r="AL98" s="212">
        <f t="shared" si="36"/>
        <v>70</v>
      </c>
      <c r="AM98" s="213">
        <f t="shared" si="39"/>
        <v>0</v>
      </c>
      <c r="AN98" s="213">
        <f t="shared" si="37"/>
        <v>0</v>
      </c>
      <c r="AO98" s="212">
        <f t="shared" si="38"/>
        <v>200</v>
      </c>
    </row>
    <row r="99" spans="1:41" ht="15" customHeight="1" x14ac:dyDescent="0.25">
      <c r="A99" s="72">
        <v>98</v>
      </c>
      <c r="B99" s="214">
        <v>41183</v>
      </c>
      <c r="C99" s="214">
        <v>41183</v>
      </c>
      <c r="D99" s="204">
        <v>0.43263888888888885</v>
      </c>
      <c r="E99" s="204">
        <v>0.43958333333333338</v>
      </c>
      <c r="F99" s="151" t="s">
        <v>37</v>
      </c>
      <c r="G99" s="151" t="s">
        <v>26</v>
      </c>
      <c r="H99" s="36"/>
      <c r="I99" s="80">
        <v>43.01</v>
      </c>
      <c r="J99" s="80">
        <v>43.5</v>
      </c>
      <c r="K99" s="81">
        <v>100</v>
      </c>
      <c r="L99" s="152"/>
      <c r="M99" s="152"/>
      <c r="N99" s="215"/>
      <c r="O99" s="152" t="s">
        <v>13952</v>
      </c>
      <c r="P99" s="80">
        <v>2.5</v>
      </c>
      <c r="Q99" s="37">
        <f t="shared" si="27"/>
        <v>2.5</v>
      </c>
      <c r="R99" s="37">
        <f t="shared" si="28"/>
        <v>4301</v>
      </c>
      <c r="S99" s="37">
        <f t="shared" si="29"/>
        <v>4350</v>
      </c>
      <c r="T99" s="69">
        <f t="shared" si="30"/>
        <v>49.000000000000199</v>
      </c>
      <c r="U99" s="37">
        <f t="shared" si="24"/>
        <v>49</v>
      </c>
      <c r="V99" s="37">
        <f t="shared" si="25"/>
        <v>46.5</v>
      </c>
      <c r="W99" s="206">
        <f t="shared" si="42"/>
        <v>0.36567164179104478</v>
      </c>
      <c r="X99" s="206">
        <f t="shared" si="43"/>
        <v>0</v>
      </c>
      <c r="Y99" s="37">
        <f t="shared" si="40"/>
        <v>183</v>
      </c>
      <c r="Z99" s="37">
        <f t="shared" si="41"/>
        <v>-77</v>
      </c>
      <c r="AA99" s="38">
        <f t="shared" si="31"/>
        <v>10.000000001164153</v>
      </c>
      <c r="AB99" s="39">
        <f t="shared" si="32"/>
        <v>0</v>
      </c>
      <c r="AC99" s="146" t="str">
        <f>IF(ISBLANK($F99),"",IF(ISNA(VBLookup($F99,Сектора!$B$2:$G$6725,4)),"Unknown",VBLookup($F99,Сектора!$B$2:$G$6725,4)))</f>
        <v>Beverages - Brewers</v>
      </c>
      <c r="AD99" s="146" t="str">
        <f>IF(ISBLANK($F99),"",IF(ISNA(VBLookup($F99,Сектора!$B$2:$G$6725,3)),"Unknown",VBLookup($F99,Сектора!$B$2:$G$6725,3)))</f>
        <v>Consumer Goods</v>
      </c>
      <c r="AE99" s="146" t="str">
        <f>IF(ISBLANK($F99),"",IF(ISNA(VBLookup($F99,Сектора!$B$2:$G$6725,6)),"Unknown",VBLookup($F99,Сектора!$B$2:$G$6725,6)))</f>
        <v>NYSE</v>
      </c>
      <c r="AF99" s="146" t="str">
        <f>IF(ISNUMBER($B99),VBLookup(WEEKDAY($B99,2),Служебный!$I$2:$J$8,2),"")</f>
        <v>Понедельник</v>
      </c>
      <c r="AG99" s="38">
        <f t="shared" si="33"/>
        <v>41</v>
      </c>
      <c r="AH99" s="146" t="str">
        <f>IF(ISNUMBER($B99),VBLookup(MONTH($B99),Служебный!$L$2:$M$13,2),"")</f>
        <v>Октябрь</v>
      </c>
      <c r="AI99" s="38">
        <f t="shared" si="34"/>
        <v>2012</v>
      </c>
      <c r="AJ99" s="210">
        <f t="shared" si="35"/>
        <v>0.4375</v>
      </c>
      <c r="AK99" s="211">
        <f t="shared" si="26"/>
        <v>10</v>
      </c>
      <c r="AL99" s="212">
        <f t="shared" si="36"/>
        <v>45</v>
      </c>
      <c r="AM99" s="213">
        <f t="shared" si="39"/>
        <v>0</v>
      </c>
      <c r="AN99" s="213">
        <f t="shared" si="37"/>
        <v>0</v>
      </c>
      <c r="AO99" s="212">
        <f t="shared" si="38"/>
        <v>200</v>
      </c>
    </row>
    <row r="100" spans="1:41" ht="15" customHeight="1" x14ac:dyDescent="0.25">
      <c r="A100" s="72">
        <v>99</v>
      </c>
      <c r="B100" s="214">
        <v>41183</v>
      </c>
      <c r="C100" s="214">
        <v>41183</v>
      </c>
      <c r="D100" s="204">
        <v>0.57222222222222219</v>
      </c>
      <c r="E100" s="204">
        <v>0.60555555555555551</v>
      </c>
      <c r="F100" s="151" t="s">
        <v>6524</v>
      </c>
      <c r="G100" s="151" t="s">
        <v>26</v>
      </c>
      <c r="H100" s="36"/>
      <c r="I100" s="80">
        <v>42.9</v>
      </c>
      <c r="J100" s="80">
        <v>43.26</v>
      </c>
      <c r="K100" s="81">
        <v>100</v>
      </c>
      <c r="L100" s="152"/>
      <c r="M100" s="152"/>
      <c r="N100" s="215"/>
      <c r="O100" s="152" t="s">
        <v>13952</v>
      </c>
      <c r="P100" s="80">
        <v>2.5</v>
      </c>
      <c r="Q100" s="37">
        <f t="shared" si="27"/>
        <v>2.5</v>
      </c>
      <c r="R100" s="37">
        <f t="shared" si="28"/>
        <v>4290</v>
      </c>
      <c r="S100" s="37">
        <f t="shared" si="29"/>
        <v>4326</v>
      </c>
      <c r="T100" s="69">
        <f t="shared" si="30"/>
        <v>35.999999999999943</v>
      </c>
      <c r="U100" s="37">
        <f t="shared" si="24"/>
        <v>36</v>
      </c>
      <c r="V100" s="37">
        <f t="shared" si="25"/>
        <v>33.5</v>
      </c>
      <c r="W100" s="206">
        <f t="shared" si="42"/>
        <v>0.19672131147540983</v>
      </c>
      <c r="X100" s="206">
        <f t="shared" si="43"/>
        <v>0</v>
      </c>
      <c r="Y100" s="37">
        <f t="shared" si="40"/>
        <v>219</v>
      </c>
      <c r="Z100" s="37">
        <f t="shared" si="41"/>
        <v>-43.5</v>
      </c>
      <c r="AA100" s="38">
        <f t="shared" si="31"/>
        <v>47.999999999301508</v>
      </c>
      <c r="AB100" s="39">
        <f t="shared" si="32"/>
        <v>0</v>
      </c>
      <c r="AC100" s="146" t="str">
        <f>IF(ISBLANK($F100),"",IF(ISNA(VBLookup($F100,Сектора!$B$2:$G$6725,4)),"Unknown",VBLookup($F100,Сектора!$B$2:$G$6725,4)))</f>
        <v>Application Software</v>
      </c>
      <c r="AD100" s="146" t="str">
        <f>IF(ISBLANK($F100),"",IF(ISNA(VBLookup($F100,Сектора!$B$2:$G$6725,3)),"Unknown",VBLookup($F100,Сектора!$B$2:$G$6725,3)))</f>
        <v>Technology</v>
      </c>
      <c r="AE100" s="146" t="str">
        <f>IF(ISBLANK($F100),"",IF(ISNA(VBLookup($F100,Сектора!$B$2:$G$6725,6)),"Unknown",VBLookup($F100,Сектора!$B$2:$G$6725,6)))</f>
        <v>NASDAQ</v>
      </c>
      <c r="AF100" s="146" t="str">
        <f>IF(ISNUMBER($B100),VBLookup(WEEKDAY($B100,2),Служебный!$I$2:$J$8,2),"")</f>
        <v>Понедельник</v>
      </c>
      <c r="AG100" s="38">
        <f t="shared" si="33"/>
        <v>41</v>
      </c>
      <c r="AH100" s="146" t="str">
        <f>IF(ISNUMBER($B100),VBLookup(MONTH($B100),Служебный!$L$2:$M$13,2),"")</f>
        <v>Октябрь</v>
      </c>
      <c r="AI100" s="38">
        <f t="shared" si="34"/>
        <v>2012</v>
      </c>
      <c r="AJ100" s="210">
        <f t="shared" si="35"/>
        <v>0.5625</v>
      </c>
      <c r="AK100" s="211">
        <f t="shared" si="26"/>
        <v>50</v>
      </c>
      <c r="AL100" s="212">
        <f t="shared" si="36"/>
        <v>45</v>
      </c>
      <c r="AM100" s="213">
        <f t="shared" si="39"/>
        <v>0</v>
      </c>
      <c r="AN100" s="213">
        <f t="shared" si="37"/>
        <v>0</v>
      </c>
      <c r="AO100" s="212">
        <f t="shared" si="38"/>
        <v>200</v>
      </c>
    </row>
    <row r="101" spans="1:41" ht="15" customHeight="1" x14ac:dyDescent="0.25">
      <c r="A101" s="72">
        <v>100</v>
      </c>
      <c r="B101" s="214">
        <v>41183</v>
      </c>
      <c r="C101" s="214">
        <v>41183</v>
      </c>
      <c r="D101" s="204">
        <v>0.57222222222222219</v>
      </c>
      <c r="E101" s="204">
        <v>0.60555555555555551</v>
      </c>
      <c r="F101" s="151" t="s">
        <v>6524</v>
      </c>
      <c r="G101" s="151" t="s">
        <v>26</v>
      </c>
      <c r="H101" s="36"/>
      <c r="I101" s="80">
        <v>42.85</v>
      </c>
      <c r="J101" s="80">
        <v>43.26</v>
      </c>
      <c r="K101" s="81">
        <v>100</v>
      </c>
      <c r="L101" s="152"/>
      <c r="M101" s="152"/>
      <c r="N101" s="215"/>
      <c r="O101" s="152" t="s">
        <v>13952</v>
      </c>
      <c r="P101" s="80">
        <v>2.5</v>
      </c>
      <c r="Q101" s="37">
        <f t="shared" si="27"/>
        <v>2.5</v>
      </c>
      <c r="R101" s="37">
        <f t="shared" si="28"/>
        <v>4285</v>
      </c>
      <c r="S101" s="37">
        <f t="shared" si="29"/>
        <v>4326</v>
      </c>
      <c r="T101" s="69">
        <f t="shared" si="30"/>
        <v>40.999999999999659</v>
      </c>
      <c r="U101" s="37">
        <f t="shared" si="24"/>
        <v>41</v>
      </c>
      <c r="V101" s="37">
        <f t="shared" si="25"/>
        <v>38.5</v>
      </c>
      <c r="W101" s="206">
        <f t="shared" si="42"/>
        <v>0.18721461187214611</v>
      </c>
      <c r="X101" s="206">
        <f t="shared" si="43"/>
        <v>0</v>
      </c>
      <c r="Y101" s="37">
        <f t="shared" si="40"/>
        <v>260</v>
      </c>
      <c r="Z101" s="37">
        <f t="shared" si="41"/>
        <v>-5</v>
      </c>
      <c r="AA101" s="38">
        <f t="shared" si="31"/>
        <v>47.999999999301508</v>
      </c>
      <c r="AB101" s="39">
        <f t="shared" si="32"/>
        <v>0</v>
      </c>
      <c r="AC101" s="146" t="str">
        <f>IF(ISBLANK($F101),"",IF(ISNA(VBLookup($F101,Сектора!$B$2:$G$6725,4)),"Unknown",VBLookup($F101,Сектора!$B$2:$G$6725,4)))</f>
        <v>Application Software</v>
      </c>
      <c r="AD101" s="146" t="str">
        <f>IF(ISBLANK($F101),"",IF(ISNA(VBLookup($F101,Сектора!$B$2:$G$6725,3)),"Unknown",VBLookup($F101,Сектора!$B$2:$G$6725,3)))</f>
        <v>Technology</v>
      </c>
      <c r="AE101" s="146" t="str">
        <f>IF(ISBLANK($F101),"",IF(ISNA(VBLookup($F101,Сектора!$B$2:$G$6725,6)),"Unknown",VBLookup($F101,Сектора!$B$2:$G$6725,6)))</f>
        <v>NASDAQ</v>
      </c>
      <c r="AF101" s="146" t="str">
        <f>IF(ISNUMBER($B101),VBLookup(WEEKDAY($B101,2),Служебный!$I$2:$J$8,2),"")</f>
        <v>Понедельник</v>
      </c>
      <c r="AG101" s="38">
        <f t="shared" si="33"/>
        <v>41</v>
      </c>
      <c r="AH101" s="146" t="str">
        <f>IF(ISNUMBER($B101),VBLookup(MONTH($B101),Служебный!$L$2:$M$13,2),"")</f>
        <v>Октябрь</v>
      </c>
      <c r="AI101" s="38">
        <f t="shared" si="34"/>
        <v>2012</v>
      </c>
      <c r="AJ101" s="210">
        <f t="shared" si="35"/>
        <v>0.5625</v>
      </c>
      <c r="AK101" s="211">
        <f t="shared" si="26"/>
        <v>50</v>
      </c>
      <c r="AL101" s="212">
        <f t="shared" si="36"/>
        <v>45</v>
      </c>
      <c r="AM101" s="213">
        <f t="shared" si="39"/>
        <v>0</v>
      </c>
      <c r="AN101" s="213">
        <f t="shared" si="37"/>
        <v>0</v>
      </c>
      <c r="AO101" s="212">
        <f t="shared" si="38"/>
        <v>200</v>
      </c>
    </row>
    <row r="102" spans="1:41" ht="15" customHeight="1" x14ac:dyDescent="0.25">
      <c r="A102" s="72">
        <v>101</v>
      </c>
      <c r="B102" s="214">
        <v>41183</v>
      </c>
      <c r="C102" s="214">
        <v>41183</v>
      </c>
      <c r="D102" s="204">
        <v>0.57986111111111105</v>
      </c>
      <c r="E102" s="204">
        <v>0.61944444444444446</v>
      </c>
      <c r="F102" s="151" t="s">
        <v>6524</v>
      </c>
      <c r="G102" s="151" t="s">
        <v>26</v>
      </c>
      <c r="H102" s="36"/>
      <c r="I102" s="80">
        <v>43</v>
      </c>
      <c r="J102" s="80">
        <v>43.37</v>
      </c>
      <c r="K102" s="81">
        <v>100</v>
      </c>
      <c r="L102" s="152"/>
      <c r="M102" s="152"/>
      <c r="N102" s="215"/>
      <c r="O102" s="152" t="s">
        <v>13952</v>
      </c>
      <c r="P102" s="80">
        <v>2.5</v>
      </c>
      <c r="Q102" s="37">
        <f t="shared" si="27"/>
        <v>2.5</v>
      </c>
      <c r="R102" s="37">
        <f t="shared" si="28"/>
        <v>4300</v>
      </c>
      <c r="S102" s="37">
        <f t="shared" si="29"/>
        <v>4337</v>
      </c>
      <c r="T102" s="69">
        <f t="shared" si="30"/>
        <v>36.999999999999744</v>
      </c>
      <c r="U102" s="37">
        <f t="shared" si="24"/>
        <v>37</v>
      </c>
      <c r="V102" s="37">
        <f t="shared" si="25"/>
        <v>34.5</v>
      </c>
      <c r="W102" s="206">
        <f t="shared" si="42"/>
        <v>0.1423076923076923</v>
      </c>
      <c r="X102" s="206">
        <f t="shared" si="43"/>
        <v>0</v>
      </c>
      <c r="Y102" s="37">
        <f t="shared" si="40"/>
        <v>297</v>
      </c>
      <c r="Z102" s="37">
        <f t="shared" si="41"/>
        <v>29.5</v>
      </c>
      <c r="AA102" s="38">
        <f t="shared" si="31"/>
        <v>56.999999997206032</v>
      </c>
      <c r="AB102" s="39">
        <f t="shared" si="32"/>
        <v>0</v>
      </c>
      <c r="AC102" s="146" t="str">
        <f>IF(ISBLANK($F102),"",IF(ISNA(VBLookup($F102,Сектора!$B$2:$G$6725,4)),"Unknown",VBLookup($F102,Сектора!$B$2:$G$6725,4)))</f>
        <v>Application Software</v>
      </c>
      <c r="AD102" s="146" t="str">
        <f>IF(ISBLANK($F102),"",IF(ISNA(VBLookup($F102,Сектора!$B$2:$G$6725,3)),"Unknown",VBLookup($F102,Сектора!$B$2:$G$6725,3)))</f>
        <v>Technology</v>
      </c>
      <c r="AE102" s="146" t="str">
        <f>IF(ISBLANK($F102),"",IF(ISNA(VBLookup($F102,Сектора!$B$2:$G$6725,6)),"Unknown",VBLookup($F102,Сектора!$B$2:$G$6725,6)))</f>
        <v>NASDAQ</v>
      </c>
      <c r="AF102" s="146" t="str">
        <f>IF(ISNUMBER($B102),VBLookup(WEEKDAY($B102,2),Служебный!$I$2:$J$8,2),"")</f>
        <v>Понедельник</v>
      </c>
      <c r="AG102" s="38">
        <f t="shared" si="33"/>
        <v>41</v>
      </c>
      <c r="AH102" s="146" t="str">
        <f>IF(ISNUMBER($B102),VBLookup(MONTH($B102),Служебный!$L$2:$M$13,2),"")</f>
        <v>Октябрь</v>
      </c>
      <c r="AI102" s="38">
        <f t="shared" si="34"/>
        <v>2012</v>
      </c>
      <c r="AJ102" s="210">
        <f t="shared" si="35"/>
        <v>0.58333333333333326</v>
      </c>
      <c r="AK102" s="211">
        <f t="shared" si="26"/>
        <v>60</v>
      </c>
      <c r="AL102" s="212">
        <f t="shared" si="36"/>
        <v>45</v>
      </c>
      <c r="AM102" s="213">
        <f t="shared" si="39"/>
        <v>0</v>
      </c>
      <c r="AN102" s="213">
        <f t="shared" si="37"/>
        <v>0</v>
      </c>
      <c r="AO102" s="212">
        <f t="shared" si="38"/>
        <v>200</v>
      </c>
    </row>
    <row r="103" spans="1:41" ht="15" customHeight="1" x14ac:dyDescent="0.25">
      <c r="A103" s="72">
        <v>102</v>
      </c>
      <c r="B103" s="214">
        <v>41183</v>
      </c>
      <c r="C103" s="214">
        <v>41183</v>
      </c>
      <c r="D103" s="204">
        <v>0.60763888888888895</v>
      </c>
      <c r="E103" s="204">
        <v>0.62291666666666667</v>
      </c>
      <c r="F103" s="151" t="s">
        <v>6524</v>
      </c>
      <c r="G103" s="151" t="s">
        <v>26</v>
      </c>
      <c r="H103" s="36"/>
      <c r="I103" s="80">
        <v>43.33</v>
      </c>
      <c r="J103" s="80">
        <v>43.3</v>
      </c>
      <c r="K103" s="81">
        <v>100</v>
      </c>
      <c r="L103" s="152"/>
      <c r="M103" s="152"/>
      <c r="N103" s="215"/>
      <c r="O103" s="152" t="s">
        <v>13952</v>
      </c>
      <c r="P103" s="80">
        <v>2.5</v>
      </c>
      <c r="Q103" s="37">
        <f t="shared" si="27"/>
        <v>2.5</v>
      </c>
      <c r="R103" s="37">
        <f t="shared" si="28"/>
        <v>4333</v>
      </c>
      <c r="S103" s="37">
        <f t="shared" si="29"/>
        <v>4330</v>
      </c>
      <c r="T103" s="69">
        <f t="shared" si="30"/>
        <v>-3.0000000000001137</v>
      </c>
      <c r="U103" s="37">
        <f t="shared" si="24"/>
        <v>-3</v>
      </c>
      <c r="V103" s="37">
        <f t="shared" si="25"/>
        <v>-5.5</v>
      </c>
      <c r="W103" s="206">
        <f t="shared" si="42"/>
        <v>-1.0101010101010102E-2</v>
      </c>
      <c r="X103" s="206">
        <f t="shared" si="43"/>
        <v>-0.1864406779661017</v>
      </c>
      <c r="Y103" s="37">
        <f t="shared" si="40"/>
        <v>294</v>
      </c>
      <c r="Z103" s="37">
        <f t="shared" si="41"/>
        <v>24</v>
      </c>
      <c r="AA103" s="38">
        <f t="shared" si="31"/>
        <v>21.999999998370185</v>
      </c>
      <c r="AB103" s="39">
        <f t="shared" si="32"/>
        <v>0</v>
      </c>
      <c r="AC103" s="146" t="str">
        <f>IF(ISBLANK($F103),"",IF(ISNA(VBLookup($F103,Сектора!$B$2:$G$6725,4)),"Unknown",VBLookup($F103,Сектора!$B$2:$G$6725,4)))</f>
        <v>Application Software</v>
      </c>
      <c r="AD103" s="146" t="str">
        <f>IF(ISBLANK($F103),"",IF(ISNA(VBLookup($F103,Сектора!$B$2:$G$6725,3)),"Unknown",VBLookup($F103,Сектора!$B$2:$G$6725,3)))</f>
        <v>Technology</v>
      </c>
      <c r="AE103" s="146" t="str">
        <f>IF(ISBLANK($F103),"",IF(ISNA(VBLookup($F103,Сектора!$B$2:$G$6725,6)),"Unknown",VBLookup($F103,Сектора!$B$2:$G$6725,6)))</f>
        <v>NASDAQ</v>
      </c>
      <c r="AF103" s="146" t="str">
        <f>IF(ISNUMBER($B103),VBLookup(WEEKDAY($B103,2),Служебный!$I$2:$J$8,2),"")</f>
        <v>Понедельник</v>
      </c>
      <c r="AG103" s="38">
        <f t="shared" si="33"/>
        <v>41</v>
      </c>
      <c r="AH103" s="146" t="str">
        <f>IF(ISNUMBER($B103),VBLookup(MONTH($B103),Служебный!$L$2:$M$13,2),"")</f>
        <v>Октябрь</v>
      </c>
      <c r="AI103" s="38">
        <f t="shared" si="34"/>
        <v>2012</v>
      </c>
      <c r="AJ103" s="210">
        <f t="shared" si="35"/>
        <v>0.60416666666666663</v>
      </c>
      <c r="AK103" s="211">
        <f t="shared" si="26"/>
        <v>20</v>
      </c>
      <c r="AL103" s="212">
        <f t="shared" si="36"/>
        <v>45</v>
      </c>
      <c r="AM103" s="213">
        <f t="shared" si="39"/>
        <v>0</v>
      </c>
      <c r="AN103" s="213">
        <f t="shared" si="37"/>
        <v>24</v>
      </c>
      <c r="AO103" s="212">
        <f t="shared" si="38"/>
        <v>200</v>
      </c>
    </row>
    <row r="104" spans="1:41" ht="15" customHeight="1" x14ac:dyDescent="0.25">
      <c r="A104" s="72">
        <v>103</v>
      </c>
      <c r="B104" s="214">
        <v>41184</v>
      </c>
      <c r="C104" s="214">
        <v>41184</v>
      </c>
      <c r="D104" s="204">
        <v>0.42569444444444443</v>
      </c>
      <c r="E104" s="204">
        <v>0.43472222222222223</v>
      </c>
      <c r="F104" s="151" t="s">
        <v>1106</v>
      </c>
      <c r="G104" s="151" t="s">
        <v>26</v>
      </c>
      <c r="H104" s="36">
        <v>101.73</v>
      </c>
      <c r="I104" s="80">
        <v>101.76</v>
      </c>
      <c r="J104" s="80">
        <v>103</v>
      </c>
      <c r="K104" s="81">
        <v>100</v>
      </c>
      <c r="L104" s="152" t="s">
        <v>11989</v>
      </c>
      <c r="M104" s="152" t="s">
        <v>11985</v>
      </c>
      <c r="N104" s="215">
        <v>4</v>
      </c>
      <c r="O104" s="152" t="s">
        <v>13953</v>
      </c>
      <c r="P104" s="80">
        <v>2.5</v>
      </c>
      <c r="Q104" s="37">
        <f t="shared" si="27"/>
        <v>2.5</v>
      </c>
      <c r="R104" s="37">
        <f t="shared" si="28"/>
        <v>10176</v>
      </c>
      <c r="S104" s="37">
        <f t="shared" si="29"/>
        <v>10300</v>
      </c>
      <c r="T104" s="69">
        <f t="shared" si="30"/>
        <v>123.99999999999949</v>
      </c>
      <c r="U104" s="37">
        <f t="shared" si="24"/>
        <v>124</v>
      </c>
      <c r="V104" s="37">
        <f t="shared" si="25"/>
        <v>121.5</v>
      </c>
      <c r="W104" s="206">
        <f t="shared" si="42"/>
        <v>0.42176870748299322</v>
      </c>
      <c r="X104" s="206">
        <f t="shared" si="43"/>
        <v>5.0625</v>
      </c>
      <c r="Y104" s="37">
        <f t="shared" si="40"/>
        <v>418</v>
      </c>
      <c r="Z104" s="37">
        <f t="shared" si="41"/>
        <v>145.5</v>
      </c>
      <c r="AA104" s="38">
        <f t="shared" si="31"/>
        <v>13.000000000465661</v>
      </c>
      <c r="AB104" s="39">
        <f t="shared" si="32"/>
        <v>41.5</v>
      </c>
      <c r="AC104" s="146" t="str">
        <f>IF(ISBLANK($F104),"",IF(ISNA(VBLookup($F104,Сектора!$B$2:$G$6725,4)),"Unknown",VBLookup($F104,Сектора!$B$2:$G$6725,4)))</f>
        <v>Oil &amp; Gas Equipment &amp; Services</v>
      </c>
      <c r="AD104" s="146" t="str">
        <f>IF(ISBLANK($F104),"",IF(ISNA(VBLookup($F104,Сектора!$B$2:$G$6725,3)),"Unknown",VBLookup($F104,Сектора!$B$2:$G$6725,3)))</f>
        <v>Basic Materials</v>
      </c>
      <c r="AE104" s="146" t="str">
        <f>IF(ISBLANK($F104),"",IF(ISNA(VBLookup($F104,Сектора!$B$2:$G$6725,6)),"Unknown",VBLookup($F104,Сектора!$B$2:$G$6725,6)))</f>
        <v>NYSE</v>
      </c>
      <c r="AF104" s="146" t="str">
        <f>IF(ISNUMBER($B104),VBLookup(WEEKDAY($B104,2),Служебный!$I$2:$J$8,2),"")</f>
        <v>Вторник</v>
      </c>
      <c r="AG104" s="38">
        <f t="shared" si="33"/>
        <v>41</v>
      </c>
      <c r="AH104" s="146" t="str">
        <f>IF(ISNUMBER($B104),VBLookup(MONTH($B104),Служебный!$L$2:$M$13,2),"")</f>
        <v>Октябрь</v>
      </c>
      <c r="AI104" s="38">
        <f t="shared" si="34"/>
        <v>2012</v>
      </c>
      <c r="AJ104" s="210">
        <f t="shared" si="35"/>
        <v>0.41666666666666663</v>
      </c>
      <c r="AK104" s="211">
        <f t="shared" si="26"/>
        <v>10</v>
      </c>
      <c r="AL104" s="212">
        <f t="shared" si="36"/>
        <v>100</v>
      </c>
      <c r="AM104" s="213">
        <f t="shared" si="39"/>
        <v>24</v>
      </c>
      <c r="AN104" s="213">
        <f t="shared" si="37"/>
        <v>0</v>
      </c>
      <c r="AO104" s="212">
        <f t="shared" si="38"/>
        <v>200</v>
      </c>
    </row>
    <row r="105" spans="1:41" ht="15" customHeight="1" x14ac:dyDescent="0.25">
      <c r="A105" s="72">
        <v>104</v>
      </c>
      <c r="B105" s="214">
        <v>41184</v>
      </c>
      <c r="C105" s="214">
        <v>41184</v>
      </c>
      <c r="D105" s="204">
        <v>0.4368055555555555</v>
      </c>
      <c r="E105" s="204">
        <v>0.4375</v>
      </c>
      <c r="F105" s="151" t="s">
        <v>12993</v>
      </c>
      <c r="G105" s="151" t="s">
        <v>26</v>
      </c>
      <c r="H105" s="36"/>
      <c r="I105" s="80">
        <v>28.03</v>
      </c>
      <c r="J105" s="80">
        <v>27.88</v>
      </c>
      <c r="K105" s="81">
        <v>100</v>
      </c>
      <c r="L105" s="152" t="s">
        <v>11991</v>
      </c>
      <c r="M105" s="152" t="s">
        <v>11985</v>
      </c>
      <c r="N105" s="215">
        <v>2</v>
      </c>
      <c r="O105" s="152" t="s">
        <v>13937</v>
      </c>
      <c r="P105" s="80">
        <v>2.5</v>
      </c>
      <c r="Q105" s="37">
        <f t="shared" si="27"/>
        <v>2.5</v>
      </c>
      <c r="R105" s="37">
        <f t="shared" si="28"/>
        <v>2803</v>
      </c>
      <c r="S105" s="37">
        <f t="shared" si="29"/>
        <v>2788</v>
      </c>
      <c r="T105" s="69">
        <f t="shared" si="30"/>
        <v>-15.000000000000213</v>
      </c>
      <c r="U105" s="37">
        <f t="shared" si="24"/>
        <v>-15</v>
      </c>
      <c r="V105" s="37">
        <f t="shared" si="25"/>
        <v>-17.5</v>
      </c>
      <c r="W105" s="206">
        <f t="shared" si="42"/>
        <v>-3.5885167464114832E-2</v>
      </c>
      <c r="X105" s="206">
        <f t="shared" si="43"/>
        <v>-0.12027491408934708</v>
      </c>
      <c r="Y105" s="37">
        <f t="shared" si="40"/>
        <v>403</v>
      </c>
      <c r="Z105" s="37">
        <f t="shared" si="41"/>
        <v>128</v>
      </c>
      <c r="AA105" s="38">
        <f t="shared" si="31"/>
        <v>1.000000003259629</v>
      </c>
      <c r="AB105" s="39">
        <f t="shared" si="32"/>
        <v>0</v>
      </c>
      <c r="AC105" s="146" t="str">
        <f>IF(ISBLANK($F105),"",IF(ISNA(VBLookup($F105,Сектора!$B$2:$G$6725,4)),"Unknown",VBLookup($F105,Сектора!$B$2:$G$6725,4)))</f>
        <v>Application Software</v>
      </c>
      <c r="AD105" s="146" t="str">
        <f>IF(ISBLANK($F105),"",IF(ISNA(VBLookup($F105,Сектора!$B$2:$G$6725,3)),"Unknown",VBLookup($F105,Сектора!$B$2:$G$6725,3)))</f>
        <v>Technology</v>
      </c>
      <c r="AE105" s="146" t="str">
        <f>IF(ISBLANK($F105),"",IF(ISNA(VBLookup($F105,Сектора!$B$2:$G$6725,6)),"Unknown",VBLookup($F105,Сектора!$B$2:$G$6725,6)))</f>
        <v>NYSE</v>
      </c>
      <c r="AF105" s="146" t="str">
        <f>IF(ISNUMBER($B105),VBLookup(WEEKDAY($B105,2),Служебный!$I$2:$J$8,2),"")</f>
        <v>Вторник</v>
      </c>
      <c r="AG105" s="38">
        <f t="shared" si="33"/>
        <v>41</v>
      </c>
      <c r="AH105" s="146" t="str">
        <f>IF(ISNUMBER($B105),VBLookup(MONTH($B105),Служебный!$L$2:$M$13,2),"")</f>
        <v>Октябрь</v>
      </c>
      <c r="AI105" s="38">
        <f t="shared" si="34"/>
        <v>2012</v>
      </c>
      <c r="AJ105" s="210">
        <f t="shared" si="35"/>
        <v>0.4375</v>
      </c>
      <c r="AK105" s="211">
        <f t="shared" si="26"/>
        <v>0</v>
      </c>
      <c r="AL105" s="212">
        <f t="shared" si="36"/>
        <v>30</v>
      </c>
      <c r="AM105" s="213">
        <f t="shared" si="39"/>
        <v>0</v>
      </c>
      <c r="AN105" s="213">
        <f t="shared" si="37"/>
        <v>128</v>
      </c>
      <c r="AO105" s="212">
        <f t="shared" si="38"/>
        <v>200</v>
      </c>
    </row>
    <row r="106" spans="1:41" ht="15" customHeight="1" x14ac:dyDescent="0.25">
      <c r="A106" s="72">
        <v>105</v>
      </c>
      <c r="B106" s="214">
        <v>41185</v>
      </c>
      <c r="C106" s="214">
        <v>41185</v>
      </c>
      <c r="D106" s="204">
        <v>0.4069444444444445</v>
      </c>
      <c r="E106" s="204">
        <v>0.41388888888888892</v>
      </c>
      <c r="F106" s="151" t="s">
        <v>5705</v>
      </c>
      <c r="G106" s="151" t="s">
        <v>32</v>
      </c>
      <c r="H106" s="36">
        <v>60.6</v>
      </c>
      <c r="I106" s="80">
        <v>60.44</v>
      </c>
      <c r="J106" s="80">
        <v>60.3</v>
      </c>
      <c r="K106" s="81">
        <v>100</v>
      </c>
      <c r="L106" s="152" t="s">
        <v>11988</v>
      </c>
      <c r="M106" s="152" t="s">
        <v>11984</v>
      </c>
      <c r="N106" s="215">
        <v>3</v>
      </c>
      <c r="O106" s="152" t="s">
        <v>13954</v>
      </c>
      <c r="P106" s="80">
        <v>2.5</v>
      </c>
      <c r="Q106" s="37">
        <f t="shared" si="27"/>
        <v>2.5</v>
      </c>
      <c r="R106" s="37">
        <f t="shared" si="28"/>
        <v>6044</v>
      </c>
      <c r="S106" s="37">
        <f t="shared" si="29"/>
        <v>6030</v>
      </c>
      <c r="T106" s="69">
        <f t="shared" si="30"/>
        <v>14.000000000000057</v>
      </c>
      <c r="U106" s="37">
        <f t="shared" si="24"/>
        <v>14</v>
      </c>
      <c r="V106" s="37">
        <f t="shared" si="25"/>
        <v>11.5</v>
      </c>
      <c r="W106" s="206">
        <f t="shared" si="42"/>
        <v>3.4739454094292806E-2</v>
      </c>
      <c r="X106" s="206">
        <f t="shared" si="43"/>
        <v>8.984375E-2</v>
      </c>
      <c r="Y106" s="37">
        <f t="shared" si="40"/>
        <v>417</v>
      </c>
      <c r="Z106" s="37">
        <f t="shared" si="41"/>
        <v>139.5</v>
      </c>
      <c r="AA106" s="38">
        <f t="shared" si="31"/>
        <v>10.000000001164153</v>
      </c>
      <c r="AB106" s="39">
        <f t="shared" si="32"/>
        <v>1</v>
      </c>
      <c r="AC106" s="146" t="str">
        <f>IF(ISBLANK($F106),"",IF(ISNA(VBLookup($F106,Сектора!$B$2:$G$6725,4)),"Unknown",VBLookup($F106,Сектора!$B$2:$G$6725,4)))</f>
        <v>Health Care Plans</v>
      </c>
      <c r="AD106" s="146" t="str">
        <f>IF(ISBLANK($F106),"",IF(ISNA(VBLookup($F106,Сектора!$B$2:$G$6725,3)),"Unknown",VBLookup($F106,Сектора!$B$2:$G$6725,3)))</f>
        <v>Healthcare</v>
      </c>
      <c r="AE106" s="146" t="str">
        <f>IF(ISBLANK($F106),"",IF(ISNA(VBLookup($F106,Сектора!$B$2:$G$6725,6)),"Unknown",VBLookup($F106,Сектора!$B$2:$G$6725,6)))</f>
        <v>NYSE</v>
      </c>
      <c r="AF106" s="146" t="str">
        <f>IF(ISNUMBER($B106),VBLookup(WEEKDAY($B106,2),Служебный!$I$2:$J$8,2),"")</f>
        <v>Среда</v>
      </c>
      <c r="AG106" s="38">
        <f t="shared" si="33"/>
        <v>41</v>
      </c>
      <c r="AH106" s="146" t="str">
        <f>IF(ISNUMBER($B106),VBLookup(MONTH($B106),Служебный!$L$2:$M$13,2),"")</f>
        <v>Октябрь</v>
      </c>
      <c r="AI106" s="38">
        <f t="shared" si="34"/>
        <v>2012</v>
      </c>
      <c r="AJ106" s="210">
        <f t="shared" si="35"/>
        <v>0.41666666666666663</v>
      </c>
      <c r="AK106" s="211">
        <f t="shared" si="26"/>
        <v>10</v>
      </c>
      <c r="AL106" s="212">
        <f t="shared" si="36"/>
        <v>60</v>
      </c>
      <c r="AM106" s="213">
        <f t="shared" si="39"/>
        <v>128</v>
      </c>
      <c r="AN106" s="213">
        <f t="shared" si="37"/>
        <v>0</v>
      </c>
      <c r="AO106" s="212">
        <f t="shared" si="38"/>
        <v>200</v>
      </c>
    </row>
    <row r="107" spans="1:41" ht="15" customHeight="1" x14ac:dyDescent="0.25">
      <c r="A107" s="72">
        <v>106</v>
      </c>
      <c r="B107" s="214">
        <v>41185</v>
      </c>
      <c r="C107" s="214">
        <v>41185</v>
      </c>
      <c r="D107" s="204">
        <v>0.41875000000000001</v>
      </c>
      <c r="E107" s="204">
        <v>0.4201388888888889</v>
      </c>
      <c r="F107" s="151" t="s">
        <v>5705</v>
      </c>
      <c r="G107" s="151" t="s">
        <v>32</v>
      </c>
      <c r="H107" s="36">
        <v>60.47</v>
      </c>
      <c r="I107" s="80">
        <v>60.4</v>
      </c>
      <c r="J107" s="80">
        <v>60.44</v>
      </c>
      <c r="K107" s="81">
        <v>100</v>
      </c>
      <c r="L107" s="152" t="s">
        <v>11989</v>
      </c>
      <c r="M107" s="152" t="s">
        <v>11985</v>
      </c>
      <c r="N107" s="215">
        <v>2</v>
      </c>
      <c r="O107" s="152"/>
      <c r="P107" s="80">
        <v>2.5</v>
      </c>
      <c r="Q107" s="37">
        <f t="shared" si="27"/>
        <v>2.5</v>
      </c>
      <c r="R107" s="37">
        <f t="shared" si="28"/>
        <v>6040</v>
      </c>
      <c r="S107" s="37">
        <f t="shared" si="29"/>
        <v>6044</v>
      </c>
      <c r="T107" s="69">
        <f t="shared" si="30"/>
        <v>-3.9999999999999147</v>
      </c>
      <c r="U107" s="37">
        <f t="shared" si="24"/>
        <v>-4</v>
      </c>
      <c r="V107" s="37">
        <f t="shared" si="25"/>
        <v>-6.5</v>
      </c>
      <c r="W107" s="206">
        <f t="shared" si="42"/>
        <v>-9.5923261390887284E-3</v>
      </c>
      <c r="X107" s="206">
        <f t="shared" si="43"/>
        <v>-4.6594982078853049E-2</v>
      </c>
      <c r="Y107" s="37">
        <f t="shared" si="40"/>
        <v>413</v>
      </c>
      <c r="Z107" s="37">
        <f t="shared" si="41"/>
        <v>133</v>
      </c>
      <c r="AA107" s="38">
        <f t="shared" si="31"/>
        <v>2.000000006519258</v>
      </c>
      <c r="AB107" s="39">
        <f t="shared" si="32"/>
        <v>-0.5</v>
      </c>
      <c r="AC107" s="146" t="str">
        <f>IF(ISBLANK($F107),"",IF(ISNA(VBLookup($F107,Сектора!$B$2:$G$6725,4)),"Unknown",VBLookup($F107,Сектора!$B$2:$G$6725,4)))</f>
        <v>Health Care Plans</v>
      </c>
      <c r="AD107" s="146" t="str">
        <f>IF(ISBLANK($F107),"",IF(ISNA(VBLookup($F107,Сектора!$B$2:$G$6725,3)),"Unknown",VBLookup($F107,Сектора!$B$2:$G$6725,3)))</f>
        <v>Healthcare</v>
      </c>
      <c r="AE107" s="146" t="str">
        <f>IF(ISBLANK($F107),"",IF(ISNA(VBLookup($F107,Сектора!$B$2:$G$6725,6)),"Unknown",VBLookup($F107,Сектора!$B$2:$G$6725,6)))</f>
        <v>NYSE</v>
      </c>
      <c r="AF107" s="146" t="str">
        <f>IF(ISNUMBER($B107),VBLookup(WEEKDAY($B107,2),Служебный!$I$2:$J$8,2),"")</f>
        <v>Среда</v>
      </c>
      <c r="AG107" s="38">
        <f t="shared" si="33"/>
        <v>41</v>
      </c>
      <c r="AH107" s="146" t="str">
        <f>IF(ISNUMBER($B107),VBLookup(MONTH($B107),Служебный!$L$2:$M$13,2),"")</f>
        <v>Октябрь</v>
      </c>
      <c r="AI107" s="38">
        <f t="shared" si="34"/>
        <v>2012</v>
      </c>
      <c r="AJ107" s="210">
        <f t="shared" si="35"/>
        <v>0.41666666666666663</v>
      </c>
      <c r="AK107" s="211">
        <f t="shared" si="26"/>
        <v>0</v>
      </c>
      <c r="AL107" s="212">
        <f t="shared" si="36"/>
        <v>60</v>
      </c>
      <c r="AM107" s="213">
        <f t="shared" si="39"/>
        <v>0</v>
      </c>
      <c r="AN107" s="213">
        <f t="shared" si="37"/>
        <v>0</v>
      </c>
      <c r="AO107" s="212">
        <f t="shared" si="38"/>
        <v>200</v>
      </c>
    </row>
    <row r="108" spans="1:41" ht="15" customHeight="1" x14ac:dyDescent="0.25">
      <c r="A108" s="72">
        <v>107</v>
      </c>
      <c r="B108" s="214">
        <v>41185</v>
      </c>
      <c r="C108" s="214">
        <v>41185</v>
      </c>
      <c r="D108" s="204">
        <v>0.4201388888888889</v>
      </c>
      <c r="E108" s="204">
        <v>0.42152777777777778</v>
      </c>
      <c r="F108" s="151" t="s">
        <v>5705</v>
      </c>
      <c r="G108" s="151" t="s">
        <v>26</v>
      </c>
      <c r="H108" s="36">
        <v>60.34</v>
      </c>
      <c r="I108" s="80">
        <v>60.45</v>
      </c>
      <c r="J108" s="80">
        <v>60.34</v>
      </c>
      <c r="K108" s="81">
        <v>100</v>
      </c>
      <c r="L108" s="152" t="s">
        <v>11988</v>
      </c>
      <c r="M108" s="152" t="s">
        <v>11983</v>
      </c>
      <c r="N108" s="215">
        <v>2</v>
      </c>
      <c r="O108" s="152" t="s">
        <v>13955</v>
      </c>
      <c r="P108" s="80">
        <v>2.5</v>
      </c>
      <c r="Q108" s="37">
        <f t="shared" si="27"/>
        <v>2.5</v>
      </c>
      <c r="R108" s="37">
        <f t="shared" si="28"/>
        <v>6045</v>
      </c>
      <c r="S108" s="37">
        <f t="shared" si="29"/>
        <v>6034</v>
      </c>
      <c r="T108" s="69">
        <f t="shared" si="30"/>
        <v>-10.999999999999943</v>
      </c>
      <c r="U108" s="37">
        <f t="shared" si="24"/>
        <v>-11</v>
      </c>
      <c r="V108" s="37">
        <f t="shared" si="25"/>
        <v>-13.5</v>
      </c>
      <c r="W108" s="206">
        <f t="shared" si="42"/>
        <v>-2.6634382566585957E-2</v>
      </c>
      <c r="X108" s="206">
        <f t="shared" si="43"/>
        <v>-0.10150375939849623</v>
      </c>
      <c r="Y108" s="37">
        <f t="shared" si="40"/>
        <v>402</v>
      </c>
      <c r="Z108" s="37">
        <f t="shared" si="41"/>
        <v>119.5</v>
      </c>
      <c r="AA108" s="38">
        <f t="shared" si="31"/>
        <v>1.9999999960418791</v>
      </c>
      <c r="AB108" s="39">
        <f t="shared" si="32"/>
        <v>-1</v>
      </c>
      <c r="AC108" s="146" t="str">
        <f>IF(ISBLANK($F108),"",IF(ISNA(VBLookup($F108,Сектора!$B$2:$G$6725,4)),"Unknown",VBLookup($F108,Сектора!$B$2:$G$6725,4)))</f>
        <v>Health Care Plans</v>
      </c>
      <c r="AD108" s="146" t="str">
        <f>IF(ISBLANK($F108),"",IF(ISNA(VBLookup($F108,Сектора!$B$2:$G$6725,3)),"Unknown",VBLookup($F108,Сектора!$B$2:$G$6725,3)))</f>
        <v>Healthcare</v>
      </c>
      <c r="AE108" s="146" t="str">
        <f>IF(ISBLANK($F108),"",IF(ISNA(VBLookup($F108,Сектора!$B$2:$G$6725,6)),"Unknown",VBLookup($F108,Сектора!$B$2:$G$6725,6)))</f>
        <v>NYSE</v>
      </c>
      <c r="AF108" s="146" t="str">
        <f>IF(ISNUMBER($B108),VBLookup(WEEKDAY($B108,2),Служебный!$I$2:$J$8,2),"")</f>
        <v>Среда</v>
      </c>
      <c r="AG108" s="38">
        <f t="shared" si="33"/>
        <v>41</v>
      </c>
      <c r="AH108" s="146" t="str">
        <f>IF(ISNUMBER($B108),VBLookup(MONTH($B108),Служебный!$L$2:$M$13,2),"")</f>
        <v>Октябрь</v>
      </c>
      <c r="AI108" s="38">
        <f t="shared" si="34"/>
        <v>2012</v>
      </c>
      <c r="AJ108" s="210">
        <f t="shared" si="35"/>
        <v>0.41666666666666663</v>
      </c>
      <c r="AK108" s="211">
        <f t="shared" si="26"/>
        <v>0</v>
      </c>
      <c r="AL108" s="212">
        <f t="shared" si="36"/>
        <v>60</v>
      </c>
      <c r="AM108" s="213">
        <f t="shared" si="39"/>
        <v>0</v>
      </c>
      <c r="AN108" s="213">
        <f t="shared" si="37"/>
        <v>0</v>
      </c>
      <c r="AO108" s="212">
        <f t="shared" si="38"/>
        <v>200</v>
      </c>
    </row>
    <row r="109" spans="1:41" ht="15" customHeight="1" x14ac:dyDescent="0.25">
      <c r="A109" s="72">
        <v>108</v>
      </c>
      <c r="B109" s="214">
        <v>41185</v>
      </c>
      <c r="C109" s="214">
        <v>41185</v>
      </c>
      <c r="D109" s="204">
        <v>0.42222222222222222</v>
      </c>
      <c r="E109" s="204">
        <v>0.45208333333333334</v>
      </c>
      <c r="F109" s="151" t="s">
        <v>5705</v>
      </c>
      <c r="G109" s="151" t="s">
        <v>32</v>
      </c>
      <c r="H109" s="36">
        <v>60.48</v>
      </c>
      <c r="I109" s="80">
        <v>60.31</v>
      </c>
      <c r="J109" s="80">
        <v>60.21</v>
      </c>
      <c r="K109" s="81">
        <v>100</v>
      </c>
      <c r="L109" s="152" t="s">
        <v>11989</v>
      </c>
      <c r="M109" s="152" t="s">
        <v>11983</v>
      </c>
      <c r="N109" s="215">
        <v>2</v>
      </c>
      <c r="O109" s="152" t="s">
        <v>13956</v>
      </c>
      <c r="P109" s="80">
        <v>2.5</v>
      </c>
      <c r="Q109" s="37">
        <f t="shared" si="27"/>
        <v>2.5</v>
      </c>
      <c r="R109" s="37">
        <f t="shared" si="28"/>
        <v>6031</v>
      </c>
      <c r="S109" s="37">
        <f t="shared" si="29"/>
        <v>6021</v>
      </c>
      <c r="T109" s="69">
        <f t="shared" si="30"/>
        <v>10.000000000000142</v>
      </c>
      <c r="U109" s="37">
        <f t="shared" si="24"/>
        <v>10</v>
      </c>
      <c r="V109" s="37">
        <f t="shared" si="25"/>
        <v>7.5</v>
      </c>
      <c r="W109" s="206">
        <f t="shared" si="42"/>
        <v>2.4875621890547265E-2</v>
      </c>
      <c r="X109" s="206">
        <f t="shared" si="43"/>
        <v>6.2761506276150625E-2</v>
      </c>
      <c r="Y109" s="37">
        <f t="shared" si="40"/>
        <v>412</v>
      </c>
      <c r="Z109" s="37">
        <f t="shared" si="41"/>
        <v>127</v>
      </c>
      <c r="AA109" s="38">
        <f t="shared" si="31"/>
        <v>42.999999993480742</v>
      </c>
      <c r="AB109" s="39">
        <f t="shared" si="32"/>
        <v>0.5</v>
      </c>
      <c r="AC109" s="146" t="str">
        <f>IF(ISBLANK($F109),"",IF(ISNA(VBLookup($F109,Сектора!$B$2:$G$6725,4)),"Unknown",VBLookup($F109,Сектора!$B$2:$G$6725,4)))</f>
        <v>Health Care Plans</v>
      </c>
      <c r="AD109" s="146" t="str">
        <f>IF(ISBLANK($F109),"",IF(ISNA(VBLookup($F109,Сектора!$B$2:$G$6725,3)),"Unknown",VBLookup($F109,Сектора!$B$2:$G$6725,3)))</f>
        <v>Healthcare</v>
      </c>
      <c r="AE109" s="146" t="str">
        <f>IF(ISBLANK($F109),"",IF(ISNA(VBLookup($F109,Сектора!$B$2:$G$6725,6)),"Unknown",VBLookup($F109,Сектора!$B$2:$G$6725,6)))</f>
        <v>NYSE</v>
      </c>
      <c r="AF109" s="146" t="str">
        <f>IF(ISNUMBER($B109),VBLookup(WEEKDAY($B109,2),Служебный!$I$2:$J$8,2),"")</f>
        <v>Среда</v>
      </c>
      <c r="AG109" s="38">
        <f t="shared" si="33"/>
        <v>41</v>
      </c>
      <c r="AH109" s="146" t="str">
        <f>IF(ISNUMBER($B109),VBLookup(MONTH($B109),Служебный!$L$2:$M$13,2),"")</f>
        <v>Октябрь</v>
      </c>
      <c r="AI109" s="38">
        <f t="shared" si="34"/>
        <v>2012</v>
      </c>
      <c r="AJ109" s="210">
        <f t="shared" si="35"/>
        <v>0.41666666666666663</v>
      </c>
      <c r="AK109" s="211">
        <f t="shared" si="26"/>
        <v>40</v>
      </c>
      <c r="AL109" s="212">
        <f t="shared" si="36"/>
        <v>60</v>
      </c>
      <c r="AM109" s="213">
        <f t="shared" si="39"/>
        <v>0</v>
      </c>
      <c r="AN109" s="213">
        <f t="shared" si="37"/>
        <v>0</v>
      </c>
      <c r="AO109" s="212">
        <f t="shared" si="38"/>
        <v>200</v>
      </c>
    </row>
    <row r="110" spans="1:41" ht="15" customHeight="1" x14ac:dyDescent="0.25">
      <c r="A110" s="72">
        <v>109</v>
      </c>
      <c r="B110" s="214">
        <v>41185</v>
      </c>
      <c r="C110" s="214">
        <v>41185</v>
      </c>
      <c r="D110" s="204">
        <v>0.4236111111111111</v>
      </c>
      <c r="E110" s="204">
        <v>0.43055555555555558</v>
      </c>
      <c r="F110" s="151" t="s">
        <v>2608</v>
      </c>
      <c r="G110" s="151" t="s">
        <v>26</v>
      </c>
      <c r="H110" s="36">
        <v>29.31</v>
      </c>
      <c r="I110" s="80">
        <v>29.42</v>
      </c>
      <c r="J110" s="80">
        <v>30.04</v>
      </c>
      <c r="K110" s="81">
        <v>100</v>
      </c>
      <c r="L110" s="152" t="s">
        <v>11991</v>
      </c>
      <c r="M110" s="152" t="s">
        <v>11985</v>
      </c>
      <c r="N110" s="215">
        <v>4</v>
      </c>
      <c r="O110" s="152" t="s">
        <v>13931</v>
      </c>
      <c r="P110" s="80">
        <v>2.5</v>
      </c>
      <c r="Q110" s="37">
        <f t="shared" si="27"/>
        <v>2.5</v>
      </c>
      <c r="R110" s="37">
        <f t="shared" si="28"/>
        <v>2942</v>
      </c>
      <c r="S110" s="37">
        <f t="shared" si="29"/>
        <v>3004</v>
      </c>
      <c r="T110" s="69">
        <f t="shared" si="30"/>
        <v>61.999999999999744</v>
      </c>
      <c r="U110" s="37">
        <f t="shared" si="24"/>
        <v>62</v>
      </c>
      <c r="V110" s="37">
        <f t="shared" si="25"/>
        <v>59.5</v>
      </c>
      <c r="W110" s="206">
        <f t="shared" si="42"/>
        <v>0.15048543689320387</v>
      </c>
      <c r="X110" s="206">
        <f t="shared" si="43"/>
        <v>0.46850393700787402</v>
      </c>
      <c r="Y110" s="37">
        <f t="shared" si="40"/>
        <v>474</v>
      </c>
      <c r="Z110" s="37">
        <f t="shared" si="41"/>
        <v>186.5</v>
      </c>
      <c r="AA110" s="38">
        <f t="shared" si="31"/>
        <v>10.000000001164153</v>
      </c>
      <c r="AB110" s="39">
        <f t="shared" si="32"/>
        <v>5.5</v>
      </c>
      <c r="AC110" s="146" t="str">
        <f>IF(ISBLANK($F110),"",IF(ISNA(VBLookup($F110,Сектора!$B$2:$G$6725,4)),"Unknown",VBLookup($F110,Сектора!$B$2:$G$6725,4)))</f>
        <v>Business Services</v>
      </c>
      <c r="AD110" s="146" t="str">
        <f>IF(ISBLANK($F110),"",IF(ISNA(VBLookup($F110,Сектора!$B$2:$G$6725,3)),"Unknown",VBLookup($F110,Сектора!$B$2:$G$6725,3)))</f>
        <v>Services</v>
      </c>
      <c r="AE110" s="146" t="str">
        <f>IF(ISBLANK($F110),"",IF(ISNA(VBLookup($F110,Сектора!$B$2:$G$6725,6)),"Unknown",VBLookup($F110,Сектора!$B$2:$G$6725,6)))</f>
        <v>NYSE</v>
      </c>
      <c r="AF110" s="146" t="str">
        <f>IF(ISNUMBER($B110),VBLookup(WEEKDAY($B110,2),Служебный!$I$2:$J$8,2),"")</f>
        <v>Среда</v>
      </c>
      <c r="AG110" s="38">
        <f t="shared" si="33"/>
        <v>41</v>
      </c>
      <c r="AH110" s="146" t="str">
        <f>IF(ISNUMBER($B110),VBLookup(MONTH($B110),Служебный!$L$2:$M$13,2),"")</f>
        <v>Октябрь</v>
      </c>
      <c r="AI110" s="38">
        <f t="shared" si="34"/>
        <v>2012</v>
      </c>
      <c r="AJ110" s="210">
        <f t="shared" si="35"/>
        <v>0.41666666666666663</v>
      </c>
      <c r="AK110" s="211">
        <f t="shared" si="26"/>
        <v>10</v>
      </c>
      <c r="AL110" s="212">
        <f t="shared" si="36"/>
        <v>30</v>
      </c>
      <c r="AM110" s="213">
        <f t="shared" si="39"/>
        <v>0</v>
      </c>
      <c r="AN110" s="213">
        <f t="shared" si="37"/>
        <v>186.5</v>
      </c>
      <c r="AO110" s="212">
        <f t="shared" si="38"/>
        <v>200</v>
      </c>
    </row>
    <row r="111" spans="1:41" ht="15" customHeight="1" x14ac:dyDescent="0.25">
      <c r="A111" s="72">
        <v>110</v>
      </c>
      <c r="B111" s="214">
        <v>41197</v>
      </c>
      <c r="C111" s="214">
        <v>41197</v>
      </c>
      <c r="D111" s="204">
        <v>0.40486111111111112</v>
      </c>
      <c r="E111" s="204">
        <v>0.41666666666666669</v>
      </c>
      <c r="F111" s="151" t="s">
        <v>8880</v>
      </c>
      <c r="G111" s="151" t="s">
        <v>32</v>
      </c>
      <c r="H111" s="36">
        <v>33.6</v>
      </c>
      <c r="I111" s="80">
        <v>33.43</v>
      </c>
      <c r="J111" s="80">
        <v>33.630000000000003</v>
      </c>
      <c r="K111" s="81">
        <v>100</v>
      </c>
      <c r="L111" s="152" t="s">
        <v>11992</v>
      </c>
      <c r="M111" s="152" t="s">
        <v>11983</v>
      </c>
      <c r="N111" s="215">
        <v>2</v>
      </c>
      <c r="O111" s="152" t="s">
        <v>13957</v>
      </c>
      <c r="P111" s="80">
        <v>2.5</v>
      </c>
      <c r="Q111" s="37">
        <f t="shared" si="27"/>
        <v>2.5</v>
      </c>
      <c r="R111" s="37">
        <f t="shared" si="28"/>
        <v>3343</v>
      </c>
      <c r="S111" s="37">
        <f t="shared" si="29"/>
        <v>3363.0000000000005</v>
      </c>
      <c r="T111" s="69">
        <f t="shared" si="30"/>
        <v>-20.000000000000284</v>
      </c>
      <c r="U111" s="37">
        <f t="shared" si="24"/>
        <v>-20</v>
      </c>
      <c r="V111" s="37">
        <f t="shared" si="25"/>
        <v>-22.5</v>
      </c>
      <c r="W111" s="206">
        <f t="shared" si="42"/>
        <v>-4.2194092827004218E-2</v>
      </c>
      <c r="X111" s="206">
        <f t="shared" si="43"/>
        <v>-0.12064343163538874</v>
      </c>
      <c r="Y111" s="37">
        <f t="shared" si="40"/>
        <v>454</v>
      </c>
      <c r="Z111" s="37">
        <f t="shared" si="41"/>
        <v>164</v>
      </c>
      <c r="AA111" s="38">
        <f t="shared" si="31"/>
        <v>16.999999992549419</v>
      </c>
      <c r="AB111" s="39">
        <f t="shared" si="32"/>
        <v>-1</v>
      </c>
      <c r="AC111" s="146" t="str">
        <f>IF(ISBLANK($F111),"",IF(ISNA(VBLookup($F111,Сектора!$B$2:$G$6725,4)),"Unknown",VBLookup($F111,Сектора!$B$2:$G$6725,4)))</f>
        <v>Consumer Services</v>
      </c>
      <c r="AD111" s="146" t="str">
        <f>IF(ISBLANK($F111),"",IF(ISNA(VBLookup($F111,Сектора!$B$2:$G$6725,3)),"Unknown",VBLookup($F111,Сектора!$B$2:$G$6725,3)))</f>
        <v>Services</v>
      </c>
      <c r="AE111" s="146" t="str">
        <f>IF(ISBLANK($F111),"",IF(ISNA(VBLookup($F111,Сектора!$B$2:$G$6725,6)),"Unknown",VBLookup($F111,Сектора!$B$2:$G$6725,6)))</f>
        <v>NASDAQ</v>
      </c>
      <c r="AF111" s="146" t="str">
        <f>IF(ISNUMBER($B111),VBLookup(WEEKDAY($B111,2),Служебный!$I$2:$J$8,2),"")</f>
        <v>Понедельник</v>
      </c>
      <c r="AG111" s="38">
        <f t="shared" si="33"/>
        <v>43</v>
      </c>
      <c r="AH111" s="146" t="str">
        <f>IF(ISNUMBER($B111),VBLookup(MONTH($B111),Служебный!$L$2:$M$13,2),"")</f>
        <v>Октябрь</v>
      </c>
      <c r="AI111" s="38">
        <f t="shared" si="34"/>
        <v>2012</v>
      </c>
      <c r="AJ111" s="210">
        <f t="shared" si="35"/>
        <v>0.39583333333333331</v>
      </c>
      <c r="AK111" s="211">
        <f t="shared" si="26"/>
        <v>20</v>
      </c>
      <c r="AL111" s="212">
        <f t="shared" si="36"/>
        <v>35</v>
      </c>
      <c r="AM111" s="213">
        <f t="shared" si="39"/>
        <v>186.5</v>
      </c>
      <c r="AN111" s="213">
        <f t="shared" si="37"/>
        <v>0</v>
      </c>
      <c r="AO111" s="212">
        <f t="shared" si="38"/>
        <v>200</v>
      </c>
    </row>
    <row r="112" spans="1:41" ht="15" customHeight="1" x14ac:dyDescent="0.25">
      <c r="A112" s="72">
        <v>111</v>
      </c>
      <c r="B112" s="214">
        <v>41197</v>
      </c>
      <c r="C112" s="214">
        <v>41197</v>
      </c>
      <c r="D112" s="204">
        <v>0.41388888888888892</v>
      </c>
      <c r="E112" s="204">
        <v>0.4236111111111111</v>
      </c>
      <c r="F112" s="151" t="s">
        <v>2289</v>
      </c>
      <c r="G112" s="151" t="s">
        <v>26</v>
      </c>
      <c r="H112" s="36">
        <v>16.899999999999999</v>
      </c>
      <c r="I112" s="80">
        <v>17</v>
      </c>
      <c r="J112" s="80">
        <v>17.5</v>
      </c>
      <c r="K112" s="81">
        <v>100</v>
      </c>
      <c r="L112" s="152" t="s">
        <v>11991</v>
      </c>
      <c r="M112" s="152" t="s">
        <v>11985</v>
      </c>
      <c r="N112" s="215">
        <v>4</v>
      </c>
      <c r="O112" s="152" t="s">
        <v>13931</v>
      </c>
      <c r="P112" s="80">
        <v>2.5</v>
      </c>
      <c r="Q112" s="37">
        <f t="shared" si="27"/>
        <v>2.5</v>
      </c>
      <c r="R112" s="37">
        <f t="shared" si="28"/>
        <v>1700</v>
      </c>
      <c r="S112" s="37">
        <f t="shared" si="29"/>
        <v>1750</v>
      </c>
      <c r="T112" s="69">
        <f t="shared" si="30"/>
        <v>50</v>
      </c>
      <c r="U112" s="37">
        <f t="shared" si="24"/>
        <v>50</v>
      </c>
      <c r="V112" s="37">
        <f t="shared" si="25"/>
        <v>47.5</v>
      </c>
      <c r="W112" s="206">
        <f t="shared" si="42"/>
        <v>0.11013215859030837</v>
      </c>
      <c r="X112" s="206">
        <f t="shared" si="43"/>
        <v>0.28963414634146339</v>
      </c>
      <c r="Y112" s="37">
        <f t="shared" si="40"/>
        <v>504</v>
      </c>
      <c r="Z112" s="37">
        <f t="shared" si="41"/>
        <v>211.5</v>
      </c>
      <c r="AA112" s="38">
        <f t="shared" si="31"/>
        <v>13.999999993247911</v>
      </c>
      <c r="AB112" s="39">
        <f t="shared" si="32"/>
        <v>5</v>
      </c>
      <c r="AC112" s="146" t="str">
        <f>IF(ISBLANK($F112),"",IF(ISNA(VBLookup($F112,Сектора!$B$2:$G$6725,4)),"Unknown",VBLookup($F112,Сектора!$B$2:$G$6725,4)))</f>
        <v>Publishing - Newspapers</v>
      </c>
      <c r="AD112" s="146" t="str">
        <f>IF(ISBLANK($F112),"",IF(ISNA(VBLookup($F112,Сектора!$B$2:$G$6725,3)),"Unknown",VBLookup($F112,Сектора!$B$2:$G$6725,3)))</f>
        <v>Services</v>
      </c>
      <c r="AE112" s="146" t="str">
        <f>IF(ISBLANK($F112),"",IF(ISNA(VBLookup($F112,Сектора!$B$2:$G$6725,6)),"Unknown",VBLookup($F112,Сектора!$B$2:$G$6725,6)))</f>
        <v>NYSE</v>
      </c>
      <c r="AF112" s="146" t="str">
        <f>IF(ISNUMBER($B112),VBLookup(WEEKDAY($B112,2),Служебный!$I$2:$J$8,2),"")</f>
        <v>Понедельник</v>
      </c>
      <c r="AG112" s="38">
        <f t="shared" si="33"/>
        <v>43</v>
      </c>
      <c r="AH112" s="146" t="str">
        <f>IF(ISNUMBER($B112),VBLookup(MONTH($B112),Служебный!$L$2:$M$13,2),"")</f>
        <v>Октябрь</v>
      </c>
      <c r="AI112" s="38">
        <f t="shared" si="34"/>
        <v>2012</v>
      </c>
      <c r="AJ112" s="210">
        <f t="shared" si="35"/>
        <v>0.41666666666666663</v>
      </c>
      <c r="AK112" s="211">
        <f t="shared" si="26"/>
        <v>10</v>
      </c>
      <c r="AL112" s="212">
        <f t="shared" si="36"/>
        <v>15</v>
      </c>
      <c r="AM112" s="213">
        <f t="shared" si="39"/>
        <v>0</v>
      </c>
      <c r="AN112" s="213">
        <f t="shared" si="37"/>
        <v>0</v>
      </c>
      <c r="AO112" s="212">
        <f t="shared" si="38"/>
        <v>200</v>
      </c>
    </row>
    <row r="113" spans="1:41" ht="15" customHeight="1" x14ac:dyDescent="0.25">
      <c r="A113" s="72">
        <v>112</v>
      </c>
      <c r="B113" s="214">
        <v>41197</v>
      </c>
      <c r="C113" s="214">
        <v>41197</v>
      </c>
      <c r="D113" s="204">
        <v>0.43402777777777773</v>
      </c>
      <c r="E113" s="204">
        <v>0.4368055555555555</v>
      </c>
      <c r="F113" s="151" t="s">
        <v>6045</v>
      </c>
      <c r="G113" s="151" t="s">
        <v>26</v>
      </c>
      <c r="H113" s="36">
        <v>30.4</v>
      </c>
      <c r="I113" s="80">
        <v>30.55</v>
      </c>
      <c r="J113" s="80">
        <v>30.55</v>
      </c>
      <c r="K113" s="81">
        <v>100</v>
      </c>
      <c r="L113" s="152" t="s">
        <v>11991</v>
      </c>
      <c r="M113" s="152" t="s">
        <v>11983</v>
      </c>
      <c r="N113" s="215">
        <v>2</v>
      </c>
      <c r="O113" s="152" t="s">
        <v>13958</v>
      </c>
      <c r="P113" s="80">
        <v>2.5</v>
      </c>
      <c r="Q113" s="37">
        <f t="shared" si="27"/>
        <v>2.5</v>
      </c>
      <c r="R113" s="37">
        <f t="shared" si="28"/>
        <v>3055</v>
      </c>
      <c r="S113" s="37">
        <f t="shared" si="29"/>
        <v>3055</v>
      </c>
      <c r="T113" s="69">
        <f t="shared" si="30"/>
        <v>0</v>
      </c>
      <c r="U113" s="37">
        <f t="shared" si="24"/>
        <v>0</v>
      </c>
      <c r="V113" s="37">
        <f t="shared" si="25"/>
        <v>-2.5</v>
      </c>
      <c r="W113" s="206">
        <f t="shared" si="42"/>
        <v>0</v>
      </c>
      <c r="X113" s="206">
        <f t="shared" si="43"/>
        <v>-1.1820330969267139E-2</v>
      </c>
      <c r="Y113" s="37">
        <f t="shared" si="40"/>
        <v>504</v>
      </c>
      <c r="Z113" s="37">
        <f t="shared" si="41"/>
        <v>209</v>
      </c>
      <c r="AA113" s="38">
        <f t="shared" si="31"/>
        <v>3.9999999920837581</v>
      </c>
      <c r="AB113" s="39">
        <f t="shared" si="32"/>
        <v>0</v>
      </c>
      <c r="AC113" s="146" t="str">
        <f>IF(ISBLANK($F113),"",IF(ISNA(VBLookup($F113,Сектора!$B$2:$G$6725,4)),"Unknown",VBLookup($F113,Сектора!$B$2:$G$6725,4)))</f>
        <v>REIT - Residential</v>
      </c>
      <c r="AD113" s="146" t="str">
        <f>IF(ISBLANK($F113),"",IF(ISNA(VBLookup($F113,Сектора!$B$2:$G$6725,3)),"Unknown",VBLookup($F113,Сектора!$B$2:$G$6725,3)))</f>
        <v>Financial</v>
      </c>
      <c r="AE113" s="146" t="str">
        <f>IF(ISBLANK($F113),"",IF(ISNA(VBLookup($F113,Сектора!$B$2:$G$6725,6)),"Unknown",VBLookup($F113,Сектора!$B$2:$G$6725,6)))</f>
        <v>NASDAQ</v>
      </c>
      <c r="AF113" s="146" t="str">
        <f>IF(ISNUMBER($B113),VBLookup(WEEKDAY($B113,2),Служебный!$I$2:$J$8,2),"")</f>
        <v>Понедельник</v>
      </c>
      <c r="AG113" s="38">
        <f t="shared" si="33"/>
        <v>43</v>
      </c>
      <c r="AH113" s="146" t="str">
        <f>IF(ISNUMBER($B113),VBLookup(MONTH($B113),Служебный!$L$2:$M$13,2),"")</f>
        <v>Октябрь</v>
      </c>
      <c r="AI113" s="38">
        <f t="shared" si="34"/>
        <v>2012</v>
      </c>
      <c r="AJ113" s="210">
        <f t="shared" si="35"/>
        <v>0.4375</v>
      </c>
      <c r="AK113" s="211">
        <f t="shared" si="26"/>
        <v>0</v>
      </c>
      <c r="AL113" s="212">
        <f t="shared" si="36"/>
        <v>30</v>
      </c>
      <c r="AM113" s="213">
        <f t="shared" si="39"/>
        <v>0</v>
      </c>
      <c r="AN113" s="213">
        <f t="shared" si="37"/>
        <v>0</v>
      </c>
      <c r="AO113" s="212">
        <f t="shared" si="38"/>
        <v>200</v>
      </c>
    </row>
    <row r="114" spans="1:41" ht="15" customHeight="1" x14ac:dyDescent="0.25">
      <c r="A114" s="72">
        <v>113</v>
      </c>
      <c r="B114" s="214">
        <v>41197</v>
      </c>
      <c r="C114" s="214">
        <v>41197</v>
      </c>
      <c r="D114" s="204">
        <v>0.45347222222222222</v>
      </c>
      <c r="E114" s="204">
        <v>0.46527777777777773</v>
      </c>
      <c r="F114" s="151" t="s">
        <v>13959</v>
      </c>
      <c r="G114" s="151" t="s">
        <v>26</v>
      </c>
      <c r="H114" s="36">
        <v>23.04</v>
      </c>
      <c r="I114" s="80">
        <v>23.07</v>
      </c>
      <c r="J114" s="80">
        <v>23.16</v>
      </c>
      <c r="K114" s="81">
        <v>100</v>
      </c>
      <c r="L114" s="152" t="s">
        <v>11991</v>
      </c>
      <c r="M114" s="152" t="s">
        <v>11983</v>
      </c>
      <c r="N114" s="215">
        <v>3</v>
      </c>
      <c r="O114" s="152" t="s">
        <v>13960</v>
      </c>
      <c r="P114" s="80">
        <v>2.5</v>
      </c>
      <c r="Q114" s="37">
        <f t="shared" si="27"/>
        <v>2.5</v>
      </c>
      <c r="R114" s="37">
        <f t="shared" si="28"/>
        <v>2307</v>
      </c>
      <c r="S114" s="37">
        <f t="shared" si="29"/>
        <v>2316</v>
      </c>
      <c r="T114" s="69">
        <f t="shared" si="30"/>
        <v>8.9999999999999858</v>
      </c>
      <c r="U114" s="37">
        <f t="shared" si="24"/>
        <v>9</v>
      </c>
      <c r="V114" s="37">
        <f t="shared" si="25"/>
        <v>6.5</v>
      </c>
      <c r="W114" s="206">
        <f t="shared" si="42"/>
        <v>1.7857142857142856E-2</v>
      </c>
      <c r="X114" s="206">
        <f t="shared" si="43"/>
        <v>3.1100478468899521E-2</v>
      </c>
      <c r="Y114" s="37">
        <f t="shared" si="40"/>
        <v>513</v>
      </c>
      <c r="Z114" s="37">
        <f t="shared" si="41"/>
        <v>215.5</v>
      </c>
      <c r="AA114" s="38">
        <f t="shared" si="31"/>
        <v>17.000000003026798</v>
      </c>
      <c r="AB114" s="39">
        <f t="shared" si="32"/>
        <v>3</v>
      </c>
      <c r="AC114" s="146" t="str">
        <f>IF(ISBLANK($F114),"",IF(ISNA(VBLookup($F114,Сектора!$B$2:$G$6725,4)),"Unknown",VBLookup($F114,Сектора!$B$2:$G$6725,4)))</f>
        <v>Unknown</v>
      </c>
      <c r="AD114" s="146" t="str">
        <f>IF(ISBLANK($F114),"",IF(ISNA(VBLookup($F114,Сектора!$B$2:$G$6725,3)),"Unknown",VBLookup($F114,Сектора!$B$2:$G$6725,3)))</f>
        <v>Unknown</v>
      </c>
      <c r="AE114" s="146" t="str">
        <f>IF(ISBLANK($F114),"",IF(ISNA(VBLookup($F114,Сектора!$B$2:$G$6725,6)),"Unknown",VBLookup($F114,Сектора!$B$2:$G$6725,6)))</f>
        <v>Unknown</v>
      </c>
      <c r="AF114" s="146" t="str">
        <f>IF(ISNUMBER($B114),VBLookup(WEEKDAY($B114,2),Служебный!$I$2:$J$8,2),"")</f>
        <v>Понедельник</v>
      </c>
      <c r="AG114" s="38">
        <f t="shared" si="33"/>
        <v>43</v>
      </c>
      <c r="AH114" s="146" t="str">
        <f>IF(ISNUMBER($B114),VBLookup(MONTH($B114),Служебный!$L$2:$M$13,2),"")</f>
        <v>Октябрь</v>
      </c>
      <c r="AI114" s="38">
        <f t="shared" si="34"/>
        <v>2012</v>
      </c>
      <c r="AJ114" s="210">
        <f t="shared" si="35"/>
        <v>0.45833333333333331</v>
      </c>
      <c r="AK114" s="211">
        <f t="shared" si="26"/>
        <v>20</v>
      </c>
      <c r="AL114" s="212">
        <f t="shared" si="36"/>
        <v>25</v>
      </c>
      <c r="AM114" s="213">
        <f t="shared" si="39"/>
        <v>0</v>
      </c>
      <c r="AN114" s="213">
        <f t="shared" si="37"/>
        <v>0</v>
      </c>
      <c r="AO114" s="212">
        <f t="shared" si="38"/>
        <v>200</v>
      </c>
    </row>
    <row r="115" spans="1:41" ht="15" customHeight="1" x14ac:dyDescent="0.25">
      <c r="A115" s="72">
        <v>114</v>
      </c>
      <c r="B115" s="214">
        <v>41197</v>
      </c>
      <c r="C115" s="214">
        <v>41197</v>
      </c>
      <c r="D115" s="204">
        <v>0.45833333333333331</v>
      </c>
      <c r="E115" s="204">
        <v>0.46527777777777773</v>
      </c>
      <c r="F115" s="151" t="s">
        <v>13959</v>
      </c>
      <c r="G115" s="151" t="s">
        <v>26</v>
      </c>
      <c r="H115" s="36">
        <v>23.04</v>
      </c>
      <c r="I115" s="80">
        <v>23.15</v>
      </c>
      <c r="J115" s="80">
        <v>23.16</v>
      </c>
      <c r="K115" s="81">
        <v>100</v>
      </c>
      <c r="L115" s="152" t="s">
        <v>11991</v>
      </c>
      <c r="M115" s="152" t="s">
        <v>11983</v>
      </c>
      <c r="N115" s="215">
        <v>3</v>
      </c>
      <c r="O115" s="152" t="s">
        <v>13960</v>
      </c>
      <c r="P115" s="80">
        <v>2.5</v>
      </c>
      <c r="Q115" s="37">
        <f t="shared" si="27"/>
        <v>2.5</v>
      </c>
      <c r="R115" s="37">
        <f t="shared" si="28"/>
        <v>2315</v>
      </c>
      <c r="S115" s="37">
        <f t="shared" si="29"/>
        <v>2316</v>
      </c>
      <c r="T115" s="69">
        <f t="shared" si="30"/>
        <v>1.0000000000001563</v>
      </c>
      <c r="U115" s="37">
        <f t="shared" si="24"/>
        <v>1</v>
      </c>
      <c r="V115" s="37">
        <f t="shared" si="25"/>
        <v>-1.5</v>
      </c>
      <c r="W115" s="206">
        <f t="shared" si="42"/>
        <v>1.9493177387914229E-3</v>
      </c>
      <c r="X115" s="206">
        <f t="shared" si="43"/>
        <v>-6.9605568445475635E-3</v>
      </c>
      <c r="Y115" s="37">
        <f t="shared" si="40"/>
        <v>514</v>
      </c>
      <c r="Z115" s="37">
        <f t="shared" si="41"/>
        <v>214</v>
      </c>
      <c r="AA115" s="38">
        <f t="shared" si="31"/>
        <v>10.000000001164153</v>
      </c>
      <c r="AB115" s="39">
        <f t="shared" si="32"/>
        <v>0</v>
      </c>
      <c r="AC115" s="146" t="str">
        <f>IF(ISBLANK($F115),"",IF(ISNA(VBLookup($F115,Сектора!$B$2:$G$6725,4)),"Unknown",VBLookup($F115,Сектора!$B$2:$G$6725,4)))</f>
        <v>Unknown</v>
      </c>
      <c r="AD115" s="146" t="str">
        <f>IF(ISBLANK($F115),"",IF(ISNA(VBLookup($F115,Сектора!$B$2:$G$6725,3)),"Unknown",VBLookup($F115,Сектора!$B$2:$G$6725,3)))</f>
        <v>Unknown</v>
      </c>
      <c r="AE115" s="146" t="str">
        <f>IF(ISBLANK($F115),"",IF(ISNA(VBLookup($F115,Сектора!$B$2:$G$6725,6)),"Unknown",VBLookup($F115,Сектора!$B$2:$G$6725,6)))</f>
        <v>Unknown</v>
      </c>
      <c r="AF115" s="146" t="str">
        <f>IF(ISNUMBER($B115),VBLookup(WEEKDAY($B115,2),Служебный!$I$2:$J$8,2),"")</f>
        <v>Понедельник</v>
      </c>
      <c r="AG115" s="38">
        <f t="shared" si="33"/>
        <v>43</v>
      </c>
      <c r="AH115" s="146" t="str">
        <f>IF(ISNUMBER($B115),VBLookup(MONTH($B115),Служебный!$L$2:$M$13,2),"")</f>
        <v>Октябрь</v>
      </c>
      <c r="AI115" s="38">
        <f t="shared" si="34"/>
        <v>2012</v>
      </c>
      <c r="AJ115" s="210">
        <f t="shared" si="35"/>
        <v>0.45833333333333331</v>
      </c>
      <c r="AK115" s="211">
        <f t="shared" si="26"/>
        <v>10</v>
      </c>
      <c r="AL115" s="212">
        <f t="shared" si="36"/>
        <v>25</v>
      </c>
      <c r="AM115" s="213">
        <f t="shared" si="39"/>
        <v>0</v>
      </c>
      <c r="AN115" s="213">
        <f t="shared" si="37"/>
        <v>0</v>
      </c>
      <c r="AO115" s="212">
        <f t="shared" si="38"/>
        <v>200</v>
      </c>
    </row>
    <row r="116" spans="1:41" ht="15" customHeight="1" x14ac:dyDescent="0.25">
      <c r="A116" s="72">
        <v>115</v>
      </c>
      <c r="B116" s="214">
        <v>41197</v>
      </c>
      <c r="C116" s="214">
        <v>41197</v>
      </c>
      <c r="D116" s="204">
        <v>0.60416666666666663</v>
      </c>
      <c r="E116" s="204">
        <v>0.64236111111111105</v>
      </c>
      <c r="F116" s="151" t="s">
        <v>117</v>
      </c>
      <c r="G116" s="151" t="s">
        <v>26</v>
      </c>
      <c r="H116" s="36">
        <v>71.400000000000006</v>
      </c>
      <c r="I116" s="80">
        <v>71.5</v>
      </c>
      <c r="J116" s="80">
        <v>72</v>
      </c>
      <c r="K116" s="81">
        <v>100</v>
      </c>
      <c r="L116" s="152" t="s">
        <v>11989</v>
      </c>
      <c r="M116" s="152" t="s">
        <v>11985</v>
      </c>
      <c r="N116" s="215">
        <v>4</v>
      </c>
      <c r="O116" s="152" t="s">
        <v>13961</v>
      </c>
      <c r="P116" s="80">
        <v>2.5</v>
      </c>
      <c r="Q116" s="37">
        <f t="shared" si="27"/>
        <v>2.5</v>
      </c>
      <c r="R116" s="37">
        <f t="shared" si="28"/>
        <v>7150</v>
      </c>
      <c r="S116" s="37">
        <f t="shared" si="29"/>
        <v>7200</v>
      </c>
      <c r="T116" s="69">
        <f t="shared" si="30"/>
        <v>50</v>
      </c>
      <c r="U116" s="37">
        <f t="shared" si="24"/>
        <v>50</v>
      </c>
      <c r="V116" s="37">
        <f t="shared" si="25"/>
        <v>47.5</v>
      </c>
      <c r="W116" s="206">
        <f t="shared" si="42"/>
        <v>9.727626459143969E-2</v>
      </c>
      <c r="X116" s="206">
        <f t="shared" si="43"/>
        <v>0.2219626168224299</v>
      </c>
      <c r="Y116" s="37">
        <f t="shared" si="40"/>
        <v>564</v>
      </c>
      <c r="Z116" s="37">
        <f t="shared" si="41"/>
        <v>261.5</v>
      </c>
      <c r="AA116" s="38">
        <f t="shared" si="31"/>
        <v>55.000000001164153</v>
      </c>
      <c r="AB116" s="39">
        <f t="shared" si="32"/>
        <v>5</v>
      </c>
      <c r="AC116" s="146" t="str">
        <f>IF(ISBLANK($F116),"",IF(ISNA(VBLookup($F116,Сектора!$B$2:$G$6725,4)),"Unknown",VBLookup($F116,Сектора!$B$2:$G$6725,4)))</f>
        <v>Drug Manufacturers - Major</v>
      </c>
      <c r="AD116" s="146" t="str">
        <f>IF(ISBLANK($F116),"",IF(ISNA(VBLookup($F116,Сектора!$B$2:$G$6725,3)),"Unknown",VBLookup($F116,Сектора!$B$2:$G$6725,3)))</f>
        <v>Healthcare</v>
      </c>
      <c r="AE116" s="146" t="str">
        <f>IF(ISBLANK($F116),"",IF(ISNA(VBLookup($F116,Сектора!$B$2:$G$6725,6)),"Unknown",VBLookup($F116,Сектора!$B$2:$G$6725,6)))</f>
        <v>NYSE</v>
      </c>
      <c r="AF116" s="146" t="str">
        <f>IF(ISNUMBER($B116),VBLookup(WEEKDAY($B116,2),Служебный!$I$2:$J$8,2),"")</f>
        <v>Понедельник</v>
      </c>
      <c r="AG116" s="38">
        <f t="shared" si="33"/>
        <v>43</v>
      </c>
      <c r="AH116" s="146" t="str">
        <f>IF(ISNUMBER($B116),VBLookup(MONTH($B116),Служебный!$L$2:$M$13,2),"")</f>
        <v>Октябрь</v>
      </c>
      <c r="AI116" s="38">
        <f t="shared" si="34"/>
        <v>2012</v>
      </c>
      <c r="AJ116" s="210">
        <f t="shared" si="35"/>
        <v>0.60416666666666663</v>
      </c>
      <c r="AK116" s="211">
        <f t="shared" si="26"/>
        <v>60</v>
      </c>
      <c r="AL116" s="212">
        <f t="shared" si="36"/>
        <v>70</v>
      </c>
      <c r="AM116" s="213">
        <f t="shared" si="39"/>
        <v>0</v>
      </c>
      <c r="AN116" s="213">
        <f t="shared" si="37"/>
        <v>0</v>
      </c>
      <c r="AO116" s="212">
        <f t="shared" si="38"/>
        <v>200</v>
      </c>
    </row>
    <row r="117" spans="1:41" ht="15" customHeight="1" x14ac:dyDescent="0.25">
      <c r="A117" s="72">
        <v>116</v>
      </c>
      <c r="B117" s="214">
        <v>41197</v>
      </c>
      <c r="C117" s="214">
        <v>41197</v>
      </c>
      <c r="D117" s="204">
        <v>0.61111111111111105</v>
      </c>
      <c r="E117" s="204">
        <v>0.64236111111111105</v>
      </c>
      <c r="F117" s="151" t="s">
        <v>117</v>
      </c>
      <c r="G117" s="151" t="s">
        <v>26</v>
      </c>
      <c r="H117" s="36">
        <v>71.400000000000006</v>
      </c>
      <c r="I117" s="80">
        <v>71.489999999999995</v>
      </c>
      <c r="J117" s="80">
        <v>72</v>
      </c>
      <c r="K117" s="81">
        <v>100</v>
      </c>
      <c r="L117" s="152" t="s">
        <v>11989</v>
      </c>
      <c r="M117" s="152" t="s">
        <v>11985</v>
      </c>
      <c r="N117" s="215">
        <v>4</v>
      </c>
      <c r="O117" s="152" t="s">
        <v>13961</v>
      </c>
      <c r="P117" s="80">
        <v>2.5</v>
      </c>
      <c r="Q117" s="37">
        <f t="shared" si="27"/>
        <v>2.5</v>
      </c>
      <c r="R117" s="37">
        <f t="shared" si="28"/>
        <v>7148.9999999999991</v>
      </c>
      <c r="S117" s="37">
        <f t="shared" si="29"/>
        <v>7200</v>
      </c>
      <c r="T117" s="69">
        <f t="shared" si="30"/>
        <v>51.000000000000512</v>
      </c>
      <c r="U117" s="37">
        <f t="shared" si="24"/>
        <v>51</v>
      </c>
      <c r="V117" s="37">
        <f t="shared" si="25"/>
        <v>48.5</v>
      </c>
      <c r="W117" s="206">
        <f t="shared" si="42"/>
        <v>9.0425531914893623E-2</v>
      </c>
      <c r="X117" s="206">
        <f t="shared" si="43"/>
        <v>0.18546845124282982</v>
      </c>
      <c r="Y117" s="37">
        <f t="shared" si="40"/>
        <v>615</v>
      </c>
      <c r="Z117" s="37">
        <f t="shared" si="41"/>
        <v>310</v>
      </c>
      <c r="AA117" s="38">
        <f t="shared" si="31"/>
        <v>45</v>
      </c>
      <c r="AB117" s="39">
        <f t="shared" si="32"/>
        <v>5.5</v>
      </c>
      <c r="AC117" s="146" t="str">
        <f>IF(ISBLANK($F117),"",IF(ISNA(VBLookup($F117,Сектора!$B$2:$G$6725,4)),"Unknown",VBLookup($F117,Сектора!$B$2:$G$6725,4)))</f>
        <v>Drug Manufacturers - Major</v>
      </c>
      <c r="AD117" s="146" t="str">
        <f>IF(ISBLANK($F117),"",IF(ISNA(VBLookup($F117,Сектора!$B$2:$G$6725,3)),"Unknown",VBLookup($F117,Сектора!$B$2:$G$6725,3)))</f>
        <v>Healthcare</v>
      </c>
      <c r="AE117" s="146" t="str">
        <f>IF(ISBLANK($F117),"",IF(ISNA(VBLookup($F117,Сектора!$B$2:$G$6725,6)),"Unknown",VBLookup($F117,Сектора!$B$2:$G$6725,6)))</f>
        <v>NYSE</v>
      </c>
      <c r="AF117" s="146" t="str">
        <f>IF(ISNUMBER($B117),VBLookup(WEEKDAY($B117,2),Служебный!$I$2:$J$8,2),"")</f>
        <v>Понедельник</v>
      </c>
      <c r="AG117" s="38">
        <f t="shared" si="33"/>
        <v>43</v>
      </c>
      <c r="AH117" s="146" t="str">
        <f>IF(ISNUMBER($B117),VBLookup(MONTH($B117),Служебный!$L$2:$M$13,2),"")</f>
        <v>Октябрь</v>
      </c>
      <c r="AI117" s="38">
        <f t="shared" si="34"/>
        <v>2012</v>
      </c>
      <c r="AJ117" s="210">
        <f t="shared" si="35"/>
        <v>0.60416666666666663</v>
      </c>
      <c r="AK117" s="211">
        <f t="shared" si="26"/>
        <v>50</v>
      </c>
      <c r="AL117" s="212">
        <f t="shared" si="36"/>
        <v>70</v>
      </c>
      <c r="AM117" s="213">
        <f t="shared" si="39"/>
        <v>0</v>
      </c>
      <c r="AN117" s="213">
        <f t="shared" si="37"/>
        <v>310</v>
      </c>
      <c r="AO117" s="212">
        <f t="shared" si="38"/>
        <v>200</v>
      </c>
    </row>
    <row r="118" spans="1:41" ht="15" customHeight="1" x14ac:dyDescent="0.25">
      <c r="A118" s="72">
        <v>117</v>
      </c>
      <c r="B118" s="214">
        <v>41198</v>
      </c>
      <c r="C118" s="214">
        <v>41198</v>
      </c>
      <c r="D118" s="204">
        <v>0.40416666666666662</v>
      </c>
      <c r="E118" s="204">
        <v>0.42708333333333331</v>
      </c>
      <c r="F118" s="151" t="s">
        <v>3311</v>
      </c>
      <c r="G118" s="151" t="s">
        <v>26</v>
      </c>
      <c r="H118" s="36">
        <v>32.25</v>
      </c>
      <c r="I118" s="80">
        <v>32.4</v>
      </c>
      <c r="J118" s="80">
        <v>32.58</v>
      </c>
      <c r="K118" s="81">
        <v>100</v>
      </c>
      <c r="L118" s="152" t="s">
        <v>11994</v>
      </c>
      <c r="M118" s="152" t="s">
        <v>11984</v>
      </c>
      <c r="N118" s="215">
        <v>3</v>
      </c>
      <c r="O118" s="152" t="s">
        <v>13939</v>
      </c>
      <c r="P118" s="80">
        <v>2.5</v>
      </c>
      <c r="Q118" s="37">
        <f t="shared" si="27"/>
        <v>2.5</v>
      </c>
      <c r="R118" s="37">
        <f t="shared" si="28"/>
        <v>3240</v>
      </c>
      <c r="S118" s="37">
        <f t="shared" si="29"/>
        <v>3258</v>
      </c>
      <c r="T118" s="69">
        <f t="shared" si="30"/>
        <v>17.999999999999972</v>
      </c>
      <c r="U118" s="37">
        <f t="shared" si="24"/>
        <v>18</v>
      </c>
      <c r="V118" s="37">
        <f t="shared" si="25"/>
        <v>15.5</v>
      </c>
      <c r="W118" s="206">
        <f t="shared" si="42"/>
        <v>2.9268292682926831E-2</v>
      </c>
      <c r="X118" s="206">
        <f t="shared" si="43"/>
        <v>0.05</v>
      </c>
      <c r="Y118" s="37">
        <f t="shared" si="40"/>
        <v>633</v>
      </c>
      <c r="Z118" s="37">
        <f t="shared" si="41"/>
        <v>325.5</v>
      </c>
      <c r="AA118" s="38">
        <f t="shared" si="31"/>
        <v>33.000000002793968</v>
      </c>
      <c r="AB118" s="39">
        <f t="shared" si="32"/>
        <v>1</v>
      </c>
      <c r="AC118" s="146" t="str">
        <f>IF(ISBLANK($F118),"",IF(ISNA(VBLookup($F118,Сектора!$B$2:$G$6725,4)),"Unknown",VBLookup($F118,Сектора!$B$2:$G$6725,4)))</f>
        <v>Home Improvement Stores</v>
      </c>
      <c r="AD118" s="146" t="str">
        <f>IF(ISBLANK($F118),"",IF(ISNA(VBLookup($F118,Сектора!$B$2:$G$6725,3)),"Unknown",VBLookup($F118,Сектора!$B$2:$G$6725,3)))</f>
        <v>Services</v>
      </c>
      <c r="AE118" s="146" t="str">
        <f>IF(ISBLANK($F118),"",IF(ISNA(VBLookup($F118,Сектора!$B$2:$G$6725,6)),"Unknown",VBLookup($F118,Сектора!$B$2:$G$6725,6)))</f>
        <v>NYSE</v>
      </c>
      <c r="AF118" s="146" t="str">
        <f>IF(ISNUMBER($B118),VBLookup(WEEKDAY($B118,2),Служебный!$I$2:$J$8,2),"")</f>
        <v>Вторник</v>
      </c>
      <c r="AG118" s="38">
        <f t="shared" si="33"/>
        <v>43</v>
      </c>
      <c r="AH118" s="146" t="str">
        <f>IF(ISNUMBER($B118),VBLookup(MONTH($B118),Служебный!$L$2:$M$13,2),"")</f>
        <v>Октябрь</v>
      </c>
      <c r="AI118" s="38">
        <f t="shared" si="34"/>
        <v>2012</v>
      </c>
      <c r="AJ118" s="210">
        <f t="shared" si="35"/>
        <v>0.39583333333333331</v>
      </c>
      <c r="AK118" s="211">
        <f t="shared" si="26"/>
        <v>30</v>
      </c>
      <c r="AL118" s="212">
        <f t="shared" si="36"/>
        <v>30</v>
      </c>
      <c r="AM118" s="213">
        <f t="shared" si="39"/>
        <v>310</v>
      </c>
      <c r="AN118" s="213">
        <f t="shared" si="37"/>
        <v>0</v>
      </c>
      <c r="AO118" s="212">
        <f t="shared" si="38"/>
        <v>200</v>
      </c>
    </row>
    <row r="119" spans="1:41" ht="15" customHeight="1" x14ac:dyDescent="0.25">
      <c r="A119" s="72">
        <v>118</v>
      </c>
      <c r="B119" s="214">
        <v>41198</v>
      </c>
      <c r="C119" s="214">
        <v>41198</v>
      </c>
      <c r="D119" s="204">
        <v>0.4055555555555555</v>
      </c>
      <c r="E119" s="204">
        <v>0.42708333333333331</v>
      </c>
      <c r="F119" s="151" t="s">
        <v>3311</v>
      </c>
      <c r="G119" s="151" t="s">
        <v>26</v>
      </c>
      <c r="H119" s="36">
        <v>32.35</v>
      </c>
      <c r="I119" s="80">
        <v>32.44</v>
      </c>
      <c r="J119" s="80">
        <v>32.58</v>
      </c>
      <c r="K119" s="81">
        <v>100</v>
      </c>
      <c r="L119" s="152" t="s">
        <v>11994</v>
      </c>
      <c r="M119" s="152" t="s">
        <v>11984</v>
      </c>
      <c r="N119" s="215">
        <v>3</v>
      </c>
      <c r="O119" s="152" t="s">
        <v>13939</v>
      </c>
      <c r="P119" s="80">
        <v>2.5</v>
      </c>
      <c r="Q119" s="37">
        <f t="shared" si="27"/>
        <v>2.5</v>
      </c>
      <c r="R119" s="37">
        <f t="shared" si="28"/>
        <v>3244</v>
      </c>
      <c r="S119" s="37">
        <f t="shared" si="29"/>
        <v>3258</v>
      </c>
      <c r="T119" s="69">
        <f t="shared" si="30"/>
        <v>14.000000000000057</v>
      </c>
      <c r="U119" s="37">
        <f t="shared" si="24"/>
        <v>14</v>
      </c>
      <c r="V119" s="37">
        <f t="shared" si="25"/>
        <v>11.5</v>
      </c>
      <c r="W119" s="206">
        <f t="shared" si="42"/>
        <v>2.2116903633491312E-2</v>
      </c>
      <c r="X119" s="206">
        <f t="shared" si="43"/>
        <v>3.5330261136712747E-2</v>
      </c>
      <c r="Y119" s="37">
        <f t="shared" si="40"/>
        <v>647</v>
      </c>
      <c r="Z119" s="37">
        <f t="shared" si="41"/>
        <v>337</v>
      </c>
      <c r="AA119" s="38">
        <f t="shared" si="31"/>
        <v>31.000000006752089</v>
      </c>
      <c r="AB119" s="39">
        <f t="shared" si="32"/>
        <v>1.5</v>
      </c>
      <c r="AC119" s="146" t="str">
        <f>IF(ISBLANK($F119),"",IF(ISNA(VBLookup($F119,Сектора!$B$2:$G$6725,4)),"Unknown",VBLookup($F119,Сектора!$B$2:$G$6725,4)))</f>
        <v>Home Improvement Stores</v>
      </c>
      <c r="AD119" s="146" t="str">
        <f>IF(ISBLANK($F119),"",IF(ISNA(VBLookup($F119,Сектора!$B$2:$G$6725,3)),"Unknown",VBLookup($F119,Сектора!$B$2:$G$6725,3)))</f>
        <v>Services</v>
      </c>
      <c r="AE119" s="146" t="str">
        <f>IF(ISBLANK($F119),"",IF(ISNA(VBLookup($F119,Сектора!$B$2:$G$6725,6)),"Unknown",VBLookup($F119,Сектора!$B$2:$G$6725,6)))</f>
        <v>NYSE</v>
      </c>
      <c r="AF119" s="146" t="str">
        <f>IF(ISNUMBER($B119),VBLookup(WEEKDAY($B119,2),Служебный!$I$2:$J$8,2),"")</f>
        <v>Вторник</v>
      </c>
      <c r="AG119" s="38">
        <f t="shared" si="33"/>
        <v>43</v>
      </c>
      <c r="AH119" s="146" t="str">
        <f>IF(ISNUMBER($B119),VBLookup(MONTH($B119),Служебный!$L$2:$M$13,2),"")</f>
        <v>Октябрь</v>
      </c>
      <c r="AI119" s="38">
        <f t="shared" si="34"/>
        <v>2012</v>
      </c>
      <c r="AJ119" s="210">
        <f t="shared" si="35"/>
        <v>0.39583333333333331</v>
      </c>
      <c r="AK119" s="211">
        <f t="shared" si="26"/>
        <v>30</v>
      </c>
      <c r="AL119" s="212">
        <f t="shared" si="36"/>
        <v>30</v>
      </c>
      <c r="AM119" s="213">
        <f t="shared" si="39"/>
        <v>0</v>
      </c>
      <c r="AN119" s="213">
        <f t="shared" si="37"/>
        <v>0</v>
      </c>
      <c r="AO119" s="212">
        <f t="shared" si="38"/>
        <v>200</v>
      </c>
    </row>
    <row r="120" spans="1:41" ht="15" customHeight="1" x14ac:dyDescent="0.25">
      <c r="A120" s="72">
        <v>119</v>
      </c>
      <c r="B120" s="214">
        <v>41198</v>
      </c>
      <c r="C120" s="214">
        <v>41198</v>
      </c>
      <c r="D120" s="204">
        <v>0.4069444444444445</v>
      </c>
      <c r="E120" s="204">
        <v>0.42708333333333331</v>
      </c>
      <c r="F120" s="151" t="s">
        <v>3311</v>
      </c>
      <c r="G120" s="151" t="s">
        <v>26</v>
      </c>
      <c r="H120" s="36">
        <v>32.35</v>
      </c>
      <c r="I120" s="80">
        <v>32.450000000000003</v>
      </c>
      <c r="J120" s="80">
        <v>32.58</v>
      </c>
      <c r="K120" s="81">
        <v>100</v>
      </c>
      <c r="L120" s="152" t="s">
        <v>11994</v>
      </c>
      <c r="M120" s="152" t="s">
        <v>11984</v>
      </c>
      <c r="N120" s="215">
        <v>3</v>
      </c>
      <c r="O120" s="152" t="s">
        <v>13939</v>
      </c>
      <c r="P120" s="80">
        <v>2.5</v>
      </c>
      <c r="Q120" s="37">
        <f t="shared" si="27"/>
        <v>2.5</v>
      </c>
      <c r="R120" s="37">
        <f t="shared" si="28"/>
        <v>3245.0000000000005</v>
      </c>
      <c r="S120" s="37">
        <f t="shared" si="29"/>
        <v>3258</v>
      </c>
      <c r="T120" s="69">
        <f t="shared" si="30"/>
        <v>12.999999999999545</v>
      </c>
      <c r="U120" s="37">
        <f t="shared" si="24"/>
        <v>13</v>
      </c>
      <c r="V120" s="37">
        <f t="shared" si="25"/>
        <v>10.5</v>
      </c>
      <c r="W120" s="206">
        <f t="shared" si="42"/>
        <v>2.009273570324575E-2</v>
      </c>
      <c r="X120" s="206">
        <f t="shared" si="43"/>
        <v>3.1157270029673591E-2</v>
      </c>
      <c r="Y120" s="37">
        <f t="shared" si="40"/>
        <v>660</v>
      </c>
      <c r="Z120" s="37">
        <f t="shared" si="41"/>
        <v>347.5</v>
      </c>
      <c r="AA120" s="38">
        <f t="shared" si="31"/>
        <v>29.000000000232831</v>
      </c>
      <c r="AB120" s="39">
        <f t="shared" si="32"/>
        <v>1.5</v>
      </c>
      <c r="AC120" s="146" t="str">
        <f>IF(ISBLANK($F120),"",IF(ISNA(VBLookup($F120,Сектора!$B$2:$G$6725,4)),"Unknown",VBLookup($F120,Сектора!$B$2:$G$6725,4)))</f>
        <v>Home Improvement Stores</v>
      </c>
      <c r="AD120" s="146" t="str">
        <f>IF(ISBLANK($F120),"",IF(ISNA(VBLookup($F120,Сектора!$B$2:$G$6725,3)),"Unknown",VBLookup($F120,Сектора!$B$2:$G$6725,3)))</f>
        <v>Services</v>
      </c>
      <c r="AE120" s="146" t="str">
        <f>IF(ISBLANK($F120),"",IF(ISNA(VBLookup($F120,Сектора!$B$2:$G$6725,6)),"Unknown",VBLookup($F120,Сектора!$B$2:$G$6725,6)))</f>
        <v>NYSE</v>
      </c>
      <c r="AF120" s="146" t="str">
        <f>IF(ISNUMBER($B120),VBLookup(WEEKDAY($B120,2),Служебный!$I$2:$J$8,2),"")</f>
        <v>Вторник</v>
      </c>
      <c r="AG120" s="38">
        <f t="shared" si="33"/>
        <v>43</v>
      </c>
      <c r="AH120" s="146" t="str">
        <f>IF(ISNUMBER($B120),VBLookup(MONTH($B120),Служебный!$L$2:$M$13,2),"")</f>
        <v>Октябрь</v>
      </c>
      <c r="AI120" s="38">
        <f t="shared" si="34"/>
        <v>2012</v>
      </c>
      <c r="AJ120" s="210">
        <f t="shared" si="35"/>
        <v>0.41666666666666663</v>
      </c>
      <c r="AK120" s="211">
        <f t="shared" si="26"/>
        <v>30</v>
      </c>
      <c r="AL120" s="212">
        <f t="shared" si="36"/>
        <v>30</v>
      </c>
      <c r="AM120" s="213">
        <f t="shared" si="39"/>
        <v>0</v>
      </c>
      <c r="AN120" s="213">
        <f t="shared" si="37"/>
        <v>0</v>
      </c>
      <c r="AO120" s="212">
        <f t="shared" si="38"/>
        <v>200</v>
      </c>
    </row>
    <row r="121" spans="1:41" ht="15" customHeight="1" x14ac:dyDescent="0.25">
      <c r="A121" s="72">
        <v>120</v>
      </c>
      <c r="B121" s="214">
        <v>41198</v>
      </c>
      <c r="C121" s="214">
        <v>41198</v>
      </c>
      <c r="D121" s="204">
        <v>0.40069444444444446</v>
      </c>
      <c r="E121" s="204">
        <v>0.40416666666666662</v>
      </c>
      <c r="F121" s="151" t="s">
        <v>3671</v>
      </c>
      <c r="G121" s="151" t="s">
        <v>32</v>
      </c>
      <c r="H121" s="36">
        <v>62.6</v>
      </c>
      <c r="I121" s="80">
        <v>62.45</v>
      </c>
      <c r="J121" s="80">
        <v>62.35</v>
      </c>
      <c r="K121" s="81">
        <v>100</v>
      </c>
      <c r="L121" s="152" t="s">
        <v>11992</v>
      </c>
      <c r="M121" s="152" t="s">
        <v>11984</v>
      </c>
      <c r="N121" s="215">
        <v>3</v>
      </c>
      <c r="O121" s="152" t="s">
        <v>13963</v>
      </c>
      <c r="P121" s="80">
        <v>2.5</v>
      </c>
      <c r="Q121" s="37">
        <f t="shared" si="27"/>
        <v>2.5</v>
      </c>
      <c r="R121" s="37">
        <f t="shared" si="28"/>
        <v>6245</v>
      </c>
      <c r="S121" s="37">
        <f t="shared" si="29"/>
        <v>6235</v>
      </c>
      <c r="T121" s="69">
        <f t="shared" si="30"/>
        <v>10.000000000000142</v>
      </c>
      <c r="U121" s="37">
        <f t="shared" si="24"/>
        <v>10</v>
      </c>
      <c r="V121" s="37">
        <f t="shared" si="25"/>
        <v>7.5</v>
      </c>
      <c r="W121" s="206">
        <f t="shared" si="42"/>
        <v>1.5151515151515152E-2</v>
      </c>
      <c r="X121" s="206">
        <f t="shared" si="43"/>
        <v>2.1582733812949641E-2</v>
      </c>
      <c r="Y121" s="37">
        <f t="shared" si="40"/>
        <v>670</v>
      </c>
      <c r="Z121" s="37">
        <f t="shared" si="41"/>
        <v>355</v>
      </c>
      <c r="AA121" s="38">
        <f t="shared" si="31"/>
        <v>5.0000000058207661</v>
      </c>
      <c r="AB121" s="39">
        <f t="shared" si="32"/>
        <v>0.5</v>
      </c>
      <c r="AC121" s="146" t="str">
        <f>IF(ISBLANK($F121),"",IF(ISNA(VBLookup($F121,Сектора!$B$2:$G$6725,4)),"Unknown",VBLookup($F121,Сектора!$B$2:$G$6725,4)))</f>
        <v>Oil &amp; Gas Refining &amp; Marketing</v>
      </c>
      <c r="AD121" s="146" t="str">
        <f>IF(ISBLANK($F121),"",IF(ISNA(VBLookup($F121,Сектора!$B$2:$G$6725,3)),"Unknown",VBLookup($F121,Сектора!$B$2:$G$6725,3)))</f>
        <v>Basic Materials</v>
      </c>
      <c r="AE121" s="146" t="str">
        <f>IF(ISBLANK($F121),"",IF(ISNA(VBLookup($F121,Сектора!$B$2:$G$6725,6)),"Unknown",VBLookup($F121,Сектора!$B$2:$G$6725,6)))</f>
        <v>NYSE</v>
      </c>
      <c r="AF121" s="146" t="str">
        <f>IF(ISNUMBER($B121),VBLookup(WEEKDAY($B121,2),Служебный!$I$2:$J$8,2),"")</f>
        <v>Вторник</v>
      </c>
      <c r="AG121" s="38">
        <f t="shared" si="33"/>
        <v>43</v>
      </c>
      <c r="AH121" s="146" t="str">
        <f>IF(ISNUMBER($B121),VBLookup(MONTH($B121),Служебный!$L$2:$M$13,2),"")</f>
        <v>Октябрь</v>
      </c>
      <c r="AI121" s="38">
        <f t="shared" si="34"/>
        <v>2012</v>
      </c>
      <c r="AJ121" s="210">
        <f t="shared" si="35"/>
        <v>0.39583333333333331</v>
      </c>
      <c r="AK121" s="211">
        <f t="shared" si="26"/>
        <v>10</v>
      </c>
      <c r="AL121" s="212">
        <f t="shared" si="36"/>
        <v>60</v>
      </c>
      <c r="AM121" s="213">
        <f t="shared" si="39"/>
        <v>0</v>
      </c>
      <c r="AN121" s="213">
        <f t="shared" si="37"/>
        <v>0</v>
      </c>
      <c r="AO121" s="212">
        <f t="shared" si="38"/>
        <v>200</v>
      </c>
    </row>
    <row r="122" spans="1:41" ht="15" customHeight="1" x14ac:dyDescent="0.25">
      <c r="A122" s="72">
        <v>121</v>
      </c>
      <c r="B122" s="214">
        <v>41198</v>
      </c>
      <c r="C122" s="214">
        <v>41198</v>
      </c>
      <c r="D122" s="204">
        <v>0.40277777777777773</v>
      </c>
      <c r="E122" s="204">
        <v>0.40416666666666662</v>
      </c>
      <c r="F122" s="151" t="s">
        <v>3671</v>
      </c>
      <c r="G122" s="151" t="s">
        <v>32</v>
      </c>
      <c r="H122" s="36">
        <v>62.3</v>
      </c>
      <c r="I122" s="80">
        <v>62</v>
      </c>
      <c r="J122" s="80">
        <v>62.35</v>
      </c>
      <c r="K122" s="81">
        <v>100</v>
      </c>
      <c r="L122" s="152" t="s">
        <v>11993</v>
      </c>
      <c r="M122" s="152" t="s">
        <v>11983</v>
      </c>
      <c r="N122" s="215">
        <v>2</v>
      </c>
      <c r="O122" s="152" t="s">
        <v>13962</v>
      </c>
      <c r="P122" s="80">
        <v>2.5</v>
      </c>
      <c r="Q122" s="37">
        <f t="shared" si="27"/>
        <v>2.5</v>
      </c>
      <c r="R122" s="37">
        <f t="shared" si="28"/>
        <v>6200</v>
      </c>
      <c r="S122" s="37">
        <f t="shared" si="29"/>
        <v>6235</v>
      </c>
      <c r="T122" s="69">
        <f t="shared" si="30"/>
        <v>-35.000000000000142</v>
      </c>
      <c r="U122" s="37">
        <f t="shared" si="24"/>
        <v>-35</v>
      </c>
      <c r="V122" s="37">
        <f t="shared" si="25"/>
        <v>-37.5</v>
      </c>
      <c r="W122" s="206">
        <f t="shared" si="42"/>
        <v>-5.2238805970149252E-2</v>
      </c>
      <c r="X122" s="206">
        <f t="shared" si="43"/>
        <v>-0.10563380281690141</v>
      </c>
      <c r="Y122" s="37">
        <f t="shared" si="40"/>
        <v>635</v>
      </c>
      <c r="Z122" s="37">
        <f t="shared" si="41"/>
        <v>317.5</v>
      </c>
      <c r="AA122" s="38">
        <f t="shared" si="31"/>
        <v>1.9999999960418791</v>
      </c>
      <c r="AB122" s="39">
        <f t="shared" si="32"/>
        <v>-1</v>
      </c>
      <c r="AC122" s="146" t="str">
        <f>IF(ISBLANK($F122),"",IF(ISNA(VBLookup($F122,Сектора!$B$2:$G$6725,4)),"Unknown",VBLookup($F122,Сектора!$B$2:$G$6725,4)))</f>
        <v>Oil &amp; Gas Refining &amp; Marketing</v>
      </c>
      <c r="AD122" s="146" t="str">
        <f>IF(ISBLANK($F122),"",IF(ISNA(VBLookup($F122,Сектора!$B$2:$G$6725,3)),"Unknown",VBLookup($F122,Сектора!$B$2:$G$6725,3)))</f>
        <v>Basic Materials</v>
      </c>
      <c r="AE122" s="146" t="str">
        <f>IF(ISBLANK($F122),"",IF(ISNA(VBLookup($F122,Сектора!$B$2:$G$6725,6)),"Unknown",VBLookup($F122,Сектора!$B$2:$G$6725,6)))</f>
        <v>NYSE</v>
      </c>
      <c r="AF122" s="146" t="str">
        <f>IF(ISNUMBER($B122),VBLookup(WEEKDAY($B122,2),Служебный!$I$2:$J$8,2),"")</f>
        <v>Вторник</v>
      </c>
      <c r="AG122" s="38">
        <f t="shared" si="33"/>
        <v>43</v>
      </c>
      <c r="AH122" s="146" t="str">
        <f>IF(ISNUMBER($B122),VBLookup(MONTH($B122),Служебный!$L$2:$M$13,2),"")</f>
        <v>Октябрь</v>
      </c>
      <c r="AI122" s="38">
        <f t="shared" si="34"/>
        <v>2012</v>
      </c>
      <c r="AJ122" s="210">
        <f t="shared" si="35"/>
        <v>0.39583333333333331</v>
      </c>
      <c r="AK122" s="211">
        <f t="shared" si="26"/>
        <v>0</v>
      </c>
      <c r="AL122" s="212">
        <f t="shared" si="36"/>
        <v>60</v>
      </c>
      <c r="AM122" s="213">
        <f t="shared" si="39"/>
        <v>0</v>
      </c>
      <c r="AN122" s="213">
        <f t="shared" si="37"/>
        <v>0</v>
      </c>
      <c r="AO122" s="212">
        <f t="shared" si="38"/>
        <v>200</v>
      </c>
    </row>
    <row r="123" spans="1:41" ht="15" customHeight="1" x14ac:dyDescent="0.25">
      <c r="A123" s="72">
        <v>122</v>
      </c>
      <c r="B123" s="214">
        <v>41198</v>
      </c>
      <c r="C123" s="214">
        <v>41198</v>
      </c>
      <c r="D123" s="204">
        <v>0.40972222222222227</v>
      </c>
      <c r="E123" s="204">
        <v>0.41180555555555554</v>
      </c>
      <c r="F123" s="151" t="s">
        <v>3843</v>
      </c>
      <c r="G123" s="151" t="s">
        <v>26</v>
      </c>
      <c r="H123" s="36">
        <v>69.900000000000006</v>
      </c>
      <c r="I123" s="80">
        <v>69.989999999999995</v>
      </c>
      <c r="J123" s="80">
        <v>69.89</v>
      </c>
      <c r="K123" s="81">
        <v>100</v>
      </c>
      <c r="L123" s="152" t="s">
        <v>11992</v>
      </c>
      <c r="M123" s="152" t="s">
        <v>11983</v>
      </c>
      <c r="N123" s="215">
        <v>3</v>
      </c>
      <c r="O123" s="152" t="s">
        <v>13928</v>
      </c>
      <c r="P123" s="80">
        <v>2.5</v>
      </c>
      <c r="Q123" s="37">
        <f t="shared" si="27"/>
        <v>2.5</v>
      </c>
      <c r="R123" s="37">
        <f t="shared" si="28"/>
        <v>6998.9999999999991</v>
      </c>
      <c r="S123" s="37">
        <f t="shared" si="29"/>
        <v>6989</v>
      </c>
      <c r="T123" s="69">
        <f t="shared" si="30"/>
        <v>-9.9999999999994316</v>
      </c>
      <c r="U123" s="37">
        <f t="shared" si="24"/>
        <v>-10</v>
      </c>
      <c r="V123" s="37">
        <f t="shared" si="25"/>
        <v>-12.5</v>
      </c>
      <c r="W123" s="206">
        <f t="shared" si="42"/>
        <v>-1.5748031496062992E-2</v>
      </c>
      <c r="X123" s="206">
        <f t="shared" si="43"/>
        <v>-3.937007874015748E-2</v>
      </c>
      <c r="Y123" s="37">
        <f t="shared" si="40"/>
        <v>625</v>
      </c>
      <c r="Z123" s="37">
        <f t="shared" si="41"/>
        <v>305</v>
      </c>
      <c r="AA123" s="38">
        <f t="shared" si="31"/>
        <v>3.000000009778887</v>
      </c>
      <c r="AB123" s="39">
        <f t="shared" si="32"/>
        <v>-1</v>
      </c>
      <c r="AC123" s="146" t="str">
        <f>IF(ISBLANK($F123),"",IF(ISNA(VBLookup($F123,Сектора!$B$2:$G$6725,4)),"Unknown",VBLookup($F123,Сектора!$B$2:$G$6725,4)))</f>
        <v>Aerospace/Defense Products &amp; Services</v>
      </c>
      <c r="AD123" s="146" t="str">
        <f>IF(ISBLANK($F123),"",IF(ISNA(VBLookup($F123,Сектора!$B$2:$G$6725,3)),"Unknown",VBLookup($F123,Сектора!$B$2:$G$6725,3)))</f>
        <v>Industrial Goods</v>
      </c>
      <c r="AE123" s="146" t="str">
        <f>IF(ISBLANK($F123),"",IF(ISNA(VBLookup($F123,Сектора!$B$2:$G$6725,6)),"Unknown",VBLookup($F123,Сектора!$B$2:$G$6725,6)))</f>
        <v>NYSE</v>
      </c>
      <c r="AF123" s="146" t="str">
        <f>IF(ISNUMBER($B123),VBLookup(WEEKDAY($B123,2),Служебный!$I$2:$J$8,2),"")</f>
        <v>Вторник</v>
      </c>
      <c r="AG123" s="38">
        <f t="shared" si="33"/>
        <v>43</v>
      </c>
      <c r="AH123" s="146" t="str">
        <f>IF(ISNUMBER($B123),VBLookup(MONTH($B123),Служебный!$L$2:$M$13,2),"")</f>
        <v>Октябрь</v>
      </c>
      <c r="AI123" s="38">
        <f t="shared" si="34"/>
        <v>2012</v>
      </c>
      <c r="AJ123" s="210">
        <f t="shared" si="35"/>
        <v>0.41666666666666663</v>
      </c>
      <c r="AK123" s="211">
        <f t="shared" si="26"/>
        <v>0</v>
      </c>
      <c r="AL123" s="212">
        <f t="shared" si="36"/>
        <v>70</v>
      </c>
      <c r="AM123" s="213">
        <f t="shared" si="39"/>
        <v>0</v>
      </c>
      <c r="AN123" s="213">
        <f t="shared" si="37"/>
        <v>0</v>
      </c>
      <c r="AO123" s="212">
        <f t="shared" si="38"/>
        <v>200</v>
      </c>
    </row>
    <row r="124" spans="1:41" ht="15" customHeight="1" x14ac:dyDescent="0.25">
      <c r="A124" s="72">
        <v>123</v>
      </c>
      <c r="B124" s="214">
        <v>41198</v>
      </c>
      <c r="C124" s="214">
        <v>41198</v>
      </c>
      <c r="D124" s="204">
        <v>0.41041666666666665</v>
      </c>
      <c r="E124" s="204">
        <v>0.41180555555555554</v>
      </c>
      <c r="F124" s="151" t="s">
        <v>3843</v>
      </c>
      <c r="G124" s="151" t="s">
        <v>26</v>
      </c>
      <c r="H124" s="36">
        <v>69.900000000000006</v>
      </c>
      <c r="I124" s="80">
        <v>70</v>
      </c>
      <c r="J124" s="80">
        <v>69.89</v>
      </c>
      <c r="K124" s="81">
        <v>100</v>
      </c>
      <c r="L124" s="152" t="s">
        <v>11992</v>
      </c>
      <c r="M124" s="152" t="s">
        <v>11983</v>
      </c>
      <c r="N124" s="215">
        <v>3</v>
      </c>
      <c r="O124" s="152" t="s">
        <v>13928</v>
      </c>
      <c r="P124" s="80">
        <v>2.5</v>
      </c>
      <c r="Q124" s="37">
        <f t="shared" si="27"/>
        <v>2.5</v>
      </c>
      <c r="R124" s="37">
        <f t="shared" si="28"/>
        <v>7000</v>
      </c>
      <c r="S124" s="37">
        <f t="shared" si="29"/>
        <v>6989</v>
      </c>
      <c r="T124" s="69">
        <f t="shared" si="30"/>
        <v>-10.999999999999943</v>
      </c>
      <c r="U124" s="37">
        <f t="shared" si="24"/>
        <v>-11</v>
      </c>
      <c r="V124" s="37">
        <f t="shared" si="25"/>
        <v>-13.5</v>
      </c>
      <c r="W124" s="206">
        <f t="shared" si="42"/>
        <v>-1.7600000000000001E-2</v>
      </c>
      <c r="X124" s="206">
        <f t="shared" si="43"/>
        <v>-4.4262295081967211E-2</v>
      </c>
      <c r="Y124" s="37">
        <f t="shared" si="40"/>
        <v>614</v>
      </c>
      <c r="Z124" s="37">
        <f t="shared" si="41"/>
        <v>291.5</v>
      </c>
      <c r="AA124" s="38">
        <f t="shared" si="31"/>
        <v>2.000000006519258</v>
      </c>
      <c r="AB124" s="39">
        <f t="shared" si="32"/>
        <v>-1</v>
      </c>
      <c r="AC124" s="146" t="str">
        <f>IF(ISBLANK($F124),"",IF(ISNA(VBLookup($F124,Сектора!$B$2:$G$6725,4)),"Unknown",VBLookup($F124,Сектора!$B$2:$G$6725,4)))</f>
        <v>Aerospace/Defense Products &amp; Services</v>
      </c>
      <c r="AD124" s="146" t="str">
        <f>IF(ISBLANK($F124),"",IF(ISNA(VBLookup($F124,Сектора!$B$2:$G$6725,3)),"Unknown",VBLookup($F124,Сектора!$B$2:$G$6725,3)))</f>
        <v>Industrial Goods</v>
      </c>
      <c r="AE124" s="146" t="str">
        <f>IF(ISBLANK($F124),"",IF(ISNA(VBLookup($F124,Сектора!$B$2:$G$6725,6)),"Unknown",VBLookup($F124,Сектора!$B$2:$G$6725,6)))</f>
        <v>NYSE</v>
      </c>
      <c r="AF124" s="146" t="str">
        <f>IF(ISNUMBER($B124),VBLookup(WEEKDAY($B124,2),Служебный!$I$2:$J$8,2),"")</f>
        <v>Вторник</v>
      </c>
      <c r="AG124" s="38">
        <f t="shared" si="33"/>
        <v>43</v>
      </c>
      <c r="AH124" s="146" t="str">
        <f>IF(ISNUMBER($B124),VBLookup(MONTH($B124),Служебный!$L$2:$M$13,2),"")</f>
        <v>Октябрь</v>
      </c>
      <c r="AI124" s="38">
        <f t="shared" si="34"/>
        <v>2012</v>
      </c>
      <c r="AJ124" s="210">
        <f t="shared" si="35"/>
        <v>0.41666666666666663</v>
      </c>
      <c r="AK124" s="211">
        <f t="shared" si="26"/>
        <v>0</v>
      </c>
      <c r="AL124" s="212">
        <f t="shared" si="36"/>
        <v>70</v>
      </c>
      <c r="AM124" s="213">
        <f t="shared" si="39"/>
        <v>0</v>
      </c>
      <c r="AN124" s="213">
        <f t="shared" si="37"/>
        <v>0</v>
      </c>
      <c r="AO124" s="212">
        <f t="shared" si="38"/>
        <v>200</v>
      </c>
    </row>
    <row r="125" spans="1:41" ht="15" customHeight="1" x14ac:dyDescent="0.25">
      <c r="A125" s="72">
        <v>124</v>
      </c>
      <c r="B125" s="214">
        <v>41198</v>
      </c>
      <c r="C125" s="214">
        <v>41198</v>
      </c>
      <c r="D125" s="204">
        <v>0.43263888888888885</v>
      </c>
      <c r="E125" s="204">
        <v>0.44444444444444442</v>
      </c>
      <c r="F125" s="151" t="s">
        <v>1737</v>
      </c>
      <c r="G125" s="151" t="s">
        <v>26</v>
      </c>
      <c r="H125" s="36">
        <v>50.3</v>
      </c>
      <c r="I125" s="80">
        <v>50.38</v>
      </c>
      <c r="J125" s="80">
        <v>50.54</v>
      </c>
      <c r="K125" s="81">
        <v>100</v>
      </c>
      <c r="L125" s="152" t="s">
        <v>12032</v>
      </c>
      <c r="M125" s="152" t="s">
        <v>11984</v>
      </c>
      <c r="N125" s="215">
        <v>3</v>
      </c>
      <c r="O125" s="152" t="s">
        <v>13965</v>
      </c>
      <c r="P125" s="80">
        <v>2.5</v>
      </c>
      <c r="Q125" s="37">
        <f t="shared" si="27"/>
        <v>2.5</v>
      </c>
      <c r="R125" s="37">
        <f t="shared" si="28"/>
        <v>5038</v>
      </c>
      <c r="S125" s="37">
        <f t="shared" si="29"/>
        <v>5054</v>
      </c>
      <c r="T125" s="69">
        <f t="shared" si="30"/>
        <v>15.999999999999659</v>
      </c>
      <c r="U125" s="37">
        <f t="shared" si="24"/>
        <v>16</v>
      </c>
      <c r="V125" s="37">
        <f t="shared" si="25"/>
        <v>13.5</v>
      </c>
      <c r="W125" s="206">
        <f t="shared" si="42"/>
        <v>2.6058631921824105E-2</v>
      </c>
      <c r="X125" s="206">
        <f t="shared" si="43"/>
        <v>4.6312178387650088E-2</v>
      </c>
      <c r="Y125" s="37">
        <f t="shared" si="40"/>
        <v>630</v>
      </c>
      <c r="Z125" s="37">
        <f t="shared" si="41"/>
        <v>305</v>
      </c>
      <c r="AA125" s="38">
        <f t="shared" si="31"/>
        <v>17.000000003026798</v>
      </c>
      <c r="AB125" s="39">
        <f t="shared" si="32"/>
        <v>2</v>
      </c>
      <c r="AC125" s="146" t="str">
        <f>IF(ISBLANK($F125),"",IF(ISNA(VBLookup($F125,Сектора!$B$2:$G$6725,4)),"Unknown",VBLookup($F125,Сектора!$B$2:$G$6725,4)))</f>
        <v>Credit Services</v>
      </c>
      <c r="AD125" s="146" t="str">
        <f>IF(ISBLANK($F125),"",IF(ISNA(VBLookup($F125,Сектора!$B$2:$G$6725,3)),"Unknown",VBLookup($F125,Сектора!$B$2:$G$6725,3)))</f>
        <v>Financial</v>
      </c>
      <c r="AE125" s="146" t="str">
        <f>IF(ISBLANK($F125),"",IF(ISNA(VBLookup($F125,Сектора!$B$2:$G$6725,6)),"Unknown",VBLookup($F125,Сектора!$B$2:$G$6725,6)))</f>
        <v>NYSE</v>
      </c>
      <c r="AF125" s="146" t="str">
        <f>IF(ISNUMBER($B125),VBLookup(WEEKDAY($B125,2),Служебный!$I$2:$J$8,2),"")</f>
        <v>Вторник</v>
      </c>
      <c r="AG125" s="38">
        <f t="shared" si="33"/>
        <v>43</v>
      </c>
      <c r="AH125" s="146" t="str">
        <f>IF(ISNUMBER($B125),VBLookup(MONTH($B125),Служебный!$L$2:$M$13,2),"")</f>
        <v>Октябрь</v>
      </c>
      <c r="AI125" s="38">
        <f t="shared" si="34"/>
        <v>2012</v>
      </c>
      <c r="AJ125" s="210">
        <f t="shared" si="35"/>
        <v>0.4375</v>
      </c>
      <c r="AK125" s="211">
        <f t="shared" si="26"/>
        <v>20</v>
      </c>
      <c r="AL125" s="212">
        <f t="shared" si="36"/>
        <v>50</v>
      </c>
      <c r="AM125" s="213">
        <f t="shared" si="39"/>
        <v>0</v>
      </c>
      <c r="AN125" s="213">
        <f t="shared" si="37"/>
        <v>0</v>
      </c>
      <c r="AO125" s="212">
        <f t="shared" si="38"/>
        <v>200</v>
      </c>
    </row>
    <row r="126" spans="1:41" ht="15" customHeight="1" x14ac:dyDescent="0.25">
      <c r="A126" s="72">
        <v>125</v>
      </c>
      <c r="B126" s="214">
        <v>41198</v>
      </c>
      <c r="C126" s="214">
        <v>41198</v>
      </c>
      <c r="D126" s="204">
        <v>0.43402777777777773</v>
      </c>
      <c r="E126" s="204">
        <v>0.44444444444444442</v>
      </c>
      <c r="F126" s="151" t="s">
        <v>1737</v>
      </c>
      <c r="G126" s="151" t="s">
        <v>26</v>
      </c>
      <c r="H126" s="36">
        <v>50.3</v>
      </c>
      <c r="I126" s="80">
        <v>50.38</v>
      </c>
      <c r="J126" s="80">
        <v>50.54</v>
      </c>
      <c r="K126" s="81">
        <v>100</v>
      </c>
      <c r="L126" s="152" t="s">
        <v>12032</v>
      </c>
      <c r="M126" s="152" t="s">
        <v>11984</v>
      </c>
      <c r="N126" s="215">
        <v>3</v>
      </c>
      <c r="O126" s="152"/>
      <c r="P126" s="80">
        <v>2.5</v>
      </c>
      <c r="Q126" s="37">
        <f t="shared" si="27"/>
        <v>2.5</v>
      </c>
      <c r="R126" s="37">
        <f t="shared" si="28"/>
        <v>5038</v>
      </c>
      <c r="S126" s="37">
        <f t="shared" si="29"/>
        <v>5054</v>
      </c>
      <c r="T126" s="69">
        <f t="shared" si="30"/>
        <v>15.999999999999659</v>
      </c>
      <c r="U126" s="37">
        <f t="shared" si="24"/>
        <v>16</v>
      </c>
      <c r="V126" s="37">
        <f t="shared" si="25"/>
        <v>13.5</v>
      </c>
      <c r="W126" s="206">
        <f t="shared" si="42"/>
        <v>2.5396825396825397E-2</v>
      </c>
      <c r="X126" s="206">
        <f t="shared" si="43"/>
        <v>4.4262295081967211E-2</v>
      </c>
      <c r="Y126" s="37">
        <f t="shared" si="40"/>
        <v>646</v>
      </c>
      <c r="Z126" s="37">
        <f t="shared" si="41"/>
        <v>318.5</v>
      </c>
      <c r="AA126" s="38">
        <f t="shared" si="31"/>
        <v>14.99999999650754</v>
      </c>
      <c r="AB126" s="39">
        <f t="shared" si="32"/>
        <v>2</v>
      </c>
      <c r="AC126" s="146" t="str">
        <f>IF(ISBLANK($F126),"",IF(ISNA(VBLookup($F126,Сектора!$B$2:$G$6725,4)),"Unknown",VBLookup($F126,Сектора!$B$2:$G$6725,4)))</f>
        <v>Credit Services</v>
      </c>
      <c r="AD126" s="146" t="str">
        <f>IF(ISBLANK($F126),"",IF(ISNA(VBLookup($F126,Сектора!$B$2:$G$6725,3)),"Unknown",VBLookup($F126,Сектора!$B$2:$G$6725,3)))</f>
        <v>Financial</v>
      </c>
      <c r="AE126" s="146" t="str">
        <f>IF(ISBLANK($F126),"",IF(ISNA(VBLookup($F126,Сектора!$B$2:$G$6725,6)),"Unknown",VBLookup($F126,Сектора!$B$2:$G$6725,6)))</f>
        <v>NYSE</v>
      </c>
      <c r="AF126" s="146" t="str">
        <f>IF(ISNUMBER($B126),VBLookup(WEEKDAY($B126,2),Служебный!$I$2:$J$8,2),"")</f>
        <v>Вторник</v>
      </c>
      <c r="AG126" s="38">
        <f t="shared" si="33"/>
        <v>43</v>
      </c>
      <c r="AH126" s="146" t="str">
        <f>IF(ISNUMBER($B126),VBLookup(MONTH($B126),Служебный!$L$2:$M$13,2),"")</f>
        <v>Октябрь</v>
      </c>
      <c r="AI126" s="38">
        <f t="shared" si="34"/>
        <v>2012</v>
      </c>
      <c r="AJ126" s="210">
        <f t="shared" si="35"/>
        <v>0.4375</v>
      </c>
      <c r="AK126" s="211">
        <f t="shared" si="26"/>
        <v>10</v>
      </c>
      <c r="AL126" s="212">
        <f t="shared" si="36"/>
        <v>50</v>
      </c>
      <c r="AM126" s="213">
        <f t="shared" si="39"/>
        <v>0</v>
      </c>
      <c r="AN126" s="213">
        <f t="shared" si="37"/>
        <v>0</v>
      </c>
      <c r="AO126" s="212">
        <f t="shared" si="38"/>
        <v>200</v>
      </c>
    </row>
    <row r="127" spans="1:41" ht="15" customHeight="1" x14ac:dyDescent="0.25">
      <c r="A127" s="72">
        <v>126</v>
      </c>
      <c r="B127" s="214">
        <v>41198</v>
      </c>
      <c r="C127" s="214">
        <v>41198</v>
      </c>
      <c r="D127" s="204">
        <v>0.61805555555555558</v>
      </c>
      <c r="E127" s="204">
        <v>0.63541666666666663</v>
      </c>
      <c r="F127" s="151" t="s">
        <v>1796</v>
      </c>
      <c r="G127" s="151" t="s">
        <v>26</v>
      </c>
      <c r="H127" s="36">
        <v>56.56</v>
      </c>
      <c r="I127" s="80">
        <v>56.75</v>
      </c>
      <c r="J127" s="80">
        <v>56.8</v>
      </c>
      <c r="K127" s="81">
        <v>100</v>
      </c>
      <c r="L127" s="152" t="s">
        <v>11993</v>
      </c>
      <c r="M127" s="152" t="s">
        <v>11985</v>
      </c>
      <c r="N127" s="215">
        <v>2</v>
      </c>
      <c r="O127" s="152" t="s">
        <v>13966</v>
      </c>
      <c r="P127" s="80">
        <v>2.5</v>
      </c>
      <c r="Q127" s="37">
        <f t="shared" si="27"/>
        <v>2.5</v>
      </c>
      <c r="R127" s="37">
        <f t="shared" si="28"/>
        <v>5675</v>
      </c>
      <c r="S127" s="37">
        <f t="shared" si="29"/>
        <v>5680</v>
      </c>
      <c r="T127" s="69">
        <f t="shared" si="30"/>
        <v>4.9999999999997158</v>
      </c>
      <c r="U127" s="37">
        <f t="shared" si="24"/>
        <v>5</v>
      </c>
      <c r="V127" s="37">
        <f t="shared" si="25"/>
        <v>2.5</v>
      </c>
      <c r="W127" s="206">
        <f t="shared" si="42"/>
        <v>7.7399380804953561E-3</v>
      </c>
      <c r="X127" s="206">
        <f t="shared" si="43"/>
        <v>7.8492935635792772E-3</v>
      </c>
      <c r="Y127" s="37">
        <f t="shared" si="40"/>
        <v>651</v>
      </c>
      <c r="Z127" s="37">
        <f t="shared" si="41"/>
        <v>321</v>
      </c>
      <c r="AA127" s="38">
        <f t="shared" si="31"/>
        <v>24.999999997671694</v>
      </c>
      <c r="AB127" s="39">
        <f t="shared" si="32"/>
        <v>0.5</v>
      </c>
      <c r="AC127" s="146" t="str">
        <f>IF(ISBLANK($F127),"",IF(ISNA(VBLookup($F127,Сектора!$B$2:$G$6725,4)),"Unknown",VBLookup($F127,Сектора!$B$2:$G$6725,4)))</f>
        <v>Chemicals - Major Diversified</v>
      </c>
      <c r="AD127" s="146" t="str">
        <f>IF(ISBLANK($F127),"",IF(ISNA(VBLookup($F127,Сектора!$B$2:$G$6725,3)),"Unknown",VBLookup($F127,Сектора!$B$2:$G$6725,3)))</f>
        <v>Basic Materials</v>
      </c>
      <c r="AE127" s="146" t="str">
        <f>IF(ISBLANK($F127),"",IF(ISNA(VBLookup($F127,Сектора!$B$2:$G$6725,6)),"Unknown",VBLookup($F127,Сектора!$B$2:$G$6725,6)))</f>
        <v>NYSE</v>
      </c>
      <c r="AF127" s="146" t="str">
        <f>IF(ISNUMBER($B127),VBLookup(WEEKDAY($B127,2),Служебный!$I$2:$J$8,2),"")</f>
        <v>Вторник</v>
      </c>
      <c r="AG127" s="38">
        <f t="shared" si="33"/>
        <v>43</v>
      </c>
      <c r="AH127" s="146" t="str">
        <f>IF(ISNUMBER($B127),VBLookup(MONTH($B127),Служебный!$L$2:$M$13,2),"")</f>
        <v>Октябрь</v>
      </c>
      <c r="AI127" s="38">
        <f t="shared" si="34"/>
        <v>2012</v>
      </c>
      <c r="AJ127" s="210">
        <f t="shared" si="35"/>
        <v>0.625</v>
      </c>
      <c r="AK127" s="211">
        <f t="shared" si="26"/>
        <v>20</v>
      </c>
      <c r="AL127" s="212">
        <f t="shared" si="36"/>
        <v>55</v>
      </c>
      <c r="AM127" s="213">
        <f t="shared" si="39"/>
        <v>0</v>
      </c>
      <c r="AN127" s="213">
        <f t="shared" si="37"/>
        <v>0</v>
      </c>
      <c r="AO127" s="212">
        <f t="shared" si="38"/>
        <v>200</v>
      </c>
    </row>
    <row r="128" spans="1:41" ht="15" customHeight="1" x14ac:dyDescent="0.25">
      <c r="A128" s="72">
        <v>127</v>
      </c>
      <c r="B128" s="214">
        <v>41198</v>
      </c>
      <c r="C128" s="214">
        <v>41198</v>
      </c>
      <c r="D128" s="204">
        <v>0.62361111111111112</v>
      </c>
      <c r="E128" s="204">
        <v>0.63541666666666663</v>
      </c>
      <c r="F128" s="151" t="s">
        <v>1796</v>
      </c>
      <c r="G128" s="151" t="s">
        <v>26</v>
      </c>
      <c r="H128" s="36">
        <v>56.56</v>
      </c>
      <c r="I128" s="80">
        <v>56.68</v>
      </c>
      <c r="J128" s="80">
        <v>56.88</v>
      </c>
      <c r="K128" s="81">
        <v>100</v>
      </c>
      <c r="L128" s="152" t="s">
        <v>11993</v>
      </c>
      <c r="M128" s="152" t="s">
        <v>11985</v>
      </c>
      <c r="N128" s="215">
        <v>2</v>
      </c>
      <c r="O128" s="152" t="s">
        <v>13966</v>
      </c>
      <c r="P128" s="80">
        <v>2.5</v>
      </c>
      <c r="Q128" s="37">
        <f t="shared" si="27"/>
        <v>2.5</v>
      </c>
      <c r="R128" s="37">
        <f t="shared" si="28"/>
        <v>5668</v>
      </c>
      <c r="S128" s="37">
        <f t="shared" si="29"/>
        <v>5688</v>
      </c>
      <c r="T128" s="69">
        <f t="shared" si="30"/>
        <v>20.000000000000284</v>
      </c>
      <c r="U128" s="37">
        <f t="shared" si="24"/>
        <v>20</v>
      </c>
      <c r="V128" s="37">
        <f t="shared" si="25"/>
        <v>17.5</v>
      </c>
      <c r="W128" s="206">
        <f t="shared" si="42"/>
        <v>3.0721966205837174E-2</v>
      </c>
      <c r="X128" s="206">
        <f t="shared" si="43"/>
        <v>5.4517133956386292E-2</v>
      </c>
      <c r="Y128" s="37">
        <f t="shared" si="40"/>
        <v>671</v>
      </c>
      <c r="Z128" s="37">
        <f t="shared" si="41"/>
        <v>338.5</v>
      </c>
      <c r="AA128" s="38">
        <f t="shared" si="31"/>
        <v>16.999999992549419</v>
      </c>
      <c r="AB128" s="39">
        <f t="shared" si="32"/>
        <v>1.5</v>
      </c>
      <c r="AC128" s="146" t="str">
        <f>IF(ISBLANK($F128),"",IF(ISNA(VBLookup($F128,Сектора!$B$2:$G$6725,4)),"Unknown",VBLookup($F128,Сектора!$B$2:$G$6725,4)))</f>
        <v>Chemicals - Major Diversified</v>
      </c>
      <c r="AD128" s="146" t="str">
        <f>IF(ISBLANK($F128),"",IF(ISNA(VBLookup($F128,Сектора!$B$2:$G$6725,3)),"Unknown",VBLookup($F128,Сектора!$B$2:$G$6725,3)))</f>
        <v>Basic Materials</v>
      </c>
      <c r="AE128" s="146" t="str">
        <f>IF(ISBLANK($F128),"",IF(ISNA(VBLookup($F128,Сектора!$B$2:$G$6725,6)),"Unknown",VBLookup($F128,Сектора!$B$2:$G$6725,6)))</f>
        <v>NYSE</v>
      </c>
      <c r="AF128" s="146" t="str">
        <f>IF(ISNUMBER($B128),VBLookup(WEEKDAY($B128,2),Служебный!$I$2:$J$8,2),"")</f>
        <v>Вторник</v>
      </c>
      <c r="AG128" s="38">
        <f t="shared" si="33"/>
        <v>43</v>
      </c>
      <c r="AH128" s="146" t="str">
        <f>IF(ISNUMBER($B128),VBLookup(MONTH($B128),Служебный!$L$2:$M$13,2),"")</f>
        <v>Октябрь</v>
      </c>
      <c r="AI128" s="38">
        <f t="shared" si="34"/>
        <v>2012</v>
      </c>
      <c r="AJ128" s="210">
        <f t="shared" si="35"/>
        <v>0.625</v>
      </c>
      <c r="AK128" s="211">
        <f t="shared" si="26"/>
        <v>20</v>
      </c>
      <c r="AL128" s="212">
        <f t="shared" si="36"/>
        <v>55</v>
      </c>
      <c r="AM128" s="213">
        <f t="shared" si="39"/>
        <v>0</v>
      </c>
      <c r="AN128" s="213">
        <f t="shared" si="37"/>
        <v>0</v>
      </c>
      <c r="AO128" s="212">
        <f t="shared" si="38"/>
        <v>200</v>
      </c>
    </row>
    <row r="129" spans="1:41" ht="15" customHeight="1" x14ac:dyDescent="0.25">
      <c r="A129" s="72">
        <v>128</v>
      </c>
      <c r="B129" s="214">
        <v>41198</v>
      </c>
      <c r="C129" s="214">
        <v>41198</v>
      </c>
      <c r="D129" s="204">
        <v>0.62708333333333333</v>
      </c>
      <c r="E129" s="204">
        <v>0.63888888888888895</v>
      </c>
      <c r="F129" s="151" t="s">
        <v>1796</v>
      </c>
      <c r="G129" s="151" t="s">
        <v>26</v>
      </c>
      <c r="H129" s="36">
        <v>56.56</v>
      </c>
      <c r="I129" s="80">
        <v>56.66</v>
      </c>
      <c r="J129" s="80">
        <v>56.88</v>
      </c>
      <c r="K129" s="81">
        <v>100</v>
      </c>
      <c r="L129" s="152" t="s">
        <v>11993</v>
      </c>
      <c r="M129" s="152" t="s">
        <v>11985</v>
      </c>
      <c r="N129" s="215">
        <v>2</v>
      </c>
      <c r="O129" s="152" t="s">
        <v>13966</v>
      </c>
      <c r="P129" s="80">
        <v>2.5</v>
      </c>
      <c r="Q129" s="37">
        <f t="shared" si="27"/>
        <v>2.5</v>
      </c>
      <c r="R129" s="37">
        <f t="shared" si="28"/>
        <v>5666</v>
      </c>
      <c r="S129" s="37">
        <f t="shared" si="29"/>
        <v>5688</v>
      </c>
      <c r="T129" s="69">
        <f t="shared" si="30"/>
        <v>22.000000000000597</v>
      </c>
      <c r="U129" s="37">
        <f t="shared" si="24"/>
        <v>22</v>
      </c>
      <c r="V129" s="37">
        <f t="shared" si="25"/>
        <v>19.5</v>
      </c>
      <c r="W129" s="206">
        <f t="shared" si="42"/>
        <v>3.2786885245901641E-2</v>
      </c>
      <c r="X129" s="206">
        <f t="shared" si="43"/>
        <v>5.7607090103397339E-2</v>
      </c>
      <c r="Y129" s="37">
        <f t="shared" si="40"/>
        <v>693</v>
      </c>
      <c r="Z129" s="37">
        <f t="shared" si="41"/>
        <v>358</v>
      </c>
      <c r="AA129" s="38">
        <f t="shared" si="31"/>
        <v>17.000000003026798</v>
      </c>
      <c r="AB129" s="39">
        <f t="shared" si="32"/>
        <v>2</v>
      </c>
      <c r="AC129" s="146" t="str">
        <f>IF(ISBLANK($F129),"",IF(ISNA(VBLookup($F129,Сектора!$B$2:$G$6725,4)),"Unknown",VBLookup($F129,Сектора!$B$2:$G$6725,4)))</f>
        <v>Chemicals - Major Diversified</v>
      </c>
      <c r="AD129" s="146" t="str">
        <f>IF(ISBLANK($F129),"",IF(ISNA(VBLookup($F129,Сектора!$B$2:$G$6725,3)),"Unknown",VBLookup($F129,Сектора!$B$2:$G$6725,3)))</f>
        <v>Basic Materials</v>
      </c>
      <c r="AE129" s="146" t="str">
        <f>IF(ISBLANK($F129),"",IF(ISNA(VBLookup($F129,Сектора!$B$2:$G$6725,6)),"Unknown",VBLookup($F129,Сектора!$B$2:$G$6725,6)))</f>
        <v>NYSE</v>
      </c>
      <c r="AF129" s="146" t="str">
        <f>IF(ISNUMBER($B129),VBLookup(WEEKDAY($B129,2),Служебный!$I$2:$J$8,2),"")</f>
        <v>Вторник</v>
      </c>
      <c r="AG129" s="38">
        <f t="shared" si="33"/>
        <v>43</v>
      </c>
      <c r="AH129" s="146" t="str">
        <f>IF(ISNUMBER($B129),VBLookup(MONTH($B129),Служебный!$L$2:$M$13,2),"")</f>
        <v>Октябрь</v>
      </c>
      <c r="AI129" s="38">
        <f t="shared" si="34"/>
        <v>2012</v>
      </c>
      <c r="AJ129" s="210">
        <f t="shared" si="35"/>
        <v>0.625</v>
      </c>
      <c r="AK129" s="211">
        <f t="shared" si="26"/>
        <v>20</v>
      </c>
      <c r="AL129" s="212">
        <f t="shared" si="36"/>
        <v>55</v>
      </c>
      <c r="AM129" s="213">
        <f t="shared" si="39"/>
        <v>0</v>
      </c>
      <c r="AN129" s="213">
        <f t="shared" si="37"/>
        <v>358</v>
      </c>
      <c r="AO129" s="212">
        <f t="shared" si="38"/>
        <v>200</v>
      </c>
    </row>
    <row r="130" spans="1:41" ht="15" customHeight="1" x14ac:dyDescent="0.25">
      <c r="A130" s="72">
        <v>129</v>
      </c>
      <c r="B130" s="214">
        <v>41208</v>
      </c>
      <c r="C130" s="214">
        <v>41208</v>
      </c>
      <c r="D130" s="204">
        <v>0.32777777777777778</v>
      </c>
      <c r="E130" s="204">
        <v>0.3444444444444445</v>
      </c>
      <c r="F130" s="151" t="s">
        <v>5628</v>
      </c>
      <c r="G130" s="151" t="s">
        <v>32</v>
      </c>
      <c r="H130" s="36"/>
      <c r="I130" s="80">
        <v>37.51</v>
      </c>
      <c r="J130" s="80">
        <v>36.92</v>
      </c>
      <c r="K130" s="81">
        <v>300</v>
      </c>
      <c r="L130" s="152" t="s">
        <v>12033</v>
      </c>
      <c r="M130" s="152" t="s">
        <v>11985</v>
      </c>
      <c r="N130" s="215">
        <v>3</v>
      </c>
      <c r="O130" s="152" t="s">
        <v>13967</v>
      </c>
      <c r="P130" s="80">
        <v>2.5</v>
      </c>
      <c r="Q130" s="37">
        <f t="shared" si="27"/>
        <v>7.5</v>
      </c>
      <c r="R130" s="37">
        <f t="shared" si="28"/>
        <v>11253</v>
      </c>
      <c r="S130" s="37">
        <f t="shared" si="29"/>
        <v>11076</v>
      </c>
      <c r="T130" s="69">
        <f t="shared" si="30"/>
        <v>58.999999999999631</v>
      </c>
      <c r="U130" s="37">
        <f t="shared" ref="U130:U193" si="44">IF(AND(NOT(ISBLANK($G130)),ISNUMBER($R130),ISNUMBER($S130)),ROUND(IF($G130="S",$R130-$S130,$S130-$R130),2),"")</f>
        <v>177</v>
      </c>
      <c r="V130" s="37">
        <f t="shared" ref="V130:V193" si="45">IF(AND(ISNUMBER($Q130),ISNUMBER($U130)),ROUND($U130-$Q130,2),"")</f>
        <v>169.5</v>
      </c>
      <c r="W130" s="206">
        <f t="shared" si="42"/>
        <v>0.25541125541125542</v>
      </c>
      <c r="X130" s="206">
        <f t="shared" si="43"/>
        <v>0.47346368715083798</v>
      </c>
      <c r="Y130" s="37">
        <f t="shared" si="40"/>
        <v>870</v>
      </c>
      <c r="Z130" s="37">
        <f t="shared" si="41"/>
        <v>527.5</v>
      </c>
      <c r="AA130" s="38">
        <f t="shared" si="31"/>
        <v>24.000000004889444</v>
      </c>
      <c r="AB130" s="39">
        <f t="shared" si="32"/>
        <v>0</v>
      </c>
      <c r="AC130" s="146" t="str">
        <f>IF(ISBLANK($F130),"",IF(ISNA(VBLookup($F130,Сектора!$B$2:$G$6725,4)),"Unknown",VBLookup($F130,Сектора!$B$2:$G$6725,4)))</f>
        <v>Exchange Traded Fund</v>
      </c>
      <c r="AD130" s="146" t="str">
        <f>IF(ISBLANK($F130),"",IF(ISNA(VBLookup($F130,Сектора!$B$2:$G$6725,3)),"Unknown",VBLookup($F130,Сектора!$B$2:$G$6725,3)))</f>
        <v>Financial</v>
      </c>
      <c r="AE130" s="146" t="str">
        <f>IF(ISBLANK($F130),"",IF(ISNA(VBLookup($F130,Сектора!$B$2:$G$6725,6)),"Unknown",VBLookup($F130,Сектора!$B$2:$G$6725,6)))</f>
        <v>NYSE</v>
      </c>
      <c r="AF130" s="146" t="str">
        <f>IF(ISNUMBER($B130),VBLookup(WEEKDAY($B130,2),Служебный!$I$2:$J$8,2),"")</f>
        <v>Пятница</v>
      </c>
      <c r="AG130" s="38">
        <f t="shared" si="33"/>
        <v>44</v>
      </c>
      <c r="AH130" s="146" t="str">
        <f>IF(ISNUMBER($B130),VBLookup(MONTH($B130),Служебный!$L$2:$M$13,2),"")</f>
        <v>Октябрь</v>
      </c>
      <c r="AI130" s="38">
        <f t="shared" si="34"/>
        <v>2012</v>
      </c>
      <c r="AJ130" s="210">
        <f t="shared" si="35"/>
        <v>0.33333333333333331</v>
      </c>
      <c r="AK130" s="211">
        <f t="shared" ref="AK130:AK193" si="46">IF(ISNUMBER($AA130),MROUND($AA130,10),"")</f>
        <v>20</v>
      </c>
      <c r="AL130" s="212">
        <f t="shared" si="36"/>
        <v>40</v>
      </c>
      <c r="AM130" s="213">
        <f t="shared" si="39"/>
        <v>358</v>
      </c>
      <c r="AN130" s="213">
        <f t="shared" si="37"/>
        <v>0</v>
      </c>
      <c r="AO130" s="212">
        <f t="shared" si="38"/>
        <v>600</v>
      </c>
    </row>
    <row r="131" spans="1:41" ht="15" customHeight="1" x14ac:dyDescent="0.25">
      <c r="A131" s="72">
        <v>130</v>
      </c>
      <c r="B131" s="214">
        <v>41208</v>
      </c>
      <c r="C131" s="214">
        <v>41208</v>
      </c>
      <c r="D131" s="204">
        <v>0.32777777777777778</v>
      </c>
      <c r="E131" s="204">
        <v>0.35902777777777778</v>
      </c>
      <c r="F131" s="151" t="s">
        <v>5628</v>
      </c>
      <c r="G131" s="151" t="s">
        <v>32</v>
      </c>
      <c r="H131" s="36"/>
      <c r="I131" s="80">
        <v>37.51</v>
      </c>
      <c r="J131" s="80">
        <v>36.47</v>
      </c>
      <c r="K131" s="81">
        <v>100</v>
      </c>
      <c r="L131" s="152" t="s">
        <v>12033</v>
      </c>
      <c r="M131" s="152" t="s">
        <v>11985</v>
      </c>
      <c r="N131" s="215">
        <v>3</v>
      </c>
      <c r="O131" s="152" t="s">
        <v>13967</v>
      </c>
      <c r="P131" s="80">
        <v>2.5</v>
      </c>
      <c r="Q131" s="37">
        <f t="shared" ref="Q131:Q194" si="47">IF(AND(ISNUMBER($K131),ISNUMBER($P131)),$P131*$K131/100,"")</f>
        <v>2.5</v>
      </c>
      <c r="R131" s="37">
        <f t="shared" ref="R131:R194" si="48">IF(AND(ISNUMBER($I131),ISNUMBER($K131)),$I131*$K131,"")</f>
        <v>3751</v>
      </c>
      <c r="S131" s="37">
        <f t="shared" ref="S131:S194" si="49">IF(AND(ISNUMBER($J131),ISNUMBER($K131)),$J131*$K131,"")</f>
        <v>3647</v>
      </c>
      <c r="T131" s="69">
        <f t="shared" ref="T131:T194" si="50">IF(AND(NOT(ISBLANK($G131)),ISNUMBER($I131),ISNUMBER($J131)),IF($G131="S",$I131-$J131,$J131-$I131)*100,"")</f>
        <v>103.99999999999991</v>
      </c>
      <c r="U131" s="37">
        <f t="shared" si="44"/>
        <v>104</v>
      </c>
      <c r="V131" s="37">
        <f t="shared" si="45"/>
        <v>101.5</v>
      </c>
      <c r="W131" s="206">
        <f t="shared" si="42"/>
        <v>0.11954022988505747</v>
      </c>
      <c r="X131" s="206">
        <f t="shared" si="43"/>
        <v>0.1924170616113744</v>
      </c>
      <c r="Y131" s="37">
        <f t="shared" si="40"/>
        <v>974</v>
      </c>
      <c r="Z131" s="37">
        <f t="shared" si="41"/>
        <v>629</v>
      </c>
      <c r="AA131" s="38">
        <f t="shared" ref="AA131:AA194" si="51">IF(AND(ISNUMBER($C131),ISNUMBER($E131),ISNUMBER($B131),ISNUMBER($D131)),(($C131+$E131)-($B131+$D131))*1440,"")</f>
        <v>45</v>
      </c>
      <c r="AB131" s="39">
        <f t="shared" ref="AB131:AB194" si="52">IF(AND(NOT(ISBLANK($G131)),ISNUMBER($I131),ISNUMBER($J131)),IF(AND(ISNUMBER($H131),ABS($I131-$H131)&gt;0),ROUND(IF($G131="S",$I131-$J131,$J131-$I131)/ABS($I131-$H131)/0.5,0)*0.5,0),"")</f>
        <v>0</v>
      </c>
      <c r="AC131" s="146" t="str">
        <f>IF(ISBLANK($F131),"",IF(ISNA(VBLookup($F131,Сектора!$B$2:$G$6725,4)),"Unknown",VBLookup($F131,Сектора!$B$2:$G$6725,4)))</f>
        <v>Exchange Traded Fund</v>
      </c>
      <c r="AD131" s="146" t="str">
        <f>IF(ISBLANK($F131),"",IF(ISNA(VBLookup($F131,Сектора!$B$2:$G$6725,3)),"Unknown",VBLookup($F131,Сектора!$B$2:$G$6725,3)))</f>
        <v>Financial</v>
      </c>
      <c r="AE131" s="146" t="str">
        <f>IF(ISBLANK($F131),"",IF(ISNA(VBLookup($F131,Сектора!$B$2:$G$6725,6)),"Unknown",VBLookup($F131,Сектора!$B$2:$G$6725,6)))</f>
        <v>NYSE</v>
      </c>
      <c r="AF131" s="146" t="str">
        <f>IF(ISNUMBER($B131),VBLookup(WEEKDAY($B131,2),Служебный!$I$2:$J$8,2),"")</f>
        <v>Пятница</v>
      </c>
      <c r="AG131" s="38">
        <f t="shared" ref="AG131:AG194" si="53">IF(ISNUMBER($B131),WEEKNUM($B131,2),"")</f>
        <v>44</v>
      </c>
      <c r="AH131" s="146" t="str">
        <f>IF(ISNUMBER($B131),VBLookup(MONTH($B131),Служебный!$L$2:$M$13,2),"")</f>
        <v>Октябрь</v>
      </c>
      <c r="AI131" s="38">
        <f t="shared" ref="AI131:AI194" si="54">IF(ISNUMBER($B131),YEAR($B131),"")</f>
        <v>2012</v>
      </c>
      <c r="AJ131" s="210">
        <f t="shared" ref="AJ131:AJ194" si="55">IF(ISNUMBER($D131),MROUND($D131,1/48),"")</f>
        <v>0.33333333333333331</v>
      </c>
      <c r="AK131" s="211">
        <f t="shared" si="46"/>
        <v>50</v>
      </c>
      <c r="AL131" s="212">
        <f t="shared" ref="AL131:AL194" si="56">IF(ISNUMBER($I131),MROUND($I131,5),"")</f>
        <v>40</v>
      </c>
      <c r="AM131" s="213">
        <f t="shared" si="39"/>
        <v>0</v>
      </c>
      <c r="AN131" s="213">
        <f t="shared" ref="AN131:AN194" si="57">IF(ISNUMBER($Z131),IF($B131&lt;&gt;$B132,$Z131,0),"")</f>
        <v>0</v>
      </c>
      <c r="AO131" s="212">
        <f t="shared" ref="AO131:AO194" si="58">IF(ISNUMBER($K131),$K131*2,"")</f>
        <v>200</v>
      </c>
    </row>
    <row r="132" spans="1:41" ht="15" customHeight="1" x14ac:dyDescent="0.25">
      <c r="A132" s="72">
        <v>131</v>
      </c>
      <c r="B132" s="214">
        <v>41208</v>
      </c>
      <c r="C132" s="214">
        <v>41208</v>
      </c>
      <c r="D132" s="204">
        <v>0.32777777777777778</v>
      </c>
      <c r="E132" s="204">
        <v>0.36180555555555555</v>
      </c>
      <c r="F132" s="151" t="s">
        <v>5628</v>
      </c>
      <c r="G132" s="151" t="s">
        <v>32</v>
      </c>
      <c r="H132" s="36"/>
      <c r="I132" s="80">
        <v>37.51</v>
      </c>
      <c r="J132" s="80">
        <v>36.340000000000003</v>
      </c>
      <c r="K132" s="81">
        <v>100</v>
      </c>
      <c r="L132" s="152" t="s">
        <v>12033</v>
      </c>
      <c r="M132" s="152" t="s">
        <v>11985</v>
      </c>
      <c r="N132" s="215">
        <v>3</v>
      </c>
      <c r="O132" s="152" t="s">
        <v>13967</v>
      </c>
      <c r="P132" s="80">
        <v>2.5</v>
      </c>
      <c r="Q132" s="37">
        <f t="shared" si="47"/>
        <v>2.5</v>
      </c>
      <c r="R132" s="37">
        <f t="shared" si="48"/>
        <v>3751</v>
      </c>
      <c r="S132" s="37">
        <f t="shared" si="49"/>
        <v>3634.0000000000005</v>
      </c>
      <c r="T132" s="69">
        <f t="shared" si="50"/>
        <v>116.99999999999946</v>
      </c>
      <c r="U132" s="37">
        <f t="shared" si="44"/>
        <v>117</v>
      </c>
      <c r="V132" s="37">
        <f t="shared" si="45"/>
        <v>114.5</v>
      </c>
      <c r="W132" s="206">
        <f t="shared" si="42"/>
        <v>0.12012320328542095</v>
      </c>
      <c r="X132" s="206">
        <f t="shared" si="43"/>
        <v>0.18203497615262321</v>
      </c>
      <c r="Y132" s="37">
        <f t="shared" si="40"/>
        <v>1091</v>
      </c>
      <c r="Z132" s="37">
        <f t="shared" si="41"/>
        <v>743.5</v>
      </c>
      <c r="AA132" s="38">
        <f t="shared" si="51"/>
        <v>49.000000002561137</v>
      </c>
      <c r="AB132" s="39">
        <f t="shared" si="52"/>
        <v>0</v>
      </c>
      <c r="AC132" s="146" t="str">
        <f>IF(ISBLANK($F132),"",IF(ISNA(VBLookup($F132,Сектора!$B$2:$G$6725,4)),"Unknown",VBLookup($F132,Сектора!$B$2:$G$6725,4)))</f>
        <v>Exchange Traded Fund</v>
      </c>
      <c r="AD132" s="146" t="str">
        <f>IF(ISBLANK($F132),"",IF(ISNA(VBLookup($F132,Сектора!$B$2:$G$6725,3)),"Unknown",VBLookup($F132,Сектора!$B$2:$G$6725,3)))</f>
        <v>Financial</v>
      </c>
      <c r="AE132" s="146" t="str">
        <f>IF(ISBLANK($F132),"",IF(ISNA(VBLookup($F132,Сектора!$B$2:$G$6725,6)),"Unknown",VBLookup($F132,Сектора!$B$2:$G$6725,6)))</f>
        <v>NYSE</v>
      </c>
      <c r="AF132" s="146" t="str">
        <f>IF(ISNUMBER($B132),VBLookup(WEEKDAY($B132,2),Служебный!$I$2:$J$8,2),"")</f>
        <v>Пятница</v>
      </c>
      <c r="AG132" s="38">
        <f t="shared" si="53"/>
        <v>44</v>
      </c>
      <c r="AH132" s="146" t="str">
        <f>IF(ISNUMBER($B132),VBLookup(MONTH($B132),Служебный!$L$2:$M$13,2),"")</f>
        <v>Октябрь</v>
      </c>
      <c r="AI132" s="38">
        <f t="shared" si="54"/>
        <v>2012</v>
      </c>
      <c r="AJ132" s="210">
        <f t="shared" si="55"/>
        <v>0.33333333333333331</v>
      </c>
      <c r="AK132" s="211">
        <f t="shared" si="46"/>
        <v>50</v>
      </c>
      <c r="AL132" s="212">
        <f t="shared" si="56"/>
        <v>40</v>
      </c>
      <c r="AM132" s="213">
        <f t="shared" ref="AM132:AM195" si="59">IF(AND(ISNUMBER($Z132),ISNUMBER($AN131)),$AN131,"")</f>
        <v>0</v>
      </c>
      <c r="AN132" s="213">
        <f t="shared" si="57"/>
        <v>0</v>
      </c>
      <c r="AO132" s="212">
        <f t="shared" si="58"/>
        <v>200</v>
      </c>
    </row>
    <row r="133" spans="1:41" ht="15" customHeight="1" x14ac:dyDescent="0.25">
      <c r="A133" s="72">
        <v>132</v>
      </c>
      <c r="B133" s="214">
        <v>41208</v>
      </c>
      <c r="C133" s="214">
        <v>41208</v>
      </c>
      <c r="D133" s="204">
        <v>0.55555555555555558</v>
      </c>
      <c r="E133" s="204">
        <v>0.58263888888888882</v>
      </c>
      <c r="F133" s="151" t="s">
        <v>13220</v>
      </c>
      <c r="G133" s="151" t="s">
        <v>26</v>
      </c>
      <c r="H133" s="36">
        <v>17.600000000000001</v>
      </c>
      <c r="I133" s="80">
        <v>17.7</v>
      </c>
      <c r="J133" s="80">
        <v>18.32</v>
      </c>
      <c r="K133" s="81">
        <v>100</v>
      </c>
      <c r="L133" s="152" t="s">
        <v>11991</v>
      </c>
      <c r="M133" s="152" t="s">
        <v>11985</v>
      </c>
      <c r="N133" s="215">
        <v>3</v>
      </c>
      <c r="O133" s="152" t="s">
        <v>13968</v>
      </c>
      <c r="P133" s="80">
        <v>2.5</v>
      </c>
      <c r="Q133" s="37">
        <f t="shared" si="47"/>
        <v>2.5</v>
      </c>
      <c r="R133" s="37">
        <f t="shared" si="48"/>
        <v>1770</v>
      </c>
      <c r="S133" s="37">
        <f t="shared" si="49"/>
        <v>1832</v>
      </c>
      <c r="T133" s="69">
        <f t="shared" si="50"/>
        <v>62.000000000000099</v>
      </c>
      <c r="U133" s="37">
        <f t="shared" si="44"/>
        <v>62</v>
      </c>
      <c r="V133" s="37">
        <f t="shared" si="45"/>
        <v>59.5</v>
      </c>
      <c r="W133" s="206">
        <f t="shared" si="42"/>
        <v>5.6828597616865262E-2</v>
      </c>
      <c r="X133" s="206">
        <f t="shared" si="43"/>
        <v>8.0026899798251519E-2</v>
      </c>
      <c r="Y133" s="37">
        <f t="shared" si="40"/>
        <v>1153</v>
      </c>
      <c r="Z133" s="37">
        <f t="shared" si="41"/>
        <v>803</v>
      </c>
      <c r="AA133" s="38">
        <f t="shared" si="51"/>
        <v>39.000000001396984</v>
      </c>
      <c r="AB133" s="39">
        <f t="shared" si="52"/>
        <v>6</v>
      </c>
      <c r="AC133" s="146" t="str">
        <f>IF(ISBLANK($F133),"",IF(ISNA(VBLookup($F133,Сектора!$B$2:$G$6725,4)),"Unknown",VBLookup($F133,Сектора!$B$2:$G$6725,4)))</f>
        <v>Business Software &amp; Services</v>
      </c>
      <c r="AD133" s="146" t="str">
        <f>IF(ISBLANK($F133),"",IF(ISNA(VBLookup($F133,Сектора!$B$2:$G$6725,3)),"Unknown",VBLookup($F133,Сектора!$B$2:$G$6725,3)))</f>
        <v>Technology</v>
      </c>
      <c r="AE133" s="146" t="str">
        <f>IF(ISBLANK($F133),"",IF(ISNA(VBLookup($F133,Сектора!$B$2:$G$6725,6)),"Unknown",VBLookup($F133,Сектора!$B$2:$G$6725,6)))</f>
        <v>NASDAQ</v>
      </c>
      <c r="AF133" s="146" t="str">
        <f>IF(ISNUMBER($B133),VBLookup(WEEKDAY($B133,2),Служебный!$I$2:$J$8,2),"")</f>
        <v>Пятница</v>
      </c>
      <c r="AG133" s="38">
        <f t="shared" si="53"/>
        <v>44</v>
      </c>
      <c r="AH133" s="146" t="str">
        <f>IF(ISNUMBER($B133),VBLookup(MONTH($B133),Служебный!$L$2:$M$13,2),"")</f>
        <v>Октябрь</v>
      </c>
      <c r="AI133" s="38">
        <f t="shared" si="54"/>
        <v>2012</v>
      </c>
      <c r="AJ133" s="210">
        <f t="shared" si="55"/>
        <v>0.5625</v>
      </c>
      <c r="AK133" s="211">
        <f t="shared" si="46"/>
        <v>40</v>
      </c>
      <c r="AL133" s="212">
        <f t="shared" si="56"/>
        <v>20</v>
      </c>
      <c r="AM133" s="213">
        <f t="shared" si="59"/>
        <v>0</v>
      </c>
      <c r="AN133" s="213">
        <f t="shared" si="57"/>
        <v>0</v>
      </c>
      <c r="AO133" s="212">
        <f t="shared" si="58"/>
        <v>200</v>
      </c>
    </row>
    <row r="134" spans="1:41" ht="15" customHeight="1" x14ac:dyDescent="0.25">
      <c r="A134" s="72">
        <v>133</v>
      </c>
      <c r="B134" s="214">
        <v>41208</v>
      </c>
      <c r="C134" s="214">
        <v>41208</v>
      </c>
      <c r="D134" s="204">
        <v>0.60277777777777775</v>
      </c>
      <c r="E134" s="204">
        <v>0.61597222222222225</v>
      </c>
      <c r="F134" s="151" t="s">
        <v>13870</v>
      </c>
      <c r="G134" s="151" t="s">
        <v>26</v>
      </c>
      <c r="H134" s="36">
        <v>53.89</v>
      </c>
      <c r="I134" s="80">
        <v>53.9</v>
      </c>
      <c r="J134" s="80">
        <v>53.89</v>
      </c>
      <c r="K134" s="81">
        <v>100</v>
      </c>
      <c r="L134" s="152"/>
      <c r="M134" s="152"/>
      <c r="N134" s="215"/>
      <c r="O134" s="152" t="s">
        <v>13952</v>
      </c>
      <c r="P134" s="80">
        <v>2.5</v>
      </c>
      <c r="Q134" s="37">
        <f t="shared" si="47"/>
        <v>2.5</v>
      </c>
      <c r="R134" s="37">
        <f t="shared" si="48"/>
        <v>5390</v>
      </c>
      <c r="S134" s="37">
        <f t="shared" si="49"/>
        <v>5389</v>
      </c>
      <c r="T134" s="69">
        <f t="shared" si="50"/>
        <v>-0.99999999999980105</v>
      </c>
      <c r="U134" s="37">
        <f t="shared" si="44"/>
        <v>-1</v>
      </c>
      <c r="V134" s="37">
        <f t="shared" si="45"/>
        <v>-3.5</v>
      </c>
      <c r="W134" s="206">
        <f t="shared" si="42"/>
        <v>-8.6730268863833475E-4</v>
      </c>
      <c r="X134" s="206">
        <f t="shared" si="43"/>
        <v>-4.3586550435865505E-3</v>
      </c>
      <c r="Y134" s="37">
        <f t="shared" si="40"/>
        <v>1152</v>
      </c>
      <c r="Z134" s="37">
        <f t="shared" si="41"/>
        <v>799.5</v>
      </c>
      <c r="AA134" s="38">
        <f t="shared" si="51"/>
        <v>18.999999999068677</v>
      </c>
      <c r="AB134" s="39">
        <f t="shared" si="52"/>
        <v>-1</v>
      </c>
      <c r="AC134" s="146" t="str">
        <f>IF(ISBLANK($F134),"",IF(ISNA(VBLookup($F134,Сектора!$B$2:$G$6725,4)),"Unknown",VBLookup($F134,Сектора!$B$2:$G$6725,4)))</f>
        <v>Specialty Chemicals</v>
      </c>
      <c r="AD134" s="146" t="str">
        <f>IF(ISBLANK($F134),"",IF(ISNA(VBLookup($F134,Сектора!$B$2:$G$6725,3)),"Unknown",VBLookup($F134,Сектора!$B$2:$G$6725,3)))</f>
        <v>Basic Materials</v>
      </c>
      <c r="AE134" s="146" t="str">
        <f>IF(ISBLANK($F134),"",IF(ISNA(VBLookup($F134,Сектора!$B$2:$G$6725,6)),"Unknown",VBLookup($F134,Сектора!$B$2:$G$6725,6)))</f>
        <v>NYSE</v>
      </c>
      <c r="AF134" s="146" t="str">
        <f>IF(ISNUMBER($B134),VBLookup(WEEKDAY($B134,2),Служебный!$I$2:$J$8,2),"")</f>
        <v>Пятница</v>
      </c>
      <c r="AG134" s="38">
        <f t="shared" si="53"/>
        <v>44</v>
      </c>
      <c r="AH134" s="146" t="str">
        <f>IF(ISNUMBER($B134),VBLookup(MONTH($B134),Служебный!$L$2:$M$13,2),"")</f>
        <v>Октябрь</v>
      </c>
      <c r="AI134" s="38">
        <f t="shared" si="54"/>
        <v>2012</v>
      </c>
      <c r="AJ134" s="210">
        <f t="shared" si="55"/>
        <v>0.60416666666666663</v>
      </c>
      <c r="AK134" s="211">
        <f t="shared" si="46"/>
        <v>20</v>
      </c>
      <c r="AL134" s="212">
        <f t="shared" si="56"/>
        <v>55</v>
      </c>
      <c r="AM134" s="213">
        <f t="shared" si="59"/>
        <v>0</v>
      </c>
      <c r="AN134" s="213">
        <f t="shared" si="57"/>
        <v>799.5</v>
      </c>
      <c r="AO134" s="212">
        <f t="shared" si="58"/>
        <v>200</v>
      </c>
    </row>
    <row r="135" spans="1:41" ht="15" customHeight="1" x14ac:dyDescent="0.25">
      <c r="A135" s="72">
        <v>134</v>
      </c>
      <c r="B135" s="214">
        <v>41214</v>
      </c>
      <c r="C135" s="214">
        <v>41214</v>
      </c>
      <c r="D135" s="204">
        <v>0.34722222222222227</v>
      </c>
      <c r="E135" s="204">
        <v>0.36805555555555558</v>
      </c>
      <c r="F135" s="151" t="s">
        <v>5628</v>
      </c>
      <c r="G135" s="151" t="s">
        <v>32</v>
      </c>
      <c r="H135" s="36">
        <v>37.159999999999997</v>
      </c>
      <c r="I135" s="80">
        <v>36.96</v>
      </c>
      <c r="J135" s="80">
        <v>36.69</v>
      </c>
      <c r="K135" s="81">
        <v>200</v>
      </c>
      <c r="L135" s="152"/>
      <c r="M135" s="152" t="s">
        <v>11985</v>
      </c>
      <c r="N135" s="215"/>
      <c r="O135" s="152" t="s">
        <v>13967</v>
      </c>
      <c r="P135" s="80">
        <v>2.5</v>
      </c>
      <c r="Q135" s="37">
        <f t="shared" si="47"/>
        <v>5</v>
      </c>
      <c r="R135" s="37">
        <f t="shared" si="48"/>
        <v>7392</v>
      </c>
      <c r="S135" s="37">
        <f t="shared" si="49"/>
        <v>7338</v>
      </c>
      <c r="T135" s="69">
        <f t="shared" si="50"/>
        <v>27.000000000000313</v>
      </c>
      <c r="U135" s="37">
        <f t="shared" si="44"/>
        <v>54</v>
      </c>
      <c r="V135" s="37">
        <f t="shared" si="45"/>
        <v>49</v>
      </c>
      <c r="W135" s="206">
        <f t="shared" si="42"/>
        <v>4.6875E-2</v>
      </c>
      <c r="X135" s="206">
        <f t="shared" si="43"/>
        <v>6.1288305190744213E-2</v>
      </c>
      <c r="Y135" s="37">
        <f t="shared" si="40"/>
        <v>1206</v>
      </c>
      <c r="Z135" s="37">
        <f t="shared" si="41"/>
        <v>848.5</v>
      </c>
      <c r="AA135" s="38">
        <f t="shared" si="51"/>
        <v>30.00000000349246</v>
      </c>
      <c r="AB135" s="39">
        <f t="shared" si="52"/>
        <v>1.5</v>
      </c>
      <c r="AC135" s="146" t="str">
        <f>IF(ISBLANK($F135),"",IF(ISNA(VBLookup($F135,Сектора!$B$2:$G$6725,4)),"Unknown",VBLookup($F135,Сектора!$B$2:$G$6725,4)))</f>
        <v>Exchange Traded Fund</v>
      </c>
      <c r="AD135" s="146" t="str">
        <f>IF(ISBLANK($F135),"",IF(ISNA(VBLookup($F135,Сектора!$B$2:$G$6725,3)),"Unknown",VBLookup($F135,Сектора!$B$2:$G$6725,3)))</f>
        <v>Financial</v>
      </c>
      <c r="AE135" s="146" t="str">
        <f>IF(ISBLANK($F135),"",IF(ISNA(VBLookup($F135,Сектора!$B$2:$G$6725,6)),"Unknown",VBLookup($F135,Сектора!$B$2:$G$6725,6)))</f>
        <v>NYSE</v>
      </c>
      <c r="AF135" s="146" t="str">
        <f>IF(ISNUMBER($B135),VBLookup(WEEKDAY($B135,2),Служебный!$I$2:$J$8,2),"")</f>
        <v>Четверг</v>
      </c>
      <c r="AG135" s="38">
        <f t="shared" si="53"/>
        <v>45</v>
      </c>
      <c r="AH135" s="146" t="str">
        <f>IF(ISNUMBER($B135),VBLookup(MONTH($B135),Служебный!$L$2:$M$13,2),"")</f>
        <v>Ноябрь</v>
      </c>
      <c r="AI135" s="38">
        <f t="shared" si="54"/>
        <v>2012</v>
      </c>
      <c r="AJ135" s="210">
        <f t="shared" si="55"/>
        <v>0.35416666666666663</v>
      </c>
      <c r="AK135" s="211">
        <f t="shared" si="46"/>
        <v>30</v>
      </c>
      <c r="AL135" s="212">
        <f t="shared" si="56"/>
        <v>35</v>
      </c>
      <c r="AM135" s="213">
        <f t="shared" si="59"/>
        <v>799.5</v>
      </c>
      <c r="AN135" s="213">
        <f t="shared" si="57"/>
        <v>0</v>
      </c>
      <c r="AO135" s="212">
        <f t="shared" si="58"/>
        <v>400</v>
      </c>
    </row>
    <row r="136" spans="1:41" ht="15" customHeight="1" x14ac:dyDescent="0.25">
      <c r="A136" s="72">
        <v>135</v>
      </c>
      <c r="B136" s="214">
        <v>41214</v>
      </c>
      <c r="C136" s="214">
        <v>41214</v>
      </c>
      <c r="D136" s="204">
        <v>0.3972222222222222</v>
      </c>
      <c r="E136" s="204">
        <v>0.3979166666666667</v>
      </c>
      <c r="F136" s="151" t="s">
        <v>7674</v>
      </c>
      <c r="G136" s="151" t="s">
        <v>26</v>
      </c>
      <c r="H136" s="36">
        <v>47.49</v>
      </c>
      <c r="I136" s="80">
        <v>47.89</v>
      </c>
      <c r="J136" s="80">
        <v>48.51</v>
      </c>
      <c r="K136" s="81">
        <v>200</v>
      </c>
      <c r="L136" s="152" t="s">
        <v>11992</v>
      </c>
      <c r="M136" s="152" t="s">
        <v>11985</v>
      </c>
      <c r="N136" s="215">
        <v>3</v>
      </c>
      <c r="O136" s="152" t="s">
        <v>13939</v>
      </c>
      <c r="P136" s="80">
        <v>2.5</v>
      </c>
      <c r="Q136" s="37">
        <f t="shared" si="47"/>
        <v>5</v>
      </c>
      <c r="R136" s="37">
        <f t="shared" si="48"/>
        <v>9578</v>
      </c>
      <c r="S136" s="37">
        <f t="shared" si="49"/>
        <v>9702</v>
      </c>
      <c r="T136" s="69">
        <f t="shared" si="50"/>
        <v>61.999999999999744</v>
      </c>
      <c r="U136" s="37">
        <f t="shared" si="44"/>
        <v>124</v>
      </c>
      <c r="V136" s="37">
        <f t="shared" si="45"/>
        <v>119</v>
      </c>
      <c r="W136" s="206">
        <f t="shared" si="42"/>
        <v>0.10281923714759536</v>
      </c>
      <c r="X136" s="206">
        <f t="shared" si="43"/>
        <v>0.14024749558043606</v>
      </c>
      <c r="Y136" s="37">
        <f t="shared" si="40"/>
        <v>1330</v>
      </c>
      <c r="Z136" s="37">
        <f t="shared" si="41"/>
        <v>967.5</v>
      </c>
      <c r="AA136" s="38">
        <f t="shared" si="51"/>
        <v>1.000000003259629</v>
      </c>
      <c r="AB136" s="39">
        <f t="shared" si="52"/>
        <v>1.5</v>
      </c>
      <c r="AC136" s="146" t="str">
        <f>IF(ISBLANK($F136),"",IF(ISNA(VBLookup($F136,Сектора!$B$2:$G$6725,4)),"Unknown",VBLookup($F136,Сектора!$B$2:$G$6725,4)))</f>
        <v>Security Software &amp; Services</v>
      </c>
      <c r="AD136" s="146" t="str">
        <f>IF(ISBLANK($F136),"",IF(ISNA(VBLookup($F136,Сектора!$B$2:$G$6725,3)),"Unknown",VBLookup($F136,Сектора!$B$2:$G$6725,3)))</f>
        <v>Technology</v>
      </c>
      <c r="AE136" s="146" t="str">
        <f>IF(ISBLANK($F136),"",IF(ISNA(VBLookup($F136,Сектора!$B$2:$G$6725,6)),"Unknown",VBLookup($F136,Сектора!$B$2:$G$6725,6)))</f>
        <v>NASDAQ</v>
      </c>
      <c r="AF136" s="146" t="str">
        <f>IF(ISNUMBER($B136),VBLookup(WEEKDAY($B136,2),Служебный!$I$2:$J$8,2),"")</f>
        <v>Четверг</v>
      </c>
      <c r="AG136" s="38">
        <f t="shared" si="53"/>
        <v>45</v>
      </c>
      <c r="AH136" s="146" t="str">
        <f>IF(ISNUMBER($B136),VBLookup(MONTH($B136),Служебный!$L$2:$M$13,2),"")</f>
        <v>Ноябрь</v>
      </c>
      <c r="AI136" s="38">
        <f t="shared" si="54"/>
        <v>2012</v>
      </c>
      <c r="AJ136" s="210">
        <f t="shared" si="55"/>
        <v>0.39583333333333331</v>
      </c>
      <c r="AK136" s="211">
        <f t="shared" si="46"/>
        <v>0</v>
      </c>
      <c r="AL136" s="212">
        <f t="shared" si="56"/>
        <v>50</v>
      </c>
      <c r="AM136" s="213">
        <f t="shared" si="59"/>
        <v>0</v>
      </c>
      <c r="AN136" s="213">
        <f t="shared" si="57"/>
        <v>0</v>
      </c>
      <c r="AO136" s="212">
        <f t="shared" si="58"/>
        <v>400</v>
      </c>
    </row>
    <row r="137" spans="1:41" ht="15" customHeight="1" x14ac:dyDescent="0.25">
      <c r="A137" s="72">
        <v>136</v>
      </c>
      <c r="B137" s="214">
        <v>41214</v>
      </c>
      <c r="C137" s="214">
        <v>41214</v>
      </c>
      <c r="D137" s="204">
        <v>0.41041666666666665</v>
      </c>
      <c r="E137" s="204">
        <v>0.41180555555555554</v>
      </c>
      <c r="F137" s="151" t="s">
        <v>1080</v>
      </c>
      <c r="G137" s="151" t="s">
        <v>26</v>
      </c>
      <c r="H137" s="36">
        <v>51.8</v>
      </c>
      <c r="I137" s="80">
        <v>52</v>
      </c>
      <c r="J137" s="80">
        <v>51.73</v>
      </c>
      <c r="K137" s="81">
        <v>200</v>
      </c>
      <c r="L137" s="152" t="s">
        <v>12032</v>
      </c>
      <c r="M137" s="152" t="s">
        <v>11983</v>
      </c>
      <c r="N137" s="215">
        <v>3</v>
      </c>
      <c r="O137" s="152" t="s">
        <v>13969</v>
      </c>
      <c r="P137" s="80">
        <v>2.5</v>
      </c>
      <c r="Q137" s="37">
        <f t="shared" si="47"/>
        <v>5</v>
      </c>
      <c r="R137" s="37">
        <f t="shared" si="48"/>
        <v>10400</v>
      </c>
      <c r="S137" s="37">
        <f t="shared" si="49"/>
        <v>10346</v>
      </c>
      <c r="T137" s="69">
        <f t="shared" si="50"/>
        <v>-27.000000000000313</v>
      </c>
      <c r="U137" s="37">
        <f t="shared" si="44"/>
        <v>-54</v>
      </c>
      <c r="V137" s="37">
        <f t="shared" si="45"/>
        <v>-59</v>
      </c>
      <c r="W137" s="206">
        <f t="shared" si="42"/>
        <v>-4.06015037593985E-2</v>
      </c>
      <c r="X137" s="206">
        <f t="shared" si="43"/>
        <v>-6.0981912144702839E-2</v>
      </c>
      <c r="Y137" s="37">
        <f t="shared" si="40"/>
        <v>1276</v>
      </c>
      <c r="Z137" s="37">
        <f t="shared" si="41"/>
        <v>908.5</v>
      </c>
      <c r="AA137" s="38">
        <f t="shared" si="51"/>
        <v>2.000000006519258</v>
      </c>
      <c r="AB137" s="39">
        <f t="shared" si="52"/>
        <v>-1.5</v>
      </c>
      <c r="AC137" s="146" t="str">
        <f>IF(ISBLANK($F137),"",IF(ISNA(VBLookup($F137,Сектора!$B$2:$G$6725,4)),"Unknown",VBLookup($F137,Сектора!$B$2:$G$6725,4)))</f>
        <v>Health Care Plans</v>
      </c>
      <c r="AD137" s="146" t="str">
        <f>IF(ISBLANK($F137),"",IF(ISNA(VBLookup($F137,Сектора!$B$2:$G$6725,3)),"Unknown",VBLookup($F137,Сектора!$B$2:$G$6725,3)))</f>
        <v>Healthcare</v>
      </c>
      <c r="AE137" s="146" t="str">
        <f>IF(ISBLANK($F137),"",IF(ISNA(VBLookup($F137,Сектора!$B$2:$G$6725,6)),"Unknown",VBLookup($F137,Сектора!$B$2:$G$6725,6)))</f>
        <v>NYSE</v>
      </c>
      <c r="AF137" s="146" t="str">
        <f>IF(ISNUMBER($B137),VBLookup(WEEKDAY($B137,2),Служебный!$I$2:$J$8,2),"")</f>
        <v>Четверг</v>
      </c>
      <c r="AG137" s="38">
        <f t="shared" si="53"/>
        <v>45</v>
      </c>
      <c r="AH137" s="146" t="str">
        <f>IF(ISNUMBER($B137),VBLookup(MONTH($B137),Служебный!$L$2:$M$13,2),"")</f>
        <v>Ноябрь</v>
      </c>
      <c r="AI137" s="38">
        <f t="shared" si="54"/>
        <v>2012</v>
      </c>
      <c r="AJ137" s="210">
        <f t="shared" si="55"/>
        <v>0.41666666666666663</v>
      </c>
      <c r="AK137" s="211">
        <f t="shared" si="46"/>
        <v>0</v>
      </c>
      <c r="AL137" s="212">
        <f t="shared" si="56"/>
        <v>50</v>
      </c>
      <c r="AM137" s="213">
        <f t="shared" si="59"/>
        <v>0</v>
      </c>
      <c r="AN137" s="213">
        <f t="shared" si="57"/>
        <v>0</v>
      </c>
      <c r="AO137" s="212">
        <f t="shared" si="58"/>
        <v>400</v>
      </c>
    </row>
    <row r="138" spans="1:41" ht="15" customHeight="1" x14ac:dyDescent="0.25">
      <c r="A138" s="72">
        <v>137</v>
      </c>
      <c r="B138" s="214">
        <v>41214</v>
      </c>
      <c r="C138" s="214">
        <v>41214</v>
      </c>
      <c r="D138" s="204">
        <v>0.4152777777777778</v>
      </c>
      <c r="E138" s="204">
        <v>0.41805555555555557</v>
      </c>
      <c r="F138" s="151" t="s">
        <v>7045</v>
      </c>
      <c r="G138" s="151" t="s">
        <v>26</v>
      </c>
      <c r="H138" s="36">
        <v>34.85</v>
      </c>
      <c r="I138" s="80">
        <v>35.03</v>
      </c>
      <c r="J138" s="80">
        <v>34.78</v>
      </c>
      <c r="K138" s="81">
        <v>35.78</v>
      </c>
      <c r="L138" s="152" t="s">
        <v>11991</v>
      </c>
      <c r="M138" s="152" t="s">
        <v>11983</v>
      </c>
      <c r="N138" s="215">
        <v>3</v>
      </c>
      <c r="O138" s="152"/>
      <c r="P138" s="80">
        <v>2.5</v>
      </c>
      <c r="Q138" s="37">
        <f t="shared" si="47"/>
        <v>0.89450000000000007</v>
      </c>
      <c r="R138" s="37">
        <f t="shared" si="48"/>
        <v>1253.3734000000002</v>
      </c>
      <c r="S138" s="37">
        <f t="shared" si="49"/>
        <v>1244.4284</v>
      </c>
      <c r="T138" s="69">
        <f t="shared" si="50"/>
        <v>-25</v>
      </c>
      <c r="U138" s="37">
        <f t="shared" si="44"/>
        <v>-8.9499999999999993</v>
      </c>
      <c r="V138" s="37">
        <f t="shared" si="45"/>
        <v>-9.84</v>
      </c>
      <c r="W138" s="206">
        <f t="shared" si="42"/>
        <v>-7.0141065830721001E-3</v>
      </c>
      <c r="X138" s="206">
        <f t="shared" si="43"/>
        <v>-1.0831040176114474E-2</v>
      </c>
      <c r="Y138" s="37">
        <f t="shared" si="40"/>
        <v>1267.05</v>
      </c>
      <c r="Z138" s="37">
        <f t="shared" si="41"/>
        <v>898.66</v>
      </c>
      <c r="AA138" s="38">
        <f t="shared" si="51"/>
        <v>4.0000000025611371</v>
      </c>
      <c r="AB138" s="39">
        <f t="shared" si="52"/>
        <v>-1.5</v>
      </c>
      <c r="AC138" s="146" t="str">
        <f>IF(ISBLANK($F138),"",IF(ISNA(VBLookup($F138,Сектора!$B$2:$G$6725,4)),"Unknown",VBLookup($F138,Сектора!$B$2:$G$6725,4)))</f>
        <v>Semiconductor - Specialized</v>
      </c>
      <c r="AD138" s="146" t="str">
        <f>IF(ISBLANK($F138),"",IF(ISNA(VBLookup($F138,Сектора!$B$2:$G$6725,3)),"Unknown",VBLookup($F138,Сектора!$B$2:$G$6725,3)))</f>
        <v>Technology</v>
      </c>
      <c r="AE138" s="146" t="str">
        <f>IF(ISBLANK($F138),"",IF(ISNA(VBLookup($F138,Сектора!$B$2:$G$6725,6)),"Unknown",VBLookup($F138,Сектора!$B$2:$G$6725,6)))</f>
        <v>NASDAQ</v>
      </c>
      <c r="AF138" s="146" t="str">
        <f>IF(ISNUMBER($B138),VBLookup(WEEKDAY($B138,2),Служебный!$I$2:$J$8,2),"")</f>
        <v>Четверг</v>
      </c>
      <c r="AG138" s="38">
        <f t="shared" si="53"/>
        <v>45</v>
      </c>
      <c r="AH138" s="146" t="str">
        <f>IF(ISNUMBER($B138),VBLookup(MONTH($B138),Служебный!$L$2:$M$13,2),"")</f>
        <v>Ноябрь</v>
      </c>
      <c r="AI138" s="38">
        <f t="shared" si="54"/>
        <v>2012</v>
      </c>
      <c r="AJ138" s="210">
        <f t="shared" si="55"/>
        <v>0.41666666666666663</v>
      </c>
      <c r="AK138" s="211">
        <f t="shared" si="46"/>
        <v>0</v>
      </c>
      <c r="AL138" s="212">
        <f t="shared" si="56"/>
        <v>35</v>
      </c>
      <c r="AM138" s="213">
        <f t="shared" si="59"/>
        <v>0</v>
      </c>
      <c r="AN138" s="213">
        <f t="shared" si="57"/>
        <v>0</v>
      </c>
      <c r="AO138" s="212">
        <f t="shared" si="58"/>
        <v>71.56</v>
      </c>
    </row>
    <row r="139" spans="1:41" ht="15" customHeight="1" x14ac:dyDescent="0.25">
      <c r="A139" s="72">
        <v>138</v>
      </c>
      <c r="B139" s="214">
        <v>41214</v>
      </c>
      <c r="C139" s="214">
        <v>41214</v>
      </c>
      <c r="D139" s="204">
        <v>0.42222222222222222</v>
      </c>
      <c r="E139" s="204">
        <v>0.42291666666666666</v>
      </c>
      <c r="F139" s="151" t="s">
        <v>13970</v>
      </c>
      <c r="G139" s="151" t="s">
        <v>26</v>
      </c>
      <c r="H139" s="36">
        <v>23.39</v>
      </c>
      <c r="I139" s="80">
        <v>23.5</v>
      </c>
      <c r="J139" s="80">
        <v>23.8</v>
      </c>
      <c r="K139" s="81">
        <v>200</v>
      </c>
      <c r="L139" s="152" t="s">
        <v>11991</v>
      </c>
      <c r="M139" s="152" t="s">
        <v>11985</v>
      </c>
      <c r="N139" s="215">
        <v>3</v>
      </c>
      <c r="O139" s="152" t="s">
        <v>13971</v>
      </c>
      <c r="P139" s="80">
        <v>2.5</v>
      </c>
      <c r="Q139" s="37">
        <f t="shared" si="47"/>
        <v>5</v>
      </c>
      <c r="R139" s="37">
        <f t="shared" si="48"/>
        <v>4700</v>
      </c>
      <c r="S139" s="37">
        <f t="shared" si="49"/>
        <v>4760</v>
      </c>
      <c r="T139" s="69">
        <f t="shared" si="50"/>
        <v>30.000000000000071</v>
      </c>
      <c r="U139" s="37">
        <f t="shared" si="44"/>
        <v>60</v>
      </c>
      <c r="V139" s="37">
        <f t="shared" si="45"/>
        <v>55</v>
      </c>
      <c r="W139" s="206">
        <f t="shared" si="42"/>
        <v>4.7354090209541851E-2</v>
      </c>
      <c r="X139" s="206">
        <f t="shared" si="43"/>
        <v>6.1202234437940935E-2</v>
      </c>
      <c r="Y139" s="37">
        <f t="shared" si="40"/>
        <v>1327.05</v>
      </c>
      <c r="Z139" s="37">
        <f t="shared" si="41"/>
        <v>953.66</v>
      </c>
      <c r="AA139" s="38">
        <f t="shared" si="51"/>
        <v>1.000000003259629</v>
      </c>
      <c r="AB139" s="39">
        <f t="shared" si="52"/>
        <v>2.5</v>
      </c>
      <c r="AC139" s="146" t="str">
        <f>IF(ISBLANK($F139),"",IF(ISNA(VBLookup($F139,Сектора!$B$2:$G$6725,4)),"Unknown",VBLookup($F139,Сектора!$B$2:$G$6725,4)))</f>
        <v>Unknown</v>
      </c>
      <c r="AD139" s="146" t="str">
        <f>IF(ISBLANK($F139),"",IF(ISNA(VBLookup($F139,Сектора!$B$2:$G$6725,3)),"Unknown",VBLookup($F139,Сектора!$B$2:$G$6725,3)))</f>
        <v>Unknown</v>
      </c>
      <c r="AE139" s="146" t="str">
        <f>IF(ISBLANK($F139),"",IF(ISNA(VBLookup($F139,Сектора!$B$2:$G$6725,6)),"Unknown",VBLookup($F139,Сектора!$B$2:$G$6725,6)))</f>
        <v>Unknown</v>
      </c>
      <c r="AF139" s="146" t="str">
        <f>IF(ISNUMBER($B139),VBLookup(WEEKDAY($B139,2),Служебный!$I$2:$J$8,2),"")</f>
        <v>Четверг</v>
      </c>
      <c r="AG139" s="38">
        <f t="shared" si="53"/>
        <v>45</v>
      </c>
      <c r="AH139" s="146" t="str">
        <f>IF(ISNUMBER($B139),VBLookup(MONTH($B139),Служебный!$L$2:$M$13,2),"")</f>
        <v>Ноябрь</v>
      </c>
      <c r="AI139" s="38">
        <f t="shared" si="54"/>
        <v>2012</v>
      </c>
      <c r="AJ139" s="210">
        <f t="shared" si="55"/>
        <v>0.41666666666666663</v>
      </c>
      <c r="AK139" s="211">
        <f t="shared" si="46"/>
        <v>0</v>
      </c>
      <c r="AL139" s="212">
        <f t="shared" si="56"/>
        <v>25</v>
      </c>
      <c r="AM139" s="213">
        <f t="shared" si="59"/>
        <v>0</v>
      </c>
      <c r="AN139" s="213">
        <f t="shared" si="57"/>
        <v>0</v>
      </c>
      <c r="AO139" s="212">
        <f t="shared" si="58"/>
        <v>400</v>
      </c>
    </row>
    <row r="140" spans="1:41" ht="15" customHeight="1" x14ac:dyDescent="0.25">
      <c r="A140" s="72">
        <v>139</v>
      </c>
      <c r="B140" s="214">
        <v>41214</v>
      </c>
      <c r="C140" s="214">
        <v>41214</v>
      </c>
      <c r="D140" s="204">
        <v>0.42222222222222222</v>
      </c>
      <c r="E140" s="204">
        <v>0.42499999999999999</v>
      </c>
      <c r="F140" s="151" t="s">
        <v>13970</v>
      </c>
      <c r="G140" s="151" t="s">
        <v>26</v>
      </c>
      <c r="H140" s="36">
        <v>23.39</v>
      </c>
      <c r="I140" s="80">
        <v>23.5</v>
      </c>
      <c r="J140" s="80">
        <v>24.28</v>
      </c>
      <c r="K140" s="81">
        <v>100</v>
      </c>
      <c r="L140" s="152" t="s">
        <v>11991</v>
      </c>
      <c r="M140" s="152" t="s">
        <v>11985</v>
      </c>
      <c r="N140" s="215">
        <v>3</v>
      </c>
      <c r="O140" s="152"/>
      <c r="P140" s="80">
        <v>2.5</v>
      </c>
      <c r="Q140" s="37">
        <f t="shared" si="47"/>
        <v>2.5</v>
      </c>
      <c r="R140" s="37">
        <f t="shared" si="48"/>
        <v>2350</v>
      </c>
      <c r="S140" s="37">
        <f t="shared" si="49"/>
        <v>2428</v>
      </c>
      <c r="T140" s="69">
        <f t="shared" si="50"/>
        <v>78.000000000000114</v>
      </c>
      <c r="U140" s="37">
        <f t="shared" si="44"/>
        <v>78</v>
      </c>
      <c r="V140" s="37">
        <f t="shared" si="45"/>
        <v>75.5</v>
      </c>
      <c r="W140" s="206">
        <f t="shared" si="42"/>
        <v>5.8776986549112696E-2</v>
      </c>
      <c r="X140" s="206">
        <f t="shared" si="43"/>
        <v>7.916867646750414E-2</v>
      </c>
      <c r="Y140" s="37">
        <f t="shared" si="40"/>
        <v>1405.05</v>
      </c>
      <c r="Z140" s="37">
        <f t="shared" si="41"/>
        <v>1029.1599999999999</v>
      </c>
      <c r="AA140" s="38">
        <f t="shared" si="51"/>
        <v>4.0000000025611371</v>
      </c>
      <c r="AB140" s="39">
        <f t="shared" si="52"/>
        <v>7</v>
      </c>
      <c r="AC140" s="146" t="str">
        <f>IF(ISBLANK($F140),"",IF(ISNA(VBLookup($F140,Сектора!$B$2:$G$6725,4)),"Unknown",VBLookup($F140,Сектора!$B$2:$G$6725,4)))</f>
        <v>Unknown</v>
      </c>
      <c r="AD140" s="146" t="str">
        <f>IF(ISBLANK($F140),"",IF(ISNA(VBLookup($F140,Сектора!$B$2:$G$6725,3)),"Unknown",VBLookup($F140,Сектора!$B$2:$G$6725,3)))</f>
        <v>Unknown</v>
      </c>
      <c r="AE140" s="146" t="str">
        <f>IF(ISBLANK($F140),"",IF(ISNA(VBLookup($F140,Сектора!$B$2:$G$6725,6)),"Unknown",VBLookup($F140,Сектора!$B$2:$G$6725,6)))</f>
        <v>Unknown</v>
      </c>
      <c r="AF140" s="146" t="str">
        <f>IF(ISNUMBER($B140),VBLookup(WEEKDAY($B140,2),Служебный!$I$2:$J$8,2),"")</f>
        <v>Четверг</v>
      </c>
      <c r="AG140" s="38">
        <f t="shared" si="53"/>
        <v>45</v>
      </c>
      <c r="AH140" s="146" t="str">
        <f>IF(ISNUMBER($B140),VBLookup(MONTH($B140),Служебный!$L$2:$M$13,2),"")</f>
        <v>Ноябрь</v>
      </c>
      <c r="AI140" s="38">
        <f t="shared" si="54"/>
        <v>2012</v>
      </c>
      <c r="AJ140" s="210">
        <f t="shared" si="55"/>
        <v>0.41666666666666663</v>
      </c>
      <c r="AK140" s="211">
        <f t="shared" si="46"/>
        <v>0</v>
      </c>
      <c r="AL140" s="212">
        <f t="shared" si="56"/>
        <v>25</v>
      </c>
      <c r="AM140" s="213">
        <f t="shared" si="59"/>
        <v>0</v>
      </c>
      <c r="AN140" s="213">
        <f t="shared" si="57"/>
        <v>0</v>
      </c>
      <c r="AO140" s="212">
        <f t="shared" si="58"/>
        <v>200</v>
      </c>
    </row>
    <row r="141" spans="1:41" ht="15" customHeight="1" x14ac:dyDescent="0.25">
      <c r="A141" s="72">
        <v>140</v>
      </c>
      <c r="B141" s="214">
        <v>41214</v>
      </c>
      <c r="C141" s="214">
        <v>41214</v>
      </c>
      <c r="D141" s="204">
        <v>0.42499999999999999</v>
      </c>
      <c r="E141" s="204">
        <v>0.5625</v>
      </c>
      <c r="F141" s="151" t="s">
        <v>4892</v>
      </c>
      <c r="G141" s="151" t="s">
        <v>26</v>
      </c>
      <c r="H141" s="36"/>
      <c r="I141" s="80">
        <v>60</v>
      </c>
      <c r="J141" s="80">
        <v>60.25</v>
      </c>
      <c r="K141" s="81">
        <v>300</v>
      </c>
      <c r="L141" s="152" t="s">
        <v>11993</v>
      </c>
      <c r="M141" s="152" t="s">
        <v>11985</v>
      </c>
      <c r="N141" s="215">
        <v>2</v>
      </c>
      <c r="O141" s="152" t="s">
        <v>13972</v>
      </c>
      <c r="P141" s="80">
        <v>2.5</v>
      </c>
      <c r="Q141" s="37">
        <f t="shared" si="47"/>
        <v>7.5</v>
      </c>
      <c r="R141" s="37">
        <f t="shared" si="48"/>
        <v>18000</v>
      </c>
      <c r="S141" s="37">
        <f t="shared" si="49"/>
        <v>18075</v>
      </c>
      <c r="T141" s="69">
        <f t="shared" si="50"/>
        <v>25</v>
      </c>
      <c r="U141" s="37">
        <f t="shared" si="44"/>
        <v>75</v>
      </c>
      <c r="V141" s="37">
        <f t="shared" si="45"/>
        <v>67.5</v>
      </c>
      <c r="W141" s="206">
        <f t="shared" si="42"/>
        <v>5.3378883313761075E-2</v>
      </c>
      <c r="X141" s="206">
        <f t="shared" si="43"/>
        <v>6.5587469392514294E-2</v>
      </c>
      <c r="Y141" s="37">
        <f t="shared" si="40"/>
        <v>1480.05</v>
      </c>
      <c r="Z141" s="37">
        <f t="shared" si="41"/>
        <v>1096.6599999999999</v>
      </c>
      <c r="AA141" s="38">
        <f t="shared" si="51"/>
        <v>197.99999999580905</v>
      </c>
      <c r="AB141" s="39">
        <f t="shared" si="52"/>
        <v>0</v>
      </c>
      <c r="AC141" s="146" t="str">
        <f>IF(ISBLANK($F141),"",IF(ISNA(VBLookup($F141,Сектора!$B$2:$G$6725,4)),"Unknown",VBLookup($F141,Сектора!$B$2:$G$6725,4)))</f>
        <v>Independent Oil &amp; Gas</v>
      </c>
      <c r="AD141" s="146" t="str">
        <f>IF(ISBLANK($F141),"",IF(ISNA(VBLookup($F141,Сектора!$B$2:$G$6725,3)),"Unknown",VBLookup($F141,Сектора!$B$2:$G$6725,3)))</f>
        <v>Basic Materials</v>
      </c>
      <c r="AE141" s="146" t="str">
        <f>IF(ISBLANK($F141),"",IF(ISNA(VBLookup($F141,Сектора!$B$2:$G$6725,6)),"Unknown",VBLookup($F141,Сектора!$B$2:$G$6725,6)))</f>
        <v>NYSE</v>
      </c>
      <c r="AF141" s="146" t="str">
        <f>IF(ISNUMBER($B141),VBLookup(WEEKDAY($B141,2),Служебный!$I$2:$J$8,2),"")</f>
        <v>Четверг</v>
      </c>
      <c r="AG141" s="38">
        <f t="shared" si="53"/>
        <v>45</v>
      </c>
      <c r="AH141" s="146" t="str">
        <f>IF(ISNUMBER($B141),VBLookup(MONTH($B141),Служебный!$L$2:$M$13,2),"")</f>
        <v>Ноябрь</v>
      </c>
      <c r="AI141" s="38">
        <f t="shared" si="54"/>
        <v>2012</v>
      </c>
      <c r="AJ141" s="210">
        <f t="shared" si="55"/>
        <v>0.41666666666666663</v>
      </c>
      <c r="AK141" s="211">
        <f t="shared" si="46"/>
        <v>200</v>
      </c>
      <c r="AL141" s="212">
        <f t="shared" si="56"/>
        <v>60</v>
      </c>
      <c r="AM141" s="213">
        <f t="shared" si="59"/>
        <v>0</v>
      </c>
      <c r="AN141" s="213">
        <f t="shared" si="57"/>
        <v>1096.6599999999999</v>
      </c>
      <c r="AO141" s="212">
        <f t="shared" si="58"/>
        <v>600</v>
      </c>
    </row>
    <row r="142" spans="1:41" ht="15" customHeight="1" x14ac:dyDescent="0.25">
      <c r="A142" s="72">
        <v>141</v>
      </c>
      <c r="B142" s="214">
        <v>41219</v>
      </c>
      <c r="C142" s="214">
        <v>41219</v>
      </c>
      <c r="D142" s="204">
        <v>0.39930555555555558</v>
      </c>
      <c r="E142" s="204">
        <v>0.40208333333333335</v>
      </c>
      <c r="F142" s="151" t="s">
        <v>1251</v>
      </c>
      <c r="G142" s="151" t="s">
        <v>26</v>
      </c>
      <c r="H142" s="36">
        <v>34.840000000000003</v>
      </c>
      <c r="I142" s="80">
        <v>35.01</v>
      </c>
      <c r="J142" s="80">
        <v>35.549999999999997</v>
      </c>
      <c r="K142" s="81">
        <v>200</v>
      </c>
      <c r="L142" s="152" t="s">
        <v>11994</v>
      </c>
      <c r="M142" s="152" t="s">
        <v>11985</v>
      </c>
      <c r="N142" s="215">
        <v>3</v>
      </c>
      <c r="O142" s="152" t="s">
        <v>13939</v>
      </c>
      <c r="P142" s="80">
        <v>2.5</v>
      </c>
      <c r="Q142" s="37">
        <f t="shared" si="47"/>
        <v>5</v>
      </c>
      <c r="R142" s="37">
        <f t="shared" si="48"/>
        <v>7002</v>
      </c>
      <c r="S142" s="37">
        <f t="shared" si="49"/>
        <v>7109.9999999999991</v>
      </c>
      <c r="T142" s="69">
        <f t="shared" si="50"/>
        <v>53.999999999999915</v>
      </c>
      <c r="U142" s="37">
        <f t="shared" si="44"/>
        <v>108</v>
      </c>
      <c r="V142" s="37">
        <f t="shared" si="45"/>
        <v>103</v>
      </c>
      <c r="W142" s="206">
        <f t="shared" si="42"/>
        <v>7.2970507753116448E-2</v>
      </c>
      <c r="X142" s="206">
        <f t="shared" si="43"/>
        <v>9.392154359600971E-2</v>
      </c>
      <c r="Y142" s="37">
        <f t="shared" si="40"/>
        <v>1588.05</v>
      </c>
      <c r="Z142" s="37">
        <f t="shared" si="41"/>
        <v>1199.6599999999999</v>
      </c>
      <c r="AA142" s="38">
        <f t="shared" si="51"/>
        <v>4.0000000025611371</v>
      </c>
      <c r="AB142" s="39">
        <f t="shared" si="52"/>
        <v>3</v>
      </c>
      <c r="AC142" s="146" t="str">
        <f>IF(ISBLANK($F142),"",IF(ISNA(VBLookup($F142,Сектора!$B$2:$G$6725,4)),"Unknown",VBLookup($F142,Сектора!$B$2:$G$6725,4)))</f>
        <v>Information Technology Services</v>
      </c>
      <c r="AD142" s="146" t="str">
        <f>IF(ISBLANK($F142),"",IF(ISNA(VBLookup($F142,Сектора!$B$2:$G$6725,3)),"Unknown",VBLookup($F142,Сектора!$B$2:$G$6725,3)))</f>
        <v>Technology</v>
      </c>
      <c r="AE142" s="146" t="str">
        <f>IF(ISBLANK($F142),"",IF(ISNA(VBLookup($F142,Сектора!$B$2:$G$6725,6)),"Unknown",VBLookup($F142,Сектора!$B$2:$G$6725,6)))</f>
        <v>NYSE</v>
      </c>
      <c r="AF142" s="146" t="str">
        <f>IF(ISNUMBER($B142),VBLookup(WEEKDAY($B142,2),Служебный!$I$2:$J$8,2),"")</f>
        <v>Вторник</v>
      </c>
      <c r="AG142" s="38">
        <f t="shared" si="53"/>
        <v>46</v>
      </c>
      <c r="AH142" s="146" t="str">
        <f>IF(ISNUMBER($B142),VBLookup(MONTH($B142),Служебный!$L$2:$M$13,2),"")</f>
        <v>Ноябрь</v>
      </c>
      <c r="AI142" s="38">
        <f t="shared" si="54"/>
        <v>2012</v>
      </c>
      <c r="AJ142" s="210">
        <f t="shared" si="55"/>
        <v>0.39583333333333331</v>
      </c>
      <c r="AK142" s="211">
        <f t="shared" si="46"/>
        <v>0</v>
      </c>
      <c r="AL142" s="212">
        <f t="shared" si="56"/>
        <v>35</v>
      </c>
      <c r="AM142" s="213">
        <f t="shared" si="59"/>
        <v>1096.6599999999999</v>
      </c>
      <c r="AN142" s="213">
        <f t="shared" si="57"/>
        <v>1199.6599999999999</v>
      </c>
      <c r="AO142" s="212">
        <f t="shared" si="58"/>
        <v>400</v>
      </c>
    </row>
    <row r="143" spans="1:41" ht="15" customHeight="1" x14ac:dyDescent="0.25">
      <c r="A143" s="72">
        <v>142</v>
      </c>
      <c r="B143" s="214">
        <v>41221</v>
      </c>
      <c r="C143" s="214">
        <v>41221</v>
      </c>
      <c r="D143" s="204">
        <v>0.39930555555555558</v>
      </c>
      <c r="E143" s="204">
        <v>0.39999999999999997</v>
      </c>
      <c r="F143" s="151" t="s">
        <v>13175</v>
      </c>
      <c r="G143" s="151" t="s">
        <v>26</v>
      </c>
      <c r="H143" s="36">
        <v>25.15</v>
      </c>
      <c r="I143" s="80">
        <v>23.35</v>
      </c>
      <c r="J143" s="80">
        <v>25.12</v>
      </c>
      <c r="K143" s="81">
        <v>200</v>
      </c>
      <c r="L143" s="152" t="s">
        <v>11992</v>
      </c>
      <c r="M143" s="152" t="s">
        <v>11983</v>
      </c>
      <c r="N143" s="215">
        <v>2</v>
      </c>
      <c r="O143" s="152" t="s">
        <v>13939</v>
      </c>
      <c r="P143" s="80">
        <v>2.5</v>
      </c>
      <c r="Q143" s="37">
        <f t="shared" si="47"/>
        <v>5</v>
      </c>
      <c r="R143" s="37">
        <f t="shared" si="48"/>
        <v>4670</v>
      </c>
      <c r="S143" s="37">
        <f t="shared" si="49"/>
        <v>5024</v>
      </c>
      <c r="T143" s="69">
        <f t="shared" si="50"/>
        <v>176.99999999999994</v>
      </c>
      <c r="U143" s="37">
        <f t="shared" si="44"/>
        <v>354</v>
      </c>
      <c r="V143" s="37">
        <f t="shared" si="45"/>
        <v>349</v>
      </c>
      <c r="W143" s="206">
        <f t="shared" si="42"/>
        <v>0.22291489562671202</v>
      </c>
      <c r="X143" s="206">
        <f t="shared" si="43"/>
        <v>0.29091575946518183</v>
      </c>
      <c r="Y143" s="37">
        <f t="shared" si="40"/>
        <v>1942.05</v>
      </c>
      <c r="Z143" s="37">
        <f t="shared" si="41"/>
        <v>1548.6599999999999</v>
      </c>
      <c r="AA143" s="38">
        <f t="shared" si="51"/>
        <v>1.000000003259629</v>
      </c>
      <c r="AB143" s="39">
        <f t="shared" si="52"/>
        <v>1</v>
      </c>
      <c r="AC143" s="146" t="str">
        <f>IF(ISBLANK($F143),"",IF(ISNA(VBLookup($F143,Сектора!$B$2:$G$6725,4)),"Unknown",VBLookup($F143,Сектора!$B$2:$G$6725,4)))</f>
        <v>REIT - Residential</v>
      </c>
      <c r="AD143" s="146" t="str">
        <f>IF(ISBLANK($F143),"",IF(ISNA(VBLookup($F143,Сектора!$B$2:$G$6725,3)),"Unknown",VBLookup($F143,Сектора!$B$2:$G$6725,3)))</f>
        <v>Financial</v>
      </c>
      <c r="AE143" s="146" t="str">
        <f>IF(ISBLANK($F143),"",IF(ISNA(VBLookup($F143,Сектора!$B$2:$G$6725,6)),"Unknown",VBLookup($F143,Сектора!$B$2:$G$6725,6)))</f>
        <v>NYSE</v>
      </c>
      <c r="AF143" s="146" t="str">
        <f>IF(ISNUMBER($B143),VBLookup(WEEKDAY($B143,2),Служебный!$I$2:$J$8,2),"")</f>
        <v>Четверг</v>
      </c>
      <c r="AG143" s="38">
        <f t="shared" si="53"/>
        <v>46</v>
      </c>
      <c r="AH143" s="146" t="str">
        <f>IF(ISNUMBER($B143),VBLookup(MONTH($B143),Служебный!$L$2:$M$13,2),"")</f>
        <v>Ноябрь</v>
      </c>
      <c r="AI143" s="38">
        <f t="shared" si="54"/>
        <v>2012</v>
      </c>
      <c r="AJ143" s="210">
        <f t="shared" si="55"/>
        <v>0.39583333333333331</v>
      </c>
      <c r="AK143" s="211">
        <f t="shared" si="46"/>
        <v>0</v>
      </c>
      <c r="AL143" s="212">
        <f t="shared" si="56"/>
        <v>25</v>
      </c>
      <c r="AM143" s="213">
        <f t="shared" si="59"/>
        <v>1199.6599999999999</v>
      </c>
      <c r="AN143" s="213">
        <f t="shared" si="57"/>
        <v>0</v>
      </c>
      <c r="AO143" s="212">
        <f t="shared" si="58"/>
        <v>400</v>
      </c>
    </row>
    <row r="144" spans="1:41" ht="15" customHeight="1" x14ac:dyDescent="0.25">
      <c r="A144" s="72">
        <v>143</v>
      </c>
      <c r="B144" s="214">
        <v>41221</v>
      </c>
      <c r="C144" s="214">
        <v>41221</v>
      </c>
      <c r="D144" s="204">
        <v>0.40138888888888885</v>
      </c>
      <c r="E144" s="204">
        <v>0.40138888888888885</v>
      </c>
      <c r="F144" s="151" t="s">
        <v>13973</v>
      </c>
      <c r="G144" s="151" t="s">
        <v>26</v>
      </c>
      <c r="H144" s="36">
        <v>54.35</v>
      </c>
      <c r="I144" s="80">
        <v>54.5</v>
      </c>
      <c r="J144" s="80">
        <v>54.3</v>
      </c>
      <c r="K144" s="81">
        <v>200</v>
      </c>
      <c r="L144" s="152" t="s">
        <v>11994</v>
      </c>
      <c r="M144" s="152" t="s">
        <v>11983</v>
      </c>
      <c r="N144" s="215">
        <v>2</v>
      </c>
      <c r="O144" s="152" t="s">
        <v>13945</v>
      </c>
      <c r="P144" s="80">
        <v>2.5</v>
      </c>
      <c r="Q144" s="37">
        <f t="shared" si="47"/>
        <v>5</v>
      </c>
      <c r="R144" s="37">
        <f t="shared" si="48"/>
        <v>10900</v>
      </c>
      <c r="S144" s="37">
        <f t="shared" si="49"/>
        <v>10860</v>
      </c>
      <c r="T144" s="69">
        <f t="shared" si="50"/>
        <v>-20.000000000000284</v>
      </c>
      <c r="U144" s="37">
        <f t="shared" si="44"/>
        <v>-40</v>
      </c>
      <c r="V144" s="37">
        <f t="shared" si="45"/>
        <v>-45</v>
      </c>
      <c r="W144" s="206">
        <f t="shared" si="42"/>
        <v>-2.0596792049638268E-2</v>
      </c>
      <c r="X144" s="206">
        <f t="shared" si="43"/>
        <v>-2.9057378637015231E-2</v>
      </c>
      <c r="Y144" s="37">
        <f t="shared" si="40"/>
        <v>1902.05</v>
      </c>
      <c r="Z144" s="37">
        <f t="shared" si="41"/>
        <v>1503.6599999999999</v>
      </c>
      <c r="AA144" s="38">
        <f t="shared" si="51"/>
        <v>0</v>
      </c>
      <c r="AB144" s="39">
        <f t="shared" si="52"/>
        <v>-1.5</v>
      </c>
      <c r="AC144" s="146" t="str">
        <f>IF(ISBLANK($F144),"",IF(ISNA(VBLookup($F144,Сектора!$B$2:$G$6725,4)),"Unknown",VBLookup($F144,Сектора!$B$2:$G$6725,4)))</f>
        <v>Unknown</v>
      </c>
      <c r="AD144" s="146" t="str">
        <f>IF(ISBLANK($F144),"",IF(ISNA(VBLookup($F144,Сектора!$B$2:$G$6725,3)),"Unknown",VBLookup($F144,Сектора!$B$2:$G$6725,3)))</f>
        <v>Unknown</v>
      </c>
      <c r="AE144" s="146" t="str">
        <f>IF(ISBLANK($F144),"",IF(ISNA(VBLookup($F144,Сектора!$B$2:$G$6725,6)),"Unknown",VBLookup($F144,Сектора!$B$2:$G$6725,6)))</f>
        <v>Unknown</v>
      </c>
      <c r="AF144" s="146" t="str">
        <f>IF(ISNUMBER($B144),VBLookup(WEEKDAY($B144,2),Служебный!$I$2:$J$8,2),"")</f>
        <v>Четверг</v>
      </c>
      <c r="AG144" s="38">
        <f t="shared" si="53"/>
        <v>46</v>
      </c>
      <c r="AH144" s="146" t="str">
        <f>IF(ISNUMBER($B144),VBLookup(MONTH($B144),Служебный!$L$2:$M$13,2),"")</f>
        <v>Ноябрь</v>
      </c>
      <c r="AI144" s="38">
        <f t="shared" si="54"/>
        <v>2012</v>
      </c>
      <c r="AJ144" s="210">
        <f t="shared" si="55"/>
        <v>0.39583333333333331</v>
      </c>
      <c r="AK144" s="211">
        <f t="shared" si="46"/>
        <v>0</v>
      </c>
      <c r="AL144" s="212">
        <f t="shared" si="56"/>
        <v>55</v>
      </c>
      <c r="AM144" s="213">
        <f t="shared" si="59"/>
        <v>0</v>
      </c>
      <c r="AN144" s="213">
        <f t="shared" si="57"/>
        <v>0</v>
      </c>
      <c r="AO144" s="212">
        <f t="shared" si="58"/>
        <v>400</v>
      </c>
    </row>
    <row r="145" spans="1:41" ht="15" customHeight="1" x14ac:dyDescent="0.25">
      <c r="A145" s="72">
        <v>144</v>
      </c>
      <c r="B145" s="214">
        <v>41221</v>
      </c>
      <c r="C145" s="214">
        <v>41221</v>
      </c>
      <c r="D145" s="204">
        <v>0.40277777777777773</v>
      </c>
      <c r="E145" s="204">
        <v>0.4055555555555555</v>
      </c>
      <c r="F145" s="151" t="s">
        <v>13973</v>
      </c>
      <c r="G145" s="151" t="s">
        <v>26</v>
      </c>
      <c r="H145" s="36">
        <v>54.78</v>
      </c>
      <c r="I145" s="80">
        <v>55</v>
      </c>
      <c r="J145" s="80">
        <v>54.61</v>
      </c>
      <c r="K145" s="81">
        <v>200</v>
      </c>
      <c r="L145" s="152" t="s">
        <v>11994</v>
      </c>
      <c r="M145" s="152" t="s">
        <v>11983</v>
      </c>
      <c r="N145" s="215">
        <v>2</v>
      </c>
      <c r="O145" s="152" t="s">
        <v>13945</v>
      </c>
      <c r="P145" s="80">
        <v>2.5</v>
      </c>
      <c r="Q145" s="37">
        <f t="shared" si="47"/>
        <v>5</v>
      </c>
      <c r="R145" s="37">
        <f t="shared" si="48"/>
        <v>11000</v>
      </c>
      <c r="S145" s="37">
        <f t="shared" si="49"/>
        <v>10922</v>
      </c>
      <c r="T145" s="69">
        <f t="shared" si="50"/>
        <v>-39.000000000000057</v>
      </c>
      <c r="U145" s="37">
        <f t="shared" si="44"/>
        <v>-78</v>
      </c>
      <c r="V145" s="37">
        <f t="shared" si="45"/>
        <v>-83</v>
      </c>
      <c r="W145" s="206">
        <f t="shared" si="42"/>
        <v>-4.100838568912489E-2</v>
      </c>
      <c r="X145" s="206">
        <f t="shared" si="43"/>
        <v>-5.5198648630674495E-2</v>
      </c>
      <c r="Y145" s="37">
        <f t="shared" si="40"/>
        <v>1824.05</v>
      </c>
      <c r="Z145" s="37">
        <f t="shared" si="41"/>
        <v>1420.6599999999999</v>
      </c>
      <c r="AA145" s="38">
        <f t="shared" si="51"/>
        <v>3.9999999920837581</v>
      </c>
      <c r="AB145" s="39">
        <f t="shared" si="52"/>
        <v>-2</v>
      </c>
      <c r="AC145" s="146" t="str">
        <f>IF(ISBLANK($F145),"",IF(ISNA(VBLookup($F145,Сектора!$B$2:$G$6725,4)),"Unknown",VBLookup($F145,Сектора!$B$2:$G$6725,4)))</f>
        <v>Unknown</v>
      </c>
      <c r="AD145" s="146" t="str">
        <f>IF(ISBLANK($F145),"",IF(ISNA(VBLookup($F145,Сектора!$B$2:$G$6725,3)),"Unknown",VBLookup($F145,Сектора!$B$2:$G$6725,3)))</f>
        <v>Unknown</v>
      </c>
      <c r="AE145" s="146" t="str">
        <f>IF(ISBLANK($F145),"",IF(ISNA(VBLookup($F145,Сектора!$B$2:$G$6725,6)),"Unknown",VBLookup($F145,Сектора!$B$2:$G$6725,6)))</f>
        <v>Unknown</v>
      </c>
      <c r="AF145" s="146" t="str">
        <f>IF(ISNUMBER($B145),VBLookup(WEEKDAY($B145,2),Служебный!$I$2:$J$8,2),"")</f>
        <v>Четверг</v>
      </c>
      <c r="AG145" s="38">
        <f t="shared" si="53"/>
        <v>46</v>
      </c>
      <c r="AH145" s="146" t="str">
        <f>IF(ISNUMBER($B145),VBLookup(MONTH($B145),Служебный!$L$2:$M$13,2),"")</f>
        <v>Ноябрь</v>
      </c>
      <c r="AI145" s="38">
        <f t="shared" si="54"/>
        <v>2012</v>
      </c>
      <c r="AJ145" s="210">
        <f t="shared" si="55"/>
        <v>0.39583333333333331</v>
      </c>
      <c r="AK145" s="211">
        <f t="shared" si="46"/>
        <v>0</v>
      </c>
      <c r="AL145" s="212">
        <f t="shared" si="56"/>
        <v>55</v>
      </c>
      <c r="AM145" s="213">
        <f t="shared" si="59"/>
        <v>0</v>
      </c>
      <c r="AN145" s="213">
        <f t="shared" si="57"/>
        <v>0</v>
      </c>
      <c r="AO145" s="212">
        <f t="shared" si="58"/>
        <v>400</v>
      </c>
    </row>
    <row r="146" spans="1:41" ht="15" customHeight="1" x14ac:dyDescent="0.25">
      <c r="A146" s="72">
        <v>145</v>
      </c>
      <c r="B146" s="214">
        <v>41221</v>
      </c>
      <c r="C146" s="214">
        <v>41221</v>
      </c>
      <c r="D146" s="204">
        <v>0.40763888888888888</v>
      </c>
      <c r="E146" s="204">
        <v>0.40972222222222227</v>
      </c>
      <c r="F146" s="151" t="s">
        <v>12263</v>
      </c>
      <c r="G146" s="151" t="s">
        <v>26</v>
      </c>
      <c r="H146" s="36">
        <v>23.98</v>
      </c>
      <c r="I146" s="80">
        <v>24.29</v>
      </c>
      <c r="J146" s="80">
        <v>23.92</v>
      </c>
      <c r="K146" s="81">
        <v>300</v>
      </c>
      <c r="L146" s="152" t="s">
        <v>11991</v>
      </c>
      <c r="M146" s="152" t="s">
        <v>11983</v>
      </c>
      <c r="N146" s="215">
        <v>2</v>
      </c>
      <c r="O146" s="152" t="s">
        <v>13945</v>
      </c>
      <c r="P146" s="80">
        <v>2.5</v>
      </c>
      <c r="Q146" s="37">
        <f t="shared" si="47"/>
        <v>7.5</v>
      </c>
      <c r="R146" s="37">
        <f t="shared" si="48"/>
        <v>7287</v>
      </c>
      <c r="S146" s="37">
        <f t="shared" si="49"/>
        <v>7176.0000000000009</v>
      </c>
      <c r="T146" s="69">
        <f t="shared" si="50"/>
        <v>-36.999999999999744</v>
      </c>
      <c r="U146" s="37">
        <f t="shared" si="44"/>
        <v>-111</v>
      </c>
      <c r="V146" s="37">
        <f t="shared" si="45"/>
        <v>-118.5</v>
      </c>
      <c r="W146" s="206">
        <f t="shared" si="42"/>
        <v>-6.0853595022066283E-2</v>
      </c>
      <c r="X146" s="206">
        <f t="shared" si="43"/>
        <v>-8.3411935297678555E-2</v>
      </c>
      <c r="Y146" s="37">
        <f t="shared" si="40"/>
        <v>1713.05</v>
      </c>
      <c r="Z146" s="37">
        <f t="shared" si="41"/>
        <v>1302.1599999999999</v>
      </c>
      <c r="AA146" s="38">
        <f t="shared" si="51"/>
        <v>2.9999999993015081</v>
      </c>
      <c r="AB146" s="39">
        <f t="shared" si="52"/>
        <v>-1</v>
      </c>
      <c r="AC146" s="146" t="str">
        <f>IF(ISBLANK($F146),"",IF(ISNA(VBLookup($F146,Сектора!$B$2:$G$6725,4)),"Unknown",VBLookup($F146,Сектора!$B$2:$G$6725,4)))</f>
        <v>Diversified Machinery</v>
      </c>
      <c r="AD146" s="146" t="str">
        <f>IF(ISBLANK($F146),"",IF(ISNA(VBLookup($F146,Сектора!$B$2:$G$6725,3)),"Unknown",VBLookup($F146,Сектора!$B$2:$G$6725,3)))</f>
        <v>Industrial Goods</v>
      </c>
      <c r="AE146" s="146" t="str">
        <f>IF(ISBLANK($F146),"",IF(ISNA(VBLookup($F146,Сектора!$B$2:$G$6725,6)),"Unknown",VBLookup($F146,Сектора!$B$2:$G$6725,6)))</f>
        <v>NYSE</v>
      </c>
      <c r="AF146" s="146" t="str">
        <f>IF(ISNUMBER($B146),VBLookup(WEEKDAY($B146,2),Служебный!$I$2:$J$8,2),"")</f>
        <v>Четверг</v>
      </c>
      <c r="AG146" s="38">
        <f t="shared" si="53"/>
        <v>46</v>
      </c>
      <c r="AH146" s="146" t="str">
        <f>IF(ISNUMBER($B146),VBLookup(MONTH($B146),Служебный!$L$2:$M$13,2),"")</f>
        <v>Ноябрь</v>
      </c>
      <c r="AI146" s="38">
        <f t="shared" si="54"/>
        <v>2012</v>
      </c>
      <c r="AJ146" s="210">
        <f t="shared" si="55"/>
        <v>0.41666666666666663</v>
      </c>
      <c r="AK146" s="211">
        <f t="shared" si="46"/>
        <v>0</v>
      </c>
      <c r="AL146" s="212">
        <f t="shared" si="56"/>
        <v>25</v>
      </c>
      <c r="AM146" s="213">
        <f t="shared" si="59"/>
        <v>0</v>
      </c>
      <c r="AN146" s="213">
        <f t="shared" si="57"/>
        <v>0</v>
      </c>
      <c r="AO146" s="212">
        <f t="shared" si="58"/>
        <v>600</v>
      </c>
    </row>
    <row r="147" spans="1:41" ht="15" customHeight="1" x14ac:dyDescent="0.25">
      <c r="A147" s="72">
        <v>146</v>
      </c>
      <c r="B147" s="214">
        <v>41221</v>
      </c>
      <c r="C147" s="214">
        <v>41221</v>
      </c>
      <c r="D147" s="204">
        <v>0.41319444444444442</v>
      </c>
      <c r="E147" s="204">
        <v>0.41388888888888892</v>
      </c>
      <c r="F147" s="151" t="s">
        <v>12263</v>
      </c>
      <c r="G147" s="151" t="s">
        <v>26</v>
      </c>
      <c r="H147" s="36">
        <v>23.88</v>
      </c>
      <c r="I147" s="80">
        <v>24</v>
      </c>
      <c r="J147" s="80">
        <v>23.87</v>
      </c>
      <c r="K147" s="81">
        <v>300</v>
      </c>
      <c r="L147" s="152" t="s">
        <v>11991</v>
      </c>
      <c r="M147" s="152" t="s">
        <v>11983</v>
      </c>
      <c r="N147" s="215">
        <v>2</v>
      </c>
      <c r="O147" s="152" t="s">
        <v>13945</v>
      </c>
      <c r="P147" s="80">
        <v>2.5</v>
      </c>
      <c r="Q147" s="37">
        <f t="shared" si="47"/>
        <v>7.5</v>
      </c>
      <c r="R147" s="37">
        <f t="shared" si="48"/>
        <v>7200</v>
      </c>
      <c r="S147" s="37">
        <f t="shared" si="49"/>
        <v>7161</v>
      </c>
      <c r="T147" s="69">
        <f t="shared" si="50"/>
        <v>-12.999999999999901</v>
      </c>
      <c r="U147" s="37">
        <f t="shared" si="44"/>
        <v>-39</v>
      </c>
      <c r="V147" s="37">
        <f t="shared" si="45"/>
        <v>-46.5</v>
      </c>
      <c r="W147" s="206">
        <f t="shared" si="42"/>
        <v>-2.2766410787776189E-2</v>
      </c>
      <c r="X147" s="206">
        <f t="shared" si="43"/>
        <v>-3.5709897401241017E-2</v>
      </c>
      <c r="Y147" s="37">
        <f t="shared" si="40"/>
        <v>1674.05</v>
      </c>
      <c r="Z147" s="37">
        <f t="shared" si="41"/>
        <v>1255.6599999999999</v>
      </c>
      <c r="AA147" s="38">
        <f t="shared" si="51"/>
        <v>1.000000003259629</v>
      </c>
      <c r="AB147" s="39">
        <f t="shared" si="52"/>
        <v>-1</v>
      </c>
      <c r="AC147" s="146" t="str">
        <f>IF(ISBLANK($F147),"",IF(ISNA(VBLookup($F147,Сектора!$B$2:$G$6725,4)),"Unknown",VBLookup($F147,Сектора!$B$2:$G$6725,4)))</f>
        <v>Diversified Machinery</v>
      </c>
      <c r="AD147" s="146" t="str">
        <f>IF(ISBLANK($F147),"",IF(ISNA(VBLookup($F147,Сектора!$B$2:$G$6725,3)),"Unknown",VBLookup($F147,Сектора!$B$2:$G$6725,3)))</f>
        <v>Industrial Goods</v>
      </c>
      <c r="AE147" s="146" t="str">
        <f>IF(ISBLANK($F147),"",IF(ISNA(VBLookup($F147,Сектора!$B$2:$G$6725,6)),"Unknown",VBLookup($F147,Сектора!$B$2:$G$6725,6)))</f>
        <v>NYSE</v>
      </c>
      <c r="AF147" s="146" t="str">
        <f>IF(ISNUMBER($B147),VBLookup(WEEKDAY($B147,2),Служебный!$I$2:$J$8,2),"")</f>
        <v>Четверг</v>
      </c>
      <c r="AG147" s="38">
        <f t="shared" si="53"/>
        <v>46</v>
      </c>
      <c r="AH147" s="146" t="str">
        <f>IF(ISNUMBER($B147),VBLookup(MONTH($B147),Служебный!$L$2:$M$13,2),"")</f>
        <v>Ноябрь</v>
      </c>
      <c r="AI147" s="38">
        <f t="shared" si="54"/>
        <v>2012</v>
      </c>
      <c r="AJ147" s="210">
        <f t="shared" si="55"/>
        <v>0.41666666666666663</v>
      </c>
      <c r="AK147" s="211">
        <f t="shared" si="46"/>
        <v>0</v>
      </c>
      <c r="AL147" s="212">
        <f t="shared" si="56"/>
        <v>25</v>
      </c>
      <c r="AM147" s="213">
        <f t="shared" si="59"/>
        <v>0</v>
      </c>
      <c r="AN147" s="213">
        <f t="shared" si="57"/>
        <v>0</v>
      </c>
      <c r="AO147" s="212">
        <f t="shared" si="58"/>
        <v>600</v>
      </c>
    </row>
    <row r="148" spans="1:41" ht="15" customHeight="1" x14ac:dyDescent="0.25">
      <c r="A148" s="72">
        <v>147</v>
      </c>
      <c r="B148" s="214">
        <v>41221</v>
      </c>
      <c r="C148" s="214">
        <v>41221</v>
      </c>
      <c r="D148" s="204">
        <v>0.4145833333333333</v>
      </c>
      <c r="E148" s="204">
        <v>0.47361111111111115</v>
      </c>
      <c r="F148" s="151" t="s">
        <v>3107</v>
      </c>
      <c r="G148" s="151" t="s">
        <v>26</v>
      </c>
      <c r="H148" s="36">
        <v>53.29</v>
      </c>
      <c r="I148" s="80">
        <v>53.39</v>
      </c>
      <c r="J148" s="80">
        <v>54</v>
      </c>
      <c r="K148" s="81">
        <v>500</v>
      </c>
      <c r="L148" s="152" t="s">
        <v>11993</v>
      </c>
      <c r="M148" s="152" t="s">
        <v>11985</v>
      </c>
      <c r="N148" s="215">
        <v>3</v>
      </c>
      <c r="O148" s="152" t="s">
        <v>13974</v>
      </c>
      <c r="P148" s="80">
        <v>2.5</v>
      </c>
      <c r="Q148" s="37">
        <f t="shared" si="47"/>
        <v>12.5</v>
      </c>
      <c r="R148" s="37">
        <f t="shared" si="48"/>
        <v>26695</v>
      </c>
      <c r="S148" s="37">
        <f t="shared" si="49"/>
        <v>27000</v>
      </c>
      <c r="T148" s="69">
        <f t="shared" si="50"/>
        <v>60.999999999999943</v>
      </c>
      <c r="U148" s="37">
        <f t="shared" si="44"/>
        <v>305</v>
      </c>
      <c r="V148" s="37">
        <f t="shared" si="45"/>
        <v>292.5</v>
      </c>
      <c r="W148" s="206">
        <f t="shared" si="42"/>
        <v>0.18219288551715898</v>
      </c>
      <c r="X148" s="206">
        <f t="shared" si="43"/>
        <v>0.23294522402561205</v>
      </c>
      <c r="Y148" s="37">
        <f t="shared" si="40"/>
        <v>1979.05</v>
      </c>
      <c r="Z148" s="37">
        <f t="shared" si="41"/>
        <v>1548.1599999999999</v>
      </c>
      <c r="AA148" s="38">
        <f t="shared" si="51"/>
        <v>85.000000004656613</v>
      </c>
      <c r="AB148" s="39">
        <f t="shared" si="52"/>
        <v>6</v>
      </c>
      <c r="AC148" s="146" t="str">
        <f>IF(ISBLANK($F148),"",IF(ISNA(VBLookup($F148,Сектора!$B$2:$G$6725,4)),"Unknown",VBLookup($F148,Сектора!$B$2:$G$6725,4)))</f>
        <v>Processed &amp; Packaged Goods</v>
      </c>
      <c r="AD148" s="146" t="str">
        <f>IF(ISBLANK($F148),"",IF(ISNA(VBLookup($F148,Сектора!$B$2:$G$6725,3)),"Unknown",VBLookup($F148,Сектора!$B$2:$G$6725,3)))</f>
        <v>Consumer Goods</v>
      </c>
      <c r="AE148" s="146" t="str">
        <f>IF(ISBLANK($F148),"",IF(ISNA(VBLookup($F148,Сектора!$B$2:$G$6725,6)),"Unknown",VBLookup($F148,Сектора!$B$2:$G$6725,6)))</f>
        <v>NYSE</v>
      </c>
      <c r="AF148" s="146" t="str">
        <f>IF(ISNUMBER($B148),VBLookup(WEEKDAY($B148,2),Служебный!$I$2:$J$8,2),"")</f>
        <v>Четверг</v>
      </c>
      <c r="AG148" s="38">
        <f t="shared" si="53"/>
        <v>46</v>
      </c>
      <c r="AH148" s="146" t="str">
        <f>IF(ISNUMBER($B148),VBLookup(MONTH($B148),Служебный!$L$2:$M$13,2),"")</f>
        <v>Ноябрь</v>
      </c>
      <c r="AI148" s="38">
        <f t="shared" si="54"/>
        <v>2012</v>
      </c>
      <c r="AJ148" s="210">
        <f t="shared" si="55"/>
        <v>0.41666666666666663</v>
      </c>
      <c r="AK148" s="211">
        <f t="shared" si="46"/>
        <v>90</v>
      </c>
      <c r="AL148" s="212">
        <f t="shared" si="56"/>
        <v>55</v>
      </c>
      <c r="AM148" s="213">
        <f t="shared" si="59"/>
        <v>0</v>
      </c>
      <c r="AN148" s="213">
        <f t="shared" si="57"/>
        <v>1548.1599999999999</v>
      </c>
      <c r="AO148" s="212">
        <f t="shared" si="58"/>
        <v>1000</v>
      </c>
    </row>
    <row r="149" spans="1:41" ht="15" customHeight="1" x14ac:dyDescent="0.25">
      <c r="A149" s="72">
        <v>148</v>
      </c>
      <c r="B149" s="214">
        <v>41226</v>
      </c>
      <c r="C149" s="214">
        <v>41226</v>
      </c>
      <c r="D149" s="204">
        <v>0.4145833333333333</v>
      </c>
      <c r="E149" s="204">
        <v>0.41666666666666669</v>
      </c>
      <c r="F149" s="151" t="s">
        <v>1547</v>
      </c>
      <c r="G149" s="151" t="s">
        <v>26</v>
      </c>
      <c r="H149" s="36">
        <v>29.28</v>
      </c>
      <c r="I149" s="80">
        <v>29.32</v>
      </c>
      <c r="J149" s="80">
        <v>29.35</v>
      </c>
      <c r="K149" s="81">
        <v>300</v>
      </c>
      <c r="L149" s="152" t="s">
        <v>11994</v>
      </c>
      <c r="M149" s="152" t="s">
        <v>11985</v>
      </c>
      <c r="N149" s="215">
        <v>3</v>
      </c>
      <c r="O149" s="152" t="s">
        <v>13945</v>
      </c>
      <c r="P149" s="80">
        <v>2.5</v>
      </c>
      <c r="Q149" s="37">
        <f t="shared" si="47"/>
        <v>7.5</v>
      </c>
      <c r="R149" s="37">
        <f t="shared" si="48"/>
        <v>8796</v>
      </c>
      <c r="S149" s="37">
        <f t="shared" si="49"/>
        <v>8805</v>
      </c>
      <c r="T149" s="69">
        <f t="shared" si="50"/>
        <v>3.0000000000001137</v>
      </c>
      <c r="U149" s="37">
        <f t="shared" si="44"/>
        <v>9</v>
      </c>
      <c r="V149" s="37">
        <f t="shared" si="45"/>
        <v>1.5</v>
      </c>
      <c r="W149" s="206">
        <f t="shared" si="42"/>
        <v>4.5476364922563857E-3</v>
      </c>
      <c r="X149" s="206">
        <f t="shared" si="43"/>
        <v>9.6889210417527914E-4</v>
      </c>
      <c r="Y149" s="37">
        <f t="shared" si="40"/>
        <v>1988.05</v>
      </c>
      <c r="Z149" s="37">
        <f t="shared" si="41"/>
        <v>1549.6599999999999</v>
      </c>
      <c r="AA149" s="38">
        <f t="shared" si="51"/>
        <v>2.9999999993015081</v>
      </c>
      <c r="AB149" s="39">
        <f t="shared" si="52"/>
        <v>1</v>
      </c>
      <c r="AC149" s="146" t="str">
        <f>IF(ISBLANK($F149),"",IF(ISNA(VBLookup($F149,Сектора!$B$2:$G$6725,4)),"Unknown",VBLookup($F149,Сектора!$B$2:$G$6725,4)))</f>
        <v>Chemicals - Major Diversified</v>
      </c>
      <c r="AD149" s="146" t="str">
        <f>IF(ISBLANK($F149),"",IF(ISNA(VBLookup($F149,Сектора!$B$2:$G$6725,3)),"Unknown",VBLookup($F149,Сектора!$B$2:$G$6725,3)))</f>
        <v>Basic Materials</v>
      </c>
      <c r="AE149" s="146" t="str">
        <f>IF(ISBLANK($F149),"",IF(ISNA(VBLookup($F149,Сектора!$B$2:$G$6725,6)),"Unknown",VBLookup($F149,Сектора!$B$2:$G$6725,6)))</f>
        <v>NYSE</v>
      </c>
      <c r="AF149" s="146" t="str">
        <f>IF(ISNUMBER($B149),VBLookup(WEEKDAY($B149,2),Служебный!$I$2:$J$8,2),"")</f>
        <v>Вторник</v>
      </c>
      <c r="AG149" s="38">
        <f t="shared" si="53"/>
        <v>47</v>
      </c>
      <c r="AH149" s="146" t="str">
        <f>IF(ISNUMBER($B149),VBLookup(MONTH($B149),Служебный!$L$2:$M$13,2),"")</f>
        <v>Ноябрь</v>
      </c>
      <c r="AI149" s="38">
        <f t="shared" si="54"/>
        <v>2012</v>
      </c>
      <c r="AJ149" s="210">
        <f t="shared" si="55"/>
        <v>0.41666666666666663</v>
      </c>
      <c r="AK149" s="211">
        <f t="shared" si="46"/>
        <v>0</v>
      </c>
      <c r="AL149" s="212">
        <f t="shared" si="56"/>
        <v>30</v>
      </c>
      <c r="AM149" s="213">
        <f t="shared" si="59"/>
        <v>1548.1599999999999</v>
      </c>
      <c r="AN149" s="213">
        <f t="shared" si="57"/>
        <v>0</v>
      </c>
      <c r="AO149" s="212">
        <f t="shared" si="58"/>
        <v>600</v>
      </c>
    </row>
    <row r="150" spans="1:41" ht="15" customHeight="1" x14ac:dyDescent="0.25">
      <c r="A150" s="72">
        <v>149</v>
      </c>
      <c r="B150" s="214">
        <v>41226</v>
      </c>
      <c r="C150" s="214">
        <v>41226</v>
      </c>
      <c r="D150" s="204">
        <v>0.42569444444444443</v>
      </c>
      <c r="E150" s="204">
        <v>0.43055555555555558</v>
      </c>
      <c r="F150" s="151" t="s">
        <v>3542</v>
      </c>
      <c r="G150" s="151" t="s">
        <v>26</v>
      </c>
      <c r="H150" s="36">
        <v>39.909999999999997</v>
      </c>
      <c r="I150" s="80">
        <v>40.049999999999997</v>
      </c>
      <c r="J150" s="80">
        <v>40.450000000000003</v>
      </c>
      <c r="K150" s="81">
        <v>100</v>
      </c>
      <c r="L150" s="152" t="s">
        <v>11993</v>
      </c>
      <c r="M150" s="152" t="s">
        <v>11985</v>
      </c>
      <c r="N150" s="215">
        <v>3</v>
      </c>
      <c r="O150" s="152" t="s">
        <v>13974</v>
      </c>
      <c r="P150" s="80">
        <v>2.5</v>
      </c>
      <c r="Q150" s="37">
        <f t="shared" si="47"/>
        <v>2.5</v>
      </c>
      <c r="R150" s="37">
        <f t="shared" si="48"/>
        <v>4004.9999999999995</v>
      </c>
      <c r="S150" s="37">
        <f t="shared" si="49"/>
        <v>4045.0000000000005</v>
      </c>
      <c r="T150" s="69">
        <f t="shared" si="50"/>
        <v>40.000000000000568</v>
      </c>
      <c r="U150" s="37">
        <f t="shared" si="44"/>
        <v>40</v>
      </c>
      <c r="V150" s="37">
        <f t="shared" si="45"/>
        <v>37.5</v>
      </c>
      <c r="W150" s="206">
        <f t="shared" si="42"/>
        <v>2.0120218304368602E-2</v>
      </c>
      <c r="X150" s="206">
        <f t="shared" si="43"/>
        <v>2.4198856523366417E-2</v>
      </c>
      <c r="Y150" s="37">
        <f t="shared" ref="Y150:Y213" si="60">IF(AND(ISNUMBER($Y149),ISNUMBER($U150)),$Y149+$U150,"")</f>
        <v>2028.05</v>
      </c>
      <c r="Z150" s="37">
        <f t="shared" ref="Z150:Z213" si="61">IF(AND(ISNUMBER($Z149),ISNUMBER($V150)),$Z149+$V150,"")</f>
        <v>1587.1599999999999</v>
      </c>
      <c r="AA150" s="38">
        <f t="shared" si="51"/>
        <v>7.0000000018626451</v>
      </c>
      <c r="AB150" s="39">
        <f t="shared" si="52"/>
        <v>3</v>
      </c>
      <c r="AC150" s="146" t="str">
        <f>IF(ISBLANK($F150),"",IF(ISNA(VBLookup($F150,Сектора!$B$2:$G$6725,4)),"Unknown",VBLookup($F150,Сектора!$B$2:$G$6725,4)))</f>
        <v>Oil &amp; Gas Pipelines</v>
      </c>
      <c r="AD150" s="146" t="str">
        <f>IF(ISBLANK($F150),"",IF(ISNA(VBLookup($F150,Сектора!$B$2:$G$6725,3)),"Unknown",VBLookup($F150,Сектора!$B$2:$G$6725,3)))</f>
        <v>Basic Materials</v>
      </c>
      <c r="AE150" s="146" t="str">
        <f>IF(ISBLANK($F150),"",IF(ISNA(VBLookup($F150,Сектора!$B$2:$G$6725,6)),"Unknown",VBLookup($F150,Сектора!$B$2:$G$6725,6)))</f>
        <v>NYSE</v>
      </c>
      <c r="AF150" s="146" t="str">
        <f>IF(ISNUMBER($B150),VBLookup(WEEKDAY($B150,2),Служебный!$I$2:$J$8,2),"")</f>
        <v>Вторник</v>
      </c>
      <c r="AG150" s="38">
        <f t="shared" si="53"/>
        <v>47</v>
      </c>
      <c r="AH150" s="146" t="str">
        <f>IF(ISNUMBER($B150),VBLookup(MONTH($B150),Служебный!$L$2:$M$13,2),"")</f>
        <v>Ноябрь</v>
      </c>
      <c r="AI150" s="38">
        <f t="shared" si="54"/>
        <v>2012</v>
      </c>
      <c r="AJ150" s="210">
        <f t="shared" si="55"/>
        <v>0.41666666666666663</v>
      </c>
      <c r="AK150" s="211">
        <f t="shared" si="46"/>
        <v>10</v>
      </c>
      <c r="AL150" s="212">
        <f t="shared" si="56"/>
        <v>40</v>
      </c>
      <c r="AM150" s="213">
        <f t="shared" si="59"/>
        <v>0</v>
      </c>
      <c r="AN150" s="213">
        <f t="shared" si="57"/>
        <v>0</v>
      </c>
      <c r="AO150" s="212">
        <f t="shared" si="58"/>
        <v>200</v>
      </c>
    </row>
    <row r="151" spans="1:41" ht="15" customHeight="1" x14ac:dyDescent="0.25">
      <c r="A151" s="72">
        <v>150</v>
      </c>
      <c r="B151" s="214">
        <v>41226</v>
      </c>
      <c r="C151" s="214">
        <v>41226</v>
      </c>
      <c r="D151" s="204">
        <v>0.42569444444444443</v>
      </c>
      <c r="E151" s="204">
        <v>0.4375</v>
      </c>
      <c r="F151" s="151" t="s">
        <v>3542</v>
      </c>
      <c r="G151" s="151" t="s">
        <v>26</v>
      </c>
      <c r="H151" s="36">
        <v>39.909999999999997</v>
      </c>
      <c r="I151" s="80">
        <v>40.049999999999997</v>
      </c>
      <c r="J151" s="80">
        <v>40.6</v>
      </c>
      <c r="K151" s="81">
        <v>200</v>
      </c>
      <c r="L151" s="152" t="s">
        <v>11993</v>
      </c>
      <c r="M151" s="152" t="s">
        <v>11985</v>
      </c>
      <c r="N151" s="215">
        <v>3</v>
      </c>
      <c r="O151" s="152" t="s">
        <v>13974</v>
      </c>
      <c r="P151" s="80">
        <v>2.5</v>
      </c>
      <c r="Q151" s="37">
        <f t="shared" si="47"/>
        <v>5</v>
      </c>
      <c r="R151" s="37">
        <f t="shared" si="48"/>
        <v>8009.9999999999991</v>
      </c>
      <c r="S151" s="37">
        <f t="shared" si="49"/>
        <v>8120</v>
      </c>
      <c r="T151" s="69">
        <f t="shared" si="50"/>
        <v>55.000000000000426</v>
      </c>
      <c r="U151" s="37">
        <f t="shared" si="44"/>
        <v>110</v>
      </c>
      <c r="V151" s="37">
        <f t="shared" si="45"/>
        <v>105</v>
      </c>
      <c r="W151" s="206">
        <f t="shared" si="42"/>
        <v>5.4239293903010279E-2</v>
      </c>
      <c r="X151" s="206">
        <f t="shared" si="43"/>
        <v>6.6155901106378701E-2</v>
      </c>
      <c r="Y151" s="37">
        <f t="shared" si="60"/>
        <v>2138.0500000000002</v>
      </c>
      <c r="Z151" s="37">
        <f t="shared" si="61"/>
        <v>1692.1599999999999</v>
      </c>
      <c r="AA151" s="38">
        <f t="shared" si="51"/>
        <v>17.000000003026798</v>
      </c>
      <c r="AB151" s="39">
        <f t="shared" si="52"/>
        <v>4</v>
      </c>
      <c r="AC151" s="146" t="str">
        <f>IF(ISBLANK($F151),"",IF(ISNA(VBLookup($F151,Сектора!$B$2:$G$6725,4)),"Unknown",VBLookup($F151,Сектора!$B$2:$G$6725,4)))</f>
        <v>Oil &amp; Gas Pipelines</v>
      </c>
      <c r="AD151" s="146" t="str">
        <f>IF(ISBLANK($F151),"",IF(ISNA(VBLookup($F151,Сектора!$B$2:$G$6725,3)),"Unknown",VBLookup($F151,Сектора!$B$2:$G$6725,3)))</f>
        <v>Basic Materials</v>
      </c>
      <c r="AE151" s="146" t="str">
        <f>IF(ISBLANK($F151),"",IF(ISNA(VBLookup($F151,Сектора!$B$2:$G$6725,6)),"Unknown",VBLookup($F151,Сектора!$B$2:$G$6725,6)))</f>
        <v>NYSE</v>
      </c>
      <c r="AF151" s="146" t="str">
        <f>IF(ISNUMBER($B151),VBLookup(WEEKDAY($B151,2),Служебный!$I$2:$J$8,2),"")</f>
        <v>Вторник</v>
      </c>
      <c r="AG151" s="38">
        <f t="shared" si="53"/>
        <v>47</v>
      </c>
      <c r="AH151" s="146" t="str">
        <f>IF(ISNUMBER($B151),VBLookup(MONTH($B151),Служебный!$L$2:$M$13,2),"")</f>
        <v>Ноябрь</v>
      </c>
      <c r="AI151" s="38">
        <f t="shared" si="54"/>
        <v>2012</v>
      </c>
      <c r="AJ151" s="210">
        <f t="shared" si="55"/>
        <v>0.41666666666666663</v>
      </c>
      <c r="AK151" s="211">
        <f t="shared" si="46"/>
        <v>20</v>
      </c>
      <c r="AL151" s="212">
        <f t="shared" si="56"/>
        <v>40</v>
      </c>
      <c r="AM151" s="213">
        <f t="shared" si="59"/>
        <v>0</v>
      </c>
      <c r="AN151" s="213">
        <f t="shared" si="57"/>
        <v>1692.1599999999999</v>
      </c>
      <c r="AO151" s="212">
        <f t="shared" si="58"/>
        <v>400</v>
      </c>
    </row>
    <row r="152" spans="1:41" ht="15" customHeight="1" x14ac:dyDescent="0.25">
      <c r="A152" s="72">
        <v>151</v>
      </c>
      <c r="B152" s="214">
        <v>41228</v>
      </c>
      <c r="C152" s="214">
        <v>41228</v>
      </c>
      <c r="D152" s="204">
        <v>0.40347222222222223</v>
      </c>
      <c r="E152" s="204">
        <v>0.4069444444444445</v>
      </c>
      <c r="F152" s="151" t="s">
        <v>13975</v>
      </c>
      <c r="G152" s="151" t="s">
        <v>26</v>
      </c>
      <c r="H152" s="36">
        <v>42.94</v>
      </c>
      <c r="I152" s="80">
        <v>42.99</v>
      </c>
      <c r="J152" s="80">
        <v>43.05</v>
      </c>
      <c r="K152" s="81">
        <v>300</v>
      </c>
      <c r="L152" s="152" t="s">
        <v>11989</v>
      </c>
      <c r="M152" s="152" t="s">
        <v>11985</v>
      </c>
      <c r="N152" s="215">
        <v>3</v>
      </c>
      <c r="O152" s="152" t="s">
        <v>13976</v>
      </c>
      <c r="P152" s="80">
        <v>2.5</v>
      </c>
      <c r="Q152" s="37">
        <f t="shared" si="47"/>
        <v>7.5</v>
      </c>
      <c r="R152" s="37">
        <f t="shared" si="48"/>
        <v>12897</v>
      </c>
      <c r="S152" s="37">
        <f t="shared" si="49"/>
        <v>12915</v>
      </c>
      <c r="T152" s="69">
        <f t="shared" si="50"/>
        <v>5.9999999999995168</v>
      </c>
      <c r="U152" s="37">
        <f t="shared" si="44"/>
        <v>18</v>
      </c>
      <c r="V152" s="37">
        <f t="shared" si="45"/>
        <v>10.5</v>
      </c>
      <c r="W152" s="206">
        <f t="shared" si="42"/>
        <v>8.4188863684198211E-3</v>
      </c>
      <c r="X152" s="206">
        <f t="shared" si="43"/>
        <v>6.2050869894099856E-3</v>
      </c>
      <c r="Y152" s="37">
        <f t="shared" si="60"/>
        <v>2156.0500000000002</v>
      </c>
      <c r="Z152" s="37">
        <f t="shared" si="61"/>
        <v>1702.6599999999999</v>
      </c>
      <c r="AA152" s="38">
        <f t="shared" si="51"/>
        <v>5.0000000058207661</v>
      </c>
      <c r="AB152" s="39">
        <f t="shared" si="52"/>
        <v>1</v>
      </c>
      <c r="AC152" s="146" t="str">
        <f>IF(ISBLANK($F152),"",IF(ISNA(VBLookup($F152,Сектора!$B$2:$G$6725,4)),"Unknown",VBLookup($F152,Сектора!$B$2:$G$6725,4)))</f>
        <v>Unknown</v>
      </c>
      <c r="AD152" s="146" t="str">
        <f>IF(ISBLANK($F152),"",IF(ISNA(VBLookup($F152,Сектора!$B$2:$G$6725,3)),"Unknown",VBLookup($F152,Сектора!$B$2:$G$6725,3)))</f>
        <v>Unknown</v>
      </c>
      <c r="AE152" s="146" t="str">
        <f>IF(ISBLANK($F152),"",IF(ISNA(VBLookup($F152,Сектора!$B$2:$G$6725,6)),"Unknown",VBLookup($F152,Сектора!$B$2:$G$6725,6)))</f>
        <v>Unknown</v>
      </c>
      <c r="AF152" s="146" t="str">
        <f>IF(ISNUMBER($B152),VBLookup(WEEKDAY($B152,2),Служебный!$I$2:$J$8,2),"")</f>
        <v>Четверг</v>
      </c>
      <c r="AG152" s="38">
        <f t="shared" si="53"/>
        <v>47</v>
      </c>
      <c r="AH152" s="146" t="str">
        <f>IF(ISNUMBER($B152),VBLookup(MONTH($B152),Служебный!$L$2:$M$13,2),"")</f>
        <v>Ноябрь</v>
      </c>
      <c r="AI152" s="38">
        <f t="shared" si="54"/>
        <v>2012</v>
      </c>
      <c r="AJ152" s="210">
        <f t="shared" si="55"/>
        <v>0.39583333333333331</v>
      </c>
      <c r="AK152" s="211">
        <f t="shared" si="46"/>
        <v>10</v>
      </c>
      <c r="AL152" s="212">
        <f t="shared" si="56"/>
        <v>45</v>
      </c>
      <c r="AM152" s="213">
        <f t="shared" si="59"/>
        <v>1692.1599999999999</v>
      </c>
      <c r="AN152" s="213">
        <f t="shared" si="57"/>
        <v>0</v>
      </c>
      <c r="AO152" s="212">
        <f t="shared" si="58"/>
        <v>600</v>
      </c>
    </row>
    <row r="153" spans="1:41" ht="15" customHeight="1" x14ac:dyDescent="0.25">
      <c r="A153" s="72">
        <v>152</v>
      </c>
      <c r="B153" s="214">
        <v>41228</v>
      </c>
      <c r="C153" s="214">
        <v>41228</v>
      </c>
      <c r="D153" s="204">
        <v>0.40763888888888888</v>
      </c>
      <c r="E153" s="204">
        <v>0.41875000000000001</v>
      </c>
      <c r="F153" s="151" t="s">
        <v>13975</v>
      </c>
      <c r="G153" s="151" t="s">
        <v>26</v>
      </c>
      <c r="H153" s="36">
        <v>42.92</v>
      </c>
      <c r="I153" s="80">
        <v>43.04</v>
      </c>
      <c r="J153" s="80">
        <v>43.06</v>
      </c>
      <c r="K153" s="81">
        <v>300</v>
      </c>
      <c r="L153" s="152" t="s">
        <v>11989</v>
      </c>
      <c r="M153" s="152" t="s">
        <v>11985</v>
      </c>
      <c r="N153" s="215">
        <v>3</v>
      </c>
      <c r="O153" s="152" t="s">
        <v>13976</v>
      </c>
      <c r="P153" s="80">
        <v>2.5</v>
      </c>
      <c r="Q153" s="37">
        <f t="shared" si="47"/>
        <v>7.5</v>
      </c>
      <c r="R153" s="37">
        <f t="shared" si="48"/>
        <v>12912</v>
      </c>
      <c r="S153" s="37">
        <f t="shared" si="49"/>
        <v>12918</v>
      </c>
      <c r="T153" s="69">
        <f t="shared" si="50"/>
        <v>2.0000000000003126</v>
      </c>
      <c r="U153" s="37">
        <f t="shared" si="44"/>
        <v>6</v>
      </c>
      <c r="V153" s="37">
        <f t="shared" si="45"/>
        <v>-1.5</v>
      </c>
      <c r="W153" s="206">
        <f t="shared" ref="W153:W216" si="62">IF(AND(ISNUMBER($Y152),ISNUMBER($U153)),IF($Y152&gt;0,$U153/$Y152,0),"")</f>
        <v>2.7828668166322672E-3</v>
      </c>
      <c r="X153" s="206">
        <f t="shared" ref="X153:X216" si="63">IF(AND(ISNUMBER($Z152),ISNUMBER($V153)),IF($Z152&gt;0,$V153/$Z152,0),"")</f>
        <v>-8.8097447523287104E-4</v>
      </c>
      <c r="Y153" s="37">
        <f t="shared" si="60"/>
        <v>2162.0500000000002</v>
      </c>
      <c r="Z153" s="37">
        <f t="shared" si="61"/>
        <v>1701.1599999999999</v>
      </c>
      <c r="AA153" s="38">
        <f t="shared" si="51"/>
        <v>15.999999999767169</v>
      </c>
      <c r="AB153" s="39">
        <f t="shared" si="52"/>
        <v>0</v>
      </c>
      <c r="AC153" s="146" t="str">
        <f>IF(ISBLANK($F153),"",IF(ISNA(VBLookup($F153,Сектора!$B$2:$G$6725,4)),"Unknown",VBLookup($F153,Сектора!$B$2:$G$6725,4)))</f>
        <v>Unknown</v>
      </c>
      <c r="AD153" s="146" t="str">
        <f>IF(ISBLANK($F153),"",IF(ISNA(VBLookup($F153,Сектора!$B$2:$G$6725,3)),"Unknown",VBLookup($F153,Сектора!$B$2:$G$6725,3)))</f>
        <v>Unknown</v>
      </c>
      <c r="AE153" s="146" t="str">
        <f>IF(ISBLANK($F153),"",IF(ISNA(VBLookup($F153,Сектора!$B$2:$G$6725,6)),"Unknown",VBLookup($F153,Сектора!$B$2:$G$6725,6)))</f>
        <v>Unknown</v>
      </c>
      <c r="AF153" s="146" t="str">
        <f>IF(ISNUMBER($B153),VBLookup(WEEKDAY($B153,2),Служебный!$I$2:$J$8,2),"")</f>
        <v>Четверг</v>
      </c>
      <c r="AG153" s="38">
        <f t="shared" si="53"/>
        <v>47</v>
      </c>
      <c r="AH153" s="146" t="str">
        <f>IF(ISNUMBER($B153),VBLookup(MONTH($B153),Служебный!$L$2:$M$13,2),"")</f>
        <v>Ноябрь</v>
      </c>
      <c r="AI153" s="38">
        <f t="shared" si="54"/>
        <v>2012</v>
      </c>
      <c r="AJ153" s="210">
        <f t="shared" si="55"/>
        <v>0.41666666666666663</v>
      </c>
      <c r="AK153" s="211">
        <f t="shared" si="46"/>
        <v>20</v>
      </c>
      <c r="AL153" s="212">
        <f t="shared" si="56"/>
        <v>45</v>
      </c>
      <c r="AM153" s="213">
        <f t="shared" si="59"/>
        <v>0</v>
      </c>
      <c r="AN153" s="213">
        <f t="shared" si="57"/>
        <v>0</v>
      </c>
      <c r="AO153" s="212">
        <f t="shared" si="58"/>
        <v>600</v>
      </c>
    </row>
    <row r="154" spans="1:41" ht="15" customHeight="1" x14ac:dyDescent="0.25">
      <c r="A154" s="72">
        <v>153</v>
      </c>
      <c r="B154" s="214">
        <v>41228</v>
      </c>
      <c r="C154" s="214">
        <v>41228</v>
      </c>
      <c r="D154" s="204">
        <v>0.41805555555555557</v>
      </c>
      <c r="E154" s="204">
        <v>0.41944444444444445</v>
      </c>
      <c r="F154" s="151" t="s">
        <v>4888</v>
      </c>
      <c r="G154" s="151" t="s">
        <v>26</v>
      </c>
      <c r="H154" s="36">
        <v>35.380000000000003</v>
      </c>
      <c r="I154" s="80">
        <v>35.5</v>
      </c>
      <c r="J154" s="80">
        <v>35.380000000000003</v>
      </c>
      <c r="K154" s="81">
        <v>300</v>
      </c>
      <c r="L154" s="152" t="s">
        <v>11991</v>
      </c>
      <c r="M154" s="152" t="s">
        <v>11983</v>
      </c>
      <c r="N154" s="215">
        <v>2</v>
      </c>
      <c r="O154" s="152" t="s">
        <v>13977</v>
      </c>
      <c r="P154" s="80">
        <v>2.5</v>
      </c>
      <c r="Q154" s="37">
        <f t="shared" si="47"/>
        <v>7.5</v>
      </c>
      <c r="R154" s="37">
        <f t="shared" si="48"/>
        <v>10650</v>
      </c>
      <c r="S154" s="37">
        <f t="shared" si="49"/>
        <v>10614</v>
      </c>
      <c r="T154" s="69">
        <f t="shared" si="50"/>
        <v>-11.999999999999744</v>
      </c>
      <c r="U154" s="37">
        <f t="shared" si="44"/>
        <v>-36</v>
      </c>
      <c r="V154" s="37">
        <f t="shared" si="45"/>
        <v>-43.5</v>
      </c>
      <c r="W154" s="206">
        <f t="shared" si="62"/>
        <v>-1.6650863763557733E-2</v>
      </c>
      <c r="X154" s="206">
        <f t="shared" si="63"/>
        <v>-2.5570786992405184E-2</v>
      </c>
      <c r="Y154" s="37">
        <f t="shared" si="60"/>
        <v>2126.0500000000002</v>
      </c>
      <c r="Z154" s="37">
        <f t="shared" si="61"/>
        <v>1657.6599999999999</v>
      </c>
      <c r="AA154" s="38">
        <f t="shared" si="51"/>
        <v>1.9999999960418791</v>
      </c>
      <c r="AB154" s="39">
        <f t="shared" si="52"/>
        <v>-1</v>
      </c>
      <c r="AC154" s="146" t="str">
        <f>IF(ISBLANK($F154),"",IF(ISNA(VBLookup($F154,Сектора!$B$2:$G$6725,4)),"Unknown",VBLookup($F154,Сектора!$B$2:$G$6725,4)))</f>
        <v>Silver</v>
      </c>
      <c r="AD154" s="146" t="str">
        <f>IF(ISBLANK($F154),"",IF(ISNA(VBLookup($F154,Сектора!$B$2:$G$6725,3)),"Unknown",VBLookup($F154,Сектора!$B$2:$G$6725,3)))</f>
        <v>Basic Materials</v>
      </c>
      <c r="AE154" s="146" t="str">
        <f>IF(ISBLANK($F154),"",IF(ISNA(VBLookup($F154,Сектора!$B$2:$G$6725,6)),"Unknown",VBLookup($F154,Сектора!$B$2:$G$6725,6)))</f>
        <v>NYSE</v>
      </c>
      <c r="AF154" s="146" t="str">
        <f>IF(ISNUMBER($B154),VBLookup(WEEKDAY($B154,2),Служебный!$I$2:$J$8,2),"")</f>
        <v>Четверг</v>
      </c>
      <c r="AG154" s="38">
        <f t="shared" si="53"/>
        <v>47</v>
      </c>
      <c r="AH154" s="146" t="str">
        <f>IF(ISNUMBER($B154),VBLookup(MONTH($B154),Служебный!$L$2:$M$13,2),"")</f>
        <v>Ноябрь</v>
      </c>
      <c r="AI154" s="38">
        <f t="shared" si="54"/>
        <v>2012</v>
      </c>
      <c r="AJ154" s="210">
        <f t="shared" si="55"/>
        <v>0.41666666666666663</v>
      </c>
      <c r="AK154" s="211">
        <f t="shared" si="46"/>
        <v>0</v>
      </c>
      <c r="AL154" s="212">
        <f t="shared" si="56"/>
        <v>35</v>
      </c>
      <c r="AM154" s="213">
        <f t="shared" si="59"/>
        <v>0</v>
      </c>
      <c r="AN154" s="213">
        <f t="shared" si="57"/>
        <v>0</v>
      </c>
      <c r="AO154" s="212">
        <f t="shared" si="58"/>
        <v>600</v>
      </c>
    </row>
    <row r="155" spans="1:41" ht="15" customHeight="1" x14ac:dyDescent="0.25">
      <c r="A155" s="72">
        <v>154</v>
      </c>
      <c r="B155" s="214">
        <v>41228</v>
      </c>
      <c r="C155" s="214">
        <v>41228</v>
      </c>
      <c r="D155" s="204">
        <v>0.42569444444444443</v>
      </c>
      <c r="E155" s="204">
        <v>0.47222222222222227</v>
      </c>
      <c r="F155" s="151" t="s">
        <v>9330</v>
      </c>
      <c r="G155" s="151" t="s">
        <v>26</v>
      </c>
      <c r="H155" s="36"/>
      <c r="I155" s="80">
        <v>61</v>
      </c>
      <c r="J155" s="80">
        <v>56.85</v>
      </c>
      <c r="K155" s="81">
        <v>100</v>
      </c>
      <c r="L155" s="152" t="s">
        <v>11991</v>
      </c>
      <c r="M155" s="152" t="s">
        <v>11983</v>
      </c>
      <c r="N155" s="215">
        <v>1</v>
      </c>
      <c r="O155" s="152" t="s">
        <v>13978</v>
      </c>
      <c r="P155" s="80">
        <v>2.5</v>
      </c>
      <c r="Q155" s="37">
        <f t="shared" si="47"/>
        <v>2.5</v>
      </c>
      <c r="R155" s="37">
        <f t="shared" si="48"/>
        <v>6100</v>
      </c>
      <c r="S155" s="37">
        <f t="shared" si="49"/>
        <v>5685</v>
      </c>
      <c r="T155" s="69">
        <f t="shared" si="50"/>
        <v>-414.99999999999989</v>
      </c>
      <c r="U155" s="37">
        <f t="shared" si="44"/>
        <v>-415</v>
      </c>
      <c r="V155" s="37">
        <f t="shared" si="45"/>
        <v>-417.5</v>
      </c>
      <c r="W155" s="206">
        <f t="shared" si="62"/>
        <v>-0.19519766703511204</v>
      </c>
      <c r="X155" s="206">
        <f t="shared" si="63"/>
        <v>-0.25186105715285406</v>
      </c>
      <c r="Y155" s="37">
        <f t="shared" si="60"/>
        <v>1711.0500000000002</v>
      </c>
      <c r="Z155" s="37">
        <f t="shared" si="61"/>
        <v>1240.1599999999999</v>
      </c>
      <c r="AA155" s="38">
        <f t="shared" si="51"/>
        <v>66.999999998370185</v>
      </c>
      <c r="AB155" s="39">
        <f t="shared" si="52"/>
        <v>0</v>
      </c>
      <c r="AC155" s="146" t="str">
        <f>IF(ISBLANK($F155),"",IF(ISNA(VBLookup($F155,Сектора!$B$2:$G$6725,4)),"Unknown",VBLookup($F155,Сектора!$B$2:$G$6725,4)))</f>
        <v>Semiconductor Equipment &amp; Materials</v>
      </c>
      <c r="AD155" s="146" t="str">
        <f>IF(ISBLANK($F155),"",IF(ISNA(VBLookup($F155,Сектора!$B$2:$G$6725,3)),"Unknown",VBLookup($F155,Сектора!$B$2:$G$6725,3)))</f>
        <v>Technology</v>
      </c>
      <c r="AE155" s="146" t="str">
        <f>IF(ISBLANK($F155),"",IF(ISNA(VBLookup($F155,Сектора!$B$2:$G$6725,6)),"Unknown",VBLookup($F155,Сектора!$B$2:$G$6725,6)))</f>
        <v>NASDAQ</v>
      </c>
      <c r="AF155" s="146" t="str">
        <f>IF(ISNUMBER($B155),VBLookup(WEEKDAY($B155,2),Служебный!$I$2:$J$8,2),"")</f>
        <v>Четверг</v>
      </c>
      <c r="AG155" s="38">
        <f t="shared" si="53"/>
        <v>47</v>
      </c>
      <c r="AH155" s="146" t="str">
        <f>IF(ISNUMBER($B155),VBLookup(MONTH($B155),Служебный!$L$2:$M$13,2),"")</f>
        <v>Ноябрь</v>
      </c>
      <c r="AI155" s="38">
        <f t="shared" si="54"/>
        <v>2012</v>
      </c>
      <c r="AJ155" s="210">
        <f t="shared" si="55"/>
        <v>0.41666666666666663</v>
      </c>
      <c r="AK155" s="211">
        <f t="shared" si="46"/>
        <v>70</v>
      </c>
      <c r="AL155" s="212">
        <f t="shared" si="56"/>
        <v>60</v>
      </c>
      <c r="AM155" s="213">
        <f t="shared" si="59"/>
        <v>0</v>
      </c>
      <c r="AN155" s="213">
        <f t="shared" si="57"/>
        <v>0</v>
      </c>
      <c r="AO155" s="212">
        <f t="shared" si="58"/>
        <v>200</v>
      </c>
    </row>
    <row r="156" spans="1:41" ht="15" customHeight="1" x14ac:dyDescent="0.25">
      <c r="A156" s="72">
        <v>155</v>
      </c>
      <c r="B156" s="214">
        <v>41228</v>
      </c>
      <c r="C156" s="214">
        <v>41228</v>
      </c>
      <c r="D156" s="204">
        <v>0.44444444444444442</v>
      </c>
      <c r="E156" s="204">
        <v>0.47222222222222227</v>
      </c>
      <c r="F156" s="151" t="s">
        <v>9330</v>
      </c>
      <c r="G156" s="151" t="s">
        <v>26</v>
      </c>
      <c r="H156" s="36">
        <v>58.9</v>
      </c>
      <c r="I156" s="80">
        <v>59.01</v>
      </c>
      <c r="J156" s="80">
        <v>58.11</v>
      </c>
      <c r="K156" s="81">
        <v>100</v>
      </c>
      <c r="L156" s="152" t="s">
        <v>11991</v>
      </c>
      <c r="M156" s="152" t="s">
        <v>11983</v>
      </c>
      <c r="N156" s="215">
        <v>1</v>
      </c>
      <c r="O156" s="152" t="s">
        <v>13978</v>
      </c>
      <c r="P156" s="80">
        <v>2.5</v>
      </c>
      <c r="Q156" s="37">
        <f t="shared" si="47"/>
        <v>2.5</v>
      </c>
      <c r="R156" s="37">
        <f t="shared" si="48"/>
        <v>5901</v>
      </c>
      <c r="S156" s="37">
        <f t="shared" si="49"/>
        <v>5811</v>
      </c>
      <c r="T156" s="69">
        <f t="shared" si="50"/>
        <v>-89.999999999999858</v>
      </c>
      <c r="U156" s="37">
        <f t="shared" si="44"/>
        <v>-90</v>
      </c>
      <c r="V156" s="37">
        <f t="shared" si="45"/>
        <v>-92.5</v>
      </c>
      <c r="W156" s="206">
        <f t="shared" si="62"/>
        <v>-5.2599281143157706E-2</v>
      </c>
      <c r="X156" s="206">
        <f t="shared" si="63"/>
        <v>-7.4587150045155468E-2</v>
      </c>
      <c r="Y156" s="37">
        <f t="shared" si="60"/>
        <v>1621.0500000000002</v>
      </c>
      <c r="Z156" s="37">
        <f t="shared" si="61"/>
        <v>1147.6599999999999</v>
      </c>
      <c r="AA156" s="38">
        <f t="shared" si="51"/>
        <v>39.999999994179234</v>
      </c>
      <c r="AB156" s="39">
        <f t="shared" si="52"/>
        <v>-8</v>
      </c>
      <c r="AC156" s="146" t="str">
        <f>IF(ISBLANK($F156),"",IF(ISNA(VBLookup($F156,Сектора!$B$2:$G$6725,4)),"Unknown",VBLookup($F156,Сектора!$B$2:$G$6725,4)))</f>
        <v>Semiconductor Equipment &amp; Materials</v>
      </c>
      <c r="AD156" s="146" t="str">
        <f>IF(ISBLANK($F156),"",IF(ISNA(VBLookup($F156,Сектора!$B$2:$G$6725,3)),"Unknown",VBLookup($F156,Сектора!$B$2:$G$6725,3)))</f>
        <v>Technology</v>
      </c>
      <c r="AE156" s="146" t="str">
        <f>IF(ISBLANK($F156),"",IF(ISNA(VBLookup($F156,Сектора!$B$2:$G$6725,6)),"Unknown",VBLookup($F156,Сектора!$B$2:$G$6725,6)))</f>
        <v>NASDAQ</v>
      </c>
      <c r="AF156" s="146" t="str">
        <f>IF(ISNUMBER($B156),VBLookup(WEEKDAY($B156,2),Служебный!$I$2:$J$8,2),"")</f>
        <v>Четверг</v>
      </c>
      <c r="AG156" s="38">
        <f t="shared" si="53"/>
        <v>47</v>
      </c>
      <c r="AH156" s="146" t="str">
        <f>IF(ISNUMBER($B156),VBLookup(MONTH($B156),Служебный!$L$2:$M$13,2),"")</f>
        <v>Ноябрь</v>
      </c>
      <c r="AI156" s="38">
        <f t="shared" si="54"/>
        <v>2012</v>
      </c>
      <c r="AJ156" s="210">
        <f t="shared" si="55"/>
        <v>0.4375</v>
      </c>
      <c r="AK156" s="211">
        <f t="shared" si="46"/>
        <v>40</v>
      </c>
      <c r="AL156" s="212">
        <f t="shared" si="56"/>
        <v>60</v>
      </c>
      <c r="AM156" s="213">
        <f t="shared" si="59"/>
        <v>0</v>
      </c>
      <c r="AN156" s="213">
        <f t="shared" si="57"/>
        <v>0</v>
      </c>
      <c r="AO156" s="212">
        <f t="shared" si="58"/>
        <v>200</v>
      </c>
    </row>
    <row r="157" spans="1:41" ht="15" customHeight="1" x14ac:dyDescent="0.25">
      <c r="A157" s="72">
        <v>156</v>
      </c>
      <c r="B157" s="214">
        <v>41228</v>
      </c>
      <c r="C157" s="214">
        <v>41228</v>
      </c>
      <c r="D157" s="204">
        <v>0.44097222222222227</v>
      </c>
      <c r="E157" s="204">
        <v>0.60069444444444442</v>
      </c>
      <c r="F157" s="151" t="s">
        <v>5752</v>
      </c>
      <c r="G157" s="151" t="s">
        <v>32</v>
      </c>
      <c r="H157" s="36">
        <v>44.68</v>
      </c>
      <c r="I157" s="80">
        <v>44.5</v>
      </c>
      <c r="J157" s="80">
        <v>43.47</v>
      </c>
      <c r="K157" s="81">
        <v>500</v>
      </c>
      <c r="L157" s="152" t="s">
        <v>11993</v>
      </c>
      <c r="M157" s="152" t="s">
        <v>11985</v>
      </c>
      <c r="N157" s="215">
        <v>3</v>
      </c>
      <c r="O157" s="152" t="s">
        <v>13979</v>
      </c>
      <c r="P157" s="80">
        <v>2.5</v>
      </c>
      <c r="Q157" s="37">
        <f t="shared" si="47"/>
        <v>12.5</v>
      </c>
      <c r="R157" s="37">
        <f t="shared" si="48"/>
        <v>22250</v>
      </c>
      <c r="S157" s="37">
        <f t="shared" si="49"/>
        <v>21735</v>
      </c>
      <c r="T157" s="69">
        <f t="shared" si="50"/>
        <v>103.00000000000011</v>
      </c>
      <c r="U157" s="37">
        <f t="shared" si="44"/>
        <v>515</v>
      </c>
      <c r="V157" s="37">
        <f t="shared" si="45"/>
        <v>502.5</v>
      </c>
      <c r="W157" s="206">
        <f t="shared" si="62"/>
        <v>0.31769532093396252</v>
      </c>
      <c r="X157" s="206">
        <f t="shared" si="63"/>
        <v>0.4378474461077323</v>
      </c>
      <c r="Y157" s="37">
        <f t="shared" si="60"/>
        <v>2136.0500000000002</v>
      </c>
      <c r="Z157" s="37">
        <f t="shared" si="61"/>
        <v>1650.1599999999999</v>
      </c>
      <c r="AA157" s="38">
        <f t="shared" si="51"/>
        <v>230.00000000582077</v>
      </c>
      <c r="AB157" s="39">
        <f t="shared" si="52"/>
        <v>5.5</v>
      </c>
      <c r="AC157" s="146" t="str">
        <f>IF(ISBLANK($F157),"",IF(ISNA(VBLookup($F157,Сектора!$B$2:$G$6725,4)),"Unknown",VBLookup($F157,Сектора!$B$2:$G$6725,4)))</f>
        <v>Home Furnishing Stores</v>
      </c>
      <c r="AD157" s="146" t="str">
        <f>IF(ISBLANK($F157),"",IF(ISNA(VBLookup($F157,Сектора!$B$2:$G$6725,3)),"Unknown",VBLookup($F157,Сектора!$B$2:$G$6725,3)))</f>
        <v>Services</v>
      </c>
      <c r="AE157" s="146" t="str">
        <f>IF(ISBLANK($F157),"",IF(ISNA(VBLookup($F157,Сектора!$B$2:$G$6725,6)),"Unknown",VBLookup($F157,Сектора!$B$2:$G$6725,6)))</f>
        <v>NYSE</v>
      </c>
      <c r="AF157" s="146" t="str">
        <f>IF(ISNUMBER($B157),VBLookup(WEEKDAY($B157,2),Служебный!$I$2:$J$8,2),"")</f>
        <v>Четверг</v>
      </c>
      <c r="AG157" s="38">
        <f t="shared" si="53"/>
        <v>47</v>
      </c>
      <c r="AH157" s="146" t="str">
        <f>IF(ISNUMBER($B157),VBLookup(MONTH($B157),Служебный!$L$2:$M$13,2),"")</f>
        <v>Ноябрь</v>
      </c>
      <c r="AI157" s="38">
        <f t="shared" si="54"/>
        <v>2012</v>
      </c>
      <c r="AJ157" s="210">
        <f t="shared" si="55"/>
        <v>0.4375</v>
      </c>
      <c r="AK157" s="211">
        <f t="shared" si="46"/>
        <v>230</v>
      </c>
      <c r="AL157" s="212">
        <f t="shared" si="56"/>
        <v>45</v>
      </c>
      <c r="AM157" s="213">
        <f t="shared" si="59"/>
        <v>0</v>
      </c>
      <c r="AN157" s="213">
        <f t="shared" si="57"/>
        <v>1650.1599999999999</v>
      </c>
      <c r="AO157" s="212">
        <f t="shared" si="58"/>
        <v>1000</v>
      </c>
    </row>
    <row r="158" spans="1:41" ht="15" customHeight="1" x14ac:dyDescent="0.25">
      <c r="A158" s="72">
        <v>157</v>
      </c>
      <c r="B158" s="214">
        <v>41234</v>
      </c>
      <c r="C158" s="214">
        <v>41234</v>
      </c>
      <c r="D158" s="204">
        <v>0.52777777777777779</v>
      </c>
      <c r="E158" s="204">
        <v>0.55208333333333337</v>
      </c>
      <c r="F158" s="151" t="s">
        <v>4991</v>
      </c>
      <c r="G158" s="151" t="s">
        <v>26</v>
      </c>
      <c r="H158" s="36">
        <v>30.56</v>
      </c>
      <c r="I158" s="80">
        <v>30.7</v>
      </c>
      <c r="J158" s="80">
        <v>31.09</v>
      </c>
      <c r="K158" s="81">
        <v>300</v>
      </c>
      <c r="L158" s="152" t="s">
        <v>11993</v>
      </c>
      <c r="M158" s="152" t="s">
        <v>11984</v>
      </c>
      <c r="N158" s="215">
        <v>3</v>
      </c>
      <c r="O158" s="152" t="s">
        <v>13936</v>
      </c>
      <c r="P158" s="80">
        <v>2.5</v>
      </c>
      <c r="Q158" s="37">
        <f t="shared" si="47"/>
        <v>7.5</v>
      </c>
      <c r="R158" s="37">
        <f t="shared" si="48"/>
        <v>9210</v>
      </c>
      <c r="S158" s="37">
        <f t="shared" si="49"/>
        <v>9327</v>
      </c>
      <c r="T158" s="69">
        <f t="shared" si="50"/>
        <v>39.000000000000057</v>
      </c>
      <c r="U158" s="37">
        <f t="shared" si="44"/>
        <v>117</v>
      </c>
      <c r="V158" s="37">
        <f t="shared" si="45"/>
        <v>109.5</v>
      </c>
      <c r="W158" s="206">
        <f t="shared" si="62"/>
        <v>5.4773998735984639E-2</v>
      </c>
      <c r="X158" s="206">
        <f t="shared" si="63"/>
        <v>6.6357201725893253E-2</v>
      </c>
      <c r="Y158" s="37">
        <f t="shared" si="60"/>
        <v>2253.0500000000002</v>
      </c>
      <c r="Z158" s="37">
        <f t="shared" si="61"/>
        <v>1759.6599999999999</v>
      </c>
      <c r="AA158" s="38">
        <f t="shared" si="51"/>
        <v>34.999999998835847</v>
      </c>
      <c r="AB158" s="39">
        <f t="shared" si="52"/>
        <v>3</v>
      </c>
      <c r="AC158" s="146" t="str">
        <f>IF(ISBLANK($F158),"",IF(ISNA(VBLookup($F158,Сектора!$B$2:$G$6725,4)),"Unknown",VBLookup($F158,Сектора!$B$2:$G$6725,4)))</f>
        <v>Medical Appliances &amp; Equipment</v>
      </c>
      <c r="AD158" s="146" t="str">
        <f>IF(ISBLANK($F158),"",IF(ISNA(VBLookup($F158,Сектора!$B$2:$G$6725,3)),"Unknown",VBLookup($F158,Сектора!$B$2:$G$6725,3)))</f>
        <v>Healthcare</v>
      </c>
      <c r="AE158" s="146" t="str">
        <f>IF(ISBLANK($F158),"",IF(ISNA(VBLookup($F158,Сектора!$B$2:$G$6725,6)),"Unknown",VBLookup($F158,Сектора!$B$2:$G$6725,6)))</f>
        <v>NYSE</v>
      </c>
      <c r="AF158" s="146" t="str">
        <f>IF(ISNUMBER($B158),VBLookup(WEEKDAY($B158,2),Служебный!$I$2:$J$8,2),"")</f>
        <v>Среда</v>
      </c>
      <c r="AG158" s="38">
        <f t="shared" si="53"/>
        <v>48</v>
      </c>
      <c r="AH158" s="146" t="str">
        <f>IF(ISNUMBER($B158),VBLookup(MONTH($B158),Служебный!$L$2:$M$13,2),"")</f>
        <v>Ноябрь</v>
      </c>
      <c r="AI158" s="38">
        <f t="shared" si="54"/>
        <v>2012</v>
      </c>
      <c r="AJ158" s="210">
        <f t="shared" si="55"/>
        <v>0.52083333333333326</v>
      </c>
      <c r="AK158" s="211">
        <f t="shared" si="46"/>
        <v>30</v>
      </c>
      <c r="AL158" s="212">
        <f t="shared" si="56"/>
        <v>30</v>
      </c>
      <c r="AM158" s="213">
        <f t="shared" si="59"/>
        <v>1650.1599999999999</v>
      </c>
      <c r="AN158" s="213">
        <f t="shared" si="57"/>
        <v>1759.6599999999999</v>
      </c>
      <c r="AO158" s="212">
        <f t="shared" si="58"/>
        <v>600</v>
      </c>
    </row>
    <row r="159" spans="1:41" ht="15" customHeight="1" x14ac:dyDescent="0.25">
      <c r="A159" s="72">
        <v>158</v>
      </c>
      <c r="B159" s="214">
        <v>41243</v>
      </c>
      <c r="C159" s="214">
        <v>41243</v>
      </c>
      <c r="D159" s="204">
        <v>0.4069444444444445</v>
      </c>
      <c r="E159" s="204">
        <v>0.4069444444444445</v>
      </c>
      <c r="F159" s="151" t="s">
        <v>13980</v>
      </c>
      <c r="G159" s="151" t="s">
        <v>26</v>
      </c>
      <c r="H159" s="36">
        <v>52.95</v>
      </c>
      <c r="I159" s="80">
        <v>53</v>
      </c>
      <c r="J159" s="80">
        <v>52.9</v>
      </c>
      <c r="K159" s="81">
        <v>200</v>
      </c>
      <c r="L159" s="152" t="s">
        <v>11989</v>
      </c>
      <c r="M159" s="152" t="s">
        <v>11983</v>
      </c>
      <c r="N159" s="215">
        <v>2</v>
      </c>
      <c r="O159" s="152" t="s">
        <v>13981</v>
      </c>
      <c r="P159" s="80">
        <v>2.5</v>
      </c>
      <c r="Q159" s="37">
        <f t="shared" si="47"/>
        <v>5</v>
      </c>
      <c r="R159" s="37">
        <f t="shared" si="48"/>
        <v>10600</v>
      </c>
      <c r="S159" s="37">
        <f t="shared" si="49"/>
        <v>10580</v>
      </c>
      <c r="T159" s="69">
        <f t="shared" si="50"/>
        <v>-10.000000000000142</v>
      </c>
      <c r="U159" s="37">
        <f t="shared" si="44"/>
        <v>-20</v>
      </c>
      <c r="V159" s="37">
        <f t="shared" si="45"/>
        <v>-25</v>
      </c>
      <c r="W159" s="206">
        <f t="shared" si="62"/>
        <v>-8.8768558176693813E-3</v>
      </c>
      <c r="X159" s="206">
        <f t="shared" si="63"/>
        <v>-1.4207290044667722E-2</v>
      </c>
      <c r="Y159" s="37">
        <f t="shared" si="60"/>
        <v>2233.0500000000002</v>
      </c>
      <c r="Z159" s="37">
        <f t="shared" si="61"/>
        <v>1734.6599999999999</v>
      </c>
      <c r="AA159" s="38">
        <f t="shared" si="51"/>
        <v>0</v>
      </c>
      <c r="AB159" s="39">
        <f t="shared" si="52"/>
        <v>-2</v>
      </c>
      <c r="AC159" s="146" t="str">
        <f>IF(ISBLANK($F159),"",IF(ISNA(VBLookup($F159,Сектора!$B$2:$G$6725,4)),"Unknown",VBLookup($F159,Сектора!$B$2:$G$6725,4)))</f>
        <v>Unknown</v>
      </c>
      <c r="AD159" s="146" t="str">
        <f>IF(ISBLANK($F159),"",IF(ISNA(VBLookup($F159,Сектора!$B$2:$G$6725,3)),"Unknown",VBLookup($F159,Сектора!$B$2:$G$6725,3)))</f>
        <v>Unknown</v>
      </c>
      <c r="AE159" s="146" t="str">
        <f>IF(ISBLANK($F159),"",IF(ISNA(VBLookup($F159,Сектора!$B$2:$G$6725,6)),"Unknown",VBLookup($F159,Сектора!$B$2:$G$6725,6)))</f>
        <v>Unknown</v>
      </c>
      <c r="AF159" s="146" t="str">
        <f>IF(ISNUMBER($B159),VBLookup(WEEKDAY($B159,2),Служебный!$I$2:$J$8,2),"")</f>
        <v>Пятница</v>
      </c>
      <c r="AG159" s="38">
        <f t="shared" si="53"/>
        <v>49</v>
      </c>
      <c r="AH159" s="146" t="str">
        <f>IF(ISNUMBER($B159),VBLookup(MONTH($B159),Служебный!$L$2:$M$13,2),"")</f>
        <v>Ноябрь</v>
      </c>
      <c r="AI159" s="38">
        <f t="shared" si="54"/>
        <v>2012</v>
      </c>
      <c r="AJ159" s="210">
        <f t="shared" si="55"/>
        <v>0.41666666666666663</v>
      </c>
      <c r="AK159" s="211">
        <f t="shared" si="46"/>
        <v>0</v>
      </c>
      <c r="AL159" s="212">
        <f t="shared" si="56"/>
        <v>55</v>
      </c>
      <c r="AM159" s="213">
        <f t="shared" si="59"/>
        <v>1759.6599999999999</v>
      </c>
      <c r="AN159" s="213">
        <f t="shared" si="57"/>
        <v>0</v>
      </c>
      <c r="AO159" s="212">
        <f t="shared" si="58"/>
        <v>400</v>
      </c>
    </row>
    <row r="160" spans="1:41" ht="15" customHeight="1" x14ac:dyDescent="0.25">
      <c r="A160" s="72">
        <v>159</v>
      </c>
      <c r="B160" s="214">
        <v>41243</v>
      </c>
      <c r="C160" s="214">
        <v>41243</v>
      </c>
      <c r="D160" s="204">
        <v>0.40972222222222227</v>
      </c>
      <c r="E160" s="204">
        <v>0.47569444444444442</v>
      </c>
      <c r="F160" s="151" t="s">
        <v>13982</v>
      </c>
      <c r="G160" s="151" t="s">
        <v>26</v>
      </c>
      <c r="H160" s="36">
        <v>15.7</v>
      </c>
      <c r="I160" s="80">
        <v>15.8</v>
      </c>
      <c r="J160" s="80">
        <v>16</v>
      </c>
      <c r="K160" s="81">
        <v>200</v>
      </c>
      <c r="L160" s="152" t="s">
        <v>11991</v>
      </c>
      <c r="M160" s="152" t="s">
        <v>11985</v>
      </c>
      <c r="N160" s="215">
        <v>3</v>
      </c>
      <c r="O160" s="152" t="s">
        <v>13983</v>
      </c>
      <c r="P160" s="80">
        <v>2.5</v>
      </c>
      <c r="Q160" s="37">
        <f t="shared" si="47"/>
        <v>5</v>
      </c>
      <c r="R160" s="37">
        <f t="shared" si="48"/>
        <v>3160</v>
      </c>
      <c r="S160" s="37">
        <f t="shared" si="49"/>
        <v>3200</v>
      </c>
      <c r="T160" s="69">
        <f t="shared" si="50"/>
        <v>19.999999999999929</v>
      </c>
      <c r="U160" s="37">
        <f t="shared" si="44"/>
        <v>40</v>
      </c>
      <c r="V160" s="37">
        <f t="shared" si="45"/>
        <v>35</v>
      </c>
      <c r="W160" s="206">
        <f t="shared" si="62"/>
        <v>1.7912720270482074E-2</v>
      </c>
      <c r="X160" s="206">
        <f t="shared" si="63"/>
        <v>2.0176864630532785E-2</v>
      </c>
      <c r="Y160" s="37">
        <f t="shared" si="60"/>
        <v>2273.0500000000002</v>
      </c>
      <c r="Z160" s="37">
        <f t="shared" si="61"/>
        <v>1769.6599999999999</v>
      </c>
      <c r="AA160" s="38">
        <f t="shared" si="51"/>
        <v>95.000000005820766</v>
      </c>
      <c r="AB160" s="39">
        <f t="shared" si="52"/>
        <v>2</v>
      </c>
      <c r="AC160" s="146" t="str">
        <f>IF(ISBLANK($F160),"",IF(ISNA(VBLookup($F160,Сектора!$B$2:$G$6725,4)),"Unknown",VBLookup($F160,Сектора!$B$2:$G$6725,4)))</f>
        <v>Unknown</v>
      </c>
      <c r="AD160" s="146" t="str">
        <f>IF(ISBLANK($F160),"",IF(ISNA(VBLookup($F160,Сектора!$B$2:$G$6725,3)),"Unknown",VBLookup($F160,Сектора!$B$2:$G$6725,3)))</f>
        <v>Unknown</v>
      </c>
      <c r="AE160" s="146" t="str">
        <f>IF(ISBLANK($F160),"",IF(ISNA(VBLookup($F160,Сектора!$B$2:$G$6725,6)),"Unknown",VBLookup($F160,Сектора!$B$2:$G$6725,6)))</f>
        <v>Unknown</v>
      </c>
      <c r="AF160" s="146" t="str">
        <f>IF(ISNUMBER($B160),VBLookup(WEEKDAY($B160,2),Служебный!$I$2:$J$8,2),"")</f>
        <v>Пятница</v>
      </c>
      <c r="AG160" s="38">
        <f t="shared" si="53"/>
        <v>49</v>
      </c>
      <c r="AH160" s="146" t="str">
        <f>IF(ISNUMBER($B160),VBLookup(MONTH($B160),Служебный!$L$2:$M$13,2),"")</f>
        <v>Ноябрь</v>
      </c>
      <c r="AI160" s="38">
        <f t="shared" si="54"/>
        <v>2012</v>
      </c>
      <c r="AJ160" s="210">
        <f t="shared" si="55"/>
        <v>0.41666666666666663</v>
      </c>
      <c r="AK160" s="211">
        <f t="shared" si="46"/>
        <v>100</v>
      </c>
      <c r="AL160" s="212">
        <f t="shared" si="56"/>
        <v>15</v>
      </c>
      <c r="AM160" s="213">
        <f t="shared" si="59"/>
        <v>0</v>
      </c>
      <c r="AN160" s="213">
        <f t="shared" si="57"/>
        <v>0</v>
      </c>
      <c r="AO160" s="212">
        <f t="shared" si="58"/>
        <v>400</v>
      </c>
    </row>
    <row r="161" spans="1:41" ht="15" customHeight="1" x14ac:dyDescent="0.25">
      <c r="A161" s="72">
        <v>160</v>
      </c>
      <c r="B161" s="214">
        <v>41243</v>
      </c>
      <c r="C161" s="214">
        <v>41243</v>
      </c>
      <c r="D161" s="204">
        <v>0.4201388888888889</v>
      </c>
      <c r="E161" s="204">
        <v>0.42222222222222222</v>
      </c>
      <c r="F161" s="151" t="s">
        <v>731</v>
      </c>
      <c r="G161" s="151" t="s">
        <v>26</v>
      </c>
      <c r="H161" s="36">
        <v>14.92</v>
      </c>
      <c r="I161" s="80">
        <v>15</v>
      </c>
      <c r="J161" s="80">
        <v>14.9</v>
      </c>
      <c r="K161" s="81">
        <v>200</v>
      </c>
      <c r="L161" s="152" t="s">
        <v>11989</v>
      </c>
      <c r="M161" s="152" t="s">
        <v>11983</v>
      </c>
      <c r="N161" s="215">
        <v>2</v>
      </c>
      <c r="O161" s="152" t="s">
        <v>13984</v>
      </c>
      <c r="P161" s="80">
        <v>2.5</v>
      </c>
      <c r="Q161" s="37">
        <f t="shared" si="47"/>
        <v>5</v>
      </c>
      <c r="R161" s="37">
        <f t="shared" si="48"/>
        <v>3000</v>
      </c>
      <c r="S161" s="37">
        <f t="shared" si="49"/>
        <v>2980</v>
      </c>
      <c r="T161" s="69">
        <f t="shared" si="50"/>
        <v>-9.9999999999999645</v>
      </c>
      <c r="U161" s="37">
        <f t="shared" si="44"/>
        <v>-20</v>
      </c>
      <c r="V161" s="37">
        <f t="shared" si="45"/>
        <v>-25</v>
      </c>
      <c r="W161" s="206">
        <f t="shared" si="62"/>
        <v>-8.7987505774180068E-3</v>
      </c>
      <c r="X161" s="206">
        <f t="shared" si="63"/>
        <v>-1.4127007447758327E-2</v>
      </c>
      <c r="Y161" s="37">
        <f t="shared" si="60"/>
        <v>2253.0500000000002</v>
      </c>
      <c r="Z161" s="37">
        <f t="shared" si="61"/>
        <v>1744.6599999999999</v>
      </c>
      <c r="AA161" s="38">
        <f t="shared" si="51"/>
        <v>2.9999999993015081</v>
      </c>
      <c r="AB161" s="39">
        <f t="shared" si="52"/>
        <v>-1</v>
      </c>
      <c r="AC161" s="146" t="str">
        <f>IF(ISBLANK($F161),"",IF(ISNA(VBLookup($F161,Сектора!$B$2:$G$6725,4)),"Unknown",VBLookup($F161,Сектора!$B$2:$G$6725,4)))</f>
        <v>Specialty Retail, Other</v>
      </c>
      <c r="AD161" s="146" t="str">
        <f>IF(ISBLANK($F161),"",IF(ISNA(VBLookup($F161,Сектора!$B$2:$G$6725,3)),"Unknown",VBLookup($F161,Сектора!$B$2:$G$6725,3)))</f>
        <v>Services</v>
      </c>
      <c r="AE161" s="146" t="str">
        <f>IF(ISBLANK($F161),"",IF(ISNA(VBLookup($F161,Сектора!$B$2:$G$6725,6)),"Unknown",VBLookup($F161,Сектора!$B$2:$G$6725,6)))</f>
        <v>NYSE</v>
      </c>
      <c r="AF161" s="146" t="str">
        <f>IF(ISNUMBER($B161),VBLookup(WEEKDAY($B161,2),Служебный!$I$2:$J$8,2),"")</f>
        <v>Пятница</v>
      </c>
      <c r="AG161" s="38">
        <f t="shared" si="53"/>
        <v>49</v>
      </c>
      <c r="AH161" s="146" t="str">
        <f>IF(ISNUMBER($B161),VBLookup(MONTH($B161),Служебный!$L$2:$M$13,2),"")</f>
        <v>Ноябрь</v>
      </c>
      <c r="AI161" s="38">
        <f t="shared" si="54"/>
        <v>2012</v>
      </c>
      <c r="AJ161" s="210">
        <f t="shared" si="55"/>
        <v>0.41666666666666663</v>
      </c>
      <c r="AK161" s="211">
        <f t="shared" si="46"/>
        <v>0</v>
      </c>
      <c r="AL161" s="212">
        <f t="shared" si="56"/>
        <v>15</v>
      </c>
      <c r="AM161" s="213">
        <f t="shared" si="59"/>
        <v>0</v>
      </c>
      <c r="AN161" s="213">
        <f t="shared" si="57"/>
        <v>0</v>
      </c>
      <c r="AO161" s="212">
        <f t="shared" si="58"/>
        <v>400</v>
      </c>
    </row>
    <row r="162" spans="1:41" ht="15" customHeight="1" x14ac:dyDescent="0.25">
      <c r="A162" s="72">
        <v>161</v>
      </c>
      <c r="B162" s="214">
        <v>41243</v>
      </c>
      <c r="C162" s="214">
        <v>41243</v>
      </c>
      <c r="D162" s="204">
        <v>0.4381944444444445</v>
      </c>
      <c r="E162" s="204">
        <v>0.4548611111111111</v>
      </c>
      <c r="F162" s="151" t="s">
        <v>731</v>
      </c>
      <c r="G162" s="151" t="s">
        <v>26</v>
      </c>
      <c r="H162" s="36">
        <v>13.95</v>
      </c>
      <c r="I162" s="80">
        <v>14.1</v>
      </c>
      <c r="J162" s="80">
        <v>14.7</v>
      </c>
      <c r="K162" s="81">
        <v>100</v>
      </c>
      <c r="L162" s="152" t="s">
        <v>11991</v>
      </c>
      <c r="M162" s="152" t="s">
        <v>11985</v>
      </c>
      <c r="N162" s="215">
        <v>3</v>
      </c>
      <c r="O162" s="152"/>
      <c r="P162" s="80">
        <v>2.5</v>
      </c>
      <c r="Q162" s="37">
        <f t="shared" si="47"/>
        <v>2.5</v>
      </c>
      <c r="R162" s="37">
        <f t="shared" si="48"/>
        <v>1410</v>
      </c>
      <c r="S162" s="37">
        <f t="shared" si="49"/>
        <v>1470</v>
      </c>
      <c r="T162" s="69">
        <f t="shared" si="50"/>
        <v>59.999999999999964</v>
      </c>
      <c r="U162" s="37">
        <f t="shared" si="44"/>
        <v>60</v>
      </c>
      <c r="V162" s="37">
        <f t="shared" si="45"/>
        <v>57.5</v>
      </c>
      <c r="W162" s="206">
        <f t="shared" si="62"/>
        <v>2.6630567453008142E-2</v>
      </c>
      <c r="X162" s="206">
        <f t="shared" si="63"/>
        <v>3.2957710958009014E-2</v>
      </c>
      <c r="Y162" s="37">
        <f t="shared" si="60"/>
        <v>2313.0500000000002</v>
      </c>
      <c r="Z162" s="37">
        <f t="shared" si="61"/>
        <v>1802.1599999999999</v>
      </c>
      <c r="AA162" s="38">
        <f t="shared" si="51"/>
        <v>23.999999994412065</v>
      </c>
      <c r="AB162" s="39">
        <f t="shared" si="52"/>
        <v>4</v>
      </c>
      <c r="AC162" s="146" t="str">
        <f>IF(ISBLANK($F162),"",IF(ISNA(VBLookup($F162,Сектора!$B$2:$G$6725,4)),"Unknown",VBLookup($F162,Сектора!$B$2:$G$6725,4)))</f>
        <v>Specialty Retail, Other</v>
      </c>
      <c r="AD162" s="146" t="str">
        <f>IF(ISBLANK($F162),"",IF(ISNA(VBLookup($F162,Сектора!$B$2:$G$6725,3)),"Unknown",VBLookup($F162,Сектора!$B$2:$G$6725,3)))</f>
        <v>Services</v>
      </c>
      <c r="AE162" s="146" t="str">
        <f>IF(ISBLANK($F162),"",IF(ISNA(VBLookup($F162,Сектора!$B$2:$G$6725,6)),"Unknown",VBLookup($F162,Сектора!$B$2:$G$6725,6)))</f>
        <v>NYSE</v>
      </c>
      <c r="AF162" s="146" t="str">
        <f>IF(ISNUMBER($B162),VBLookup(WEEKDAY($B162,2),Служебный!$I$2:$J$8,2),"")</f>
        <v>Пятница</v>
      </c>
      <c r="AG162" s="38">
        <f t="shared" si="53"/>
        <v>49</v>
      </c>
      <c r="AH162" s="146" t="str">
        <f>IF(ISNUMBER($B162),VBLookup(MONTH($B162),Служебный!$L$2:$M$13,2),"")</f>
        <v>Ноябрь</v>
      </c>
      <c r="AI162" s="38">
        <f t="shared" si="54"/>
        <v>2012</v>
      </c>
      <c r="AJ162" s="210">
        <f t="shared" si="55"/>
        <v>0.4375</v>
      </c>
      <c r="AK162" s="211">
        <f t="shared" si="46"/>
        <v>20</v>
      </c>
      <c r="AL162" s="212">
        <f t="shared" si="56"/>
        <v>15</v>
      </c>
      <c r="AM162" s="213">
        <f t="shared" si="59"/>
        <v>0</v>
      </c>
      <c r="AN162" s="213">
        <f t="shared" si="57"/>
        <v>0</v>
      </c>
      <c r="AO162" s="212">
        <f t="shared" si="58"/>
        <v>200</v>
      </c>
    </row>
    <row r="163" spans="1:41" ht="15" customHeight="1" x14ac:dyDescent="0.25">
      <c r="A163" s="72">
        <v>162</v>
      </c>
      <c r="B163" s="214">
        <v>41243</v>
      </c>
      <c r="C163" s="214">
        <v>41243</v>
      </c>
      <c r="D163" s="204">
        <v>0.4381944444444445</v>
      </c>
      <c r="E163" s="204">
        <v>0.45902777777777781</v>
      </c>
      <c r="F163" s="151" t="s">
        <v>731</v>
      </c>
      <c r="G163" s="151" t="s">
        <v>26</v>
      </c>
      <c r="H163" s="36">
        <v>13.95</v>
      </c>
      <c r="I163" s="80">
        <v>14.1</v>
      </c>
      <c r="J163" s="80">
        <v>14.77</v>
      </c>
      <c r="K163" s="81">
        <v>100</v>
      </c>
      <c r="L163" s="152" t="s">
        <v>11991</v>
      </c>
      <c r="M163" s="152" t="s">
        <v>11984</v>
      </c>
      <c r="N163" s="215">
        <v>3</v>
      </c>
      <c r="O163" s="152"/>
      <c r="P163" s="80">
        <v>2.5</v>
      </c>
      <c r="Q163" s="37">
        <f t="shared" si="47"/>
        <v>2.5</v>
      </c>
      <c r="R163" s="37">
        <f t="shared" si="48"/>
        <v>1410</v>
      </c>
      <c r="S163" s="37">
        <f t="shared" si="49"/>
        <v>1477</v>
      </c>
      <c r="T163" s="69">
        <f t="shared" si="50"/>
        <v>67</v>
      </c>
      <c r="U163" s="37">
        <f t="shared" si="44"/>
        <v>67</v>
      </c>
      <c r="V163" s="37">
        <f t="shared" si="45"/>
        <v>64.5</v>
      </c>
      <c r="W163" s="206">
        <f t="shared" si="62"/>
        <v>2.8966083742245085E-2</v>
      </c>
      <c r="X163" s="206">
        <f t="shared" si="63"/>
        <v>3.579038487148755E-2</v>
      </c>
      <c r="Y163" s="37">
        <f t="shared" si="60"/>
        <v>2380.0500000000002</v>
      </c>
      <c r="Z163" s="37">
        <f t="shared" si="61"/>
        <v>1866.6599999999999</v>
      </c>
      <c r="AA163" s="38">
        <f t="shared" si="51"/>
        <v>29.999999993015081</v>
      </c>
      <c r="AB163" s="39">
        <f t="shared" si="52"/>
        <v>4.5</v>
      </c>
      <c r="AC163" s="146" t="str">
        <f>IF(ISBLANK($F163),"",IF(ISNA(VBLookup($F163,Сектора!$B$2:$G$6725,4)),"Unknown",VBLookup($F163,Сектора!$B$2:$G$6725,4)))</f>
        <v>Specialty Retail, Other</v>
      </c>
      <c r="AD163" s="146" t="str">
        <f>IF(ISBLANK($F163),"",IF(ISNA(VBLookup($F163,Сектора!$B$2:$G$6725,3)),"Unknown",VBLookup($F163,Сектора!$B$2:$G$6725,3)))</f>
        <v>Services</v>
      </c>
      <c r="AE163" s="146" t="str">
        <f>IF(ISBLANK($F163),"",IF(ISNA(VBLookup($F163,Сектора!$B$2:$G$6725,6)),"Unknown",VBLookup($F163,Сектора!$B$2:$G$6725,6)))</f>
        <v>NYSE</v>
      </c>
      <c r="AF163" s="146" t="str">
        <f>IF(ISNUMBER($B163),VBLookup(WEEKDAY($B163,2),Служебный!$I$2:$J$8,2),"")</f>
        <v>Пятница</v>
      </c>
      <c r="AG163" s="38">
        <f t="shared" si="53"/>
        <v>49</v>
      </c>
      <c r="AH163" s="146" t="str">
        <f>IF(ISNUMBER($B163),VBLookup(MONTH($B163),Служебный!$L$2:$M$13,2),"")</f>
        <v>Ноябрь</v>
      </c>
      <c r="AI163" s="38">
        <f t="shared" si="54"/>
        <v>2012</v>
      </c>
      <c r="AJ163" s="210">
        <f t="shared" si="55"/>
        <v>0.4375</v>
      </c>
      <c r="AK163" s="211">
        <f t="shared" si="46"/>
        <v>30</v>
      </c>
      <c r="AL163" s="212">
        <f t="shared" si="56"/>
        <v>15</v>
      </c>
      <c r="AM163" s="213">
        <f t="shared" si="59"/>
        <v>0</v>
      </c>
      <c r="AN163" s="213">
        <f t="shared" si="57"/>
        <v>1866.6599999999999</v>
      </c>
      <c r="AO163" s="212">
        <f t="shared" si="58"/>
        <v>200</v>
      </c>
    </row>
    <row r="164" spans="1:41" ht="15" customHeight="1" x14ac:dyDescent="0.25">
      <c r="A164" s="72">
        <v>163</v>
      </c>
      <c r="B164" s="214">
        <v>41247</v>
      </c>
      <c r="C164" s="214">
        <v>41247</v>
      </c>
      <c r="D164" s="204">
        <v>0.40486111111111112</v>
      </c>
      <c r="E164" s="204">
        <v>0.41319444444444442</v>
      </c>
      <c r="F164" s="151" t="s">
        <v>10264</v>
      </c>
      <c r="G164" s="151" t="s">
        <v>26</v>
      </c>
      <c r="H164" s="36">
        <v>67.44</v>
      </c>
      <c r="I164" s="80">
        <v>67.650000000000006</v>
      </c>
      <c r="J164" s="80">
        <v>68.5</v>
      </c>
      <c r="K164" s="81">
        <v>200</v>
      </c>
      <c r="L164" s="152" t="s">
        <v>11991</v>
      </c>
      <c r="M164" s="152" t="s">
        <v>11985</v>
      </c>
      <c r="N164" s="215">
        <v>4</v>
      </c>
      <c r="O164" s="152" t="s">
        <v>13936</v>
      </c>
      <c r="P164" s="80">
        <v>2.5</v>
      </c>
      <c r="Q164" s="37">
        <f t="shared" si="47"/>
        <v>5</v>
      </c>
      <c r="R164" s="37">
        <f t="shared" si="48"/>
        <v>13530.000000000002</v>
      </c>
      <c r="S164" s="37">
        <f t="shared" si="49"/>
        <v>13700</v>
      </c>
      <c r="T164" s="69">
        <f t="shared" si="50"/>
        <v>84.999999999999432</v>
      </c>
      <c r="U164" s="37">
        <f t="shared" si="44"/>
        <v>170</v>
      </c>
      <c r="V164" s="37">
        <f t="shared" si="45"/>
        <v>165</v>
      </c>
      <c r="W164" s="206">
        <f t="shared" si="62"/>
        <v>7.1427070859855876E-2</v>
      </c>
      <c r="X164" s="206">
        <f t="shared" si="63"/>
        <v>8.8393172832760131E-2</v>
      </c>
      <c r="Y164" s="37">
        <f t="shared" si="60"/>
        <v>2550.0500000000002</v>
      </c>
      <c r="Z164" s="37">
        <f t="shared" si="61"/>
        <v>2031.6599999999999</v>
      </c>
      <c r="AA164" s="38">
        <f t="shared" si="51"/>
        <v>11.999999997206032</v>
      </c>
      <c r="AB164" s="39">
        <f t="shared" si="52"/>
        <v>4</v>
      </c>
      <c r="AC164" s="146" t="str">
        <f>IF(ISBLANK($F164),"",IF(ISNA(VBLookup($F164,Сектора!$B$2:$G$6725,4)),"Unknown",VBLookup($F164,Сектора!$B$2:$G$6725,4)))</f>
        <v>Computer Peripherals</v>
      </c>
      <c r="AD164" s="146" t="str">
        <f>IF(ISBLANK($F164),"",IF(ISNA(VBLookup($F164,Сектора!$B$2:$G$6725,3)),"Unknown",VBLookup($F164,Сектора!$B$2:$G$6725,3)))</f>
        <v>Technology</v>
      </c>
      <c r="AE164" s="146" t="str">
        <f>IF(ISBLANK($F164),"",IF(ISNA(VBLookup($F164,Сектора!$B$2:$G$6725,6)),"Unknown",VBLookup($F164,Сектора!$B$2:$G$6725,6)))</f>
        <v>NASDAQ</v>
      </c>
      <c r="AF164" s="146" t="str">
        <f>IF(ISNUMBER($B164),VBLookup(WEEKDAY($B164,2),Служебный!$I$2:$J$8,2),"")</f>
        <v>Вторник</v>
      </c>
      <c r="AG164" s="38">
        <f t="shared" si="53"/>
        <v>50</v>
      </c>
      <c r="AH164" s="146" t="str">
        <f>IF(ISNUMBER($B164),VBLookup(MONTH($B164),Служебный!$L$2:$M$13,2),"")</f>
        <v>Декабрь</v>
      </c>
      <c r="AI164" s="38">
        <f t="shared" si="54"/>
        <v>2012</v>
      </c>
      <c r="AJ164" s="210">
        <f t="shared" si="55"/>
        <v>0.39583333333333331</v>
      </c>
      <c r="AK164" s="211">
        <f t="shared" si="46"/>
        <v>10</v>
      </c>
      <c r="AL164" s="212">
        <f t="shared" si="56"/>
        <v>70</v>
      </c>
      <c r="AM164" s="213">
        <f t="shared" si="59"/>
        <v>1866.6599999999999</v>
      </c>
      <c r="AN164" s="213">
        <f t="shared" si="57"/>
        <v>0</v>
      </c>
      <c r="AO164" s="212">
        <f t="shared" si="58"/>
        <v>400</v>
      </c>
    </row>
    <row r="165" spans="1:41" ht="15" customHeight="1" x14ac:dyDescent="0.25">
      <c r="A165" s="72">
        <v>164</v>
      </c>
      <c r="B165" s="214">
        <v>41247</v>
      </c>
      <c r="C165" s="214">
        <v>41247</v>
      </c>
      <c r="D165" s="204">
        <v>0.42291666666666666</v>
      </c>
      <c r="E165" s="204">
        <v>0.4284722222222222</v>
      </c>
      <c r="F165" s="151" t="s">
        <v>12481</v>
      </c>
      <c r="G165" s="151" t="s">
        <v>26</v>
      </c>
      <c r="H165" s="36">
        <v>47.48</v>
      </c>
      <c r="I165" s="80">
        <v>47.6</v>
      </c>
      <c r="J165" s="80">
        <v>47.48</v>
      </c>
      <c r="K165" s="81">
        <v>300</v>
      </c>
      <c r="L165" s="152" t="s">
        <v>11991</v>
      </c>
      <c r="M165" s="152" t="s">
        <v>11983</v>
      </c>
      <c r="N165" s="215">
        <v>2</v>
      </c>
      <c r="O165" s="152"/>
      <c r="P165" s="80">
        <v>2.5</v>
      </c>
      <c r="Q165" s="37">
        <f t="shared" si="47"/>
        <v>7.5</v>
      </c>
      <c r="R165" s="37">
        <f t="shared" si="48"/>
        <v>14280</v>
      </c>
      <c r="S165" s="37">
        <f t="shared" si="49"/>
        <v>14243.999999999998</v>
      </c>
      <c r="T165" s="69">
        <f t="shared" si="50"/>
        <v>-12.000000000000455</v>
      </c>
      <c r="U165" s="37">
        <f t="shared" si="44"/>
        <v>-36</v>
      </c>
      <c r="V165" s="37">
        <f t="shared" si="45"/>
        <v>-43.5</v>
      </c>
      <c r="W165" s="206">
        <f t="shared" si="62"/>
        <v>-1.4117370247642202E-2</v>
      </c>
      <c r="X165" s="206">
        <f t="shared" si="63"/>
        <v>-2.14110628746936E-2</v>
      </c>
      <c r="Y165" s="37">
        <f t="shared" si="60"/>
        <v>2514.0500000000002</v>
      </c>
      <c r="Z165" s="37">
        <f t="shared" si="61"/>
        <v>1988.1599999999999</v>
      </c>
      <c r="AA165" s="38">
        <f t="shared" si="51"/>
        <v>7.9999999946448952</v>
      </c>
      <c r="AB165" s="39">
        <f t="shared" si="52"/>
        <v>-1</v>
      </c>
      <c r="AC165" s="146" t="str">
        <f>IF(ISBLANK($F165),"",IF(ISNA(VBLookup($F165,Сектора!$B$2:$G$6725,4)),"Unknown",VBLookup($F165,Сектора!$B$2:$G$6725,4)))</f>
        <v>Discount, Variety Stores</v>
      </c>
      <c r="AD165" s="146" t="str">
        <f>IF(ISBLANK($F165),"",IF(ISNA(VBLookup($F165,Сектора!$B$2:$G$6725,3)),"Unknown",VBLookup($F165,Сектора!$B$2:$G$6725,3)))</f>
        <v>Services</v>
      </c>
      <c r="AE165" s="146" t="str">
        <f>IF(ISBLANK($F165),"",IF(ISNA(VBLookup($F165,Сектора!$B$2:$G$6725,6)),"Unknown",VBLookup($F165,Сектора!$B$2:$G$6725,6)))</f>
        <v>NYSE</v>
      </c>
      <c r="AF165" s="146" t="str">
        <f>IF(ISNUMBER($B165),VBLookup(WEEKDAY($B165,2),Служебный!$I$2:$J$8,2),"")</f>
        <v>Вторник</v>
      </c>
      <c r="AG165" s="38">
        <f t="shared" si="53"/>
        <v>50</v>
      </c>
      <c r="AH165" s="146" t="str">
        <f>IF(ISNUMBER($B165),VBLookup(MONTH($B165),Служебный!$L$2:$M$13,2),"")</f>
        <v>Декабрь</v>
      </c>
      <c r="AI165" s="38">
        <f t="shared" si="54"/>
        <v>2012</v>
      </c>
      <c r="AJ165" s="210">
        <f t="shared" si="55"/>
        <v>0.41666666666666663</v>
      </c>
      <c r="AK165" s="211">
        <f t="shared" si="46"/>
        <v>10</v>
      </c>
      <c r="AL165" s="212">
        <f t="shared" si="56"/>
        <v>50</v>
      </c>
      <c r="AM165" s="213">
        <f t="shared" si="59"/>
        <v>0</v>
      </c>
      <c r="AN165" s="213">
        <f t="shared" si="57"/>
        <v>0</v>
      </c>
      <c r="AO165" s="212">
        <f t="shared" si="58"/>
        <v>600</v>
      </c>
    </row>
    <row r="166" spans="1:41" ht="15" customHeight="1" x14ac:dyDescent="0.25">
      <c r="A166" s="72">
        <v>165</v>
      </c>
      <c r="B166" s="214">
        <v>41247</v>
      </c>
      <c r="C166" s="214">
        <v>41247</v>
      </c>
      <c r="D166" s="204">
        <v>0.43611111111111112</v>
      </c>
      <c r="E166" s="204">
        <v>0.48125000000000001</v>
      </c>
      <c r="F166" s="151" t="s">
        <v>12481</v>
      </c>
      <c r="G166" s="151" t="s">
        <v>26</v>
      </c>
      <c r="H166" s="36">
        <v>47.39</v>
      </c>
      <c r="I166" s="80">
        <v>47.5</v>
      </c>
      <c r="J166" s="80">
        <v>47.81</v>
      </c>
      <c r="K166" s="81">
        <v>500</v>
      </c>
      <c r="L166" s="152" t="s">
        <v>11991</v>
      </c>
      <c r="M166" s="152" t="s">
        <v>11985</v>
      </c>
      <c r="N166" s="215">
        <v>3</v>
      </c>
      <c r="O166" s="152"/>
      <c r="P166" s="80">
        <v>2.5</v>
      </c>
      <c r="Q166" s="37">
        <f t="shared" si="47"/>
        <v>12.5</v>
      </c>
      <c r="R166" s="37">
        <f t="shared" si="48"/>
        <v>23750</v>
      </c>
      <c r="S166" s="37">
        <f t="shared" si="49"/>
        <v>23905</v>
      </c>
      <c r="T166" s="69">
        <f t="shared" si="50"/>
        <v>31.000000000000227</v>
      </c>
      <c r="U166" s="37">
        <f t="shared" si="44"/>
        <v>155</v>
      </c>
      <c r="V166" s="37">
        <f t="shared" si="45"/>
        <v>142.5</v>
      </c>
      <c r="W166" s="206">
        <f t="shared" si="62"/>
        <v>6.1653507289035618E-2</v>
      </c>
      <c r="X166" s="206">
        <f t="shared" si="63"/>
        <v>7.1674311926605505E-2</v>
      </c>
      <c r="Y166" s="37">
        <f t="shared" si="60"/>
        <v>2669.05</v>
      </c>
      <c r="Z166" s="37">
        <f t="shared" si="61"/>
        <v>2130.66</v>
      </c>
      <c r="AA166" s="38">
        <f t="shared" si="51"/>
        <v>64.999999991850927</v>
      </c>
      <c r="AB166" s="39">
        <f t="shared" si="52"/>
        <v>3</v>
      </c>
      <c r="AC166" s="146" t="str">
        <f>IF(ISBLANK($F166),"",IF(ISNA(VBLookup($F166,Сектора!$B$2:$G$6725,4)),"Unknown",VBLookup($F166,Сектора!$B$2:$G$6725,4)))</f>
        <v>Discount, Variety Stores</v>
      </c>
      <c r="AD166" s="146" t="str">
        <f>IF(ISBLANK($F166),"",IF(ISNA(VBLookup($F166,Сектора!$B$2:$G$6725,3)),"Unknown",VBLookup($F166,Сектора!$B$2:$G$6725,3)))</f>
        <v>Services</v>
      </c>
      <c r="AE166" s="146" t="str">
        <f>IF(ISBLANK($F166),"",IF(ISNA(VBLookup($F166,Сектора!$B$2:$G$6725,6)),"Unknown",VBLookup($F166,Сектора!$B$2:$G$6725,6)))</f>
        <v>NYSE</v>
      </c>
      <c r="AF166" s="146" t="str">
        <f>IF(ISNUMBER($B166),VBLookup(WEEKDAY($B166,2),Служебный!$I$2:$J$8,2),"")</f>
        <v>Вторник</v>
      </c>
      <c r="AG166" s="38">
        <f t="shared" si="53"/>
        <v>50</v>
      </c>
      <c r="AH166" s="146" t="str">
        <f>IF(ISNUMBER($B166),VBLookup(MONTH($B166),Служебный!$L$2:$M$13,2),"")</f>
        <v>Декабрь</v>
      </c>
      <c r="AI166" s="38">
        <f t="shared" si="54"/>
        <v>2012</v>
      </c>
      <c r="AJ166" s="210">
        <f t="shared" si="55"/>
        <v>0.4375</v>
      </c>
      <c r="AK166" s="211">
        <f t="shared" si="46"/>
        <v>60</v>
      </c>
      <c r="AL166" s="212">
        <f t="shared" si="56"/>
        <v>50</v>
      </c>
      <c r="AM166" s="213">
        <f t="shared" si="59"/>
        <v>0</v>
      </c>
      <c r="AN166" s="213">
        <f t="shared" si="57"/>
        <v>0</v>
      </c>
      <c r="AO166" s="212">
        <f t="shared" si="58"/>
        <v>1000</v>
      </c>
    </row>
    <row r="167" spans="1:41" ht="15" customHeight="1" x14ac:dyDescent="0.25">
      <c r="A167" s="72">
        <v>166</v>
      </c>
      <c r="B167" s="214">
        <v>41247</v>
      </c>
      <c r="C167" s="214">
        <v>41247</v>
      </c>
      <c r="D167" s="204">
        <v>0.42638888888888887</v>
      </c>
      <c r="E167" s="204">
        <v>0.42777777777777781</v>
      </c>
      <c r="F167" s="151" t="s">
        <v>10099</v>
      </c>
      <c r="G167" s="151" t="s">
        <v>26</v>
      </c>
      <c r="H167" s="36">
        <v>42.89</v>
      </c>
      <c r="I167" s="80">
        <v>43.05</v>
      </c>
      <c r="J167" s="80">
        <v>42.85</v>
      </c>
      <c r="K167" s="81">
        <v>100</v>
      </c>
      <c r="L167" s="152" t="s">
        <v>11991</v>
      </c>
      <c r="M167" s="152" t="s">
        <v>11983</v>
      </c>
      <c r="N167" s="215">
        <v>2</v>
      </c>
      <c r="O167" s="152" t="s">
        <v>13985</v>
      </c>
      <c r="P167" s="80">
        <v>2.5</v>
      </c>
      <c r="Q167" s="37">
        <f t="shared" si="47"/>
        <v>2.5</v>
      </c>
      <c r="R167" s="37">
        <f t="shared" si="48"/>
        <v>4305</v>
      </c>
      <c r="S167" s="37">
        <f t="shared" si="49"/>
        <v>4285</v>
      </c>
      <c r="T167" s="69">
        <f t="shared" si="50"/>
        <v>-19.999999999999574</v>
      </c>
      <c r="U167" s="37">
        <f t="shared" si="44"/>
        <v>-20</v>
      </c>
      <c r="V167" s="37">
        <f t="shared" si="45"/>
        <v>-22.5</v>
      </c>
      <c r="W167" s="206">
        <f t="shared" si="62"/>
        <v>-7.4933028605683669E-3</v>
      </c>
      <c r="X167" s="206">
        <f t="shared" si="63"/>
        <v>-1.0560108135507309E-2</v>
      </c>
      <c r="Y167" s="37">
        <f t="shared" si="60"/>
        <v>2649.05</v>
      </c>
      <c r="Z167" s="37">
        <f t="shared" si="61"/>
        <v>2108.16</v>
      </c>
      <c r="AA167" s="38">
        <f t="shared" si="51"/>
        <v>1.9999999960418791</v>
      </c>
      <c r="AB167" s="39">
        <f t="shared" si="52"/>
        <v>-1.5</v>
      </c>
      <c r="AC167" s="146" t="str">
        <f>IF(ISBLANK($F167),"",IF(ISNA(VBLookup($F167,Сектора!$B$2:$G$6725,4)),"Unknown",VBLookup($F167,Сектора!$B$2:$G$6725,4)))</f>
        <v>Internet Software &amp; Services</v>
      </c>
      <c r="AD167" s="146" t="str">
        <f>IF(ISBLANK($F167),"",IF(ISNA(VBLookup($F167,Сектора!$B$2:$G$6725,3)),"Unknown",VBLookup($F167,Сектора!$B$2:$G$6725,3)))</f>
        <v>Technology</v>
      </c>
      <c r="AE167" s="146" t="str">
        <f>IF(ISBLANK($F167),"",IF(ISNA(VBLookup($F167,Сектора!$B$2:$G$6725,6)),"Unknown",VBLookup($F167,Сектора!$B$2:$G$6725,6)))</f>
        <v>NASDAQ</v>
      </c>
      <c r="AF167" s="146" t="str">
        <f>IF(ISNUMBER($B167),VBLookup(WEEKDAY($B167,2),Служебный!$I$2:$J$8,2),"")</f>
        <v>Вторник</v>
      </c>
      <c r="AG167" s="38">
        <f t="shared" si="53"/>
        <v>50</v>
      </c>
      <c r="AH167" s="146" t="str">
        <f>IF(ISNUMBER($B167),VBLookup(MONTH($B167),Служебный!$L$2:$M$13,2),"")</f>
        <v>Декабрь</v>
      </c>
      <c r="AI167" s="38">
        <f t="shared" si="54"/>
        <v>2012</v>
      </c>
      <c r="AJ167" s="210">
        <f t="shared" si="55"/>
        <v>0.41666666666666663</v>
      </c>
      <c r="AK167" s="211">
        <f t="shared" si="46"/>
        <v>0</v>
      </c>
      <c r="AL167" s="212">
        <f t="shared" si="56"/>
        <v>45</v>
      </c>
      <c r="AM167" s="213">
        <f t="shared" si="59"/>
        <v>0</v>
      </c>
      <c r="AN167" s="213">
        <f t="shared" si="57"/>
        <v>0</v>
      </c>
      <c r="AO167" s="212">
        <f t="shared" si="58"/>
        <v>200</v>
      </c>
    </row>
    <row r="168" spans="1:41" ht="15" customHeight="1" x14ac:dyDescent="0.25">
      <c r="A168" s="72">
        <v>167</v>
      </c>
      <c r="B168" s="214">
        <v>41247</v>
      </c>
      <c r="C168" s="214">
        <v>41247</v>
      </c>
      <c r="D168" s="204">
        <v>0.43402777777777773</v>
      </c>
      <c r="E168" s="204">
        <v>0.43958333333333338</v>
      </c>
      <c r="F168" s="151" t="s">
        <v>10099</v>
      </c>
      <c r="G168" s="151" t="s">
        <v>26</v>
      </c>
      <c r="H168" s="36">
        <v>42.37</v>
      </c>
      <c r="I168" s="80">
        <v>42.48</v>
      </c>
      <c r="J168" s="80">
        <v>42.36</v>
      </c>
      <c r="K168" s="81">
        <v>100</v>
      </c>
      <c r="L168" s="152" t="s">
        <v>11991</v>
      </c>
      <c r="M168" s="152" t="s">
        <v>11983</v>
      </c>
      <c r="N168" s="215">
        <v>2</v>
      </c>
      <c r="O168" s="152" t="s">
        <v>13985</v>
      </c>
      <c r="P168" s="80">
        <v>2.5</v>
      </c>
      <c r="Q168" s="37">
        <f t="shared" si="47"/>
        <v>2.5</v>
      </c>
      <c r="R168" s="37">
        <f t="shared" si="48"/>
        <v>4248</v>
      </c>
      <c r="S168" s="37">
        <f t="shared" si="49"/>
        <v>4236</v>
      </c>
      <c r="T168" s="69">
        <f t="shared" si="50"/>
        <v>-11.999999999999744</v>
      </c>
      <c r="U168" s="37">
        <f t="shared" si="44"/>
        <v>-12</v>
      </c>
      <c r="V168" s="37">
        <f t="shared" si="45"/>
        <v>-14.5</v>
      </c>
      <c r="W168" s="206">
        <f t="shared" si="62"/>
        <v>-4.5299258224646569E-3</v>
      </c>
      <c r="X168" s="206">
        <f t="shared" si="63"/>
        <v>-6.8780358227079541E-3</v>
      </c>
      <c r="Y168" s="37">
        <f t="shared" si="60"/>
        <v>2637.05</v>
      </c>
      <c r="Z168" s="37">
        <f t="shared" si="61"/>
        <v>2093.66</v>
      </c>
      <c r="AA168" s="38">
        <f t="shared" si="51"/>
        <v>7.9999999946448952</v>
      </c>
      <c r="AB168" s="39">
        <f t="shared" si="52"/>
        <v>-1</v>
      </c>
      <c r="AC168" s="146" t="str">
        <f>IF(ISBLANK($F168),"",IF(ISNA(VBLookup($F168,Сектора!$B$2:$G$6725,4)),"Unknown",VBLookup($F168,Сектора!$B$2:$G$6725,4)))</f>
        <v>Internet Software &amp; Services</v>
      </c>
      <c r="AD168" s="146" t="str">
        <f>IF(ISBLANK($F168),"",IF(ISNA(VBLookup($F168,Сектора!$B$2:$G$6725,3)),"Unknown",VBLookup($F168,Сектора!$B$2:$G$6725,3)))</f>
        <v>Technology</v>
      </c>
      <c r="AE168" s="146" t="str">
        <f>IF(ISBLANK($F168),"",IF(ISNA(VBLookup($F168,Сектора!$B$2:$G$6725,6)),"Unknown",VBLookup($F168,Сектора!$B$2:$G$6725,6)))</f>
        <v>NASDAQ</v>
      </c>
      <c r="AF168" s="146" t="str">
        <f>IF(ISNUMBER($B168),VBLookup(WEEKDAY($B168,2),Служебный!$I$2:$J$8,2),"")</f>
        <v>Вторник</v>
      </c>
      <c r="AG168" s="38">
        <f t="shared" si="53"/>
        <v>50</v>
      </c>
      <c r="AH168" s="146" t="str">
        <f>IF(ISNUMBER($B168),VBLookup(MONTH($B168),Служебный!$L$2:$M$13,2),"")</f>
        <v>Декабрь</v>
      </c>
      <c r="AI168" s="38">
        <f t="shared" si="54"/>
        <v>2012</v>
      </c>
      <c r="AJ168" s="210">
        <f t="shared" si="55"/>
        <v>0.4375</v>
      </c>
      <c r="AK168" s="211">
        <f t="shared" si="46"/>
        <v>10</v>
      </c>
      <c r="AL168" s="212">
        <f t="shared" si="56"/>
        <v>40</v>
      </c>
      <c r="AM168" s="213">
        <f t="shared" si="59"/>
        <v>0</v>
      </c>
      <c r="AN168" s="213">
        <f t="shared" si="57"/>
        <v>0</v>
      </c>
      <c r="AO168" s="212">
        <f t="shared" si="58"/>
        <v>200</v>
      </c>
    </row>
    <row r="169" spans="1:41" ht="15" customHeight="1" x14ac:dyDescent="0.25">
      <c r="A169" s="72">
        <v>168</v>
      </c>
      <c r="B169" s="214">
        <v>41247</v>
      </c>
      <c r="C169" s="214">
        <v>41247</v>
      </c>
      <c r="D169" s="204">
        <v>0.44027777777777777</v>
      </c>
      <c r="E169" s="204">
        <v>0.45694444444444443</v>
      </c>
      <c r="F169" s="151" t="s">
        <v>3640</v>
      </c>
      <c r="G169" s="151" t="s">
        <v>26</v>
      </c>
      <c r="H169" s="36">
        <v>49.98</v>
      </c>
      <c r="I169" s="80">
        <v>50.06</v>
      </c>
      <c r="J169" s="80">
        <v>50.28</v>
      </c>
      <c r="K169" s="81">
        <v>100</v>
      </c>
      <c r="L169" s="152" t="s">
        <v>11993</v>
      </c>
      <c r="M169" s="152" t="s">
        <v>11984</v>
      </c>
      <c r="N169" s="215">
        <v>3</v>
      </c>
      <c r="O169" s="152" t="s">
        <v>13974</v>
      </c>
      <c r="P169" s="80">
        <v>2.5</v>
      </c>
      <c r="Q169" s="37">
        <f t="shared" si="47"/>
        <v>2.5</v>
      </c>
      <c r="R169" s="37">
        <f t="shared" si="48"/>
        <v>5006</v>
      </c>
      <c r="S169" s="37">
        <f t="shared" si="49"/>
        <v>5028</v>
      </c>
      <c r="T169" s="69">
        <f t="shared" si="50"/>
        <v>21.999999999999886</v>
      </c>
      <c r="U169" s="37">
        <f t="shared" si="44"/>
        <v>22</v>
      </c>
      <c r="V169" s="37">
        <f t="shared" si="45"/>
        <v>19.5</v>
      </c>
      <c r="W169" s="206">
        <f t="shared" si="62"/>
        <v>8.3426556189681641E-3</v>
      </c>
      <c r="X169" s="206">
        <f t="shared" si="63"/>
        <v>9.3138331916357009E-3</v>
      </c>
      <c r="Y169" s="37">
        <f t="shared" si="60"/>
        <v>2659.05</v>
      </c>
      <c r="Z169" s="37">
        <f t="shared" si="61"/>
        <v>2113.16</v>
      </c>
      <c r="AA169" s="38">
        <f t="shared" si="51"/>
        <v>23.999999994412065</v>
      </c>
      <c r="AB169" s="39">
        <f t="shared" si="52"/>
        <v>2.5</v>
      </c>
      <c r="AC169" s="146" t="str">
        <f>IF(ISBLANK($F169),"",IF(ISNA(VBLookup($F169,Сектора!$B$2:$G$6725,4)),"Unknown",VBLookup($F169,Сектора!$B$2:$G$6725,4)))</f>
        <v>Resorts &amp; Casinos</v>
      </c>
      <c r="AD169" s="146" t="str">
        <f>IF(ISBLANK($F169),"",IF(ISNA(VBLookup($F169,Сектора!$B$2:$G$6725,3)),"Unknown",VBLookup($F169,Сектора!$B$2:$G$6725,3)))</f>
        <v>Services</v>
      </c>
      <c r="AE169" s="146" t="str">
        <f>IF(ISBLANK($F169),"",IF(ISNA(VBLookup($F169,Сектора!$B$2:$G$6725,6)),"Unknown",VBLookup($F169,Сектора!$B$2:$G$6725,6)))</f>
        <v>NYSE</v>
      </c>
      <c r="AF169" s="146" t="str">
        <f>IF(ISNUMBER($B169),VBLookup(WEEKDAY($B169,2),Служебный!$I$2:$J$8,2),"")</f>
        <v>Вторник</v>
      </c>
      <c r="AG169" s="38">
        <f t="shared" si="53"/>
        <v>50</v>
      </c>
      <c r="AH169" s="146" t="str">
        <f>IF(ISNUMBER($B169),VBLookup(MONTH($B169),Служебный!$L$2:$M$13,2),"")</f>
        <v>Декабрь</v>
      </c>
      <c r="AI169" s="38">
        <f t="shared" si="54"/>
        <v>2012</v>
      </c>
      <c r="AJ169" s="210">
        <f t="shared" si="55"/>
        <v>0.4375</v>
      </c>
      <c r="AK169" s="211">
        <f t="shared" si="46"/>
        <v>20</v>
      </c>
      <c r="AL169" s="212">
        <f t="shared" si="56"/>
        <v>50</v>
      </c>
      <c r="AM169" s="213">
        <f t="shared" si="59"/>
        <v>0</v>
      </c>
      <c r="AN169" s="213">
        <f t="shared" si="57"/>
        <v>0</v>
      </c>
      <c r="AO169" s="212">
        <f t="shared" si="58"/>
        <v>200</v>
      </c>
    </row>
    <row r="170" spans="1:41" ht="15" customHeight="1" x14ac:dyDescent="0.25">
      <c r="A170" s="72">
        <v>169</v>
      </c>
      <c r="B170" s="214">
        <v>41247</v>
      </c>
      <c r="C170" s="214">
        <v>41247</v>
      </c>
      <c r="D170" s="204">
        <v>0.46875</v>
      </c>
      <c r="E170" s="204">
        <v>0.46875</v>
      </c>
      <c r="F170" s="151" t="s">
        <v>2396</v>
      </c>
      <c r="G170" s="151" t="s">
        <v>26</v>
      </c>
      <c r="H170" s="36">
        <v>32.71</v>
      </c>
      <c r="I170" s="80">
        <v>32.9</v>
      </c>
      <c r="J170" s="80">
        <v>32.67</v>
      </c>
      <c r="K170" s="81">
        <v>500</v>
      </c>
      <c r="L170" s="152" t="s">
        <v>11991</v>
      </c>
      <c r="M170" s="152" t="s">
        <v>11983</v>
      </c>
      <c r="N170" s="215">
        <v>2</v>
      </c>
      <c r="O170" s="152" t="s">
        <v>13986</v>
      </c>
      <c r="P170" s="80">
        <v>2.5</v>
      </c>
      <c r="Q170" s="37">
        <f t="shared" si="47"/>
        <v>12.5</v>
      </c>
      <c r="R170" s="37">
        <f t="shared" si="48"/>
        <v>16450</v>
      </c>
      <c r="S170" s="37">
        <f t="shared" si="49"/>
        <v>16335</v>
      </c>
      <c r="T170" s="69">
        <f t="shared" si="50"/>
        <v>-22.999999999999687</v>
      </c>
      <c r="U170" s="37">
        <f t="shared" si="44"/>
        <v>-115</v>
      </c>
      <c r="V170" s="37">
        <f t="shared" si="45"/>
        <v>-127.5</v>
      </c>
      <c r="W170" s="206">
        <f t="shared" si="62"/>
        <v>-4.3248528609841859E-2</v>
      </c>
      <c r="X170" s="206">
        <f t="shared" si="63"/>
        <v>-6.0336178992598764E-2</v>
      </c>
      <c r="Y170" s="37">
        <f t="shared" si="60"/>
        <v>2544.0500000000002</v>
      </c>
      <c r="Z170" s="37">
        <f t="shared" si="61"/>
        <v>1985.6599999999999</v>
      </c>
      <c r="AA170" s="38">
        <f t="shared" si="51"/>
        <v>0</v>
      </c>
      <c r="AB170" s="39">
        <f t="shared" si="52"/>
        <v>-1</v>
      </c>
      <c r="AC170" s="146" t="str">
        <f>IF(ISBLANK($F170),"",IF(ISNA(VBLookup($F170,Сектора!$B$2:$G$6725,4)),"Unknown",VBLookup($F170,Сектора!$B$2:$G$6725,4)))</f>
        <v>Apparel Stores</v>
      </c>
      <c r="AD170" s="146" t="str">
        <f>IF(ISBLANK($F170),"",IF(ISNA(VBLookup($F170,Сектора!$B$2:$G$6725,3)),"Unknown",VBLookup($F170,Сектора!$B$2:$G$6725,3)))</f>
        <v>Services</v>
      </c>
      <c r="AE170" s="146" t="str">
        <f>IF(ISBLANK($F170),"",IF(ISNA(VBLookup($F170,Сектора!$B$2:$G$6725,6)),"Unknown",VBLookup($F170,Сектора!$B$2:$G$6725,6)))</f>
        <v>NYSE</v>
      </c>
      <c r="AF170" s="146" t="str">
        <f>IF(ISNUMBER($B170),VBLookup(WEEKDAY($B170,2),Служебный!$I$2:$J$8,2),"")</f>
        <v>Вторник</v>
      </c>
      <c r="AG170" s="38">
        <f t="shared" si="53"/>
        <v>50</v>
      </c>
      <c r="AH170" s="146" t="str">
        <f>IF(ISNUMBER($B170),VBLookup(MONTH($B170),Служебный!$L$2:$M$13,2),"")</f>
        <v>Декабрь</v>
      </c>
      <c r="AI170" s="38">
        <f t="shared" si="54"/>
        <v>2012</v>
      </c>
      <c r="AJ170" s="210">
        <f t="shared" si="55"/>
        <v>0.47916666666666663</v>
      </c>
      <c r="AK170" s="211">
        <f t="shared" si="46"/>
        <v>0</v>
      </c>
      <c r="AL170" s="212">
        <f t="shared" si="56"/>
        <v>35</v>
      </c>
      <c r="AM170" s="213">
        <f t="shared" si="59"/>
        <v>0</v>
      </c>
      <c r="AN170" s="213">
        <f t="shared" si="57"/>
        <v>1985.6599999999999</v>
      </c>
      <c r="AO170" s="212">
        <f t="shared" si="58"/>
        <v>1000</v>
      </c>
    </row>
    <row r="171" spans="1:41" ht="15" customHeight="1" x14ac:dyDescent="0.25">
      <c r="A171" s="72">
        <v>170</v>
      </c>
      <c r="B171" s="214">
        <v>41253</v>
      </c>
      <c r="C171" s="214">
        <v>41253</v>
      </c>
      <c r="D171" s="204">
        <v>0.3979166666666667</v>
      </c>
      <c r="E171" s="204">
        <v>0.4069444444444445</v>
      </c>
      <c r="F171" s="151" t="s">
        <v>3964</v>
      </c>
      <c r="G171" s="151" t="s">
        <v>32</v>
      </c>
      <c r="H171" s="36">
        <v>27.06</v>
      </c>
      <c r="I171" s="80">
        <v>26.96</v>
      </c>
      <c r="J171" s="80">
        <v>26.92</v>
      </c>
      <c r="K171" s="81">
        <v>300</v>
      </c>
      <c r="L171" s="152" t="s">
        <v>11989</v>
      </c>
      <c r="M171" s="152" t="s">
        <v>11985</v>
      </c>
      <c r="N171" s="215">
        <v>3</v>
      </c>
      <c r="O171" s="152" t="s">
        <v>13941</v>
      </c>
      <c r="P171" s="80">
        <v>2.5</v>
      </c>
      <c r="Q171" s="37">
        <f t="shared" si="47"/>
        <v>7.5</v>
      </c>
      <c r="R171" s="37">
        <f t="shared" si="48"/>
        <v>8088</v>
      </c>
      <c r="S171" s="37">
        <f t="shared" si="49"/>
        <v>8076.0000000000009</v>
      </c>
      <c r="T171" s="69">
        <f t="shared" si="50"/>
        <v>3.9999999999999147</v>
      </c>
      <c r="U171" s="37">
        <f t="shared" si="44"/>
        <v>12</v>
      </c>
      <c r="V171" s="37">
        <f t="shared" si="45"/>
        <v>4.5</v>
      </c>
      <c r="W171" s="206">
        <f t="shared" si="62"/>
        <v>4.7168884259350249E-3</v>
      </c>
      <c r="X171" s="206">
        <f t="shared" si="63"/>
        <v>2.2662490053684922E-3</v>
      </c>
      <c r="Y171" s="37">
        <f t="shared" si="60"/>
        <v>2556.0500000000002</v>
      </c>
      <c r="Z171" s="37">
        <f t="shared" si="61"/>
        <v>1990.1599999999999</v>
      </c>
      <c r="AA171" s="38">
        <f t="shared" si="51"/>
        <v>13.000000000465661</v>
      </c>
      <c r="AB171" s="39">
        <f t="shared" si="52"/>
        <v>0.5</v>
      </c>
      <c r="AC171" s="146" t="str">
        <f>IF(ISBLANK($F171),"",IF(ISNA(VBLookup($F171,Сектора!$B$2:$G$6725,4)),"Unknown",VBLookup($F171,Сектора!$B$2:$G$6725,4)))</f>
        <v>Diversified Investments</v>
      </c>
      <c r="AD171" s="146" t="str">
        <f>IF(ISBLANK($F171),"",IF(ISNA(VBLookup($F171,Сектора!$B$2:$G$6725,3)),"Unknown",VBLookup($F171,Сектора!$B$2:$G$6725,3)))</f>
        <v>Financial</v>
      </c>
      <c r="AE171" s="146" t="str">
        <f>IF(ISBLANK($F171),"",IF(ISNA(VBLookup($F171,Сектора!$B$2:$G$6725,6)),"Unknown",VBLookup($F171,Сектора!$B$2:$G$6725,6)))</f>
        <v>NYSE</v>
      </c>
      <c r="AF171" s="146" t="str">
        <f>IF(ISNUMBER($B171),VBLookup(WEEKDAY($B171,2),Служебный!$I$2:$J$8,2),"")</f>
        <v>Понедельник</v>
      </c>
      <c r="AG171" s="38">
        <f t="shared" si="53"/>
        <v>51</v>
      </c>
      <c r="AH171" s="146" t="str">
        <f>IF(ISNUMBER($B171),VBLookup(MONTH($B171),Служебный!$L$2:$M$13,2),"")</f>
        <v>Декабрь</v>
      </c>
      <c r="AI171" s="38">
        <f t="shared" si="54"/>
        <v>2012</v>
      </c>
      <c r="AJ171" s="210">
        <f t="shared" si="55"/>
        <v>0.39583333333333331</v>
      </c>
      <c r="AK171" s="211">
        <f t="shared" si="46"/>
        <v>10</v>
      </c>
      <c r="AL171" s="212">
        <f t="shared" si="56"/>
        <v>25</v>
      </c>
      <c r="AM171" s="213">
        <f t="shared" si="59"/>
        <v>1985.6599999999999</v>
      </c>
      <c r="AN171" s="213">
        <f t="shared" si="57"/>
        <v>0</v>
      </c>
      <c r="AO171" s="212">
        <f t="shared" si="58"/>
        <v>600</v>
      </c>
    </row>
    <row r="172" spans="1:41" ht="15" customHeight="1" x14ac:dyDescent="0.25">
      <c r="A172" s="72">
        <v>171</v>
      </c>
      <c r="B172" s="214">
        <v>41253</v>
      </c>
      <c r="C172" s="214">
        <v>41253</v>
      </c>
      <c r="D172" s="204">
        <v>0.4145833333333333</v>
      </c>
      <c r="E172" s="204">
        <v>0.42499999999999999</v>
      </c>
      <c r="F172" s="151" t="s">
        <v>2312</v>
      </c>
      <c r="G172" s="151" t="s">
        <v>26</v>
      </c>
      <c r="H172" s="36">
        <v>27.28</v>
      </c>
      <c r="I172" s="80">
        <v>27.38</v>
      </c>
      <c r="J172" s="80">
        <v>27.69</v>
      </c>
      <c r="K172" s="81">
        <v>100</v>
      </c>
      <c r="L172" s="152" t="s">
        <v>11989</v>
      </c>
      <c r="M172" s="152" t="s">
        <v>11985</v>
      </c>
      <c r="N172" s="215">
        <v>4</v>
      </c>
      <c r="O172" s="152" t="s">
        <v>13974</v>
      </c>
      <c r="P172" s="80">
        <v>2.5</v>
      </c>
      <c r="Q172" s="37">
        <f t="shared" si="47"/>
        <v>2.5</v>
      </c>
      <c r="R172" s="37">
        <f t="shared" si="48"/>
        <v>2738</v>
      </c>
      <c r="S172" s="37">
        <f t="shared" si="49"/>
        <v>2769</v>
      </c>
      <c r="T172" s="69">
        <f t="shared" si="50"/>
        <v>31.000000000000227</v>
      </c>
      <c r="U172" s="37">
        <f t="shared" si="44"/>
        <v>31</v>
      </c>
      <c r="V172" s="37">
        <f t="shared" si="45"/>
        <v>28.5</v>
      </c>
      <c r="W172" s="206">
        <f t="shared" si="62"/>
        <v>1.2128088261184248E-2</v>
      </c>
      <c r="X172" s="206">
        <f t="shared" si="63"/>
        <v>1.4320456646701774E-2</v>
      </c>
      <c r="Y172" s="37">
        <f t="shared" si="60"/>
        <v>2587.0500000000002</v>
      </c>
      <c r="Z172" s="37">
        <f t="shared" si="61"/>
        <v>2018.6599999999999</v>
      </c>
      <c r="AA172" s="38">
        <f t="shared" si="51"/>
        <v>15.000000006984919</v>
      </c>
      <c r="AB172" s="39">
        <f t="shared" si="52"/>
        <v>3</v>
      </c>
      <c r="AC172" s="146" t="str">
        <f>IF(ISBLANK($F172),"",IF(ISNA(VBLookup($F172,Сектора!$B$2:$G$6725,4)),"Unknown",VBLookup($F172,Сектора!$B$2:$G$6725,4)))</f>
        <v>Security &amp; Protection Services</v>
      </c>
      <c r="AD172" s="146" t="str">
        <f>IF(ISBLANK($F172),"",IF(ISNA(VBLookup($F172,Сектора!$B$2:$G$6725,3)),"Unknown",VBLookup($F172,Сектора!$B$2:$G$6725,3)))</f>
        <v>Services</v>
      </c>
      <c r="AE172" s="146" t="str">
        <f>IF(ISBLANK($F172),"",IF(ISNA(VBLookup($F172,Сектора!$B$2:$G$6725,6)),"Unknown",VBLookup($F172,Сектора!$B$2:$G$6725,6)))</f>
        <v>NYSE</v>
      </c>
      <c r="AF172" s="146" t="str">
        <f>IF(ISNUMBER($B172),VBLookup(WEEKDAY($B172,2),Служебный!$I$2:$J$8,2),"")</f>
        <v>Понедельник</v>
      </c>
      <c r="AG172" s="38">
        <f t="shared" si="53"/>
        <v>51</v>
      </c>
      <c r="AH172" s="146" t="str">
        <f>IF(ISNUMBER($B172),VBLookup(MONTH($B172),Служебный!$L$2:$M$13,2),"")</f>
        <v>Декабрь</v>
      </c>
      <c r="AI172" s="38">
        <f t="shared" si="54"/>
        <v>2012</v>
      </c>
      <c r="AJ172" s="210">
        <f t="shared" si="55"/>
        <v>0.41666666666666663</v>
      </c>
      <c r="AK172" s="211">
        <f t="shared" si="46"/>
        <v>20</v>
      </c>
      <c r="AL172" s="212">
        <f t="shared" si="56"/>
        <v>25</v>
      </c>
      <c r="AM172" s="213">
        <f t="shared" si="59"/>
        <v>0</v>
      </c>
      <c r="AN172" s="213">
        <f t="shared" si="57"/>
        <v>0</v>
      </c>
      <c r="AO172" s="212">
        <f t="shared" si="58"/>
        <v>200</v>
      </c>
    </row>
    <row r="173" spans="1:41" ht="15" customHeight="1" x14ac:dyDescent="0.25">
      <c r="A173" s="72">
        <v>172</v>
      </c>
      <c r="B173" s="214">
        <v>41253</v>
      </c>
      <c r="C173" s="214">
        <v>41253</v>
      </c>
      <c r="D173" s="204">
        <v>0.4145833333333333</v>
      </c>
      <c r="E173" s="204">
        <v>0.42499999999999999</v>
      </c>
      <c r="F173" s="151" t="s">
        <v>2312</v>
      </c>
      <c r="G173" s="151" t="s">
        <v>26</v>
      </c>
      <c r="H173" s="36">
        <v>27.28</v>
      </c>
      <c r="I173" s="80">
        <v>27.38</v>
      </c>
      <c r="J173" s="80">
        <v>27.64</v>
      </c>
      <c r="K173" s="81">
        <v>100</v>
      </c>
      <c r="L173" s="152" t="s">
        <v>11989</v>
      </c>
      <c r="M173" s="152" t="s">
        <v>11985</v>
      </c>
      <c r="N173" s="215">
        <v>4</v>
      </c>
      <c r="O173" s="152" t="s">
        <v>13974</v>
      </c>
      <c r="P173" s="80">
        <v>2.5</v>
      </c>
      <c r="Q173" s="37">
        <f t="shared" si="47"/>
        <v>2.5</v>
      </c>
      <c r="R173" s="37">
        <f t="shared" si="48"/>
        <v>2738</v>
      </c>
      <c r="S173" s="37">
        <f t="shared" si="49"/>
        <v>2764</v>
      </c>
      <c r="T173" s="69">
        <f t="shared" si="50"/>
        <v>26.000000000000156</v>
      </c>
      <c r="U173" s="37">
        <f t="shared" si="44"/>
        <v>26</v>
      </c>
      <c r="V173" s="37">
        <f t="shared" si="45"/>
        <v>23.5</v>
      </c>
      <c r="W173" s="206">
        <f t="shared" si="62"/>
        <v>1.0050057014746525E-2</v>
      </c>
      <c r="X173" s="206">
        <f t="shared" si="63"/>
        <v>1.1641385869834445E-2</v>
      </c>
      <c r="Y173" s="37">
        <f t="shared" si="60"/>
        <v>2613.0500000000002</v>
      </c>
      <c r="Z173" s="37">
        <f t="shared" si="61"/>
        <v>2042.1599999999999</v>
      </c>
      <c r="AA173" s="38">
        <f t="shared" si="51"/>
        <v>15.000000006984919</v>
      </c>
      <c r="AB173" s="39">
        <f t="shared" si="52"/>
        <v>2.5</v>
      </c>
      <c r="AC173" s="146" t="str">
        <f>IF(ISBLANK($F173),"",IF(ISNA(VBLookup($F173,Сектора!$B$2:$G$6725,4)),"Unknown",VBLookup($F173,Сектора!$B$2:$G$6725,4)))</f>
        <v>Security &amp; Protection Services</v>
      </c>
      <c r="AD173" s="146" t="str">
        <f>IF(ISBLANK($F173),"",IF(ISNA(VBLookup($F173,Сектора!$B$2:$G$6725,3)),"Unknown",VBLookup($F173,Сектора!$B$2:$G$6725,3)))</f>
        <v>Services</v>
      </c>
      <c r="AE173" s="146" t="str">
        <f>IF(ISBLANK($F173),"",IF(ISNA(VBLookup($F173,Сектора!$B$2:$G$6725,6)),"Unknown",VBLookup($F173,Сектора!$B$2:$G$6725,6)))</f>
        <v>NYSE</v>
      </c>
      <c r="AF173" s="146" t="str">
        <f>IF(ISNUMBER($B173),VBLookup(WEEKDAY($B173,2),Служебный!$I$2:$J$8,2),"")</f>
        <v>Понедельник</v>
      </c>
      <c r="AG173" s="38">
        <f t="shared" si="53"/>
        <v>51</v>
      </c>
      <c r="AH173" s="146" t="str">
        <f>IF(ISNUMBER($B173),VBLookup(MONTH($B173),Служебный!$L$2:$M$13,2),"")</f>
        <v>Декабрь</v>
      </c>
      <c r="AI173" s="38">
        <f t="shared" si="54"/>
        <v>2012</v>
      </c>
      <c r="AJ173" s="210">
        <f t="shared" si="55"/>
        <v>0.41666666666666663</v>
      </c>
      <c r="AK173" s="211">
        <f t="shared" si="46"/>
        <v>20</v>
      </c>
      <c r="AL173" s="212">
        <f t="shared" si="56"/>
        <v>25</v>
      </c>
      <c r="AM173" s="213">
        <f t="shared" si="59"/>
        <v>0</v>
      </c>
      <c r="AN173" s="213">
        <f t="shared" si="57"/>
        <v>0</v>
      </c>
      <c r="AO173" s="212">
        <f t="shared" si="58"/>
        <v>200</v>
      </c>
    </row>
    <row r="174" spans="1:41" ht="15" customHeight="1" x14ac:dyDescent="0.25">
      <c r="A174" s="72">
        <v>173</v>
      </c>
      <c r="B174" s="214">
        <v>41253</v>
      </c>
      <c r="C174" s="214">
        <v>41253</v>
      </c>
      <c r="D174" s="204">
        <v>0.4145833333333333</v>
      </c>
      <c r="E174" s="204">
        <v>0.42638888888888887</v>
      </c>
      <c r="F174" s="151" t="s">
        <v>2312</v>
      </c>
      <c r="G174" s="151" t="s">
        <v>26</v>
      </c>
      <c r="H174" s="36">
        <v>27.28</v>
      </c>
      <c r="I174" s="80">
        <v>27.38</v>
      </c>
      <c r="J174" s="80">
        <v>27.66</v>
      </c>
      <c r="K174" s="81">
        <v>100</v>
      </c>
      <c r="L174" s="152" t="s">
        <v>11989</v>
      </c>
      <c r="M174" s="152" t="s">
        <v>11985</v>
      </c>
      <c r="N174" s="215">
        <v>4</v>
      </c>
      <c r="O174" s="152" t="s">
        <v>13974</v>
      </c>
      <c r="P174" s="80">
        <v>2.5</v>
      </c>
      <c r="Q174" s="37">
        <f t="shared" si="47"/>
        <v>2.5</v>
      </c>
      <c r="R174" s="37">
        <f t="shared" si="48"/>
        <v>2738</v>
      </c>
      <c r="S174" s="37">
        <f t="shared" si="49"/>
        <v>2766</v>
      </c>
      <c r="T174" s="69">
        <f t="shared" si="50"/>
        <v>28.000000000000114</v>
      </c>
      <c r="U174" s="37">
        <f t="shared" si="44"/>
        <v>28</v>
      </c>
      <c r="V174" s="37">
        <f t="shared" si="45"/>
        <v>25.5</v>
      </c>
      <c r="W174" s="206">
        <f t="shared" si="62"/>
        <v>1.0715447465605326E-2</v>
      </c>
      <c r="X174" s="206">
        <f t="shared" si="63"/>
        <v>1.2486778704900694E-2</v>
      </c>
      <c r="Y174" s="37">
        <f t="shared" si="60"/>
        <v>2641.05</v>
      </c>
      <c r="Z174" s="37">
        <f t="shared" si="61"/>
        <v>2067.66</v>
      </c>
      <c r="AA174" s="38">
        <f t="shared" si="51"/>
        <v>17.000000003026798</v>
      </c>
      <c r="AB174" s="39">
        <f t="shared" si="52"/>
        <v>3</v>
      </c>
      <c r="AC174" s="146" t="str">
        <f>IF(ISBLANK($F174),"",IF(ISNA(VBLookup($F174,Сектора!$B$2:$G$6725,4)),"Unknown",VBLookup($F174,Сектора!$B$2:$G$6725,4)))</f>
        <v>Security &amp; Protection Services</v>
      </c>
      <c r="AD174" s="146" t="str">
        <f>IF(ISBLANK($F174),"",IF(ISNA(VBLookup($F174,Сектора!$B$2:$G$6725,3)),"Unknown",VBLookup($F174,Сектора!$B$2:$G$6725,3)))</f>
        <v>Services</v>
      </c>
      <c r="AE174" s="146" t="str">
        <f>IF(ISBLANK($F174),"",IF(ISNA(VBLookup($F174,Сектора!$B$2:$G$6725,6)),"Unknown",VBLookup($F174,Сектора!$B$2:$G$6725,6)))</f>
        <v>NYSE</v>
      </c>
      <c r="AF174" s="146" t="str">
        <f>IF(ISNUMBER($B174),VBLookup(WEEKDAY($B174,2),Служебный!$I$2:$J$8,2),"")</f>
        <v>Понедельник</v>
      </c>
      <c r="AG174" s="38">
        <f t="shared" si="53"/>
        <v>51</v>
      </c>
      <c r="AH174" s="146" t="str">
        <f>IF(ISNUMBER($B174),VBLookup(MONTH($B174),Служебный!$L$2:$M$13,2),"")</f>
        <v>Декабрь</v>
      </c>
      <c r="AI174" s="38">
        <f t="shared" si="54"/>
        <v>2012</v>
      </c>
      <c r="AJ174" s="210">
        <f t="shared" si="55"/>
        <v>0.41666666666666663</v>
      </c>
      <c r="AK174" s="211">
        <f t="shared" si="46"/>
        <v>20</v>
      </c>
      <c r="AL174" s="212">
        <f t="shared" si="56"/>
        <v>25</v>
      </c>
      <c r="AM174" s="213">
        <f t="shared" si="59"/>
        <v>0</v>
      </c>
      <c r="AN174" s="213">
        <f t="shared" si="57"/>
        <v>2067.66</v>
      </c>
      <c r="AO174" s="212">
        <f t="shared" si="58"/>
        <v>200</v>
      </c>
    </row>
    <row r="175" spans="1:41" ht="15" customHeight="1" x14ac:dyDescent="0.25">
      <c r="A175" s="72">
        <v>174</v>
      </c>
      <c r="B175" s="214">
        <v>41254</v>
      </c>
      <c r="C175" s="214">
        <v>41254</v>
      </c>
      <c r="D175" s="204">
        <v>0.4604166666666667</v>
      </c>
      <c r="E175" s="204">
        <v>0.54027777777777775</v>
      </c>
      <c r="F175" s="151" t="s">
        <v>13987</v>
      </c>
      <c r="G175" s="151" t="s">
        <v>26</v>
      </c>
      <c r="H175" s="36">
        <v>40.94</v>
      </c>
      <c r="I175" s="80">
        <v>41.07</v>
      </c>
      <c r="J175" s="80">
        <v>41.64</v>
      </c>
      <c r="K175" s="81">
        <v>100</v>
      </c>
      <c r="L175" s="152" t="s">
        <v>11989</v>
      </c>
      <c r="M175" s="152" t="s">
        <v>11985</v>
      </c>
      <c r="N175" s="215">
        <v>4</v>
      </c>
      <c r="O175" s="152" t="s">
        <v>13974</v>
      </c>
      <c r="P175" s="80">
        <v>2.5</v>
      </c>
      <c r="Q175" s="37">
        <f t="shared" si="47"/>
        <v>2.5</v>
      </c>
      <c r="R175" s="37">
        <f t="shared" si="48"/>
        <v>4107</v>
      </c>
      <c r="S175" s="37">
        <f t="shared" si="49"/>
        <v>4164</v>
      </c>
      <c r="T175" s="69">
        <f t="shared" si="50"/>
        <v>57.000000000000028</v>
      </c>
      <c r="U175" s="37">
        <f t="shared" si="44"/>
        <v>57</v>
      </c>
      <c r="V175" s="37">
        <f t="shared" si="45"/>
        <v>54.5</v>
      </c>
      <c r="W175" s="206">
        <f t="shared" si="62"/>
        <v>2.1582325211563582E-2</v>
      </c>
      <c r="X175" s="206">
        <f t="shared" si="63"/>
        <v>2.6358298753179923E-2</v>
      </c>
      <c r="Y175" s="37">
        <f t="shared" si="60"/>
        <v>2698.05</v>
      </c>
      <c r="Z175" s="37">
        <f t="shared" si="61"/>
        <v>2122.16</v>
      </c>
      <c r="AA175" s="38">
        <f t="shared" si="51"/>
        <v>114.99999999767169</v>
      </c>
      <c r="AB175" s="39">
        <f t="shared" si="52"/>
        <v>4.5</v>
      </c>
      <c r="AC175" s="146" t="str">
        <f>IF(ISBLANK($F175),"",IF(ISNA(VBLookup($F175,Сектора!$B$2:$G$6725,4)),"Unknown",VBLookup($F175,Сектора!$B$2:$G$6725,4)))</f>
        <v>Unknown</v>
      </c>
      <c r="AD175" s="146" t="str">
        <f>IF(ISBLANK($F175),"",IF(ISNA(VBLookup($F175,Сектора!$B$2:$G$6725,3)),"Unknown",VBLookup($F175,Сектора!$B$2:$G$6725,3)))</f>
        <v>Unknown</v>
      </c>
      <c r="AE175" s="146" t="str">
        <f>IF(ISBLANK($F175),"",IF(ISNA(VBLookup($F175,Сектора!$B$2:$G$6725,6)),"Unknown",VBLookup($F175,Сектора!$B$2:$G$6725,6)))</f>
        <v>Unknown</v>
      </c>
      <c r="AF175" s="146" t="str">
        <f>IF(ISNUMBER($B175),VBLookup(WEEKDAY($B175,2),Служебный!$I$2:$J$8,2),"")</f>
        <v>Вторник</v>
      </c>
      <c r="AG175" s="38">
        <f t="shared" si="53"/>
        <v>51</v>
      </c>
      <c r="AH175" s="146" t="str">
        <f>IF(ISNUMBER($B175),VBLookup(MONTH($B175),Служебный!$L$2:$M$13,2),"")</f>
        <v>Декабрь</v>
      </c>
      <c r="AI175" s="38">
        <f t="shared" si="54"/>
        <v>2012</v>
      </c>
      <c r="AJ175" s="210">
        <f t="shared" si="55"/>
        <v>0.45833333333333331</v>
      </c>
      <c r="AK175" s="211">
        <f t="shared" si="46"/>
        <v>110</v>
      </c>
      <c r="AL175" s="212">
        <f t="shared" si="56"/>
        <v>40</v>
      </c>
      <c r="AM175" s="213">
        <f t="shared" si="59"/>
        <v>2067.66</v>
      </c>
      <c r="AN175" s="213">
        <f t="shared" si="57"/>
        <v>0</v>
      </c>
      <c r="AO175" s="212">
        <f t="shared" si="58"/>
        <v>200</v>
      </c>
    </row>
    <row r="176" spans="1:41" ht="15" customHeight="1" x14ac:dyDescent="0.25">
      <c r="A176" s="72">
        <v>175</v>
      </c>
      <c r="B176" s="214">
        <v>41254</v>
      </c>
      <c r="C176" s="214">
        <v>41254</v>
      </c>
      <c r="D176" s="204">
        <v>0.46180555555555558</v>
      </c>
      <c r="E176" s="204">
        <v>0.54097222222222219</v>
      </c>
      <c r="F176" s="151" t="s">
        <v>13987</v>
      </c>
      <c r="G176" s="151" t="s">
        <v>26</v>
      </c>
      <c r="H176" s="36">
        <v>40.94</v>
      </c>
      <c r="I176" s="80">
        <v>41.15</v>
      </c>
      <c r="J176" s="80">
        <v>41.7</v>
      </c>
      <c r="K176" s="81">
        <v>100</v>
      </c>
      <c r="L176" s="152" t="s">
        <v>11989</v>
      </c>
      <c r="M176" s="152" t="s">
        <v>11985</v>
      </c>
      <c r="N176" s="215">
        <v>4</v>
      </c>
      <c r="O176" s="152" t="s">
        <v>13974</v>
      </c>
      <c r="P176" s="80">
        <v>2.5</v>
      </c>
      <c r="Q176" s="37">
        <f t="shared" si="47"/>
        <v>2.5</v>
      </c>
      <c r="R176" s="37">
        <f t="shared" si="48"/>
        <v>4115</v>
      </c>
      <c r="S176" s="37">
        <f t="shared" si="49"/>
        <v>4170</v>
      </c>
      <c r="T176" s="69">
        <f t="shared" si="50"/>
        <v>55.000000000000426</v>
      </c>
      <c r="U176" s="37">
        <f t="shared" si="44"/>
        <v>55</v>
      </c>
      <c r="V176" s="37">
        <f t="shared" si="45"/>
        <v>52.5</v>
      </c>
      <c r="W176" s="206">
        <f t="shared" si="62"/>
        <v>2.038509293749189E-2</v>
      </c>
      <c r="X176" s="206">
        <f t="shared" si="63"/>
        <v>2.4738945225619181E-2</v>
      </c>
      <c r="Y176" s="37">
        <f t="shared" si="60"/>
        <v>2753.05</v>
      </c>
      <c r="Z176" s="37">
        <f t="shared" si="61"/>
        <v>2174.66</v>
      </c>
      <c r="AA176" s="38">
        <f t="shared" si="51"/>
        <v>114.00000000488944</v>
      </c>
      <c r="AB176" s="39">
        <f t="shared" si="52"/>
        <v>2.5</v>
      </c>
      <c r="AC176" s="146" t="str">
        <f>IF(ISBLANK($F176),"",IF(ISNA(VBLookup($F176,Сектора!$B$2:$G$6725,4)),"Unknown",VBLookup($F176,Сектора!$B$2:$G$6725,4)))</f>
        <v>Unknown</v>
      </c>
      <c r="AD176" s="146" t="str">
        <f>IF(ISBLANK($F176),"",IF(ISNA(VBLookup($F176,Сектора!$B$2:$G$6725,3)),"Unknown",VBLookup($F176,Сектора!$B$2:$G$6725,3)))</f>
        <v>Unknown</v>
      </c>
      <c r="AE176" s="146" t="str">
        <f>IF(ISBLANK($F176),"",IF(ISNA(VBLookup($F176,Сектора!$B$2:$G$6725,6)),"Unknown",VBLookup($F176,Сектора!$B$2:$G$6725,6)))</f>
        <v>Unknown</v>
      </c>
      <c r="AF176" s="146" t="str">
        <f>IF(ISNUMBER($B176),VBLookup(WEEKDAY($B176,2),Служебный!$I$2:$J$8,2),"")</f>
        <v>Вторник</v>
      </c>
      <c r="AG176" s="38">
        <f t="shared" si="53"/>
        <v>51</v>
      </c>
      <c r="AH176" s="146" t="str">
        <f>IF(ISNUMBER($B176),VBLookup(MONTH($B176),Служебный!$L$2:$M$13,2),"")</f>
        <v>Декабрь</v>
      </c>
      <c r="AI176" s="38">
        <f t="shared" si="54"/>
        <v>2012</v>
      </c>
      <c r="AJ176" s="210">
        <f t="shared" si="55"/>
        <v>0.45833333333333331</v>
      </c>
      <c r="AK176" s="211">
        <f t="shared" si="46"/>
        <v>110</v>
      </c>
      <c r="AL176" s="212">
        <f t="shared" si="56"/>
        <v>40</v>
      </c>
      <c r="AM176" s="213">
        <f t="shared" si="59"/>
        <v>0</v>
      </c>
      <c r="AN176" s="213">
        <f t="shared" si="57"/>
        <v>0</v>
      </c>
      <c r="AO176" s="212">
        <f t="shared" si="58"/>
        <v>200</v>
      </c>
    </row>
    <row r="177" spans="1:41" ht="15" customHeight="1" x14ac:dyDescent="0.25">
      <c r="A177" s="72">
        <v>176</v>
      </c>
      <c r="B177" s="214">
        <v>41254</v>
      </c>
      <c r="C177" s="214">
        <v>41254</v>
      </c>
      <c r="D177" s="204">
        <v>0.46875</v>
      </c>
      <c r="E177" s="204">
        <v>0.54166666666666663</v>
      </c>
      <c r="F177" s="151" t="s">
        <v>13987</v>
      </c>
      <c r="G177" s="151" t="s">
        <v>26</v>
      </c>
      <c r="H177" s="36">
        <v>40.94</v>
      </c>
      <c r="I177" s="80">
        <v>41.06</v>
      </c>
      <c r="J177" s="80">
        <v>41.6</v>
      </c>
      <c r="K177" s="81">
        <v>100</v>
      </c>
      <c r="L177" s="152" t="s">
        <v>11989</v>
      </c>
      <c r="M177" s="152" t="s">
        <v>11985</v>
      </c>
      <c r="N177" s="215">
        <v>4</v>
      </c>
      <c r="O177" s="152" t="s">
        <v>13974</v>
      </c>
      <c r="P177" s="80">
        <v>2.5</v>
      </c>
      <c r="Q177" s="37">
        <f t="shared" si="47"/>
        <v>2.5</v>
      </c>
      <c r="R177" s="37">
        <f t="shared" si="48"/>
        <v>4106</v>
      </c>
      <c r="S177" s="37">
        <f t="shared" si="49"/>
        <v>4160</v>
      </c>
      <c r="T177" s="69">
        <f t="shared" si="50"/>
        <v>53.999999999999915</v>
      </c>
      <c r="U177" s="37">
        <f t="shared" si="44"/>
        <v>54</v>
      </c>
      <c r="V177" s="37">
        <f t="shared" si="45"/>
        <v>51.5</v>
      </c>
      <c r="W177" s="206">
        <f t="shared" si="62"/>
        <v>1.9614609251557363E-2</v>
      </c>
      <c r="X177" s="206">
        <f t="shared" si="63"/>
        <v>2.3681862911903471E-2</v>
      </c>
      <c r="Y177" s="37">
        <f t="shared" si="60"/>
        <v>2807.05</v>
      </c>
      <c r="Z177" s="37">
        <f t="shared" si="61"/>
        <v>2226.16</v>
      </c>
      <c r="AA177" s="38">
        <f t="shared" si="51"/>
        <v>104.99999999650754</v>
      </c>
      <c r="AB177" s="39">
        <f t="shared" si="52"/>
        <v>4.5</v>
      </c>
      <c r="AC177" s="146" t="str">
        <f>IF(ISBLANK($F177),"",IF(ISNA(VBLookup($F177,Сектора!$B$2:$G$6725,4)),"Unknown",VBLookup($F177,Сектора!$B$2:$G$6725,4)))</f>
        <v>Unknown</v>
      </c>
      <c r="AD177" s="146" t="str">
        <f>IF(ISBLANK($F177),"",IF(ISNA(VBLookup($F177,Сектора!$B$2:$G$6725,3)),"Unknown",VBLookup($F177,Сектора!$B$2:$G$6725,3)))</f>
        <v>Unknown</v>
      </c>
      <c r="AE177" s="146" t="str">
        <f>IF(ISBLANK($F177),"",IF(ISNA(VBLookup($F177,Сектора!$B$2:$G$6725,6)),"Unknown",VBLookup($F177,Сектора!$B$2:$G$6725,6)))</f>
        <v>Unknown</v>
      </c>
      <c r="AF177" s="146" t="str">
        <f>IF(ISNUMBER($B177),VBLookup(WEEKDAY($B177,2),Служебный!$I$2:$J$8,2),"")</f>
        <v>Вторник</v>
      </c>
      <c r="AG177" s="38">
        <f t="shared" si="53"/>
        <v>51</v>
      </c>
      <c r="AH177" s="146" t="str">
        <f>IF(ISNUMBER($B177),VBLookup(MONTH($B177),Служебный!$L$2:$M$13,2),"")</f>
        <v>Декабрь</v>
      </c>
      <c r="AI177" s="38">
        <f t="shared" si="54"/>
        <v>2012</v>
      </c>
      <c r="AJ177" s="210">
        <f t="shared" si="55"/>
        <v>0.47916666666666663</v>
      </c>
      <c r="AK177" s="211">
        <f t="shared" si="46"/>
        <v>100</v>
      </c>
      <c r="AL177" s="212">
        <f t="shared" si="56"/>
        <v>40</v>
      </c>
      <c r="AM177" s="213">
        <f t="shared" si="59"/>
        <v>0</v>
      </c>
      <c r="AN177" s="213">
        <f t="shared" si="57"/>
        <v>0</v>
      </c>
      <c r="AO177" s="212">
        <f t="shared" si="58"/>
        <v>200</v>
      </c>
    </row>
    <row r="178" spans="1:41" ht="15" customHeight="1" x14ac:dyDescent="0.25">
      <c r="A178" s="72">
        <v>177</v>
      </c>
      <c r="B178" s="214">
        <v>41254</v>
      </c>
      <c r="C178" s="214">
        <v>41254</v>
      </c>
      <c r="D178" s="204">
        <v>0.46527777777777773</v>
      </c>
      <c r="E178" s="204">
        <v>0.59236111111111112</v>
      </c>
      <c r="F178" s="151" t="s">
        <v>2312</v>
      </c>
      <c r="G178" s="151" t="s">
        <v>26</v>
      </c>
      <c r="H178" s="36">
        <v>29.08</v>
      </c>
      <c r="I178" s="80">
        <v>29.18</v>
      </c>
      <c r="J178" s="80">
        <v>29.34</v>
      </c>
      <c r="K178" s="81">
        <v>200</v>
      </c>
      <c r="L178" s="152" t="s">
        <v>11989</v>
      </c>
      <c r="M178" s="152" t="s">
        <v>11985</v>
      </c>
      <c r="N178" s="215">
        <v>4</v>
      </c>
      <c r="O178" s="152" t="s">
        <v>13988</v>
      </c>
      <c r="P178" s="80">
        <v>2.5</v>
      </c>
      <c r="Q178" s="37">
        <f t="shared" si="47"/>
        <v>5</v>
      </c>
      <c r="R178" s="37">
        <f t="shared" si="48"/>
        <v>5836</v>
      </c>
      <c r="S178" s="37">
        <f t="shared" si="49"/>
        <v>5868</v>
      </c>
      <c r="T178" s="69">
        <f t="shared" si="50"/>
        <v>16.000000000000014</v>
      </c>
      <c r="U178" s="37">
        <f t="shared" si="44"/>
        <v>32</v>
      </c>
      <c r="V178" s="37">
        <f t="shared" si="45"/>
        <v>27</v>
      </c>
      <c r="W178" s="206">
        <f t="shared" si="62"/>
        <v>1.1399868189024064E-2</v>
      </c>
      <c r="X178" s="206">
        <f t="shared" si="63"/>
        <v>1.2128508283321954E-2</v>
      </c>
      <c r="Y178" s="37">
        <f t="shared" si="60"/>
        <v>2839.05</v>
      </c>
      <c r="Z178" s="37">
        <f t="shared" si="61"/>
        <v>2253.16</v>
      </c>
      <c r="AA178" s="38">
        <f t="shared" si="51"/>
        <v>182.99999999930151</v>
      </c>
      <c r="AB178" s="39">
        <f t="shared" si="52"/>
        <v>1.5</v>
      </c>
      <c r="AC178" s="146" t="str">
        <f>IF(ISBLANK($F178),"",IF(ISNA(VBLookup($F178,Сектора!$B$2:$G$6725,4)),"Unknown",VBLookup($F178,Сектора!$B$2:$G$6725,4)))</f>
        <v>Security &amp; Protection Services</v>
      </c>
      <c r="AD178" s="146" t="str">
        <f>IF(ISBLANK($F178),"",IF(ISNA(VBLookup($F178,Сектора!$B$2:$G$6725,3)),"Unknown",VBLookup($F178,Сектора!$B$2:$G$6725,3)))</f>
        <v>Services</v>
      </c>
      <c r="AE178" s="146" t="str">
        <f>IF(ISBLANK($F178),"",IF(ISNA(VBLookup($F178,Сектора!$B$2:$G$6725,6)),"Unknown",VBLookup($F178,Сектора!$B$2:$G$6725,6)))</f>
        <v>NYSE</v>
      </c>
      <c r="AF178" s="146" t="str">
        <f>IF(ISNUMBER($B178),VBLookup(WEEKDAY($B178,2),Служебный!$I$2:$J$8,2),"")</f>
        <v>Вторник</v>
      </c>
      <c r="AG178" s="38">
        <f t="shared" si="53"/>
        <v>51</v>
      </c>
      <c r="AH178" s="146" t="str">
        <f>IF(ISNUMBER($B178),VBLookup(MONTH($B178),Служебный!$L$2:$M$13,2),"")</f>
        <v>Декабрь</v>
      </c>
      <c r="AI178" s="38">
        <f t="shared" si="54"/>
        <v>2012</v>
      </c>
      <c r="AJ178" s="210">
        <f t="shared" si="55"/>
        <v>0.45833333333333331</v>
      </c>
      <c r="AK178" s="211">
        <f t="shared" si="46"/>
        <v>180</v>
      </c>
      <c r="AL178" s="212">
        <f t="shared" si="56"/>
        <v>30</v>
      </c>
      <c r="AM178" s="213">
        <f t="shared" si="59"/>
        <v>0</v>
      </c>
      <c r="AN178" s="213">
        <f t="shared" si="57"/>
        <v>0</v>
      </c>
      <c r="AO178" s="212">
        <f t="shared" si="58"/>
        <v>400</v>
      </c>
    </row>
    <row r="179" spans="1:41" ht="15" customHeight="1" x14ac:dyDescent="0.25">
      <c r="A179" s="72">
        <v>178</v>
      </c>
      <c r="B179" s="214">
        <v>41254</v>
      </c>
      <c r="C179" s="214">
        <v>41254</v>
      </c>
      <c r="D179" s="204">
        <v>0.54583333333333328</v>
      </c>
      <c r="E179" s="204">
        <v>0.54652777777777783</v>
      </c>
      <c r="F179" s="151" t="s">
        <v>12481</v>
      </c>
      <c r="G179" s="151" t="s">
        <v>26</v>
      </c>
      <c r="H179" s="36">
        <v>43.4</v>
      </c>
      <c r="I179" s="80">
        <v>43.56</v>
      </c>
      <c r="J179" s="80">
        <v>43.4</v>
      </c>
      <c r="K179" s="81">
        <v>100</v>
      </c>
      <c r="L179" s="152" t="s">
        <v>11991</v>
      </c>
      <c r="M179" s="152" t="s">
        <v>11983</v>
      </c>
      <c r="N179" s="215">
        <v>2</v>
      </c>
      <c r="O179" s="152" t="s">
        <v>13984</v>
      </c>
      <c r="P179" s="80">
        <v>2.5</v>
      </c>
      <c r="Q179" s="37">
        <f t="shared" si="47"/>
        <v>2.5</v>
      </c>
      <c r="R179" s="37">
        <f t="shared" si="48"/>
        <v>4356</v>
      </c>
      <c r="S179" s="37">
        <f t="shared" si="49"/>
        <v>4340</v>
      </c>
      <c r="T179" s="69">
        <f t="shared" si="50"/>
        <v>-16.000000000000369</v>
      </c>
      <c r="U179" s="37">
        <f t="shared" si="44"/>
        <v>-16</v>
      </c>
      <c r="V179" s="37">
        <f t="shared" si="45"/>
        <v>-18.5</v>
      </c>
      <c r="W179" s="206">
        <f t="shared" si="62"/>
        <v>-5.6356879942234192E-3</v>
      </c>
      <c r="X179" s="206">
        <f t="shared" si="63"/>
        <v>-8.2106907631948021E-3</v>
      </c>
      <c r="Y179" s="37">
        <f t="shared" si="60"/>
        <v>2823.05</v>
      </c>
      <c r="Z179" s="37">
        <f t="shared" si="61"/>
        <v>2234.66</v>
      </c>
      <c r="AA179" s="38">
        <f t="shared" si="51"/>
        <v>1.000000003259629</v>
      </c>
      <c r="AB179" s="39">
        <f t="shared" si="52"/>
        <v>-1</v>
      </c>
      <c r="AC179" s="146" t="str">
        <f>IF(ISBLANK($F179),"",IF(ISNA(VBLookup($F179,Сектора!$B$2:$G$6725,4)),"Unknown",VBLookup($F179,Сектора!$B$2:$G$6725,4)))</f>
        <v>Discount, Variety Stores</v>
      </c>
      <c r="AD179" s="146" t="str">
        <f>IF(ISBLANK($F179),"",IF(ISNA(VBLookup($F179,Сектора!$B$2:$G$6725,3)),"Unknown",VBLookup($F179,Сектора!$B$2:$G$6725,3)))</f>
        <v>Services</v>
      </c>
      <c r="AE179" s="146" t="str">
        <f>IF(ISBLANK($F179),"",IF(ISNA(VBLookup($F179,Сектора!$B$2:$G$6725,6)),"Unknown",VBLookup($F179,Сектора!$B$2:$G$6725,6)))</f>
        <v>NYSE</v>
      </c>
      <c r="AF179" s="146" t="str">
        <f>IF(ISNUMBER($B179),VBLookup(WEEKDAY($B179,2),Служебный!$I$2:$J$8,2),"")</f>
        <v>Вторник</v>
      </c>
      <c r="AG179" s="38">
        <f t="shared" si="53"/>
        <v>51</v>
      </c>
      <c r="AH179" s="146" t="str">
        <f>IF(ISNUMBER($B179),VBLookup(MONTH($B179),Служебный!$L$2:$M$13,2),"")</f>
        <v>Декабрь</v>
      </c>
      <c r="AI179" s="38">
        <f t="shared" si="54"/>
        <v>2012</v>
      </c>
      <c r="AJ179" s="210">
        <f t="shared" si="55"/>
        <v>0.54166666666666663</v>
      </c>
      <c r="AK179" s="211">
        <f t="shared" si="46"/>
        <v>0</v>
      </c>
      <c r="AL179" s="212">
        <f t="shared" si="56"/>
        <v>45</v>
      </c>
      <c r="AM179" s="213">
        <f t="shared" si="59"/>
        <v>0</v>
      </c>
      <c r="AN179" s="213">
        <f t="shared" si="57"/>
        <v>0</v>
      </c>
      <c r="AO179" s="212">
        <f t="shared" si="58"/>
        <v>200</v>
      </c>
    </row>
    <row r="180" spans="1:41" ht="15" customHeight="1" x14ac:dyDescent="0.25">
      <c r="A180" s="72">
        <v>179</v>
      </c>
      <c r="B180" s="214">
        <v>41254</v>
      </c>
      <c r="C180" s="214">
        <v>41254</v>
      </c>
      <c r="D180" s="204">
        <v>0.55208333333333337</v>
      </c>
      <c r="E180" s="204">
        <v>0.56597222222222221</v>
      </c>
      <c r="F180" s="151" t="s">
        <v>12481</v>
      </c>
      <c r="G180" s="151" t="s">
        <v>26</v>
      </c>
      <c r="H180" s="36">
        <v>43.33</v>
      </c>
      <c r="I180" s="80">
        <v>43.4</v>
      </c>
      <c r="J180" s="80">
        <v>43.5</v>
      </c>
      <c r="K180" s="81">
        <v>100</v>
      </c>
      <c r="L180" s="152" t="s">
        <v>11989</v>
      </c>
      <c r="M180" s="152" t="s">
        <v>11985</v>
      </c>
      <c r="N180" s="215">
        <v>3</v>
      </c>
      <c r="O180" s="152" t="s">
        <v>13984</v>
      </c>
      <c r="P180" s="80">
        <v>2.5</v>
      </c>
      <c r="Q180" s="37">
        <f t="shared" si="47"/>
        <v>2.5</v>
      </c>
      <c r="R180" s="37">
        <f t="shared" si="48"/>
        <v>4340</v>
      </c>
      <c r="S180" s="37">
        <f t="shared" si="49"/>
        <v>4350</v>
      </c>
      <c r="T180" s="69">
        <f t="shared" si="50"/>
        <v>10.000000000000142</v>
      </c>
      <c r="U180" s="37">
        <f t="shared" si="44"/>
        <v>10</v>
      </c>
      <c r="V180" s="37">
        <f t="shared" si="45"/>
        <v>7.5</v>
      </c>
      <c r="W180" s="206">
        <f t="shared" si="62"/>
        <v>3.5422681142735692E-3</v>
      </c>
      <c r="X180" s="206">
        <f t="shared" si="63"/>
        <v>3.3562152631720263E-3</v>
      </c>
      <c r="Y180" s="37">
        <f t="shared" si="60"/>
        <v>2833.05</v>
      </c>
      <c r="Z180" s="37">
        <f t="shared" si="61"/>
        <v>2242.16</v>
      </c>
      <c r="AA180" s="38">
        <f t="shared" si="51"/>
        <v>19.999999991850927</v>
      </c>
      <c r="AB180" s="39">
        <f t="shared" si="52"/>
        <v>1.5</v>
      </c>
      <c r="AC180" s="146" t="str">
        <f>IF(ISBLANK($F180),"",IF(ISNA(VBLookup($F180,Сектора!$B$2:$G$6725,4)),"Unknown",VBLookup($F180,Сектора!$B$2:$G$6725,4)))</f>
        <v>Discount, Variety Stores</v>
      </c>
      <c r="AD180" s="146" t="str">
        <f>IF(ISBLANK($F180),"",IF(ISNA(VBLookup($F180,Сектора!$B$2:$G$6725,3)),"Unknown",VBLookup($F180,Сектора!$B$2:$G$6725,3)))</f>
        <v>Services</v>
      </c>
      <c r="AE180" s="146" t="str">
        <f>IF(ISBLANK($F180),"",IF(ISNA(VBLookup($F180,Сектора!$B$2:$G$6725,6)),"Unknown",VBLookup($F180,Сектора!$B$2:$G$6725,6)))</f>
        <v>NYSE</v>
      </c>
      <c r="AF180" s="146" t="str">
        <f>IF(ISNUMBER($B180),VBLookup(WEEKDAY($B180,2),Служебный!$I$2:$J$8,2),"")</f>
        <v>Вторник</v>
      </c>
      <c r="AG180" s="38">
        <f t="shared" si="53"/>
        <v>51</v>
      </c>
      <c r="AH180" s="146" t="str">
        <f>IF(ISNUMBER($B180),VBLookup(MONTH($B180),Служебный!$L$2:$M$13,2),"")</f>
        <v>Декабрь</v>
      </c>
      <c r="AI180" s="38">
        <f t="shared" si="54"/>
        <v>2012</v>
      </c>
      <c r="AJ180" s="210">
        <f t="shared" si="55"/>
        <v>0.5625</v>
      </c>
      <c r="AK180" s="211">
        <f t="shared" si="46"/>
        <v>20</v>
      </c>
      <c r="AL180" s="212">
        <f t="shared" si="56"/>
        <v>45</v>
      </c>
      <c r="AM180" s="213">
        <f t="shared" si="59"/>
        <v>0</v>
      </c>
      <c r="AN180" s="213">
        <f t="shared" si="57"/>
        <v>0</v>
      </c>
      <c r="AO180" s="212">
        <f t="shared" si="58"/>
        <v>200</v>
      </c>
    </row>
    <row r="181" spans="1:41" ht="15" customHeight="1" x14ac:dyDescent="0.25">
      <c r="A181" s="72">
        <v>180</v>
      </c>
      <c r="B181" s="214">
        <v>41254</v>
      </c>
      <c r="C181" s="214">
        <v>41254</v>
      </c>
      <c r="D181" s="204">
        <v>0.58194444444444449</v>
      </c>
      <c r="E181" s="204">
        <v>0.59027777777777779</v>
      </c>
      <c r="F181" s="151" t="s">
        <v>12481</v>
      </c>
      <c r="G181" s="151" t="s">
        <v>26</v>
      </c>
      <c r="H181" s="36">
        <v>43.33</v>
      </c>
      <c r="I181" s="80">
        <v>43.5</v>
      </c>
      <c r="J181" s="80">
        <v>43.3</v>
      </c>
      <c r="K181" s="81">
        <v>200</v>
      </c>
      <c r="L181" s="152" t="s">
        <v>11989</v>
      </c>
      <c r="M181" s="152" t="s">
        <v>11983</v>
      </c>
      <c r="N181" s="215">
        <v>2</v>
      </c>
      <c r="O181" s="152" t="s">
        <v>13984</v>
      </c>
      <c r="P181" s="80">
        <v>2.5</v>
      </c>
      <c r="Q181" s="37">
        <f t="shared" si="47"/>
        <v>5</v>
      </c>
      <c r="R181" s="37">
        <f t="shared" si="48"/>
        <v>8700</v>
      </c>
      <c r="S181" s="37">
        <f t="shared" si="49"/>
        <v>8660</v>
      </c>
      <c r="T181" s="69">
        <f t="shared" si="50"/>
        <v>-20.000000000000284</v>
      </c>
      <c r="U181" s="37">
        <f t="shared" si="44"/>
        <v>-40</v>
      </c>
      <c r="V181" s="37">
        <f t="shared" si="45"/>
        <v>-45</v>
      </c>
      <c r="W181" s="206">
        <f t="shared" si="62"/>
        <v>-1.411905896472E-2</v>
      </c>
      <c r="X181" s="206">
        <f t="shared" si="63"/>
        <v>-2.0069932565026583E-2</v>
      </c>
      <c r="Y181" s="37">
        <f t="shared" si="60"/>
        <v>2793.05</v>
      </c>
      <c r="Z181" s="37">
        <f t="shared" si="61"/>
        <v>2197.16</v>
      </c>
      <c r="AA181" s="38">
        <f t="shared" si="51"/>
        <v>12.000000007683411</v>
      </c>
      <c r="AB181" s="39">
        <f t="shared" si="52"/>
        <v>-1</v>
      </c>
      <c r="AC181" s="146" t="str">
        <f>IF(ISBLANK($F181),"",IF(ISNA(VBLookup($F181,Сектора!$B$2:$G$6725,4)),"Unknown",VBLookup($F181,Сектора!$B$2:$G$6725,4)))</f>
        <v>Discount, Variety Stores</v>
      </c>
      <c r="AD181" s="146" t="str">
        <f>IF(ISBLANK($F181),"",IF(ISNA(VBLookup($F181,Сектора!$B$2:$G$6725,3)),"Unknown",VBLookup($F181,Сектора!$B$2:$G$6725,3)))</f>
        <v>Services</v>
      </c>
      <c r="AE181" s="146" t="str">
        <f>IF(ISBLANK($F181),"",IF(ISNA(VBLookup($F181,Сектора!$B$2:$G$6725,6)),"Unknown",VBLookup($F181,Сектора!$B$2:$G$6725,6)))</f>
        <v>NYSE</v>
      </c>
      <c r="AF181" s="146" t="str">
        <f>IF(ISNUMBER($B181),VBLookup(WEEKDAY($B181,2),Служебный!$I$2:$J$8,2),"")</f>
        <v>Вторник</v>
      </c>
      <c r="AG181" s="38">
        <f t="shared" si="53"/>
        <v>51</v>
      </c>
      <c r="AH181" s="146" t="str">
        <f>IF(ISNUMBER($B181),VBLookup(MONTH($B181),Служебный!$L$2:$M$13,2),"")</f>
        <v>Декабрь</v>
      </c>
      <c r="AI181" s="38">
        <f t="shared" si="54"/>
        <v>2012</v>
      </c>
      <c r="AJ181" s="210">
        <f t="shared" si="55"/>
        <v>0.58333333333333326</v>
      </c>
      <c r="AK181" s="211">
        <f t="shared" si="46"/>
        <v>10</v>
      </c>
      <c r="AL181" s="212">
        <f t="shared" si="56"/>
        <v>45</v>
      </c>
      <c r="AM181" s="213">
        <f t="shared" si="59"/>
        <v>0</v>
      </c>
      <c r="AN181" s="213">
        <f t="shared" si="57"/>
        <v>2197.16</v>
      </c>
      <c r="AO181" s="212">
        <f t="shared" si="58"/>
        <v>400</v>
      </c>
    </row>
    <row r="182" spans="1:41" ht="15" customHeight="1" x14ac:dyDescent="0.25">
      <c r="A182" s="72">
        <v>181</v>
      </c>
      <c r="B182" s="214">
        <v>41255</v>
      </c>
      <c r="C182" s="214">
        <v>41255</v>
      </c>
      <c r="D182" s="204">
        <v>0.42083333333333334</v>
      </c>
      <c r="E182" s="204">
        <v>0.42152777777777778</v>
      </c>
      <c r="F182" s="151" t="s">
        <v>1497</v>
      </c>
      <c r="G182" s="151" t="s">
        <v>26</v>
      </c>
      <c r="H182" s="36">
        <v>47.48</v>
      </c>
      <c r="I182" s="80">
        <v>47.54</v>
      </c>
      <c r="J182" s="80">
        <v>47.46</v>
      </c>
      <c r="K182" s="81">
        <v>200</v>
      </c>
      <c r="L182" s="152" t="s">
        <v>11991</v>
      </c>
      <c r="M182" s="152" t="s">
        <v>11983</v>
      </c>
      <c r="N182" s="215">
        <v>2</v>
      </c>
      <c r="O182" s="152" t="s">
        <v>13945</v>
      </c>
      <c r="P182" s="80">
        <v>2.5</v>
      </c>
      <c r="Q182" s="37">
        <f t="shared" si="47"/>
        <v>5</v>
      </c>
      <c r="R182" s="37">
        <f t="shared" si="48"/>
        <v>9508</v>
      </c>
      <c r="S182" s="37">
        <f t="shared" si="49"/>
        <v>9492</v>
      </c>
      <c r="T182" s="69">
        <f t="shared" si="50"/>
        <v>-7.9999999999998295</v>
      </c>
      <c r="U182" s="37">
        <f t="shared" si="44"/>
        <v>-16</v>
      </c>
      <c r="V182" s="37">
        <f t="shared" si="45"/>
        <v>-21</v>
      </c>
      <c r="W182" s="206">
        <f t="shared" si="62"/>
        <v>-5.7285046812624186E-3</v>
      </c>
      <c r="X182" s="206">
        <f t="shared" si="63"/>
        <v>-9.5577927870523771E-3</v>
      </c>
      <c r="Y182" s="37">
        <f t="shared" si="60"/>
        <v>2777.05</v>
      </c>
      <c r="Z182" s="37">
        <f t="shared" si="61"/>
        <v>2176.16</v>
      </c>
      <c r="AA182" s="38">
        <f t="shared" si="51"/>
        <v>1.000000003259629</v>
      </c>
      <c r="AB182" s="39">
        <f t="shared" si="52"/>
        <v>-1.5</v>
      </c>
      <c r="AC182" s="146" t="str">
        <f>IF(ISBLANK($F182),"",IF(ISNA(VBLookup($F182,Сектора!$B$2:$G$6725,4)),"Unknown",VBLookup($F182,Сектора!$B$2:$G$6725,4)))</f>
        <v>Sporting Goods Stores</v>
      </c>
      <c r="AD182" s="146" t="str">
        <f>IF(ISBLANK($F182),"",IF(ISNA(VBLookup($F182,Сектора!$B$2:$G$6725,3)),"Unknown",VBLookup($F182,Сектора!$B$2:$G$6725,3)))</f>
        <v>Services</v>
      </c>
      <c r="AE182" s="146" t="str">
        <f>IF(ISBLANK($F182),"",IF(ISNA(VBLookup($F182,Сектора!$B$2:$G$6725,6)),"Unknown",VBLookup($F182,Сектора!$B$2:$G$6725,6)))</f>
        <v>NYSE</v>
      </c>
      <c r="AF182" s="146" t="str">
        <f>IF(ISNUMBER($B182),VBLookup(WEEKDAY($B182,2),Служебный!$I$2:$J$8,2),"")</f>
        <v>Среда</v>
      </c>
      <c r="AG182" s="38">
        <f t="shared" si="53"/>
        <v>51</v>
      </c>
      <c r="AH182" s="146" t="str">
        <f>IF(ISNUMBER($B182),VBLookup(MONTH($B182),Служебный!$L$2:$M$13,2),"")</f>
        <v>Декабрь</v>
      </c>
      <c r="AI182" s="38">
        <f t="shared" si="54"/>
        <v>2012</v>
      </c>
      <c r="AJ182" s="210">
        <f t="shared" si="55"/>
        <v>0.41666666666666663</v>
      </c>
      <c r="AK182" s="211">
        <f t="shared" si="46"/>
        <v>0</v>
      </c>
      <c r="AL182" s="212">
        <f t="shared" si="56"/>
        <v>50</v>
      </c>
      <c r="AM182" s="213">
        <f t="shared" si="59"/>
        <v>2197.16</v>
      </c>
      <c r="AN182" s="213">
        <f t="shared" si="57"/>
        <v>0</v>
      </c>
      <c r="AO182" s="212">
        <f t="shared" si="58"/>
        <v>400</v>
      </c>
    </row>
    <row r="183" spans="1:41" ht="15" customHeight="1" x14ac:dyDescent="0.25">
      <c r="A183" s="72">
        <v>182</v>
      </c>
      <c r="B183" s="214">
        <v>41255</v>
      </c>
      <c r="C183" s="214">
        <v>41255</v>
      </c>
      <c r="D183" s="204">
        <v>0.42708333333333331</v>
      </c>
      <c r="E183" s="204">
        <v>0.4375</v>
      </c>
      <c r="F183" s="151" t="s">
        <v>12340</v>
      </c>
      <c r="G183" s="151" t="s">
        <v>26</v>
      </c>
      <c r="H183" s="36">
        <v>24.98</v>
      </c>
      <c r="I183" s="80">
        <v>25.02</v>
      </c>
      <c r="J183" s="80">
        <v>24.9</v>
      </c>
      <c r="K183" s="81">
        <v>500</v>
      </c>
      <c r="L183" s="152" t="s">
        <v>11989</v>
      </c>
      <c r="M183" s="152" t="s">
        <v>11983</v>
      </c>
      <c r="N183" s="215">
        <v>2</v>
      </c>
      <c r="O183" s="152" t="s">
        <v>13989</v>
      </c>
      <c r="P183" s="80">
        <v>2.5</v>
      </c>
      <c r="Q183" s="37">
        <f t="shared" si="47"/>
        <v>12.5</v>
      </c>
      <c r="R183" s="37">
        <f t="shared" si="48"/>
        <v>12510</v>
      </c>
      <c r="S183" s="37">
        <f t="shared" si="49"/>
        <v>12450</v>
      </c>
      <c r="T183" s="69">
        <f t="shared" si="50"/>
        <v>-12.000000000000099</v>
      </c>
      <c r="U183" s="37">
        <f t="shared" si="44"/>
        <v>-60</v>
      </c>
      <c r="V183" s="37">
        <f t="shared" si="45"/>
        <v>-72.5</v>
      </c>
      <c r="W183" s="206">
        <f t="shared" si="62"/>
        <v>-2.1605660683098972E-2</v>
      </c>
      <c r="X183" s="206">
        <f t="shared" si="63"/>
        <v>-3.3315565031982942E-2</v>
      </c>
      <c r="Y183" s="37">
        <f t="shared" si="60"/>
        <v>2717.05</v>
      </c>
      <c r="Z183" s="37">
        <f t="shared" si="61"/>
        <v>2103.66</v>
      </c>
      <c r="AA183" s="38">
        <f t="shared" si="51"/>
        <v>14.99999999650754</v>
      </c>
      <c r="AB183" s="39">
        <f t="shared" si="52"/>
        <v>-3</v>
      </c>
      <c r="AC183" s="146" t="str">
        <f>IF(ISBLANK($F183),"",IF(ISNA(VBLookup($F183,Сектора!$B$2:$G$6725,4)),"Unknown",VBLookup($F183,Сектора!$B$2:$G$6725,4)))</f>
        <v>Oil &amp; Gas Drilling &amp; Exploration</v>
      </c>
      <c r="AD183" s="146" t="str">
        <f>IF(ISBLANK($F183),"",IF(ISNA(VBLookup($F183,Сектора!$B$2:$G$6725,3)),"Unknown",VBLookup($F183,Сектора!$B$2:$G$6725,3)))</f>
        <v>Basic Materials</v>
      </c>
      <c r="AE183" s="146" t="str">
        <f>IF(ISBLANK($F183),"",IF(ISNA(VBLookup($F183,Сектора!$B$2:$G$6725,6)),"Unknown",VBLookup($F183,Сектора!$B$2:$G$6725,6)))</f>
        <v>NYSE</v>
      </c>
      <c r="AF183" s="146" t="str">
        <f>IF(ISNUMBER($B183),VBLookup(WEEKDAY($B183,2),Служебный!$I$2:$J$8,2),"")</f>
        <v>Среда</v>
      </c>
      <c r="AG183" s="38">
        <f t="shared" si="53"/>
        <v>51</v>
      </c>
      <c r="AH183" s="146" t="str">
        <f>IF(ISNUMBER($B183),VBLookup(MONTH($B183),Служебный!$L$2:$M$13,2),"")</f>
        <v>Декабрь</v>
      </c>
      <c r="AI183" s="38">
        <f t="shared" si="54"/>
        <v>2012</v>
      </c>
      <c r="AJ183" s="210">
        <f t="shared" si="55"/>
        <v>0.4375</v>
      </c>
      <c r="AK183" s="211">
        <f t="shared" si="46"/>
        <v>10</v>
      </c>
      <c r="AL183" s="212">
        <f t="shared" si="56"/>
        <v>25</v>
      </c>
      <c r="AM183" s="213">
        <f t="shared" si="59"/>
        <v>0</v>
      </c>
      <c r="AN183" s="213">
        <f t="shared" si="57"/>
        <v>0</v>
      </c>
      <c r="AO183" s="212">
        <f t="shared" si="58"/>
        <v>1000</v>
      </c>
    </row>
    <row r="184" spans="1:41" ht="15" customHeight="1" x14ac:dyDescent="0.25">
      <c r="A184" s="72">
        <v>183</v>
      </c>
      <c r="B184" s="214">
        <v>41255</v>
      </c>
      <c r="C184" s="214">
        <v>41255</v>
      </c>
      <c r="D184" s="204">
        <v>0.42430555555555555</v>
      </c>
      <c r="E184" s="204">
        <v>0.4368055555555555</v>
      </c>
      <c r="F184" s="151" t="s">
        <v>13990</v>
      </c>
      <c r="G184" s="151" t="s">
        <v>26</v>
      </c>
      <c r="H184" s="36">
        <v>49.85</v>
      </c>
      <c r="I184" s="80">
        <v>50.01</v>
      </c>
      <c r="J184" s="80">
        <v>49.9</v>
      </c>
      <c r="K184" s="81">
        <v>300</v>
      </c>
      <c r="L184" s="152" t="s">
        <v>11991</v>
      </c>
      <c r="M184" s="152" t="s">
        <v>11987</v>
      </c>
      <c r="N184" s="215">
        <v>2</v>
      </c>
      <c r="O184" s="152" t="s">
        <v>13945</v>
      </c>
      <c r="P184" s="80">
        <v>2.5</v>
      </c>
      <c r="Q184" s="37">
        <f t="shared" si="47"/>
        <v>7.5</v>
      </c>
      <c r="R184" s="37">
        <f t="shared" si="48"/>
        <v>15003</v>
      </c>
      <c r="S184" s="37">
        <f t="shared" si="49"/>
        <v>14970</v>
      </c>
      <c r="T184" s="69">
        <f t="shared" si="50"/>
        <v>-10.999999999999943</v>
      </c>
      <c r="U184" s="37">
        <f t="shared" si="44"/>
        <v>-33</v>
      </c>
      <c r="V184" s="37">
        <f t="shared" si="45"/>
        <v>-40.5</v>
      </c>
      <c r="W184" s="206">
        <f t="shared" si="62"/>
        <v>-1.2145525478000036E-2</v>
      </c>
      <c r="X184" s="206">
        <f t="shared" si="63"/>
        <v>-1.9252160520236161E-2</v>
      </c>
      <c r="Y184" s="37">
        <f t="shared" si="60"/>
        <v>2684.05</v>
      </c>
      <c r="Z184" s="37">
        <f t="shared" si="61"/>
        <v>2063.16</v>
      </c>
      <c r="AA184" s="38">
        <f t="shared" si="51"/>
        <v>17.999999995809048</v>
      </c>
      <c r="AB184" s="39">
        <f t="shared" si="52"/>
        <v>-0.5</v>
      </c>
      <c r="AC184" s="146" t="str">
        <f>IF(ISBLANK($F184),"",IF(ISNA(VBLookup($F184,Сектора!$B$2:$G$6725,4)),"Unknown",VBLookup($F184,Сектора!$B$2:$G$6725,4)))</f>
        <v>Unknown</v>
      </c>
      <c r="AD184" s="146" t="str">
        <f>IF(ISBLANK($F184),"",IF(ISNA(VBLookup($F184,Сектора!$B$2:$G$6725,3)),"Unknown",VBLookup($F184,Сектора!$B$2:$G$6725,3)))</f>
        <v>Unknown</v>
      </c>
      <c r="AE184" s="146" t="str">
        <f>IF(ISBLANK($F184),"",IF(ISNA(VBLookup($F184,Сектора!$B$2:$G$6725,6)),"Unknown",VBLookup($F184,Сектора!$B$2:$G$6725,6)))</f>
        <v>Unknown</v>
      </c>
      <c r="AF184" s="146" t="str">
        <f>IF(ISNUMBER($B184),VBLookup(WEEKDAY($B184,2),Служебный!$I$2:$J$8,2),"")</f>
        <v>Среда</v>
      </c>
      <c r="AG184" s="38">
        <f t="shared" si="53"/>
        <v>51</v>
      </c>
      <c r="AH184" s="146" t="str">
        <f>IF(ISNUMBER($B184),VBLookup(MONTH($B184),Служебный!$L$2:$M$13,2),"")</f>
        <v>Декабрь</v>
      </c>
      <c r="AI184" s="38">
        <f t="shared" si="54"/>
        <v>2012</v>
      </c>
      <c r="AJ184" s="210">
        <f t="shared" si="55"/>
        <v>0.41666666666666663</v>
      </c>
      <c r="AK184" s="211">
        <f t="shared" si="46"/>
        <v>20</v>
      </c>
      <c r="AL184" s="212">
        <f t="shared" si="56"/>
        <v>50</v>
      </c>
      <c r="AM184" s="213">
        <f t="shared" si="59"/>
        <v>0</v>
      </c>
      <c r="AN184" s="213">
        <f t="shared" si="57"/>
        <v>0</v>
      </c>
      <c r="AO184" s="212">
        <f t="shared" si="58"/>
        <v>600</v>
      </c>
    </row>
    <row r="185" spans="1:41" ht="15" customHeight="1" x14ac:dyDescent="0.25">
      <c r="A185" s="72">
        <v>184</v>
      </c>
      <c r="B185" s="214">
        <v>41255</v>
      </c>
      <c r="C185" s="214">
        <v>41255</v>
      </c>
      <c r="D185" s="204">
        <v>0.40277777777777773</v>
      </c>
      <c r="E185" s="204">
        <v>0.40416666666666662</v>
      </c>
      <c r="F185" s="151" t="s">
        <v>1080</v>
      </c>
      <c r="G185" s="151" t="s">
        <v>26</v>
      </c>
      <c r="H185" s="36"/>
      <c r="I185" s="80">
        <v>54</v>
      </c>
      <c r="J185" s="80">
        <v>53.92</v>
      </c>
      <c r="K185" s="81">
        <v>500</v>
      </c>
      <c r="L185" s="152" t="s">
        <v>11994</v>
      </c>
      <c r="M185" s="152" t="s">
        <v>11983</v>
      </c>
      <c r="N185" s="215">
        <v>1</v>
      </c>
      <c r="O185" s="152" t="s">
        <v>13945</v>
      </c>
      <c r="P185" s="80">
        <v>2.5</v>
      </c>
      <c r="Q185" s="37">
        <f t="shared" si="47"/>
        <v>12.5</v>
      </c>
      <c r="R185" s="37">
        <f t="shared" si="48"/>
        <v>27000</v>
      </c>
      <c r="S185" s="37">
        <f t="shared" si="49"/>
        <v>26960</v>
      </c>
      <c r="T185" s="69">
        <f t="shared" si="50"/>
        <v>-7.9999999999998295</v>
      </c>
      <c r="U185" s="37">
        <f t="shared" si="44"/>
        <v>-40</v>
      </c>
      <c r="V185" s="37">
        <f t="shared" si="45"/>
        <v>-52.5</v>
      </c>
      <c r="W185" s="206">
        <f t="shared" si="62"/>
        <v>-1.4902852033307873E-2</v>
      </c>
      <c r="X185" s="206">
        <f t="shared" si="63"/>
        <v>-2.544640260571163E-2</v>
      </c>
      <c r="Y185" s="37">
        <f t="shared" si="60"/>
        <v>2644.05</v>
      </c>
      <c r="Z185" s="37">
        <f t="shared" si="61"/>
        <v>2010.6599999999999</v>
      </c>
      <c r="AA185" s="38">
        <f t="shared" si="51"/>
        <v>1.9999999960418791</v>
      </c>
      <c r="AB185" s="39">
        <f t="shared" si="52"/>
        <v>0</v>
      </c>
      <c r="AC185" s="146" t="str">
        <f>IF(ISBLANK($F185),"",IF(ISNA(VBLookup($F185,Сектора!$B$2:$G$6725,4)),"Unknown",VBLookup($F185,Сектора!$B$2:$G$6725,4)))</f>
        <v>Health Care Plans</v>
      </c>
      <c r="AD185" s="146" t="str">
        <f>IF(ISBLANK($F185),"",IF(ISNA(VBLookup($F185,Сектора!$B$2:$G$6725,3)),"Unknown",VBLookup($F185,Сектора!$B$2:$G$6725,3)))</f>
        <v>Healthcare</v>
      </c>
      <c r="AE185" s="146" t="str">
        <f>IF(ISBLANK($F185),"",IF(ISNA(VBLookup($F185,Сектора!$B$2:$G$6725,6)),"Unknown",VBLookup($F185,Сектора!$B$2:$G$6725,6)))</f>
        <v>NYSE</v>
      </c>
      <c r="AF185" s="146" t="str">
        <f>IF(ISNUMBER($B185),VBLookup(WEEKDAY($B185,2),Служебный!$I$2:$J$8,2),"")</f>
        <v>Среда</v>
      </c>
      <c r="AG185" s="38">
        <f t="shared" si="53"/>
        <v>51</v>
      </c>
      <c r="AH185" s="146" t="str">
        <f>IF(ISNUMBER($B185),VBLookup(MONTH($B185),Служебный!$L$2:$M$13,2),"")</f>
        <v>Декабрь</v>
      </c>
      <c r="AI185" s="38">
        <f t="shared" si="54"/>
        <v>2012</v>
      </c>
      <c r="AJ185" s="210">
        <f t="shared" si="55"/>
        <v>0.39583333333333331</v>
      </c>
      <c r="AK185" s="211">
        <f t="shared" si="46"/>
        <v>0</v>
      </c>
      <c r="AL185" s="212">
        <f t="shared" si="56"/>
        <v>55</v>
      </c>
      <c r="AM185" s="213">
        <f t="shared" si="59"/>
        <v>0</v>
      </c>
      <c r="AN185" s="213">
        <f t="shared" si="57"/>
        <v>0</v>
      </c>
      <c r="AO185" s="212">
        <f t="shared" si="58"/>
        <v>1000</v>
      </c>
    </row>
    <row r="186" spans="1:41" ht="15" customHeight="1" x14ac:dyDescent="0.25">
      <c r="A186" s="72">
        <v>185</v>
      </c>
      <c r="B186" s="214">
        <v>41255</v>
      </c>
      <c r="C186" s="214">
        <v>41255</v>
      </c>
      <c r="D186" s="204">
        <v>0.40486111111111112</v>
      </c>
      <c r="E186" s="204">
        <v>0.40625</v>
      </c>
      <c r="F186" s="151" t="s">
        <v>1080</v>
      </c>
      <c r="G186" s="151" t="s">
        <v>32</v>
      </c>
      <c r="H186" s="36"/>
      <c r="I186" s="80">
        <v>53.91</v>
      </c>
      <c r="J186" s="80">
        <v>53.98</v>
      </c>
      <c r="K186" s="81">
        <v>500</v>
      </c>
      <c r="L186" s="152" t="s">
        <v>11989</v>
      </c>
      <c r="M186" s="152" t="s">
        <v>11983</v>
      </c>
      <c r="N186" s="215">
        <v>1</v>
      </c>
      <c r="O186" s="152" t="s">
        <v>13945</v>
      </c>
      <c r="P186" s="80">
        <v>2.5</v>
      </c>
      <c r="Q186" s="37">
        <f t="shared" si="47"/>
        <v>12.5</v>
      </c>
      <c r="R186" s="37">
        <f t="shared" si="48"/>
        <v>26955</v>
      </c>
      <c r="S186" s="37">
        <f t="shared" si="49"/>
        <v>26990</v>
      </c>
      <c r="T186" s="69">
        <f t="shared" si="50"/>
        <v>-7.0000000000000284</v>
      </c>
      <c r="U186" s="37">
        <f t="shared" si="44"/>
        <v>-35</v>
      </c>
      <c r="V186" s="37">
        <f t="shared" si="45"/>
        <v>-47.5</v>
      </c>
      <c r="W186" s="206">
        <f t="shared" si="62"/>
        <v>-1.3237268584179573E-2</v>
      </c>
      <c r="X186" s="206">
        <f t="shared" si="63"/>
        <v>-2.3624083634229558E-2</v>
      </c>
      <c r="Y186" s="37">
        <f t="shared" si="60"/>
        <v>2609.0500000000002</v>
      </c>
      <c r="Z186" s="37">
        <f t="shared" si="61"/>
        <v>1963.1599999999999</v>
      </c>
      <c r="AA186" s="38">
        <f t="shared" si="51"/>
        <v>1.9999999960418791</v>
      </c>
      <c r="AB186" s="39">
        <f t="shared" si="52"/>
        <v>0</v>
      </c>
      <c r="AC186" s="146" t="str">
        <f>IF(ISBLANK($F186),"",IF(ISNA(VBLookup($F186,Сектора!$B$2:$G$6725,4)),"Unknown",VBLookup($F186,Сектора!$B$2:$G$6725,4)))</f>
        <v>Health Care Plans</v>
      </c>
      <c r="AD186" s="146" t="str">
        <f>IF(ISBLANK($F186),"",IF(ISNA(VBLookup($F186,Сектора!$B$2:$G$6725,3)),"Unknown",VBLookup($F186,Сектора!$B$2:$G$6725,3)))</f>
        <v>Healthcare</v>
      </c>
      <c r="AE186" s="146" t="str">
        <f>IF(ISBLANK($F186),"",IF(ISNA(VBLookup($F186,Сектора!$B$2:$G$6725,6)),"Unknown",VBLookup($F186,Сектора!$B$2:$G$6725,6)))</f>
        <v>NYSE</v>
      </c>
      <c r="AF186" s="146" t="str">
        <f>IF(ISNUMBER($B186),VBLookup(WEEKDAY($B186,2),Служебный!$I$2:$J$8,2),"")</f>
        <v>Среда</v>
      </c>
      <c r="AG186" s="38">
        <f t="shared" si="53"/>
        <v>51</v>
      </c>
      <c r="AH186" s="146" t="str">
        <f>IF(ISNUMBER($B186),VBLookup(MONTH($B186),Служебный!$L$2:$M$13,2),"")</f>
        <v>Декабрь</v>
      </c>
      <c r="AI186" s="38">
        <f t="shared" si="54"/>
        <v>2012</v>
      </c>
      <c r="AJ186" s="210">
        <f t="shared" si="55"/>
        <v>0.39583333333333331</v>
      </c>
      <c r="AK186" s="211">
        <f t="shared" si="46"/>
        <v>0</v>
      </c>
      <c r="AL186" s="212">
        <f t="shared" si="56"/>
        <v>55</v>
      </c>
      <c r="AM186" s="213">
        <f t="shared" si="59"/>
        <v>0</v>
      </c>
      <c r="AN186" s="213">
        <f t="shared" si="57"/>
        <v>0</v>
      </c>
      <c r="AO186" s="212">
        <f t="shared" si="58"/>
        <v>1000</v>
      </c>
    </row>
    <row r="187" spans="1:41" ht="15" customHeight="1" x14ac:dyDescent="0.25">
      <c r="A187" s="72">
        <v>186</v>
      </c>
      <c r="B187" s="214">
        <v>41255</v>
      </c>
      <c r="C187" s="214">
        <v>41255</v>
      </c>
      <c r="D187" s="204">
        <v>0.42499999999999999</v>
      </c>
      <c r="E187" s="204">
        <v>0.43402777777777773</v>
      </c>
      <c r="F187" s="151" t="s">
        <v>1080</v>
      </c>
      <c r="G187" s="151" t="s">
        <v>26</v>
      </c>
      <c r="H187" s="36"/>
      <c r="I187" s="80">
        <v>53.98</v>
      </c>
      <c r="J187" s="80">
        <v>54.01</v>
      </c>
      <c r="K187" s="81">
        <v>500</v>
      </c>
      <c r="L187" s="152" t="s">
        <v>11989</v>
      </c>
      <c r="M187" s="152" t="s">
        <v>11987</v>
      </c>
      <c r="N187" s="215">
        <v>1</v>
      </c>
      <c r="O187" s="152" t="s">
        <v>13945</v>
      </c>
      <c r="P187" s="80">
        <v>2.5</v>
      </c>
      <c r="Q187" s="37">
        <f t="shared" si="47"/>
        <v>12.5</v>
      </c>
      <c r="R187" s="37">
        <f t="shared" si="48"/>
        <v>26990</v>
      </c>
      <c r="S187" s="37">
        <f t="shared" si="49"/>
        <v>27005</v>
      </c>
      <c r="T187" s="69">
        <f t="shared" si="50"/>
        <v>3.0000000000001137</v>
      </c>
      <c r="U187" s="37">
        <f t="shared" si="44"/>
        <v>15</v>
      </c>
      <c r="V187" s="37">
        <f t="shared" si="45"/>
        <v>2.5</v>
      </c>
      <c r="W187" s="206">
        <f t="shared" si="62"/>
        <v>5.749219064410417E-3</v>
      </c>
      <c r="X187" s="206">
        <f t="shared" si="63"/>
        <v>1.273457079402596E-3</v>
      </c>
      <c r="Y187" s="37">
        <f t="shared" si="60"/>
        <v>2624.05</v>
      </c>
      <c r="Z187" s="37">
        <f t="shared" si="61"/>
        <v>1965.6599999999999</v>
      </c>
      <c r="AA187" s="38">
        <f t="shared" si="51"/>
        <v>13.000000000465661</v>
      </c>
      <c r="AB187" s="39">
        <f t="shared" si="52"/>
        <v>0</v>
      </c>
      <c r="AC187" s="146" t="str">
        <f>IF(ISBLANK($F187),"",IF(ISNA(VBLookup($F187,Сектора!$B$2:$G$6725,4)),"Unknown",VBLookup($F187,Сектора!$B$2:$G$6725,4)))</f>
        <v>Health Care Plans</v>
      </c>
      <c r="AD187" s="146" t="str">
        <f>IF(ISBLANK($F187),"",IF(ISNA(VBLookup($F187,Сектора!$B$2:$G$6725,3)),"Unknown",VBLookup($F187,Сектора!$B$2:$G$6725,3)))</f>
        <v>Healthcare</v>
      </c>
      <c r="AE187" s="146" t="str">
        <f>IF(ISBLANK($F187),"",IF(ISNA(VBLookup($F187,Сектора!$B$2:$G$6725,6)),"Unknown",VBLookup($F187,Сектора!$B$2:$G$6725,6)))</f>
        <v>NYSE</v>
      </c>
      <c r="AF187" s="146" t="str">
        <f>IF(ISNUMBER($B187),VBLookup(WEEKDAY($B187,2),Служебный!$I$2:$J$8,2),"")</f>
        <v>Среда</v>
      </c>
      <c r="AG187" s="38">
        <f t="shared" si="53"/>
        <v>51</v>
      </c>
      <c r="AH187" s="146" t="str">
        <f>IF(ISNUMBER($B187),VBLookup(MONTH($B187),Служебный!$L$2:$M$13,2),"")</f>
        <v>Декабрь</v>
      </c>
      <c r="AI187" s="38">
        <f t="shared" si="54"/>
        <v>2012</v>
      </c>
      <c r="AJ187" s="210">
        <f t="shared" si="55"/>
        <v>0.41666666666666663</v>
      </c>
      <c r="AK187" s="211">
        <f t="shared" si="46"/>
        <v>10</v>
      </c>
      <c r="AL187" s="212">
        <f t="shared" si="56"/>
        <v>55</v>
      </c>
      <c r="AM187" s="213">
        <f t="shared" si="59"/>
        <v>0</v>
      </c>
      <c r="AN187" s="213">
        <f t="shared" si="57"/>
        <v>1965.6599999999999</v>
      </c>
      <c r="AO187" s="212">
        <f t="shared" si="58"/>
        <v>1000</v>
      </c>
    </row>
    <row r="188" spans="1:41" ht="15" customHeight="1" x14ac:dyDescent="0.25">
      <c r="A188" s="72">
        <v>187</v>
      </c>
      <c r="B188" s="214">
        <v>41256</v>
      </c>
      <c r="C188" s="214">
        <v>41256</v>
      </c>
      <c r="D188" s="204">
        <v>0.39999999999999997</v>
      </c>
      <c r="E188" s="204">
        <v>0.43055555555555558</v>
      </c>
      <c r="F188" s="151" t="s">
        <v>558</v>
      </c>
      <c r="G188" s="151" t="s">
        <v>32</v>
      </c>
      <c r="H188" s="36">
        <v>10.67</v>
      </c>
      <c r="I188" s="80">
        <v>10.46</v>
      </c>
      <c r="J188" s="80">
        <v>10.59</v>
      </c>
      <c r="K188" s="81">
        <v>300</v>
      </c>
      <c r="L188" s="152" t="s">
        <v>11988</v>
      </c>
      <c r="M188" s="152" t="s">
        <v>11983</v>
      </c>
      <c r="N188" s="215">
        <v>2</v>
      </c>
      <c r="O188" s="152"/>
      <c r="P188" s="80">
        <v>2.5</v>
      </c>
      <c r="Q188" s="37">
        <f t="shared" si="47"/>
        <v>7.5</v>
      </c>
      <c r="R188" s="37">
        <f t="shared" si="48"/>
        <v>3138.0000000000005</v>
      </c>
      <c r="S188" s="37">
        <f t="shared" si="49"/>
        <v>3177</v>
      </c>
      <c r="T188" s="69">
        <f t="shared" si="50"/>
        <v>-12.999999999999901</v>
      </c>
      <c r="U188" s="37">
        <f t="shared" si="44"/>
        <v>-39</v>
      </c>
      <c r="V188" s="37">
        <f t="shared" si="45"/>
        <v>-46.5</v>
      </c>
      <c r="W188" s="206">
        <f t="shared" si="62"/>
        <v>-1.4862521674510774E-2</v>
      </c>
      <c r="X188" s="206">
        <f t="shared" si="63"/>
        <v>-2.3656176551387322E-2</v>
      </c>
      <c r="Y188" s="37">
        <f t="shared" si="60"/>
        <v>2585.0500000000002</v>
      </c>
      <c r="Z188" s="37">
        <f t="shared" si="61"/>
        <v>1919.1599999999999</v>
      </c>
      <c r="AA188" s="38">
        <f t="shared" si="51"/>
        <v>43.999999996740371</v>
      </c>
      <c r="AB188" s="39">
        <f t="shared" si="52"/>
        <v>-0.5</v>
      </c>
      <c r="AC188" s="146" t="str">
        <f>IF(ISBLANK($F188),"",IF(ISNA(VBLookup($F188,Сектора!$B$2:$G$6725,4)),"Unknown",VBLookup($F188,Сектора!$B$2:$G$6725,4)))</f>
        <v>Oil &amp; Gas Equipment &amp; Services</v>
      </c>
      <c r="AD188" s="146" t="str">
        <f>IF(ISBLANK($F188),"",IF(ISNA(VBLookup($F188,Сектора!$B$2:$G$6725,3)),"Unknown",VBLookup($F188,Сектора!$B$2:$G$6725,3)))</f>
        <v>Basic Materials</v>
      </c>
      <c r="AE188" s="146" t="str">
        <f>IF(ISBLANK($F188),"",IF(ISNA(VBLookup($F188,Сектора!$B$2:$G$6725,6)),"Unknown",VBLookup($F188,Сектора!$B$2:$G$6725,6)))</f>
        <v>NYSE</v>
      </c>
      <c r="AF188" s="146" t="str">
        <f>IF(ISNUMBER($B188),VBLookup(WEEKDAY($B188,2),Служебный!$I$2:$J$8,2),"")</f>
        <v>Четверг</v>
      </c>
      <c r="AG188" s="38">
        <f t="shared" si="53"/>
        <v>51</v>
      </c>
      <c r="AH188" s="146" t="str">
        <f>IF(ISNUMBER($B188),VBLookup(MONTH($B188),Служебный!$L$2:$M$13,2),"")</f>
        <v>Декабрь</v>
      </c>
      <c r="AI188" s="38">
        <f t="shared" si="54"/>
        <v>2012</v>
      </c>
      <c r="AJ188" s="210">
        <f t="shared" si="55"/>
        <v>0.39583333333333331</v>
      </c>
      <c r="AK188" s="211">
        <f t="shared" si="46"/>
        <v>40</v>
      </c>
      <c r="AL188" s="212">
        <f t="shared" si="56"/>
        <v>10</v>
      </c>
      <c r="AM188" s="213">
        <f t="shared" si="59"/>
        <v>1965.6599999999999</v>
      </c>
      <c r="AN188" s="213">
        <f t="shared" si="57"/>
        <v>0</v>
      </c>
      <c r="AO188" s="212">
        <f t="shared" si="58"/>
        <v>600</v>
      </c>
    </row>
    <row r="189" spans="1:41" ht="15" customHeight="1" x14ac:dyDescent="0.25">
      <c r="A189" s="72">
        <v>188</v>
      </c>
      <c r="B189" s="214">
        <v>41256</v>
      </c>
      <c r="C189" s="214">
        <v>41256</v>
      </c>
      <c r="D189" s="204">
        <v>0.40277777777777773</v>
      </c>
      <c r="E189" s="204">
        <v>0.41736111111111113</v>
      </c>
      <c r="F189" s="151" t="s">
        <v>3354</v>
      </c>
      <c r="G189" s="151" t="s">
        <v>26</v>
      </c>
      <c r="H189" s="36">
        <v>23.35</v>
      </c>
      <c r="I189" s="80">
        <v>23.54</v>
      </c>
      <c r="J189" s="80">
        <v>23.7</v>
      </c>
      <c r="K189" s="81">
        <v>200</v>
      </c>
      <c r="L189" s="152" t="s">
        <v>11989</v>
      </c>
      <c r="M189" s="152" t="s">
        <v>11984</v>
      </c>
      <c r="N189" s="215">
        <v>3</v>
      </c>
      <c r="O189" s="152" t="s">
        <v>13974</v>
      </c>
      <c r="P189" s="80">
        <v>2.5</v>
      </c>
      <c r="Q189" s="37">
        <f t="shared" si="47"/>
        <v>5</v>
      </c>
      <c r="R189" s="37">
        <f t="shared" si="48"/>
        <v>4708</v>
      </c>
      <c r="S189" s="37">
        <f t="shared" si="49"/>
        <v>4740</v>
      </c>
      <c r="T189" s="69">
        <f t="shared" si="50"/>
        <v>16.000000000000014</v>
      </c>
      <c r="U189" s="37">
        <f t="shared" si="44"/>
        <v>32</v>
      </c>
      <c r="V189" s="37">
        <f t="shared" si="45"/>
        <v>27</v>
      </c>
      <c r="W189" s="206">
        <f t="shared" si="62"/>
        <v>1.2378870814877855E-2</v>
      </c>
      <c r="X189" s="206">
        <f t="shared" si="63"/>
        <v>1.4068655036578503E-2</v>
      </c>
      <c r="Y189" s="37">
        <f t="shared" si="60"/>
        <v>2617.0500000000002</v>
      </c>
      <c r="Z189" s="37">
        <f t="shared" si="61"/>
        <v>1946.1599999999999</v>
      </c>
      <c r="AA189" s="38">
        <f t="shared" si="51"/>
        <v>20.999999995110556</v>
      </c>
      <c r="AB189" s="39">
        <f t="shared" si="52"/>
        <v>1</v>
      </c>
      <c r="AC189" s="146" t="str">
        <f>IF(ISBLANK($F189),"",IF(ISNA(VBLookup($F189,Сектора!$B$2:$G$6725,4)),"Unknown",VBLookup($F189,Сектора!$B$2:$G$6725,4)))</f>
        <v>Computer Based Systems</v>
      </c>
      <c r="AD189" s="146" t="str">
        <f>IF(ISBLANK($F189),"",IF(ISNA(VBLookup($F189,Сектора!$B$2:$G$6725,3)),"Unknown",VBLookup($F189,Сектора!$B$2:$G$6725,3)))</f>
        <v>Technology</v>
      </c>
      <c r="AE189" s="146" t="str">
        <f>IF(ISBLANK($F189),"",IF(ISNA(VBLookup($F189,Сектора!$B$2:$G$6725,6)),"Unknown",VBLookup($F189,Сектора!$B$2:$G$6725,6)))</f>
        <v>NYSE</v>
      </c>
      <c r="AF189" s="146" t="str">
        <f>IF(ISNUMBER($B189),VBLookup(WEEKDAY($B189,2),Служебный!$I$2:$J$8,2),"")</f>
        <v>Четверг</v>
      </c>
      <c r="AG189" s="38">
        <f t="shared" si="53"/>
        <v>51</v>
      </c>
      <c r="AH189" s="146" t="str">
        <f>IF(ISNUMBER($B189),VBLookup(MONTH($B189),Служебный!$L$2:$M$13,2),"")</f>
        <v>Декабрь</v>
      </c>
      <c r="AI189" s="38">
        <f t="shared" si="54"/>
        <v>2012</v>
      </c>
      <c r="AJ189" s="210">
        <f t="shared" si="55"/>
        <v>0.39583333333333331</v>
      </c>
      <c r="AK189" s="211">
        <f t="shared" si="46"/>
        <v>20</v>
      </c>
      <c r="AL189" s="212">
        <f t="shared" si="56"/>
        <v>25</v>
      </c>
      <c r="AM189" s="213">
        <f t="shared" si="59"/>
        <v>0</v>
      </c>
      <c r="AN189" s="213">
        <f t="shared" si="57"/>
        <v>0</v>
      </c>
      <c r="AO189" s="212">
        <f t="shared" si="58"/>
        <v>400</v>
      </c>
    </row>
    <row r="190" spans="1:41" ht="15" customHeight="1" x14ac:dyDescent="0.25">
      <c r="A190" s="72">
        <v>189</v>
      </c>
      <c r="B190" s="214">
        <v>41256</v>
      </c>
      <c r="C190" s="214">
        <v>41256</v>
      </c>
      <c r="D190" s="204">
        <v>0.4152777777777778</v>
      </c>
      <c r="E190" s="204">
        <v>0.42291666666666666</v>
      </c>
      <c r="F190" s="151" t="s">
        <v>1234</v>
      </c>
      <c r="G190" s="151" t="s">
        <v>26</v>
      </c>
      <c r="H190" s="36">
        <v>36.64</v>
      </c>
      <c r="I190" s="80">
        <v>36.85</v>
      </c>
      <c r="J190" s="80">
        <v>37.5</v>
      </c>
      <c r="K190" s="81">
        <v>300</v>
      </c>
      <c r="L190" s="152" t="s">
        <v>11989</v>
      </c>
      <c r="M190" s="152" t="s">
        <v>11985</v>
      </c>
      <c r="N190" s="215">
        <v>4</v>
      </c>
      <c r="O190" s="152" t="s">
        <v>13974</v>
      </c>
      <c r="P190" s="80">
        <v>2.5</v>
      </c>
      <c r="Q190" s="37">
        <f t="shared" si="47"/>
        <v>7.5</v>
      </c>
      <c r="R190" s="37">
        <f t="shared" si="48"/>
        <v>11055</v>
      </c>
      <c r="S190" s="37">
        <f t="shared" si="49"/>
        <v>11250</v>
      </c>
      <c r="T190" s="69">
        <f t="shared" si="50"/>
        <v>64.999999999999858</v>
      </c>
      <c r="U190" s="37">
        <f t="shared" si="44"/>
        <v>195</v>
      </c>
      <c r="V190" s="37">
        <f t="shared" si="45"/>
        <v>187.5</v>
      </c>
      <c r="W190" s="206">
        <f t="shared" si="62"/>
        <v>7.4511377314151431E-2</v>
      </c>
      <c r="X190" s="206">
        <f t="shared" si="63"/>
        <v>9.6343568874090527E-2</v>
      </c>
      <c r="Y190" s="37">
        <f t="shared" si="60"/>
        <v>2812.05</v>
      </c>
      <c r="Z190" s="37">
        <f t="shared" si="61"/>
        <v>2133.66</v>
      </c>
      <c r="AA190" s="38">
        <f t="shared" si="51"/>
        <v>11.000000004423782</v>
      </c>
      <c r="AB190" s="39">
        <f t="shared" si="52"/>
        <v>3</v>
      </c>
      <c r="AC190" s="146" t="str">
        <f>IF(ISBLANK($F190),"",IF(ISNA(VBLookup($F190,Сектора!$B$2:$G$6725,4)),"Unknown",VBLookup($F190,Сектора!$B$2:$G$6725,4)))</f>
        <v>Biotechnology</v>
      </c>
      <c r="AD190" s="146" t="str">
        <f>IF(ISBLANK($F190),"",IF(ISNA(VBLookup($F190,Сектора!$B$2:$G$6725,3)),"Unknown",VBLookup($F190,Сектора!$B$2:$G$6725,3)))</f>
        <v>Healthcare</v>
      </c>
      <c r="AE190" s="146" t="str">
        <f>IF(ISBLANK($F190),"",IF(ISNA(VBLookup($F190,Сектора!$B$2:$G$6725,6)),"Unknown",VBLookup($F190,Сектора!$B$2:$G$6725,6)))</f>
        <v>NYSE</v>
      </c>
      <c r="AF190" s="146" t="str">
        <f>IF(ISNUMBER($B190),VBLookup(WEEKDAY($B190,2),Служебный!$I$2:$J$8,2),"")</f>
        <v>Четверг</v>
      </c>
      <c r="AG190" s="38">
        <f t="shared" si="53"/>
        <v>51</v>
      </c>
      <c r="AH190" s="146" t="str">
        <f>IF(ISNUMBER($B190),VBLookup(MONTH($B190),Служебный!$L$2:$M$13,2),"")</f>
        <v>Декабрь</v>
      </c>
      <c r="AI190" s="38">
        <f t="shared" si="54"/>
        <v>2012</v>
      </c>
      <c r="AJ190" s="210">
        <f t="shared" si="55"/>
        <v>0.41666666666666663</v>
      </c>
      <c r="AK190" s="211">
        <f t="shared" si="46"/>
        <v>10</v>
      </c>
      <c r="AL190" s="212">
        <f t="shared" si="56"/>
        <v>35</v>
      </c>
      <c r="AM190" s="213">
        <f t="shared" si="59"/>
        <v>0</v>
      </c>
      <c r="AN190" s="213">
        <f t="shared" si="57"/>
        <v>0</v>
      </c>
      <c r="AO190" s="212">
        <f t="shared" si="58"/>
        <v>600</v>
      </c>
    </row>
    <row r="191" spans="1:41" ht="15" customHeight="1" x14ac:dyDescent="0.25">
      <c r="A191" s="72">
        <v>190</v>
      </c>
      <c r="B191" s="214">
        <v>41256</v>
      </c>
      <c r="C191" s="214">
        <v>41256</v>
      </c>
      <c r="D191" s="204">
        <v>0.53749999999999998</v>
      </c>
      <c r="E191" s="204">
        <v>0.57777777777777783</v>
      </c>
      <c r="F191" s="151" t="s">
        <v>7045</v>
      </c>
      <c r="G191" s="151" t="s">
        <v>26</v>
      </c>
      <c r="H191" s="36">
        <v>27.3</v>
      </c>
      <c r="I191" s="80">
        <v>27.5</v>
      </c>
      <c r="J191" s="80">
        <v>27.3</v>
      </c>
      <c r="K191" s="81">
        <v>200</v>
      </c>
      <c r="L191" s="152" t="s">
        <v>11991</v>
      </c>
      <c r="M191" s="152" t="s">
        <v>11983</v>
      </c>
      <c r="N191" s="215">
        <v>2</v>
      </c>
      <c r="O191" s="152" t="s">
        <v>13991</v>
      </c>
      <c r="P191" s="80">
        <v>2.5</v>
      </c>
      <c r="Q191" s="37">
        <f t="shared" si="47"/>
        <v>5</v>
      </c>
      <c r="R191" s="37">
        <f t="shared" si="48"/>
        <v>5500</v>
      </c>
      <c r="S191" s="37">
        <f t="shared" si="49"/>
        <v>5460</v>
      </c>
      <c r="T191" s="69">
        <f t="shared" si="50"/>
        <v>-19.999999999999929</v>
      </c>
      <c r="U191" s="37">
        <f t="shared" si="44"/>
        <v>-40</v>
      </c>
      <c r="V191" s="37">
        <f t="shared" si="45"/>
        <v>-45</v>
      </c>
      <c r="W191" s="206">
        <f t="shared" si="62"/>
        <v>-1.4224498141924929E-2</v>
      </c>
      <c r="X191" s="206">
        <f t="shared" si="63"/>
        <v>-2.109052051404629E-2</v>
      </c>
      <c r="Y191" s="37">
        <f t="shared" si="60"/>
        <v>2772.05</v>
      </c>
      <c r="Z191" s="37">
        <f t="shared" si="61"/>
        <v>2088.66</v>
      </c>
      <c r="AA191" s="38">
        <f t="shared" si="51"/>
        <v>58.000000000465661</v>
      </c>
      <c r="AB191" s="39">
        <f t="shared" si="52"/>
        <v>-1</v>
      </c>
      <c r="AC191" s="146" t="str">
        <f>IF(ISBLANK($F191),"",IF(ISNA(VBLookup($F191,Сектора!$B$2:$G$6725,4)),"Unknown",VBLookup($F191,Сектора!$B$2:$G$6725,4)))</f>
        <v>Semiconductor - Specialized</v>
      </c>
      <c r="AD191" s="146" t="str">
        <f>IF(ISBLANK($F191),"",IF(ISNA(VBLookup($F191,Сектора!$B$2:$G$6725,3)),"Unknown",VBLookup($F191,Сектора!$B$2:$G$6725,3)))</f>
        <v>Technology</v>
      </c>
      <c r="AE191" s="146" t="str">
        <f>IF(ISBLANK($F191),"",IF(ISNA(VBLookup($F191,Сектора!$B$2:$G$6725,6)),"Unknown",VBLookup($F191,Сектора!$B$2:$G$6725,6)))</f>
        <v>NASDAQ</v>
      </c>
      <c r="AF191" s="146" t="str">
        <f>IF(ISNUMBER($B191),VBLookup(WEEKDAY($B191,2),Служебный!$I$2:$J$8,2),"")</f>
        <v>Четверг</v>
      </c>
      <c r="AG191" s="38">
        <f t="shared" si="53"/>
        <v>51</v>
      </c>
      <c r="AH191" s="146" t="str">
        <f>IF(ISNUMBER($B191),VBLookup(MONTH($B191),Служебный!$L$2:$M$13,2),"")</f>
        <v>Декабрь</v>
      </c>
      <c r="AI191" s="38">
        <f t="shared" si="54"/>
        <v>2012</v>
      </c>
      <c r="AJ191" s="210">
        <f t="shared" si="55"/>
        <v>0.54166666666666663</v>
      </c>
      <c r="AK191" s="211">
        <f t="shared" si="46"/>
        <v>60</v>
      </c>
      <c r="AL191" s="212">
        <f t="shared" si="56"/>
        <v>30</v>
      </c>
      <c r="AM191" s="213">
        <f t="shared" si="59"/>
        <v>0</v>
      </c>
      <c r="AN191" s="213">
        <f t="shared" si="57"/>
        <v>2088.66</v>
      </c>
      <c r="AO191" s="212">
        <f t="shared" si="58"/>
        <v>400</v>
      </c>
    </row>
    <row r="192" spans="1:41" ht="15" customHeight="1" x14ac:dyDescent="0.25">
      <c r="A192" s="72">
        <v>191</v>
      </c>
      <c r="B192" s="214">
        <v>41257</v>
      </c>
      <c r="C192" s="214">
        <v>41257</v>
      </c>
      <c r="D192" s="204">
        <v>0.40833333333333338</v>
      </c>
      <c r="E192" s="204">
        <v>0.40972222222222227</v>
      </c>
      <c r="F192" s="151" t="s">
        <v>3285</v>
      </c>
      <c r="G192" s="151" t="s">
        <v>26</v>
      </c>
      <c r="H192" s="36">
        <v>23.94</v>
      </c>
      <c r="I192" s="80">
        <v>24</v>
      </c>
      <c r="J192" s="80">
        <v>23.91</v>
      </c>
      <c r="K192" s="81">
        <v>300</v>
      </c>
      <c r="L192" s="152" t="s">
        <v>11992</v>
      </c>
      <c r="M192" s="152" t="s">
        <v>11983</v>
      </c>
      <c r="N192" s="215">
        <v>2</v>
      </c>
      <c r="O192" s="152" t="s">
        <v>13939</v>
      </c>
      <c r="P192" s="80">
        <v>2.5</v>
      </c>
      <c r="Q192" s="37">
        <f t="shared" si="47"/>
        <v>7.5</v>
      </c>
      <c r="R192" s="37">
        <f t="shared" si="48"/>
        <v>7200</v>
      </c>
      <c r="S192" s="37">
        <f t="shared" si="49"/>
        <v>7173</v>
      </c>
      <c r="T192" s="69">
        <f t="shared" si="50"/>
        <v>-8.9999999999999858</v>
      </c>
      <c r="U192" s="37">
        <f t="shared" si="44"/>
        <v>-27</v>
      </c>
      <c r="V192" s="37">
        <f t="shared" si="45"/>
        <v>-34.5</v>
      </c>
      <c r="W192" s="206">
        <f t="shared" si="62"/>
        <v>-9.7400840533179416E-3</v>
      </c>
      <c r="X192" s="206">
        <f t="shared" si="63"/>
        <v>-1.6517767372382294E-2</v>
      </c>
      <c r="Y192" s="37">
        <f t="shared" si="60"/>
        <v>2745.05</v>
      </c>
      <c r="Z192" s="37">
        <f t="shared" si="61"/>
        <v>2054.16</v>
      </c>
      <c r="AA192" s="38">
        <f t="shared" si="51"/>
        <v>1.9999999960418791</v>
      </c>
      <c r="AB192" s="39">
        <f t="shared" si="52"/>
        <v>-1.5</v>
      </c>
      <c r="AC192" s="146" t="str">
        <f>IF(ISBLANK($F192),"",IF(ISNA(VBLookup($F192,Сектора!$B$2:$G$6725,4)),"Unknown",VBLookup($F192,Сектора!$B$2:$G$6725,4)))</f>
        <v>REIT - Hotel/Motel</v>
      </c>
      <c r="AD192" s="146" t="str">
        <f>IF(ISBLANK($F192),"",IF(ISNA(VBLookup($F192,Сектора!$B$2:$G$6725,3)),"Unknown",VBLookup($F192,Сектора!$B$2:$G$6725,3)))</f>
        <v>Financial</v>
      </c>
      <c r="AE192" s="146" t="str">
        <f>IF(ISBLANK($F192),"",IF(ISNA(VBLookup($F192,Сектора!$B$2:$G$6725,6)),"Unknown",VBLookup($F192,Сектора!$B$2:$G$6725,6)))</f>
        <v>NYSE</v>
      </c>
      <c r="AF192" s="146" t="str">
        <f>IF(ISNUMBER($B192),VBLookup(WEEKDAY($B192,2),Служебный!$I$2:$J$8,2),"")</f>
        <v>Пятница</v>
      </c>
      <c r="AG192" s="38">
        <f t="shared" si="53"/>
        <v>51</v>
      </c>
      <c r="AH192" s="146" t="str">
        <f>IF(ISNUMBER($B192),VBLookup(MONTH($B192),Служебный!$L$2:$M$13,2),"")</f>
        <v>Декабрь</v>
      </c>
      <c r="AI192" s="38">
        <f t="shared" si="54"/>
        <v>2012</v>
      </c>
      <c r="AJ192" s="210">
        <f t="shared" si="55"/>
        <v>0.41666666666666663</v>
      </c>
      <c r="AK192" s="211">
        <f t="shared" si="46"/>
        <v>0</v>
      </c>
      <c r="AL192" s="212">
        <f t="shared" si="56"/>
        <v>25</v>
      </c>
      <c r="AM192" s="213">
        <f t="shared" si="59"/>
        <v>2088.66</v>
      </c>
      <c r="AN192" s="213">
        <f t="shared" si="57"/>
        <v>0</v>
      </c>
      <c r="AO192" s="212">
        <f t="shared" si="58"/>
        <v>600</v>
      </c>
    </row>
    <row r="193" spans="1:41" ht="15" customHeight="1" x14ac:dyDescent="0.25">
      <c r="A193" s="72">
        <v>192</v>
      </c>
      <c r="B193" s="214">
        <v>41257</v>
      </c>
      <c r="C193" s="214">
        <v>41257</v>
      </c>
      <c r="D193" s="204">
        <v>0.41041666666666665</v>
      </c>
      <c r="E193" s="204">
        <v>0.41180555555555554</v>
      </c>
      <c r="F193" s="151" t="s">
        <v>4319</v>
      </c>
      <c r="G193" s="151" t="s">
        <v>26</v>
      </c>
      <c r="H193" s="36">
        <v>130.4</v>
      </c>
      <c r="I193" s="80">
        <v>130.6</v>
      </c>
      <c r="J193" s="80">
        <v>130.4</v>
      </c>
      <c r="K193" s="81">
        <v>300</v>
      </c>
      <c r="L193" s="152" t="s">
        <v>11989</v>
      </c>
      <c r="M193" s="152" t="s">
        <v>11983</v>
      </c>
      <c r="N193" s="215">
        <v>3</v>
      </c>
      <c r="O193" s="152"/>
      <c r="P193" s="80">
        <v>2.5</v>
      </c>
      <c r="Q193" s="37">
        <f t="shared" si="47"/>
        <v>7.5</v>
      </c>
      <c r="R193" s="37">
        <f t="shared" si="48"/>
        <v>39180</v>
      </c>
      <c r="S193" s="37">
        <f t="shared" si="49"/>
        <v>39120</v>
      </c>
      <c r="T193" s="69">
        <f t="shared" si="50"/>
        <v>-19.999999999998863</v>
      </c>
      <c r="U193" s="37">
        <f t="shared" si="44"/>
        <v>-60</v>
      </c>
      <c r="V193" s="37">
        <f t="shared" si="45"/>
        <v>-67.5</v>
      </c>
      <c r="W193" s="206">
        <f t="shared" si="62"/>
        <v>-2.1857525363836724E-2</v>
      </c>
      <c r="X193" s="206">
        <f t="shared" si="63"/>
        <v>-3.286014721345952E-2</v>
      </c>
      <c r="Y193" s="37">
        <f t="shared" si="60"/>
        <v>2685.05</v>
      </c>
      <c r="Z193" s="37">
        <f t="shared" si="61"/>
        <v>1986.6599999999999</v>
      </c>
      <c r="AA193" s="38">
        <f t="shared" si="51"/>
        <v>2.000000006519258</v>
      </c>
      <c r="AB193" s="39">
        <f t="shared" si="52"/>
        <v>-1</v>
      </c>
      <c r="AC193" s="146" t="str">
        <f>IF(ISBLANK($F193),"",IF(ISNA(VBLookup($F193,Сектора!$B$2:$G$6725,4)),"Unknown",VBLookup($F193,Сектора!$B$2:$G$6725,4)))</f>
        <v>Conglomerates</v>
      </c>
      <c r="AD193" s="146" t="str">
        <f>IF(ISBLANK($F193),"",IF(ISNA(VBLookup($F193,Сектора!$B$2:$G$6725,3)),"Unknown",VBLookup($F193,Сектора!$B$2:$G$6725,3)))</f>
        <v>Conglomerates</v>
      </c>
      <c r="AE193" s="146" t="str">
        <f>IF(ISBLANK($F193),"",IF(ISNA(VBLookup($F193,Сектора!$B$2:$G$6725,6)),"Unknown",VBLookup($F193,Сектора!$B$2:$G$6725,6)))</f>
        <v>NYSE</v>
      </c>
      <c r="AF193" s="146" t="str">
        <f>IF(ISNUMBER($B193),VBLookup(WEEKDAY($B193,2),Служебный!$I$2:$J$8,2),"")</f>
        <v>Пятница</v>
      </c>
      <c r="AG193" s="38">
        <f t="shared" si="53"/>
        <v>51</v>
      </c>
      <c r="AH193" s="146" t="str">
        <f>IF(ISNUMBER($B193),VBLookup(MONTH($B193),Служебный!$L$2:$M$13,2),"")</f>
        <v>Декабрь</v>
      </c>
      <c r="AI193" s="38">
        <f t="shared" si="54"/>
        <v>2012</v>
      </c>
      <c r="AJ193" s="210">
        <f t="shared" si="55"/>
        <v>0.41666666666666663</v>
      </c>
      <c r="AK193" s="211">
        <f t="shared" si="46"/>
        <v>0</v>
      </c>
      <c r="AL193" s="212">
        <f t="shared" si="56"/>
        <v>130</v>
      </c>
      <c r="AM193" s="213">
        <f t="shared" si="59"/>
        <v>0</v>
      </c>
      <c r="AN193" s="213">
        <f t="shared" si="57"/>
        <v>0</v>
      </c>
      <c r="AO193" s="212">
        <f t="shared" si="58"/>
        <v>600</v>
      </c>
    </row>
    <row r="194" spans="1:41" ht="15" customHeight="1" x14ac:dyDescent="0.25">
      <c r="A194" s="72">
        <v>193</v>
      </c>
      <c r="B194" s="214">
        <v>41257</v>
      </c>
      <c r="C194" s="214">
        <v>41257</v>
      </c>
      <c r="D194" s="204">
        <v>0.41597222222222219</v>
      </c>
      <c r="E194" s="204">
        <v>0.4604166666666667</v>
      </c>
      <c r="F194" s="151" t="s">
        <v>4319</v>
      </c>
      <c r="G194" s="151" t="s">
        <v>26</v>
      </c>
      <c r="H194" s="36">
        <v>130.38999999999999</v>
      </c>
      <c r="I194" s="80">
        <v>130.65</v>
      </c>
      <c r="J194" s="80">
        <v>131.71</v>
      </c>
      <c r="K194" s="81">
        <v>200</v>
      </c>
      <c r="L194" s="152" t="s">
        <v>11989</v>
      </c>
      <c r="M194" s="152" t="s">
        <v>11985</v>
      </c>
      <c r="N194" s="215">
        <v>4</v>
      </c>
      <c r="O194" s="152"/>
      <c r="P194" s="80">
        <v>2.5</v>
      </c>
      <c r="Q194" s="37">
        <f t="shared" si="47"/>
        <v>5</v>
      </c>
      <c r="R194" s="37">
        <f t="shared" si="48"/>
        <v>26130</v>
      </c>
      <c r="S194" s="37">
        <f t="shared" si="49"/>
        <v>26342</v>
      </c>
      <c r="T194" s="69">
        <f t="shared" si="50"/>
        <v>106.00000000000023</v>
      </c>
      <c r="U194" s="37">
        <f t="shared" ref="U194:U257" si="64">IF(AND(NOT(ISBLANK($G194)),ISNUMBER($R194),ISNUMBER($S194)),ROUND(IF($G194="S",$R194-$S194,$S194-$R194),2),"")</f>
        <v>212</v>
      </c>
      <c r="V194" s="37">
        <f t="shared" ref="V194:V257" si="65">IF(AND(ISNUMBER($Q194),ISNUMBER($U194)),ROUND($U194-$Q194,2),"")</f>
        <v>207</v>
      </c>
      <c r="W194" s="206">
        <f t="shared" si="62"/>
        <v>7.8955699148991629E-2</v>
      </c>
      <c r="X194" s="206">
        <f t="shared" si="63"/>
        <v>0.10419498052006887</v>
      </c>
      <c r="Y194" s="37">
        <f t="shared" si="60"/>
        <v>2897.05</v>
      </c>
      <c r="Z194" s="37">
        <f t="shared" si="61"/>
        <v>2193.66</v>
      </c>
      <c r="AA194" s="38">
        <f t="shared" si="51"/>
        <v>63.999999999068677</v>
      </c>
      <c r="AB194" s="39">
        <f t="shared" si="52"/>
        <v>4</v>
      </c>
      <c r="AC194" s="146" t="str">
        <f>IF(ISBLANK($F194),"",IF(ISNA(VBLookup($F194,Сектора!$B$2:$G$6725,4)),"Unknown",VBLookup($F194,Сектора!$B$2:$G$6725,4)))</f>
        <v>Conglomerates</v>
      </c>
      <c r="AD194" s="146" t="str">
        <f>IF(ISBLANK($F194),"",IF(ISNA(VBLookup($F194,Сектора!$B$2:$G$6725,3)),"Unknown",VBLookup($F194,Сектора!$B$2:$G$6725,3)))</f>
        <v>Conglomerates</v>
      </c>
      <c r="AE194" s="146" t="str">
        <f>IF(ISBLANK($F194),"",IF(ISNA(VBLookup($F194,Сектора!$B$2:$G$6725,6)),"Unknown",VBLookup($F194,Сектора!$B$2:$G$6725,6)))</f>
        <v>NYSE</v>
      </c>
      <c r="AF194" s="146" t="str">
        <f>IF(ISNUMBER($B194),VBLookup(WEEKDAY($B194,2),Служебный!$I$2:$J$8,2),"")</f>
        <v>Пятница</v>
      </c>
      <c r="AG194" s="38">
        <f t="shared" si="53"/>
        <v>51</v>
      </c>
      <c r="AH194" s="146" t="str">
        <f>IF(ISNUMBER($B194),VBLookup(MONTH($B194),Служебный!$L$2:$M$13,2),"")</f>
        <v>Декабрь</v>
      </c>
      <c r="AI194" s="38">
        <f t="shared" si="54"/>
        <v>2012</v>
      </c>
      <c r="AJ194" s="210">
        <f t="shared" si="55"/>
        <v>0.41666666666666663</v>
      </c>
      <c r="AK194" s="211">
        <f t="shared" ref="AK194:AK257" si="66">IF(ISNUMBER($AA194),MROUND($AA194,10),"")</f>
        <v>60</v>
      </c>
      <c r="AL194" s="212">
        <f t="shared" si="56"/>
        <v>130</v>
      </c>
      <c r="AM194" s="213">
        <f t="shared" si="59"/>
        <v>0</v>
      </c>
      <c r="AN194" s="213">
        <f t="shared" si="57"/>
        <v>0</v>
      </c>
      <c r="AO194" s="212">
        <f t="shared" si="58"/>
        <v>400</v>
      </c>
    </row>
    <row r="195" spans="1:41" ht="15" customHeight="1" x14ac:dyDescent="0.25">
      <c r="A195" s="72">
        <v>194</v>
      </c>
      <c r="B195" s="214">
        <v>41257</v>
      </c>
      <c r="C195" s="214">
        <v>41257</v>
      </c>
      <c r="D195" s="204">
        <v>0.41736111111111113</v>
      </c>
      <c r="E195" s="204">
        <v>0.42152777777777778</v>
      </c>
      <c r="F195" s="151" t="s">
        <v>4872</v>
      </c>
      <c r="G195" s="151" t="s">
        <v>26</v>
      </c>
      <c r="H195" s="36">
        <v>67.739999999999995</v>
      </c>
      <c r="I195" s="80">
        <v>68</v>
      </c>
      <c r="J195" s="80">
        <v>68.5</v>
      </c>
      <c r="K195" s="81">
        <v>200</v>
      </c>
      <c r="L195" s="152" t="s">
        <v>11991</v>
      </c>
      <c r="M195" s="152" t="s">
        <v>11985</v>
      </c>
      <c r="N195" s="215">
        <v>3</v>
      </c>
      <c r="O195" s="152" t="s">
        <v>13992</v>
      </c>
      <c r="P195" s="80">
        <v>2.5</v>
      </c>
      <c r="Q195" s="37">
        <f t="shared" ref="Q195:Q197" si="67">IF(AND(ISNUMBER($K195),ISNUMBER($P195)),$P195*$K195/100,"")</f>
        <v>5</v>
      </c>
      <c r="R195" s="37">
        <f t="shared" ref="R195:R258" si="68">IF(AND(ISNUMBER($I195),ISNUMBER($K195)),$I195*$K195,"")</f>
        <v>13600</v>
      </c>
      <c r="S195" s="37">
        <f t="shared" ref="S195:S258" si="69">IF(AND(ISNUMBER($J195),ISNUMBER($K195)),$J195*$K195,"")</f>
        <v>13700</v>
      </c>
      <c r="T195" s="69">
        <f t="shared" ref="T195:T258" si="70">IF(AND(NOT(ISBLANK($G195)),ISNUMBER($I195),ISNUMBER($J195)),IF($G195="S",$I195-$J195,$J195-$I195)*100,"")</f>
        <v>50</v>
      </c>
      <c r="U195" s="37">
        <f t="shared" si="64"/>
        <v>100</v>
      </c>
      <c r="V195" s="37">
        <f t="shared" si="65"/>
        <v>95</v>
      </c>
      <c r="W195" s="206">
        <f t="shared" si="62"/>
        <v>3.4517871628035414E-2</v>
      </c>
      <c r="X195" s="206">
        <f t="shared" si="63"/>
        <v>4.3306619986688916E-2</v>
      </c>
      <c r="Y195" s="37">
        <f t="shared" si="60"/>
        <v>2997.05</v>
      </c>
      <c r="Z195" s="37">
        <f t="shared" si="61"/>
        <v>2288.66</v>
      </c>
      <c r="AA195" s="38">
        <f t="shared" ref="AA195:AA258" si="71">IF(AND(ISNUMBER($C195),ISNUMBER($E195),ISNUMBER($B195),ISNUMBER($D195)),(($C195+$E195)-($B195+$D195))*1440,"")</f>
        <v>5.9999999986030161</v>
      </c>
      <c r="AB195" s="39">
        <f t="shared" ref="AB195:AB258" si="72">IF(AND(NOT(ISBLANK($G195)),ISNUMBER($I195),ISNUMBER($J195)),IF(AND(ISNUMBER($H195),ABS($I195-$H195)&gt;0),ROUND(IF($G195="S",$I195-$J195,$J195-$I195)/ABS($I195-$H195)/0.5,0)*0.5,0),"")</f>
        <v>2</v>
      </c>
      <c r="AC195" s="146" t="str">
        <f>IF(ISBLANK($F195),"",IF(ISNA(VBLookup($F195,Сектора!$B$2:$G$6725,4)),"Unknown",VBLookup($F195,Сектора!$B$2:$G$6725,4)))</f>
        <v>Oil &amp; Gas Equipment &amp; Services</v>
      </c>
      <c r="AD195" s="146" t="str">
        <f>IF(ISBLANK($F195),"",IF(ISNA(VBLookup($F195,Сектора!$B$2:$G$6725,3)),"Unknown",VBLookup($F195,Сектора!$B$2:$G$6725,3)))</f>
        <v>Basic Materials</v>
      </c>
      <c r="AE195" s="146" t="str">
        <f>IF(ISBLANK($F195),"",IF(ISNA(VBLookup($F195,Сектора!$B$2:$G$6725,6)),"Unknown",VBLookup($F195,Сектора!$B$2:$G$6725,6)))</f>
        <v>NYSE</v>
      </c>
      <c r="AF195" s="146" t="str">
        <f>IF(ISNUMBER($B195),VBLookup(WEEKDAY($B195,2),Служебный!$I$2:$J$8,2),"")</f>
        <v>Пятница</v>
      </c>
      <c r="AG195" s="38">
        <f t="shared" ref="AG195:AG258" si="73">IF(ISNUMBER($B195),WEEKNUM($B195,2),"")</f>
        <v>51</v>
      </c>
      <c r="AH195" s="146" t="str">
        <f>IF(ISNUMBER($B195),VBLookup(MONTH($B195),Служебный!$L$2:$M$13,2),"")</f>
        <v>Декабрь</v>
      </c>
      <c r="AI195" s="38">
        <f t="shared" ref="AI195:AI258" si="74">IF(ISNUMBER($B195),YEAR($B195),"")</f>
        <v>2012</v>
      </c>
      <c r="AJ195" s="210">
        <f t="shared" ref="AJ195:AJ258" si="75">IF(ISNUMBER($D195),MROUND($D195,1/48),"")</f>
        <v>0.41666666666666663</v>
      </c>
      <c r="AK195" s="211">
        <f t="shared" si="66"/>
        <v>10</v>
      </c>
      <c r="AL195" s="212">
        <f t="shared" ref="AL195:AL258" si="76">IF(ISNUMBER($I195),MROUND($I195,5),"")</f>
        <v>70</v>
      </c>
      <c r="AM195" s="213">
        <f t="shared" si="59"/>
        <v>0</v>
      </c>
      <c r="AN195" s="213">
        <f t="shared" ref="AN195:AN258" si="77">IF(ISNUMBER($Z195),IF($B195&lt;&gt;$B196,$Z195,0),"")</f>
        <v>0</v>
      </c>
      <c r="AO195" s="212">
        <f t="shared" ref="AO195:AO258" si="78">IF(ISNUMBER($K195),$K195*2,"")</f>
        <v>400</v>
      </c>
    </row>
    <row r="196" spans="1:41" ht="15" customHeight="1" x14ac:dyDescent="0.25">
      <c r="A196" s="72">
        <v>195</v>
      </c>
      <c r="B196" s="214">
        <v>41257</v>
      </c>
      <c r="C196" s="214">
        <v>41257</v>
      </c>
      <c r="D196" s="204">
        <v>0.46527777777777773</v>
      </c>
      <c r="E196" s="204">
        <v>0.47152777777777777</v>
      </c>
      <c r="F196" s="151" t="s">
        <v>2982</v>
      </c>
      <c r="G196" s="151" t="s">
        <v>26</v>
      </c>
      <c r="H196" s="36">
        <v>17.43</v>
      </c>
      <c r="I196" s="80">
        <v>17.510000000000002</v>
      </c>
      <c r="J196" s="80">
        <v>17.47</v>
      </c>
      <c r="K196" s="81">
        <v>100</v>
      </c>
      <c r="L196" s="152" t="s">
        <v>11991</v>
      </c>
      <c r="M196" s="152" t="s">
        <v>11985</v>
      </c>
      <c r="N196" s="215">
        <v>3</v>
      </c>
      <c r="O196" s="152" t="s">
        <v>13993</v>
      </c>
      <c r="P196" s="80">
        <v>2.5</v>
      </c>
      <c r="Q196" s="37">
        <f t="shared" si="67"/>
        <v>2.5</v>
      </c>
      <c r="R196" s="37">
        <f t="shared" si="68"/>
        <v>1751.0000000000002</v>
      </c>
      <c r="S196" s="37">
        <f t="shared" si="69"/>
        <v>1747</v>
      </c>
      <c r="T196" s="69">
        <f t="shared" si="70"/>
        <v>-4.00000000000027</v>
      </c>
      <c r="U196" s="37">
        <f t="shared" si="64"/>
        <v>-4</v>
      </c>
      <c r="V196" s="37">
        <f t="shared" si="65"/>
        <v>-6.5</v>
      </c>
      <c r="W196" s="206">
        <f t="shared" si="62"/>
        <v>-1.3346457349727231E-3</v>
      </c>
      <c r="X196" s="206">
        <f t="shared" si="63"/>
        <v>-2.8400898342261414E-3</v>
      </c>
      <c r="Y196" s="37">
        <f t="shared" si="60"/>
        <v>2993.05</v>
      </c>
      <c r="Z196" s="37">
        <f t="shared" si="61"/>
        <v>2282.16</v>
      </c>
      <c r="AA196" s="38">
        <f t="shared" si="71"/>
        <v>8.9999999979045242</v>
      </c>
      <c r="AB196" s="39">
        <f t="shared" si="72"/>
        <v>-0.5</v>
      </c>
      <c r="AC196" s="146" t="str">
        <f>IF(ISBLANK($F196),"",IF(ISNA(VBLookup($F196,Сектора!$B$2:$G$6725,4)),"Unknown",VBLookup($F196,Сектора!$B$2:$G$6725,4)))</f>
        <v>Printed Circuit Boards</v>
      </c>
      <c r="AD196" s="146" t="str">
        <f>IF(ISBLANK($F196),"",IF(ISNA(VBLookup($F196,Сектора!$B$2:$G$6725,3)),"Unknown",VBLookup($F196,Сектора!$B$2:$G$6725,3)))</f>
        <v>Technology</v>
      </c>
      <c r="AE196" s="146" t="str">
        <f>IF(ISBLANK($F196),"",IF(ISNA(VBLookup($F196,Сектора!$B$2:$G$6725,6)),"Unknown",VBLookup($F196,Сектора!$B$2:$G$6725,6)))</f>
        <v>NYSE</v>
      </c>
      <c r="AF196" s="146" t="str">
        <f>IF(ISNUMBER($B196),VBLookup(WEEKDAY($B196,2),Служебный!$I$2:$J$8,2),"")</f>
        <v>Пятница</v>
      </c>
      <c r="AG196" s="38">
        <f t="shared" si="73"/>
        <v>51</v>
      </c>
      <c r="AH196" s="146" t="str">
        <f>IF(ISNUMBER($B196),VBLookup(MONTH($B196),Служебный!$L$2:$M$13,2),"")</f>
        <v>Декабрь</v>
      </c>
      <c r="AI196" s="38">
        <f t="shared" si="74"/>
        <v>2012</v>
      </c>
      <c r="AJ196" s="210">
        <f t="shared" si="75"/>
        <v>0.45833333333333331</v>
      </c>
      <c r="AK196" s="211">
        <f t="shared" si="66"/>
        <v>10</v>
      </c>
      <c r="AL196" s="212">
        <f t="shared" si="76"/>
        <v>20</v>
      </c>
      <c r="AM196" s="213">
        <f t="shared" ref="AM196:AM259" si="79">IF(AND(ISNUMBER($Z196),ISNUMBER($AN195)),$AN195,"")</f>
        <v>0</v>
      </c>
      <c r="AN196" s="213">
        <f t="shared" si="77"/>
        <v>0</v>
      </c>
      <c r="AO196" s="212">
        <f t="shared" si="78"/>
        <v>200</v>
      </c>
    </row>
    <row r="197" spans="1:41" ht="15" customHeight="1" x14ac:dyDescent="0.25">
      <c r="A197" s="72">
        <v>196</v>
      </c>
      <c r="B197" s="214">
        <v>41257</v>
      </c>
      <c r="C197" s="214">
        <v>41257</v>
      </c>
      <c r="D197" s="204">
        <v>0.47222222222222227</v>
      </c>
      <c r="E197" s="204">
        <v>0.65902777777777777</v>
      </c>
      <c r="F197" s="151" t="s">
        <v>1157</v>
      </c>
      <c r="G197" s="151" t="s">
        <v>26</v>
      </c>
      <c r="H197" s="36">
        <v>40.700000000000003</v>
      </c>
      <c r="I197" s="80">
        <v>40.85</v>
      </c>
      <c r="J197" s="80">
        <v>40.700000000000003</v>
      </c>
      <c r="K197" s="81">
        <v>100</v>
      </c>
      <c r="L197" s="152" t="s">
        <v>11989</v>
      </c>
      <c r="M197" s="152" t="s">
        <v>11983</v>
      </c>
      <c r="N197" s="215">
        <v>3</v>
      </c>
      <c r="O197" s="152" t="s">
        <v>13974</v>
      </c>
      <c r="P197" s="80">
        <v>2.5</v>
      </c>
      <c r="Q197" s="37">
        <f t="shared" si="67"/>
        <v>2.5</v>
      </c>
      <c r="R197" s="37">
        <f t="shared" si="68"/>
        <v>4085</v>
      </c>
      <c r="S197" s="37">
        <f t="shared" si="69"/>
        <v>4070.0000000000005</v>
      </c>
      <c r="T197" s="69">
        <f t="shared" si="70"/>
        <v>-14.999999999999858</v>
      </c>
      <c r="U197" s="37">
        <f t="shared" si="64"/>
        <v>-15</v>
      </c>
      <c r="V197" s="37">
        <f t="shared" si="65"/>
        <v>-17.5</v>
      </c>
      <c r="W197" s="206">
        <f t="shared" si="62"/>
        <v>-5.0116102303670168E-3</v>
      </c>
      <c r="X197" s="206">
        <f t="shared" si="63"/>
        <v>-7.6681740105864621E-3</v>
      </c>
      <c r="Y197" s="37">
        <f t="shared" si="60"/>
        <v>2978.05</v>
      </c>
      <c r="Z197" s="37">
        <f t="shared" si="61"/>
        <v>2264.66</v>
      </c>
      <c r="AA197" s="38">
        <f t="shared" si="71"/>
        <v>269.00000000721775</v>
      </c>
      <c r="AB197" s="39">
        <f t="shared" si="72"/>
        <v>-1</v>
      </c>
      <c r="AC197" s="146" t="str">
        <f>IF(ISBLANK($F197),"",IF(ISNA(VBLookup($F197,Сектора!$B$2:$G$6725,4)),"Unknown",VBLookup($F197,Сектора!$B$2:$G$6725,4)))</f>
        <v>Health Care Plans</v>
      </c>
      <c r="AD197" s="146" t="str">
        <f>IF(ISBLANK($F197),"",IF(ISNA(VBLookup($F197,Сектора!$B$2:$G$6725,3)),"Unknown",VBLookup($F197,Сектора!$B$2:$G$6725,3)))</f>
        <v>Healthcare</v>
      </c>
      <c r="AE197" s="146" t="str">
        <f>IF(ISBLANK($F197),"",IF(ISNA(VBLookup($F197,Сектора!$B$2:$G$6725,6)),"Unknown",VBLookup($F197,Сектора!$B$2:$G$6725,6)))</f>
        <v>NYSE</v>
      </c>
      <c r="AF197" s="146" t="str">
        <f>IF(ISNUMBER($B197),VBLookup(WEEKDAY($B197,2),Служебный!$I$2:$J$8,2),"")</f>
        <v>Пятница</v>
      </c>
      <c r="AG197" s="38">
        <f t="shared" si="73"/>
        <v>51</v>
      </c>
      <c r="AH197" s="146" t="str">
        <f>IF(ISNUMBER($B197),VBLookup(MONTH($B197),Служебный!$L$2:$M$13,2),"")</f>
        <v>Декабрь</v>
      </c>
      <c r="AI197" s="38">
        <f t="shared" si="74"/>
        <v>2012</v>
      </c>
      <c r="AJ197" s="210">
        <f t="shared" si="75"/>
        <v>0.47916666666666663</v>
      </c>
      <c r="AK197" s="211">
        <f t="shared" si="66"/>
        <v>270</v>
      </c>
      <c r="AL197" s="212">
        <f t="shared" si="76"/>
        <v>40</v>
      </c>
      <c r="AM197" s="213">
        <f t="shared" si="79"/>
        <v>0</v>
      </c>
      <c r="AN197" s="213">
        <f t="shared" si="77"/>
        <v>2264.66</v>
      </c>
      <c r="AO197" s="212">
        <f t="shared" si="78"/>
        <v>200</v>
      </c>
    </row>
    <row r="198" spans="1:41" ht="15" customHeight="1" x14ac:dyDescent="0.25">
      <c r="A198" s="72">
        <v>197</v>
      </c>
      <c r="B198" s="214"/>
      <c r="C198" s="214"/>
      <c r="D198" s="204"/>
      <c r="E198" s="204"/>
      <c r="F198" s="151"/>
      <c r="G198" s="151"/>
      <c r="H198" s="36"/>
      <c r="I198" s="80"/>
      <c r="J198" s="80"/>
      <c r="K198" s="81"/>
      <c r="L198" s="152"/>
      <c r="M198" s="152"/>
      <c r="N198" s="215"/>
      <c r="O198" s="152"/>
      <c r="P198" s="80"/>
      <c r="Q198" s="37" t="str">
        <f t="shared" ref="Q198:Q258" si="80">IF(AND(ISNUMBER($K198),ISNUMBER($P198)),$P198*$K198/100,"")</f>
        <v/>
      </c>
      <c r="R198" s="37" t="str">
        <f t="shared" si="68"/>
        <v/>
      </c>
      <c r="S198" s="37" t="str">
        <f t="shared" si="69"/>
        <v/>
      </c>
      <c r="T198" s="69" t="str">
        <f t="shared" si="70"/>
        <v/>
      </c>
      <c r="U198" s="37" t="str">
        <f t="shared" si="64"/>
        <v/>
      </c>
      <c r="V198" s="37" t="str">
        <f t="shared" si="65"/>
        <v/>
      </c>
      <c r="W198" s="206" t="str">
        <f t="shared" si="62"/>
        <v/>
      </c>
      <c r="X198" s="206" t="str">
        <f t="shared" si="63"/>
        <v/>
      </c>
      <c r="Y198" s="37" t="str">
        <f t="shared" si="60"/>
        <v/>
      </c>
      <c r="Z198" s="37" t="str">
        <f t="shared" si="61"/>
        <v/>
      </c>
      <c r="AA198" s="38" t="str">
        <f t="shared" si="71"/>
        <v/>
      </c>
      <c r="AB198" s="39" t="str">
        <f t="shared" si="72"/>
        <v/>
      </c>
      <c r="AC198" s="146" t="str">
        <f>IF(ISBLANK($F198),"",IF(ISNA(VBLookup($F198,Сектора!$B$2:$G$6725,4)),"Unknown",VBLookup($F198,Сектора!$B$2:$G$6725,4)))</f>
        <v/>
      </c>
      <c r="AD198" s="146" t="str">
        <f>IF(ISBLANK($F198),"",IF(ISNA(VBLookup($F198,Сектора!$B$2:$G$6725,3)),"Unknown",VBLookup($F198,Сектора!$B$2:$G$6725,3)))</f>
        <v/>
      </c>
      <c r="AE198" s="146" t="str">
        <f>IF(ISBLANK($F198),"",IF(ISNA(VBLookup($F198,Сектора!$B$2:$G$6725,6)),"Unknown",VBLookup($F198,Сектора!$B$2:$G$6725,6)))</f>
        <v/>
      </c>
      <c r="AF198" s="146" t="str">
        <f>IF(ISNUMBER($B198),VBLookup(WEEKDAY($B198,2),Служебный!$I$2:$J$8,2),"")</f>
        <v/>
      </c>
      <c r="AG198" s="38" t="str">
        <f t="shared" si="73"/>
        <v/>
      </c>
      <c r="AH198" s="146" t="str">
        <f>IF(ISNUMBER($B198),VBLookup(MONTH($B198),Служебный!$L$2:$M$13,2),"")</f>
        <v/>
      </c>
      <c r="AI198" s="38" t="str">
        <f t="shared" si="74"/>
        <v/>
      </c>
      <c r="AJ198" s="210" t="str">
        <f t="shared" si="75"/>
        <v/>
      </c>
      <c r="AK198" s="211" t="str">
        <f t="shared" si="66"/>
        <v/>
      </c>
      <c r="AL198" s="212" t="str">
        <f t="shared" si="76"/>
        <v/>
      </c>
      <c r="AM198" s="213" t="str">
        <f t="shared" si="79"/>
        <v/>
      </c>
      <c r="AN198" s="213" t="str">
        <f t="shared" si="77"/>
        <v/>
      </c>
      <c r="AO198" s="212" t="str">
        <f t="shared" si="78"/>
        <v/>
      </c>
    </row>
    <row r="199" spans="1:41" ht="15" customHeight="1" x14ac:dyDescent="0.25">
      <c r="A199" s="72">
        <v>198</v>
      </c>
      <c r="B199" s="214"/>
      <c r="C199" s="214"/>
      <c r="D199" s="204"/>
      <c r="E199" s="204"/>
      <c r="F199" s="151"/>
      <c r="G199" s="151"/>
      <c r="H199" s="36"/>
      <c r="I199" s="80"/>
      <c r="J199" s="80"/>
      <c r="K199" s="81"/>
      <c r="L199" s="152"/>
      <c r="M199" s="152"/>
      <c r="N199" s="215"/>
      <c r="O199" s="152"/>
      <c r="P199" s="80"/>
      <c r="Q199" s="37" t="str">
        <f t="shared" si="80"/>
        <v/>
      </c>
      <c r="R199" s="37" t="str">
        <f t="shared" si="68"/>
        <v/>
      </c>
      <c r="S199" s="37" t="str">
        <f t="shared" si="69"/>
        <v/>
      </c>
      <c r="T199" s="69" t="str">
        <f t="shared" si="70"/>
        <v/>
      </c>
      <c r="U199" s="37" t="str">
        <f t="shared" si="64"/>
        <v/>
      </c>
      <c r="V199" s="37" t="str">
        <f t="shared" si="65"/>
        <v/>
      </c>
      <c r="W199" s="206" t="str">
        <f t="shared" si="62"/>
        <v/>
      </c>
      <c r="X199" s="206" t="str">
        <f t="shared" si="63"/>
        <v/>
      </c>
      <c r="Y199" s="37" t="str">
        <f t="shared" si="60"/>
        <v/>
      </c>
      <c r="Z199" s="37" t="str">
        <f t="shared" si="61"/>
        <v/>
      </c>
      <c r="AA199" s="38" t="str">
        <f t="shared" si="71"/>
        <v/>
      </c>
      <c r="AB199" s="39" t="str">
        <f t="shared" si="72"/>
        <v/>
      </c>
      <c r="AC199" s="146" t="str">
        <f>IF(ISBLANK($F199),"",IF(ISNA(VBLookup($F199,Сектора!$B$2:$G$6725,4)),"Unknown",VBLookup($F199,Сектора!$B$2:$G$6725,4)))</f>
        <v/>
      </c>
      <c r="AD199" s="146" t="str">
        <f>IF(ISBLANK($F199),"",IF(ISNA(VBLookup($F199,Сектора!$B$2:$G$6725,3)),"Unknown",VBLookup($F199,Сектора!$B$2:$G$6725,3)))</f>
        <v/>
      </c>
      <c r="AE199" s="146" t="str">
        <f>IF(ISBLANK($F199),"",IF(ISNA(VBLookup($F199,Сектора!$B$2:$G$6725,6)),"Unknown",VBLookup($F199,Сектора!$B$2:$G$6725,6)))</f>
        <v/>
      </c>
      <c r="AF199" s="146" t="str">
        <f>IF(ISNUMBER($B199),VBLookup(WEEKDAY($B199,2),Служебный!$I$2:$J$8,2),"")</f>
        <v/>
      </c>
      <c r="AG199" s="38" t="str">
        <f t="shared" si="73"/>
        <v/>
      </c>
      <c r="AH199" s="146" t="str">
        <f>IF(ISNUMBER($B199),VBLookup(MONTH($B199),Служебный!$L$2:$M$13,2),"")</f>
        <v/>
      </c>
      <c r="AI199" s="38" t="str">
        <f t="shared" si="74"/>
        <v/>
      </c>
      <c r="AJ199" s="210" t="str">
        <f t="shared" si="75"/>
        <v/>
      </c>
      <c r="AK199" s="211" t="str">
        <f t="shared" si="66"/>
        <v/>
      </c>
      <c r="AL199" s="212" t="str">
        <f t="shared" si="76"/>
        <v/>
      </c>
      <c r="AM199" s="213" t="str">
        <f t="shared" si="79"/>
        <v/>
      </c>
      <c r="AN199" s="213" t="str">
        <f t="shared" si="77"/>
        <v/>
      </c>
      <c r="AO199" s="212" t="str">
        <f t="shared" si="78"/>
        <v/>
      </c>
    </row>
    <row r="200" spans="1:41" ht="15" customHeight="1" x14ac:dyDescent="0.25">
      <c r="A200" s="72">
        <v>199</v>
      </c>
      <c r="B200" s="214"/>
      <c r="C200" s="214"/>
      <c r="D200" s="204"/>
      <c r="E200" s="204"/>
      <c r="F200" s="151"/>
      <c r="G200" s="151"/>
      <c r="H200" s="36"/>
      <c r="I200" s="80"/>
      <c r="J200" s="80"/>
      <c r="K200" s="81"/>
      <c r="L200" s="152"/>
      <c r="M200" s="152"/>
      <c r="N200" s="215"/>
      <c r="O200" s="152"/>
      <c r="P200" s="80"/>
      <c r="Q200" s="37" t="str">
        <f t="shared" si="80"/>
        <v/>
      </c>
      <c r="R200" s="37" t="str">
        <f t="shared" si="68"/>
        <v/>
      </c>
      <c r="S200" s="37" t="str">
        <f t="shared" si="69"/>
        <v/>
      </c>
      <c r="T200" s="69" t="str">
        <f t="shared" si="70"/>
        <v/>
      </c>
      <c r="U200" s="37" t="str">
        <f t="shared" si="64"/>
        <v/>
      </c>
      <c r="V200" s="37" t="str">
        <f t="shared" si="65"/>
        <v/>
      </c>
      <c r="W200" s="206" t="str">
        <f t="shared" si="62"/>
        <v/>
      </c>
      <c r="X200" s="206" t="str">
        <f t="shared" si="63"/>
        <v/>
      </c>
      <c r="Y200" s="37" t="str">
        <f t="shared" si="60"/>
        <v/>
      </c>
      <c r="Z200" s="37" t="str">
        <f t="shared" si="61"/>
        <v/>
      </c>
      <c r="AA200" s="38" t="str">
        <f t="shared" si="71"/>
        <v/>
      </c>
      <c r="AB200" s="39" t="str">
        <f t="shared" si="72"/>
        <v/>
      </c>
      <c r="AC200" s="146" t="str">
        <f>IF(ISBLANK($F200),"",IF(ISNA(VBLookup($F200,Сектора!$B$2:$G$6725,4)),"Unknown",VBLookup($F200,Сектора!$B$2:$G$6725,4)))</f>
        <v/>
      </c>
      <c r="AD200" s="146" t="str">
        <f>IF(ISBLANK($F200),"",IF(ISNA(VBLookup($F200,Сектора!$B$2:$G$6725,3)),"Unknown",VBLookup($F200,Сектора!$B$2:$G$6725,3)))</f>
        <v/>
      </c>
      <c r="AE200" s="146" t="str">
        <f>IF(ISBLANK($F200),"",IF(ISNA(VBLookup($F200,Сектора!$B$2:$G$6725,6)),"Unknown",VBLookup($F200,Сектора!$B$2:$G$6725,6)))</f>
        <v/>
      </c>
      <c r="AF200" s="146" t="str">
        <f>IF(ISNUMBER($B200),VBLookup(WEEKDAY($B200,2),Служебный!$I$2:$J$8,2),"")</f>
        <v/>
      </c>
      <c r="AG200" s="38" t="str">
        <f t="shared" si="73"/>
        <v/>
      </c>
      <c r="AH200" s="146" t="str">
        <f>IF(ISNUMBER($B200),VBLookup(MONTH($B200),Служебный!$L$2:$M$13,2),"")</f>
        <v/>
      </c>
      <c r="AI200" s="38" t="str">
        <f t="shared" si="74"/>
        <v/>
      </c>
      <c r="AJ200" s="210" t="str">
        <f t="shared" si="75"/>
        <v/>
      </c>
      <c r="AK200" s="211" t="str">
        <f t="shared" si="66"/>
        <v/>
      </c>
      <c r="AL200" s="212" t="str">
        <f t="shared" si="76"/>
        <v/>
      </c>
      <c r="AM200" s="213" t="str">
        <f t="shared" si="79"/>
        <v/>
      </c>
      <c r="AN200" s="213" t="str">
        <f t="shared" si="77"/>
        <v/>
      </c>
      <c r="AO200" s="212" t="str">
        <f t="shared" si="78"/>
        <v/>
      </c>
    </row>
    <row r="201" spans="1:41" ht="15" customHeight="1" x14ac:dyDescent="0.25">
      <c r="A201" s="72">
        <v>200</v>
      </c>
      <c r="B201" s="214"/>
      <c r="C201" s="214"/>
      <c r="D201" s="204"/>
      <c r="E201" s="204"/>
      <c r="F201" s="151"/>
      <c r="G201" s="151"/>
      <c r="H201" s="36"/>
      <c r="I201" s="80"/>
      <c r="J201" s="80"/>
      <c r="K201" s="81"/>
      <c r="L201" s="152"/>
      <c r="M201" s="152"/>
      <c r="N201" s="215"/>
      <c r="O201" s="152"/>
      <c r="P201" s="80"/>
      <c r="Q201" s="37" t="str">
        <f t="shared" si="80"/>
        <v/>
      </c>
      <c r="R201" s="37" t="str">
        <f t="shared" si="68"/>
        <v/>
      </c>
      <c r="S201" s="37" t="str">
        <f t="shared" si="69"/>
        <v/>
      </c>
      <c r="T201" s="69" t="str">
        <f t="shared" si="70"/>
        <v/>
      </c>
      <c r="U201" s="37" t="str">
        <f t="shared" si="64"/>
        <v/>
      </c>
      <c r="V201" s="37" t="str">
        <f t="shared" si="65"/>
        <v/>
      </c>
      <c r="W201" s="206" t="str">
        <f t="shared" si="62"/>
        <v/>
      </c>
      <c r="X201" s="206" t="str">
        <f t="shared" si="63"/>
        <v/>
      </c>
      <c r="Y201" s="37" t="str">
        <f t="shared" si="60"/>
        <v/>
      </c>
      <c r="Z201" s="37" t="str">
        <f t="shared" si="61"/>
        <v/>
      </c>
      <c r="AA201" s="38" t="str">
        <f t="shared" si="71"/>
        <v/>
      </c>
      <c r="AB201" s="39" t="str">
        <f t="shared" si="72"/>
        <v/>
      </c>
      <c r="AC201" s="146" t="str">
        <f>IF(ISBLANK($F201),"",IF(ISNA(VBLookup($F201,Сектора!$B$2:$G$6725,4)),"Unknown",VBLookup($F201,Сектора!$B$2:$G$6725,4)))</f>
        <v/>
      </c>
      <c r="AD201" s="146" t="str">
        <f>IF(ISBLANK($F201),"",IF(ISNA(VBLookup($F201,Сектора!$B$2:$G$6725,3)),"Unknown",VBLookup($F201,Сектора!$B$2:$G$6725,3)))</f>
        <v/>
      </c>
      <c r="AE201" s="146" t="str">
        <f>IF(ISBLANK($F201),"",IF(ISNA(VBLookup($F201,Сектора!$B$2:$G$6725,6)),"Unknown",VBLookup($F201,Сектора!$B$2:$G$6725,6)))</f>
        <v/>
      </c>
      <c r="AF201" s="146" t="str">
        <f>IF(ISNUMBER($B201),VBLookup(WEEKDAY($B201,2),Служебный!$I$2:$J$8,2),"")</f>
        <v/>
      </c>
      <c r="AG201" s="38" t="str">
        <f t="shared" si="73"/>
        <v/>
      </c>
      <c r="AH201" s="146" t="str">
        <f>IF(ISNUMBER($B201),VBLookup(MONTH($B201),Служебный!$L$2:$M$13,2),"")</f>
        <v/>
      </c>
      <c r="AI201" s="38" t="str">
        <f t="shared" si="74"/>
        <v/>
      </c>
      <c r="AJ201" s="210" t="str">
        <f t="shared" si="75"/>
        <v/>
      </c>
      <c r="AK201" s="211" t="str">
        <f t="shared" si="66"/>
        <v/>
      </c>
      <c r="AL201" s="212" t="str">
        <f t="shared" si="76"/>
        <v/>
      </c>
      <c r="AM201" s="213" t="str">
        <f t="shared" si="79"/>
        <v/>
      </c>
      <c r="AN201" s="213" t="str">
        <f t="shared" si="77"/>
        <v/>
      </c>
      <c r="AO201" s="212" t="str">
        <f t="shared" si="78"/>
        <v/>
      </c>
    </row>
    <row r="202" spans="1:41" ht="15" customHeight="1" x14ac:dyDescent="0.25">
      <c r="A202" s="72">
        <v>201</v>
      </c>
      <c r="B202" s="214"/>
      <c r="C202" s="214"/>
      <c r="D202" s="204"/>
      <c r="E202" s="204"/>
      <c r="F202" s="151"/>
      <c r="G202" s="151"/>
      <c r="H202" s="36"/>
      <c r="I202" s="80"/>
      <c r="J202" s="80"/>
      <c r="K202" s="81"/>
      <c r="L202" s="152"/>
      <c r="M202" s="152"/>
      <c r="N202" s="215"/>
      <c r="O202" s="152"/>
      <c r="P202" s="80"/>
      <c r="Q202" s="37" t="str">
        <f t="shared" si="80"/>
        <v/>
      </c>
      <c r="R202" s="37" t="str">
        <f t="shared" si="68"/>
        <v/>
      </c>
      <c r="S202" s="37" t="str">
        <f t="shared" si="69"/>
        <v/>
      </c>
      <c r="T202" s="69" t="str">
        <f t="shared" si="70"/>
        <v/>
      </c>
      <c r="U202" s="37" t="str">
        <f t="shared" si="64"/>
        <v/>
      </c>
      <c r="V202" s="37" t="str">
        <f t="shared" si="65"/>
        <v/>
      </c>
      <c r="W202" s="206" t="str">
        <f t="shared" si="62"/>
        <v/>
      </c>
      <c r="X202" s="206" t="str">
        <f t="shared" si="63"/>
        <v/>
      </c>
      <c r="Y202" s="37" t="str">
        <f t="shared" si="60"/>
        <v/>
      </c>
      <c r="Z202" s="37" t="str">
        <f t="shared" si="61"/>
        <v/>
      </c>
      <c r="AA202" s="38" t="str">
        <f t="shared" si="71"/>
        <v/>
      </c>
      <c r="AB202" s="39" t="str">
        <f t="shared" si="72"/>
        <v/>
      </c>
      <c r="AC202" s="146" t="str">
        <f>IF(ISBLANK($F202),"",IF(ISNA(VBLookup($F202,Сектора!$B$2:$G$6725,4)),"Unknown",VBLookup($F202,Сектора!$B$2:$G$6725,4)))</f>
        <v/>
      </c>
      <c r="AD202" s="146" t="str">
        <f>IF(ISBLANK($F202),"",IF(ISNA(VBLookup($F202,Сектора!$B$2:$G$6725,3)),"Unknown",VBLookup($F202,Сектора!$B$2:$G$6725,3)))</f>
        <v/>
      </c>
      <c r="AE202" s="146" t="str">
        <f>IF(ISBLANK($F202),"",IF(ISNA(VBLookup($F202,Сектора!$B$2:$G$6725,6)),"Unknown",VBLookup($F202,Сектора!$B$2:$G$6725,6)))</f>
        <v/>
      </c>
      <c r="AF202" s="146" t="str">
        <f>IF(ISNUMBER($B202),VBLookup(WEEKDAY($B202,2),Служебный!$I$2:$J$8,2),"")</f>
        <v/>
      </c>
      <c r="AG202" s="38" t="str">
        <f t="shared" si="73"/>
        <v/>
      </c>
      <c r="AH202" s="146" t="str">
        <f>IF(ISNUMBER($B202),VBLookup(MONTH($B202),Служебный!$L$2:$M$13,2),"")</f>
        <v/>
      </c>
      <c r="AI202" s="38" t="str">
        <f t="shared" si="74"/>
        <v/>
      </c>
      <c r="AJ202" s="210" t="str">
        <f t="shared" si="75"/>
        <v/>
      </c>
      <c r="AK202" s="211" t="str">
        <f t="shared" si="66"/>
        <v/>
      </c>
      <c r="AL202" s="212" t="str">
        <f t="shared" si="76"/>
        <v/>
      </c>
      <c r="AM202" s="213" t="str">
        <f t="shared" si="79"/>
        <v/>
      </c>
      <c r="AN202" s="213" t="str">
        <f t="shared" si="77"/>
        <v/>
      </c>
      <c r="AO202" s="212" t="str">
        <f t="shared" si="78"/>
        <v/>
      </c>
    </row>
    <row r="203" spans="1:41" ht="15" customHeight="1" x14ac:dyDescent="0.25">
      <c r="A203" s="72">
        <v>202</v>
      </c>
      <c r="B203" s="214"/>
      <c r="C203" s="214"/>
      <c r="D203" s="204"/>
      <c r="E203" s="204"/>
      <c r="F203" s="151"/>
      <c r="G203" s="151"/>
      <c r="H203" s="36"/>
      <c r="I203" s="80"/>
      <c r="J203" s="80"/>
      <c r="K203" s="81"/>
      <c r="L203" s="152"/>
      <c r="M203" s="152"/>
      <c r="N203" s="215"/>
      <c r="O203" s="152"/>
      <c r="P203" s="80"/>
      <c r="Q203" s="37" t="str">
        <f t="shared" si="80"/>
        <v/>
      </c>
      <c r="R203" s="37" t="str">
        <f t="shared" si="68"/>
        <v/>
      </c>
      <c r="S203" s="37" t="str">
        <f t="shared" si="69"/>
        <v/>
      </c>
      <c r="T203" s="69" t="str">
        <f t="shared" si="70"/>
        <v/>
      </c>
      <c r="U203" s="37" t="str">
        <f t="shared" si="64"/>
        <v/>
      </c>
      <c r="V203" s="37" t="str">
        <f t="shared" si="65"/>
        <v/>
      </c>
      <c r="W203" s="206" t="str">
        <f t="shared" si="62"/>
        <v/>
      </c>
      <c r="X203" s="206" t="str">
        <f t="shared" si="63"/>
        <v/>
      </c>
      <c r="Y203" s="37" t="str">
        <f t="shared" si="60"/>
        <v/>
      </c>
      <c r="Z203" s="37" t="str">
        <f t="shared" si="61"/>
        <v/>
      </c>
      <c r="AA203" s="38" t="str">
        <f t="shared" si="71"/>
        <v/>
      </c>
      <c r="AB203" s="39" t="str">
        <f t="shared" si="72"/>
        <v/>
      </c>
      <c r="AC203" s="146" t="str">
        <f>IF(ISBLANK($F203),"",IF(ISNA(VBLookup($F203,Сектора!$B$2:$G$6725,4)),"Unknown",VBLookup($F203,Сектора!$B$2:$G$6725,4)))</f>
        <v/>
      </c>
      <c r="AD203" s="146" t="str">
        <f>IF(ISBLANK($F203),"",IF(ISNA(VBLookup($F203,Сектора!$B$2:$G$6725,3)),"Unknown",VBLookup($F203,Сектора!$B$2:$G$6725,3)))</f>
        <v/>
      </c>
      <c r="AE203" s="146" t="str">
        <f>IF(ISBLANK($F203),"",IF(ISNA(VBLookup($F203,Сектора!$B$2:$G$6725,6)),"Unknown",VBLookup($F203,Сектора!$B$2:$G$6725,6)))</f>
        <v/>
      </c>
      <c r="AF203" s="146" t="str">
        <f>IF(ISNUMBER($B203),VBLookup(WEEKDAY($B203,2),Служебный!$I$2:$J$8,2),"")</f>
        <v/>
      </c>
      <c r="AG203" s="38" t="str">
        <f t="shared" si="73"/>
        <v/>
      </c>
      <c r="AH203" s="146" t="str">
        <f>IF(ISNUMBER($B203),VBLookup(MONTH($B203),Служебный!$L$2:$M$13,2),"")</f>
        <v/>
      </c>
      <c r="AI203" s="38" t="str">
        <f t="shared" si="74"/>
        <v/>
      </c>
      <c r="AJ203" s="210" t="str">
        <f t="shared" si="75"/>
        <v/>
      </c>
      <c r="AK203" s="211" t="str">
        <f t="shared" si="66"/>
        <v/>
      </c>
      <c r="AL203" s="212" t="str">
        <f t="shared" si="76"/>
        <v/>
      </c>
      <c r="AM203" s="213" t="str">
        <f t="shared" si="79"/>
        <v/>
      </c>
      <c r="AN203" s="213" t="str">
        <f t="shared" si="77"/>
        <v/>
      </c>
      <c r="AO203" s="212" t="str">
        <f t="shared" si="78"/>
        <v/>
      </c>
    </row>
    <row r="204" spans="1:41" ht="15" customHeight="1" x14ac:dyDescent="0.25">
      <c r="A204" s="72">
        <v>203</v>
      </c>
      <c r="B204" s="214"/>
      <c r="C204" s="214"/>
      <c r="D204" s="204"/>
      <c r="E204" s="204"/>
      <c r="F204" s="151"/>
      <c r="G204" s="151"/>
      <c r="H204" s="36"/>
      <c r="I204" s="80"/>
      <c r="J204" s="80"/>
      <c r="K204" s="81"/>
      <c r="L204" s="152"/>
      <c r="M204" s="152"/>
      <c r="N204" s="215"/>
      <c r="O204" s="152"/>
      <c r="P204" s="80"/>
      <c r="Q204" s="37" t="str">
        <f t="shared" si="80"/>
        <v/>
      </c>
      <c r="R204" s="37" t="str">
        <f t="shared" si="68"/>
        <v/>
      </c>
      <c r="S204" s="37" t="str">
        <f t="shared" si="69"/>
        <v/>
      </c>
      <c r="T204" s="69" t="str">
        <f t="shared" si="70"/>
        <v/>
      </c>
      <c r="U204" s="37" t="str">
        <f t="shared" si="64"/>
        <v/>
      </c>
      <c r="V204" s="37" t="str">
        <f t="shared" si="65"/>
        <v/>
      </c>
      <c r="W204" s="206" t="str">
        <f t="shared" si="62"/>
        <v/>
      </c>
      <c r="X204" s="206" t="str">
        <f t="shared" si="63"/>
        <v/>
      </c>
      <c r="Y204" s="37" t="str">
        <f t="shared" si="60"/>
        <v/>
      </c>
      <c r="Z204" s="37" t="str">
        <f t="shared" si="61"/>
        <v/>
      </c>
      <c r="AA204" s="38" t="str">
        <f t="shared" si="71"/>
        <v/>
      </c>
      <c r="AB204" s="39" t="str">
        <f t="shared" si="72"/>
        <v/>
      </c>
      <c r="AC204" s="146" t="str">
        <f>IF(ISBLANK($F204),"",IF(ISNA(VBLookup($F204,Сектора!$B$2:$G$6725,4)),"Unknown",VBLookup($F204,Сектора!$B$2:$G$6725,4)))</f>
        <v/>
      </c>
      <c r="AD204" s="146" t="str">
        <f>IF(ISBLANK($F204),"",IF(ISNA(VBLookup($F204,Сектора!$B$2:$G$6725,3)),"Unknown",VBLookup($F204,Сектора!$B$2:$G$6725,3)))</f>
        <v/>
      </c>
      <c r="AE204" s="146" t="str">
        <f>IF(ISBLANK($F204),"",IF(ISNA(VBLookup($F204,Сектора!$B$2:$G$6725,6)),"Unknown",VBLookup($F204,Сектора!$B$2:$G$6725,6)))</f>
        <v/>
      </c>
      <c r="AF204" s="146" t="str">
        <f>IF(ISNUMBER($B204),VBLookup(WEEKDAY($B204,2),Служебный!$I$2:$J$8,2),"")</f>
        <v/>
      </c>
      <c r="AG204" s="38" t="str">
        <f t="shared" si="73"/>
        <v/>
      </c>
      <c r="AH204" s="146" t="str">
        <f>IF(ISNUMBER($B204),VBLookup(MONTH($B204),Служебный!$L$2:$M$13,2),"")</f>
        <v/>
      </c>
      <c r="AI204" s="38" t="str">
        <f t="shared" si="74"/>
        <v/>
      </c>
      <c r="AJ204" s="210" t="str">
        <f t="shared" si="75"/>
        <v/>
      </c>
      <c r="AK204" s="211" t="str">
        <f t="shared" si="66"/>
        <v/>
      </c>
      <c r="AL204" s="212" t="str">
        <f t="shared" si="76"/>
        <v/>
      </c>
      <c r="AM204" s="213" t="str">
        <f t="shared" si="79"/>
        <v/>
      </c>
      <c r="AN204" s="213" t="str">
        <f t="shared" si="77"/>
        <v/>
      </c>
      <c r="AO204" s="212" t="str">
        <f t="shared" si="78"/>
        <v/>
      </c>
    </row>
    <row r="205" spans="1:41" ht="15" customHeight="1" x14ac:dyDescent="0.25">
      <c r="A205" s="72">
        <v>204</v>
      </c>
      <c r="B205" s="214"/>
      <c r="C205" s="214"/>
      <c r="D205" s="204"/>
      <c r="E205" s="204"/>
      <c r="F205" s="151"/>
      <c r="G205" s="151"/>
      <c r="H205" s="36"/>
      <c r="I205" s="80"/>
      <c r="J205" s="80"/>
      <c r="K205" s="81"/>
      <c r="L205" s="152"/>
      <c r="M205" s="152"/>
      <c r="N205" s="215"/>
      <c r="O205" s="152"/>
      <c r="P205" s="80"/>
      <c r="Q205" s="37" t="str">
        <f t="shared" si="80"/>
        <v/>
      </c>
      <c r="R205" s="37" t="str">
        <f t="shared" si="68"/>
        <v/>
      </c>
      <c r="S205" s="37" t="str">
        <f t="shared" si="69"/>
        <v/>
      </c>
      <c r="T205" s="69" t="str">
        <f t="shared" si="70"/>
        <v/>
      </c>
      <c r="U205" s="37" t="str">
        <f t="shared" si="64"/>
        <v/>
      </c>
      <c r="V205" s="37" t="str">
        <f t="shared" si="65"/>
        <v/>
      </c>
      <c r="W205" s="206" t="str">
        <f t="shared" si="62"/>
        <v/>
      </c>
      <c r="X205" s="206" t="str">
        <f t="shared" si="63"/>
        <v/>
      </c>
      <c r="Y205" s="37" t="str">
        <f t="shared" si="60"/>
        <v/>
      </c>
      <c r="Z205" s="37" t="str">
        <f t="shared" si="61"/>
        <v/>
      </c>
      <c r="AA205" s="38" t="str">
        <f t="shared" si="71"/>
        <v/>
      </c>
      <c r="AB205" s="39" t="str">
        <f t="shared" si="72"/>
        <v/>
      </c>
      <c r="AC205" s="146" t="str">
        <f>IF(ISBLANK($F205),"",IF(ISNA(VBLookup($F205,Сектора!$B$2:$G$6725,4)),"Unknown",VBLookup($F205,Сектора!$B$2:$G$6725,4)))</f>
        <v/>
      </c>
      <c r="AD205" s="146" t="str">
        <f>IF(ISBLANK($F205),"",IF(ISNA(VBLookup($F205,Сектора!$B$2:$G$6725,3)),"Unknown",VBLookup($F205,Сектора!$B$2:$G$6725,3)))</f>
        <v/>
      </c>
      <c r="AE205" s="146" t="str">
        <f>IF(ISBLANK($F205),"",IF(ISNA(VBLookup($F205,Сектора!$B$2:$G$6725,6)),"Unknown",VBLookup($F205,Сектора!$B$2:$G$6725,6)))</f>
        <v/>
      </c>
      <c r="AF205" s="146" t="str">
        <f>IF(ISNUMBER($B205),VBLookup(WEEKDAY($B205,2),Служебный!$I$2:$J$8,2),"")</f>
        <v/>
      </c>
      <c r="AG205" s="38" t="str">
        <f t="shared" si="73"/>
        <v/>
      </c>
      <c r="AH205" s="146" t="str">
        <f>IF(ISNUMBER($B205),VBLookup(MONTH($B205),Служебный!$L$2:$M$13,2),"")</f>
        <v/>
      </c>
      <c r="AI205" s="38" t="str">
        <f t="shared" si="74"/>
        <v/>
      </c>
      <c r="AJ205" s="210" t="str">
        <f t="shared" si="75"/>
        <v/>
      </c>
      <c r="AK205" s="211" t="str">
        <f t="shared" si="66"/>
        <v/>
      </c>
      <c r="AL205" s="212" t="str">
        <f t="shared" si="76"/>
        <v/>
      </c>
      <c r="AM205" s="213" t="str">
        <f t="shared" si="79"/>
        <v/>
      </c>
      <c r="AN205" s="213" t="str">
        <f t="shared" si="77"/>
        <v/>
      </c>
      <c r="AO205" s="212" t="str">
        <f t="shared" si="78"/>
        <v/>
      </c>
    </row>
    <row r="206" spans="1:41" ht="15" customHeight="1" x14ac:dyDescent="0.25">
      <c r="A206" s="72">
        <v>205</v>
      </c>
      <c r="B206" s="214"/>
      <c r="C206" s="214"/>
      <c r="D206" s="204"/>
      <c r="E206" s="204"/>
      <c r="F206" s="151"/>
      <c r="G206" s="151"/>
      <c r="H206" s="36"/>
      <c r="I206" s="80"/>
      <c r="J206" s="80"/>
      <c r="K206" s="81"/>
      <c r="L206" s="152"/>
      <c r="M206" s="152"/>
      <c r="N206" s="215"/>
      <c r="O206" s="152"/>
      <c r="P206" s="80"/>
      <c r="Q206" s="37" t="str">
        <f t="shared" si="80"/>
        <v/>
      </c>
      <c r="R206" s="37" t="str">
        <f t="shared" si="68"/>
        <v/>
      </c>
      <c r="S206" s="37" t="str">
        <f t="shared" si="69"/>
        <v/>
      </c>
      <c r="T206" s="69" t="str">
        <f t="shared" si="70"/>
        <v/>
      </c>
      <c r="U206" s="37" t="str">
        <f t="shared" si="64"/>
        <v/>
      </c>
      <c r="V206" s="37" t="str">
        <f t="shared" si="65"/>
        <v/>
      </c>
      <c r="W206" s="206" t="str">
        <f t="shared" si="62"/>
        <v/>
      </c>
      <c r="X206" s="206" t="str">
        <f t="shared" si="63"/>
        <v/>
      </c>
      <c r="Y206" s="37" t="str">
        <f t="shared" si="60"/>
        <v/>
      </c>
      <c r="Z206" s="37" t="str">
        <f t="shared" si="61"/>
        <v/>
      </c>
      <c r="AA206" s="38" t="str">
        <f t="shared" si="71"/>
        <v/>
      </c>
      <c r="AB206" s="39" t="str">
        <f t="shared" si="72"/>
        <v/>
      </c>
      <c r="AC206" s="146" t="str">
        <f>IF(ISBLANK($F206),"",IF(ISNA(VBLookup($F206,Сектора!$B$2:$G$6725,4)),"Unknown",VBLookup($F206,Сектора!$B$2:$G$6725,4)))</f>
        <v/>
      </c>
      <c r="AD206" s="146" t="str">
        <f>IF(ISBLANK($F206),"",IF(ISNA(VBLookup($F206,Сектора!$B$2:$G$6725,3)),"Unknown",VBLookup($F206,Сектора!$B$2:$G$6725,3)))</f>
        <v/>
      </c>
      <c r="AE206" s="146" t="str">
        <f>IF(ISBLANK($F206),"",IF(ISNA(VBLookup($F206,Сектора!$B$2:$G$6725,6)),"Unknown",VBLookup($F206,Сектора!$B$2:$G$6725,6)))</f>
        <v/>
      </c>
      <c r="AF206" s="146" t="str">
        <f>IF(ISNUMBER($B206),VBLookup(WEEKDAY($B206,2),Служебный!$I$2:$J$8,2),"")</f>
        <v/>
      </c>
      <c r="AG206" s="38" t="str">
        <f t="shared" si="73"/>
        <v/>
      </c>
      <c r="AH206" s="146" t="str">
        <f>IF(ISNUMBER($B206),VBLookup(MONTH($B206),Служебный!$L$2:$M$13,2),"")</f>
        <v/>
      </c>
      <c r="AI206" s="38" t="str">
        <f t="shared" si="74"/>
        <v/>
      </c>
      <c r="AJ206" s="210" t="str">
        <f t="shared" si="75"/>
        <v/>
      </c>
      <c r="AK206" s="211" t="str">
        <f t="shared" si="66"/>
        <v/>
      </c>
      <c r="AL206" s="212" t="str">
        <f t="shared" si="76"/>
        <v/>
      </c>
      <c r="AM206" s="213" t="str">
        <f t="shared" si="79"/>
        <v/>
      </c>
      <c r="AN206" s="213" t="str">
        <f t="shared" si="77"/>
        <v/>
      </c>
      <c r="AO206" s="212" t="str">
        <f t="shared" si="78"/>
        <v/>
      </c>
    </row>
    <row r="207" spans="1:41" ht="15" customHeight="1" x14ac:dyDescent="0.25">
      <c r="A207" s="72">
        <v>206</v>
      </c>
      <c r="B207" s="214"/>
      <c r="C207" s="214"/>
      <c r="D207" s="204"/>
      <c r="E207" s="204"/>
      <c r="F207" s="151"/>
      <c r="G207" s="151"/>
      <c r="H207" s="36"/>
      <c r="I207" s="80"/>
      <c r="J207" s="80"/>
      <c r="K207" s="81"/>
      <c r="L207" s="152"/>
      <c r="M207" s="152"/>
      <c r="N207" s="215"/>
      <c r="O207" s="152"/>
      <c r="P207" s="80"/>
      <c r="Q207" s="37" t="str">
        <f t="shared" si="80"/>
        <v/>
      </c>
      <c r="R207" s="37" t="str">
        <f t="shared" si="68"/>
        <v/>
      </c>
      <c r="S207" s="37" t="str">
        <f t="shared" si="69"/>
        <v/>
      </c>
      <c r="T207" s="69" t="str">
        <f t="shared" si="70"/>
        <v/>
      </c>
      <c r="U207" s="37" t="str">
        <f t="shared" si="64"/>
        <v/>
      </c>
      <c r="V207" s="37" t="str">
        <f t="shared" si="65"/>
        <v/>
      </c>
      <c r="W207" s="206" t="str">
        <f t="shared" si="62"/>
        <v/>
      </c>
      <c r="X207" s="206" t="str">
        <f t="shared" si="63"/>
        <v/>
      </c>
      <c r="Y207" s="37" t="str">
        <f t="shared" si="60"/>
        <v/>
      </c>
      <c r="Z207" s="37" t="str">
        <f t="shared" si="61"/>
        <v/>
      </c>
      <c r="AA207" s="38" t="str">
        <f t="shared" si="71"/>
        <v/>
      </c>
      <c r="AB207" s="39" t="str">
        <f t="shared" si="72"/>
        <v/>
      </c>
      <c r="AC207" s="146" t="str">
        <f>IF(ISBLANK($F207),"",IF(ISNA(VBLookup($F207,Сектора!$B$2:$G$6725,4)),"Unknown",VBLookup($F207,Сектора!$B$2:$G$6725,4)))</f>
        <v/>
      </c>
      <c r="AD207" s="146" t="str">
        <f>IF(ISBLANK($F207),"",IF(ISNA(VBLookup($F207,Сектора!$B$2:$G$6725,3)),"Unknown",VBLookup($F207,Сектора!$B$2:$G$6725,3)))</f>
        <v/>
      </c>
      <c r="AE207" s="146" t="str">
        <f>IF(ISBLANK($F207),"",IF(ISNA(VBLookup($F207,Сектора!$B$2:$G$6725,6)),"Unknown",VBLookup($F207,Сектора!$B$2:$G$6725,6)))</f>
        <v/>
      </c>
      <c r="AF207" s="146" t="str">
        <f>IF(ISNUMBER($B207),VBLookup(WEEKDAY($B207,2),Служебный!$I$2:$J$8,2),"")</f>
        <v/>
      </c>
      <c r="AG207" s="38" t="str">
        <f t="shared" si="73"/>
        <v/>
      </c>
      <c r="AH207" s="146" t="str">
        <f>IF(ISNUMBER($B207),VBLookup(MONTH($B207),Служебный!$L$2:$M$13,2),"")</f>
        <v/>
      </c>
      <c r="AI207" s="38" t="str">
        <f t="shared" si="74"/>
        <v/>
      </c>
      <c r="AJ207" s="210" t="str">
        <f t="shared" si="75"/>
        <v/>
      </c>
      <c r="AK207" s="211" t="str">
        <f t="shared" si="66"/>
        <v/>
      </c>
      <c r="AL207" s="212" t="str">
        <f t="shared" si="76"/>
        <v/>
      </c>
      <c r="AM207" s="213" t="str">
        <f t="shared" si="79"/>
        <v/>
      </c>
      <c r="AN207" s="213" t="str">
        <f t="shared" si="77"/>
        <v/>
      </c>
      <c r="AO207" s="212" t="str">
        <f t="shared" si="78"/>
        <v/>
      </c>
    </row>
    <row r="208" spans="1:41" ht="15" customHeight="1" x14ac:dyDescent="0.25">
      <c r="A208" s="72">
        <v>207</v>
      </c>
      <c r="B208" s="214"/>
      <c r="C208" s="214"/>
      <c r="D208" s="204"/>
      <c r="E208" s="204"/>
      <c r="F208" s="151"/>
      <c r="G208" s="151"/>
      <c r="H208" s="36"/>
      <c r="I208" s="80"/>
      <c r="J208" s="80"/>
      <c r="K208" s="81"/>
      <c r="L208" s="152"/>
      <c r="M208" s="152"/>
      <c r="N208" s="215"/>
      <c r="O208" s="152"/>
      <c r="P208" s="80"/>
      <c r="Q208" s="37" t="str">
        <f t="shared" si="80"/>
        <v/>
      </c>
      <c r="R208" s="37" t="str">
        <f t="shared" si="68"/>
        <v/>
      </c>
      <c r="S208" s="37" t="str">
        <f t="shared" si="69"/>
        <v/>
      </c>
      <c r="T208" s="69" t="str">
        <f t="shared" si="70"/>
        <v/>
      </c>
      <c r="U208" s="37" t="str">
        <f t="shared" si="64"/>
        <v/>
      </c>
      <c r="V208" s="37" t="str">
        <f t="shared" si="65"/>
        <v/>
      </c>
      <c r="W208" s="206" t="str">
        <f t="shared" si="62"/>
        <v/>
      </c>
      <c r="X208" s="206" t="str">
        <f t="shared" si="63"/>
        <v/>
      </c>
      <c r="Y208" s="37" t="str">
        <f t="shared" si="60"/>
        <v/>
      </c>
      <c r="Z208" s="37" t="str">
        <f t="shared" si="61"/>
        <v/>
      </c>
      <c r="AA208" s="38" t="str">
        <f t="shared" si="71"/>
        <v/>
      </c>
      <c r="AB208" s="39" t="str">
        <f t="shared" si="72"/>
        <v/>
      </c>
      <c r="AC208" s="146" t="str">
        <f>IF(ISBLANK($F208),"",IF(ISNA(VBLookup($F208,Сектора!$B$2:$G$6725,4)),"Unknown",VBLookup($F208,Сектора!$B$2:$G$6725,4)))</f>
        <v/>
      </c>
      <c r="AD208" s="146" t="str">
        <f>IF(ISBLANK($F208),"",IF(ISNA(VBLookup($F208,Сектора!$B$2:$G$6725,3)),"Unknown",VBLookup($F208,Сектора!$B$2:$G$6725,3)))</f>
        <v/>
      </c>
      <c r="AE208" s="146" t="str">
        <f>IF(ISBLANK($F208),"",IF(ISNA(VBLookup($F208,Сектора!$B$2:$G$6725,6)),"Unknown",VBLookup($F208,Сектора!$B$2:$G$6725,6)))</f>
        <v/>
      </c>
      <c r="AF208" s="146" t="str">
        <f>IF(ISNUMBER($B208),VBLookup(WEEKDAY($B208,2),Служебный!$I$2:$J$8,2),"")</f>
        <v/>
      </c>
      <c r="AG208" s="38" t="str">
        <f t="shared" si="73"/>
        <v/>
      </c>
      <c r="AH208" s="146" t="str">
        <f>IF(ISNUMBER($B208),VBLookup(MONTH($B208),Служебный!$L$2:$M$13,2),"")</f>
        <v/>
      </c>
      <c r="AI208" s="38" t="str">
        <f t="shared" si="74"/>
        <v/>
      </c>
      <c r="AJ208" s="210" t="str">
        <f t="shared" si="75"/>
        <v/>
      </c>
      <c r="AK208" s="211" t="str">
        <f t="shared" si="66"/>
        <v/>
      </c>
      <c r="AL208" s="212" t="str">
        <f t="shared" si="76"/>
        <v/>
      </c>
      <c r="AM208" s="213" t="str">
        <f t="shared" si="79"/>
        <v/>
      </c>
      <c r="AN208" s="213" t="str">
        <f t="shared" si="77"/>
        <v/>
      </c>
      <c r="AO208" s="212" t="str">
        <f t="shared" si="78"/>
        <v/>
      </c>
    </row>
    <row r="209" spans="1:41" ht="15" customHeight="1" x14ac:dyDescent="0.25">
      <c r="A209" s="72">
        <v>208</v>
      </c>
      <c r="B209" s="214"/>
      <c r="C209" s="214"/>
      <c r="D209" s="204"/>
      <c r="E209" s="204"/>
      <c r="F209" s="151"/>
      <c r="G209" s="151"/>
      <c r="H209" s="36"/>
      <c r="I209" s="80"/>
      <c r="J209" s="80"/>
      <c r="K209" s="81"/>
      <c r="L209" s="152"/>
      <c r="M209" s="152"/>
      <c r="N209" s="215"/>
      <c r="O209" s="152"/>
      <c r="P209" s="80"/>
      <c r="Q209" s="37" t="str">
        <f t="shared" si="80"/>
        <v/>
      </c>
      <c r="R209" s="37" t="str">
        <f t="shared" si="68"/>
        <v/>
      </c>
      <c r="S209" s="37" t="str">
        <f t="shared" si="69"/>
        <v/>
      </c>
      <c r="T209" s="69" t="str">
        <f t="shared" si="70"/>
        <v/>
      </c>
      <c r="U209" s="37" t="str">
        <f t="shared" si="64"/>
        <v/>
      </c>
      <c r="V209" s="37" t="str">
        <f t="shared" si="65"/>
        <v/>
      </c>
      <c r="W209" s="206" t="str">
        <f t="shared" si="62"/>
        <v/>
      </c>
      <c r="X209" s="206" t="str">
        <f t="shared" si="63"/>
        <v/>
      </c>
      <c r="Y209" s="37" t="str">
        <f t="shared" si="60"/>
        <v/>
      </c>
      <c r="Z209" s="37" t="str">
        <f t="shared" si="61"/>
        <v/>
      </c>
      <c r="AA209" s="38" t="str">
        <f t="shared" si="71"/>
        <v/>
      </c>
      <c r="AB209" s="39" t="str">
        <f t="shared" si="72"/>
        <v/>
      </c>
      <c r="AC209" s="146" t="str">
        <f>IF(ISBLANK($F209),"",IF(ISNA(VBLookup($F209,Сектора!$B$2:$G$6725,4)),"Unknown",VBLookup($F209,Сектора!$B$2:$G$6725,4)))</f>
        <v/>
      </c>
      <c r="AD209" s="146" t="str">
        <f>IF(ISBLANK($F209),"",IF(ISNA(VBLookup($F209,Сектора!$B$2:$G$6725,3)),"Unknown",VBLookup($F209,Сектора!$B$2:$G$6725,3)))</f>
        <v/>
      </c>
      <c r="AE209" s="146" t="str">
        <f>IF(ISBLANK($F209),"",IF(ISNA(VBLookup($F209,Сектора!$B$2:$G$6725,6)),"Unknown",VBLookup($F209,Сектора!$B$2:$G$6725,6)))</f>
        <v/>
      </c>
      <c r="AF209" s="146" t="str">
        <f>IF(ISNUMBER($B209),VBLookup(WEEKDAY($B209,2),Служебный!$I$2:$J$8,2),"")</f>
        <v/>
      </c>
      <c r="AG209" s="38" t="str">
        <f t="shared" si="73"/>
        <v/>
      </c>
      <c r="AH209" s="146" t="str">
        <f>IF(ISNUMBER($B209),VBLookup(MONTH($B209),Служебный!$L$2:$M$13,2),"")</f>
        <v/>
      </c>
      <c r="AI209" s="38" t="str">
        <f t="shared" si="74"/>
        <v/>
      </c>
      <c r="AJ209" s="210" t="str">
        <f t="shared" si="75"/>
        <v/>
      </c>
      <c r="AK209" s="211" t="str">
        <f t="shared" si="66"/>
        <v/>
      </c>
      <c r="AL209" s="212" t="str">
        <f t="shared" si="76"/>
        <v/>
      </c>
      <c r="AM209" s="213" t="str">
        <f t="shared" si="79"/>
        <v/>
      </c>
      <c r="AN209" s="213" t="str">
        <f t="shared" si="77"/>
        <v/>
      </c>
      <c r="AO209" s="212" t="str">
        <f t="shared" si="78"/>
        <v/>
      </c>
    </row>
    <row r="210" spans="1:41" ht="15" customHeight="1" x14ac:dyDescent="0.25">
      <c r="A210" s="72">
        <v>209</v>
      </c>
      <c r="B210" s="214"/>
      <c r="C210" s="214"/>
      <c r="D210" s="204"/>
      <c r="E210" s="204"/>
      <c r="F210" s="151"/>
      <c r="G210" s="151"/>
      <c r="H210" s="36"/>
      <c r="I210" s="80"/>
      <c r="J210" s="80"/>
      <c r="K210" s="81"/>
      <c r="L210" s="152"/>
      <c r="M210" s="152"/>
      <c r="N210" s="215"/>
      <c r="O210" s="152"/>
      <c r="P210" s="80"/>
      <c r="Q210" s="37" t="str">
        <f t="shared" si="80"/>
        <v/>
      </c>
      <c r="R210" s="37" t="str">
        <f t="shared" si="68"/>
        <v/>
      </c>
      <c r="S210" s="37" t="str">
        <f t="shared" si="69"/>
        <v/>
      </c>
      <c r="T210" s="69" t="str">
        <f t="shared" si="70"/>
        <v/>
      </c>
      <c r="U210" s="37" t="str">
        <f t="shared" si="64"/>
        <v/>
      </c>
      <c r="V210" s="37" t="str">
        <f t="shared" si="65"/>
        <v/>
      </c>
      <c r="W210" s="206" t="str">
        <f t="shared" si="62"/>
        <v/>
      </c>
      <c r="X210" s="206" t="str">
        <f t="shared" si="63"/>
        <v/>
      </c>
      <c r="Y210" s="37" t="str">
        <f t="shared" si="60"/>
        <v/>
      </c>
      <c r="Z210" s="37" t="str">
        <f t="shared" si="61"/>
        <v/>
      </c>
      <c r="AA210" s="38" t="str">
        <f t="shared" si="71"/>
        <v/>
      </c>
      <c r="AB210" s="39" t="str">
        <f t="shared" si="72"/>
        <v/>
      </c>
      <c r="AC210" s="146" t="str">
        <f>IF(ISBLANK($F210),"",IF(ISNA(VBLookup($F210,Сектора!$B$2:$G$6725,4)),"Unknown",VBLookup($F210,Сектора!$B$2:$G$6725,4)))</f>
        <v/>
      </c>
      <c r="AD210" s="146" t="str">
        <f>IF(ISBLANK($F210),"",IF(ISNA(VBLookup($F210,Сектора!$B$2:$G$6725,3)),"Unknown",VBLookup($F210,Сектора!$B$2:$G$6725,3)))</f>
        <v/>
      </c>
      <c r="AE210" s="146" t="str">
        <f>IF(ISBLANK($F210),"",IF(ISNA(VBLookup($F210,Сектора!$B$2:$G$6725,6)),"Unknown",VBLookup($F210,Сектора!$B$2:$G$6725,6)))</f>
        <v/>
      </c>
      <c r="AF210" s="146" t="str">
        <f>IF(ISNUMBER($B210),VBLookup(WEEKDAY($B210,2),Служебный!$I$2:$J$8,2),"")</f>
        <v/>
      </c>
      <c r="AG210" s="38" t="str">
        <f t="shared" si="73"/>
        <v/>
      </c>
      <c r="AH210" s="146" t="str">
        <f>IF(ISNUMBER($B210),VBLookup(MONTH($B210),Служебный!$L$2:$M$13,2),"")</f>
        <v/>
      </c>
      <c r="AI210" s="38" t="str">
        <f t="shared" si="74"/>
        <v/>
      </c>
      <c r="AJ210" s="210" t="str">
        <f t="shared" si="75"/>
        <v/>
      </c>
      <c r="AK210" s="211" t="str">
        <f t="shared" si="66"/>
        <v/>
      </c>
      <c r="AL210" s="212" t="str">
        <f t="shared" si="76"/>
        <v/>
      </c>
      <c r="AM210" s="213" t="str">
        <f t="shared" si="79"/>
        <v/>
      </c>
      <c r="AN210" s="213" t="str">
        <f t="shared" si="77"/>
        <v/>
      </c>
      <c r="AO210" s="212" t="str">
        <f t="shared" si="78"/>
        <v/>
      </c>
    </row>
    <row r="211" spans="1:41" ht="15" customHeight="1" x14ac:dyDescent="0.25">
      <c r="A211" s="72">
        <v>210</v>
      </c>
      <c r="B211" s="214"/>
      <c r="C211" s="214"/>
      <c r="D211" s="204"/>
      <c r="E211" s="204"/>
      <c r="F211" s="151"/>
      <c r="G211" s="151"/>
      <c r="H211" s="36"/>
      <c r="I211" s="80"/>
      <c r="J211" s="80"/>
      <c r="K211" s="81"/>
      <c r="L211" s="152"/>
      <c r="M211" s="152"/>
      <c r="N211" s="215"/>
      <c r="O211" s="152"/>
      <c r="P211" s="80"/>
      <c r="Q211" s="37" t="str">
        <f t="shared" si="80"/>
        <v/>
      </c>
      <c r="R211" s="37" t="str">
        <f t="shared" si="68"/>
        <v/>
      </c>
      <c r="S211" s="37" t="str">
        <f t="shared" si="69"/>
        <v/>
      </c>
      <c r="T211" s="69" t="str">
        <f t="shared" si="70"/>
        <v/>
      </c>
      <c r="U211" s="37" t="str">
        <f t="shared" si="64"/>
        <v/>
      </c>
      <c r="V211" s="37" t="str">
        <f t="shared" si="65"/>
        <v/>
      </c>
      <c r="W211" s="206" t="str">
        <f t="shared" si="62"/>
        <v/>
      </c>
      <c r="X211" s="206" t="str">
        <f t="shared" si="63"/>
        <v/>
      </c>
      <c r="Y211" s="37" t="str">
        <f t="shared" si="60"/>
        <v/>
      </c>
      <c r="Z211" s="37" t="str">
        <f t="shared" si="61"/>
        <v/>
      </c>
      <c r="AA211" s="38" t="str">
        <f t="shared" si="71"/>
        <v/>
      </c>
      <c r="AB211" s="39" t="str">
        <f t="shared" si="72"/>
        <v/>
      </c>
      <c r="AC211" s="146" t="str">
        <f>IF(ISBLANK($F211),"",IF(ISNA(VBLookup($F211,Сектора!$B$2:$G$6725,4)),"Unknown",VBLookup($F211,Сектора!$B$2:$G$6725,4)))</f>
        <v/>
      </c>
      <c r="AD211" s="146" t="str">
        <f>IF(ISBLANK($F211),"",IF(ISNA(VBLookup($F211,Сектора!$B$2:$G$6725,3)),"Unknown",VBLookup($F211,Сектора!$B$2:$G$6725,3)))</f>
        <v/>
      </c>
      <c r="AE211" s="146" t="str">
        <f>IF(ISBLANK($F211),"",IF(ISNA(VBLookup($F211,Сектора!$B$2:$G$6725,6)),"Unknown",VBLookup($F211,Сектора!$B$2:$G$6725,6)))</f>
        <v/>
      </c>
      <c r="AF211" s="146" t="str">
        <f>IF(ISNUMBER($B211),VBLookup(WEEKDAY($B211,2),Служебный!$I$2:$J$8,2),"")</f>
        <v/>
      </c>
      <c r="AG211" s="38" t="str">
        <f t="shared" si="73"/>
        <v/>
      </c>
      <c r="AH211" s="146" t="str">
        <f>IF(ISNUMBER($B211),VBLookup(MONTH($B211),Служебный!$L$2:$M$13,2),"")</f>
        <v/>
      </c>
      <c r="AI211" s="38" t="str">
        <f t="shared" si="74"/>
        <v/>
      </c>
      <c r="AJ211" s="210" t="str">
        <f t="shared" si="75"/>
        <v/>
      </c>
      <c r="AK211" s="211" t="str">
        <f t="shared" si="66"/>
        <v/>
      </c>
      <c r="AL211" s="212" t="str">
        <f t="shared" si="76"/>
        <v/>
      </c>
      <c r="AM211" s="213" t="str">
        <f t="shared" si="79"/>
        <v/>
      </c>
      <c r="AN211" s="213" t="str">
        <f t="shared" si="77"/>
        <v/>
      </c>
      <c r="AO211" s="212" t="str">
        <f t="shared" si="78"/>
        <v/>
      </c>
    </row>
    <row r="212" spans="1:41" ht="15" customHeight="1" x14ac:dyDescent="0.25">
      <c r="A212" s="72">
        <v>211</v>
      </c>
      <c r="B212" s="214"/>
      <c r="C212" s="214"/>
      <c r="D212" s="204"/>
      <c r="E212" s="204"/>
      <c r="F212" s="151"/>
      <c r="G212" s="151"/>
      <c r="H212" s="36"/>
      <c r="I212" s="80"/>
      <c r="J212" s="80"/>
      <c r="K212" s="81"/>
      <c r="L212" s="152"/>
      <c r="M212" s="152"/>
      <c r="N212" s="215"/>
      <c r="O212" s="152"/>
      <c r="P212" s="80"/>
      <c r="Q212" s="37" t="str">
        <f t="shared" si="80"/>
        <v/>
      </c>
      <c r="R212" s="37" t="str">
        <f t="shared" si="68"/>
        <v/>
      </c>
      <c r="S212" s="37" t="str">
        <f t="shared" si="69"/>
        <v/>
      </c>
      <c r="T212" s="69" t="str">
        <f t="shared" si="70"/>
        <v/>
      </c>
      <c r="U212" s="37" t="str">
        <f t="shared" si="64"/>
        <v/>
      </c>
      <c r="V212" s="37" t="str">
        <f t="shared" si="65"/>
        <v/>
      </c>
      <c r="W212" s="206" t="str">
        <f t="shared" si="62"/>
        <v/>
      </c>
      <c r="X212" s="206" t="str">
        <f t="shared" si="63"/>
        <v/>
      </c>
      <c r="Y212" s="37" t="str">
        <f t="shared" si="60"/>
        <v/>
      </c>
      <c r="Z212" s="37" t="str">
        <f t="shared" si="61"/>
        <v/>
      </c>
      <c r="AA212" s="38" t="str">
        <f t="shared" si="71"/>
        <v/>
      </c>
      <c r="AB212" s="39" t="str">
        <f t="shared" si="72"/>
        <v/>
      </c>
      <c r="AC212" s="146" t="str">
        <f>IF(ISBLANK($F212),"",IF(ISNA(VBLookup($F212,Сектора!$B$2:$G$6725,4)),"Unknown",VBLookup($F212,Сектора!$B$2:$G$6725,4)))</f>
        <v/>
      </c>
      <c r="AD212" s="146" t="str">
        <f>IF(ISBLANK($F212),"",IF(ISNA(VBLookup($F212,Сектора!$B$2:$G$6725,3)),"Unknown",VBLookup($F212,Сектора!$B$2:$G$6725,3)))</f>
        <v/>
      </c>
      <c r="AE212" s="146" t="str">
        <f>IF(ISBLANK($F212),"",IF(ISNA(VBLookup($F212,Сектора!$B$2:$G$6725,6)),"Unknown",VBLookup($F212,Сектора!$B$2:$G$6725,6)))</f>
        <v/>
      </c>
      <c r="AF212" s="146" t="str">
        <f>IF(ISNUMBER($B212),VBLookup(WEEKDAY($B212,2),Служебный!$I$2:$J$8,2),"")</f>
        <v/>
      </c>
      <c r="AG212" s="38" t="str">
        <f t="shared" si="73"/>
        <v/>
      </c>
      <c r="AH212" s="146" t="str">
        <f>IF(ISNUMBER($B212),VBLookup(MONTH($B212),Служебный!$L$2:$M$13,2),"")</f>
        <v/>
      </c>
      <c r="AI212" s="38" t="str">
        <f t="shared" si="74"/>
        <v/>
      </c>
      <c r="AJ212" s="210" t="str">
        <f t="shared" si="75"/>
        <v/>
      </c>
      <c r="AK212" s="211" t="str">
        <f t="shared" si="66"/>
        <v/>
      </c>
      <c r="AL212" s="212" t="str">
        <f t="shared" si="76"/>
        <v/>
      </c>
      <c r="AM212" s="213" t="str">
        <f t="shared" si="79"/>
        <v/>
      </c>
      <c r="AN212" s="213" t="str">
        <f t="shared" si="77"/>
        <v/>
      </c>
      <c r="AO212" s="212" t="str">
        <f t="shared" si="78"/>
        <v/>
      </c>
    </row>
    <row r="213" spans="1:41" ht="15" customHeight="1" x14ac:dyDescent="0.25">
      <c r="A213" s="72">
        <v>212</v>
      </c>
      <c r="B213" s="214"/>
      <c r="C213" s="214"/>
      <c r="D213" s="204"/>
      <c r="E213" s="204"/>
      <c r="F213" s="151"/>
      <c r="G213" s="151"/>
      <c r="H213" s="36"/>
      <c r="I213" s="80"/>
      <c r="J213" s="80"/>
      <c r="K213" s="81"/>
      <c r="L213" s="152"/>
      <c r="M213" s="152"/>
      <c r="N213" s="215"/>
      <c r="O213" s="152"/>
      <c r="P213" s="80"/>
      <c r="Q213" s="37" t="str">
        <f t="shared" si="80"/>
        <v/>
      </c>
      <c r="R213" s="37" t="str">
        <f t="shared" si="68"/>
        <v/>
      </c>
      <c r="S213" s="37" t="str">
        <f t="shared" si="69"/>
        <v/>
      </c>
      <c r="T213" s="69" t="str">
        <f t="shared" si="70"/>
        <v/>
      </c>
      <c r="U213" s="37" t="str">
        <f t="shared" si="64"/>
        <v/>
      </c>
      <c r="V213" s="37" t="str">
        <f t="shared" si="65"/>
        <v/>
      </c>
      <c r="W213" s="206" t="str">
        <f t="shared" si="62"/>
        <v/>
      </c>
      <c r="X213" s="206" t="str">
        <f t="shared" si="63"/>
        <v/>
      </c>
      <c r="Y213" s="37" t="str">
        <f t="shared" si="60"/>
        <v/>
      </c>
      <c r="Z213" s="37" t="str">
        <f t="shared" si="61"/>
        <v/>
      </c>
      <c r="AA213" s="38" t="str">
        <f t="shared" si="71"/>
        <v/>
      </c>
      <c r="AB213" s="39" t="str">
        <f t="shared" si="72"/>
        <v/>
      </c>
      <c r="AC213" s="146" t="str">
        <f>IF(ISBLANK($F213),"",IF(ISNA(VBLookup($F213,Сектора!$B$2:$G$6725,4)),"Unknown",VBLookup($F213,Сектора!$B$2:$G$6725,4)))</f>
        <v/>
      </c>
      <c r="AD213" s="146" t="str">
        <f>IF(ISBLANK($F213),"",IF(ISNA(VBLookup($F213,Сектора!$B$2:$G$6725,3)),"Unknown",VBLookup($F213,Сектора!$B$2:$G$6725,3)))</f>
        <v/>
      </c>
      <c r="AE213" s="146" t="str">
        <f>IF(ISBLANK($F213),"",IF(ISNA(VBLookup($F213,Сектора!$B$2:$G$6725,6)),"Unknown",VBLookup($F213,Сектора!$B$2:$G$6725,6)))</f>
        <v/>
      </c>
      <c r="AF213" s="146" t="str">
        <f>IF(ISNUMBER($B213),VBLookup(WEEKDAY($B213,2),Служебный!$I$2:$J$8,2),"")</f>
        <v/>
      </c>
      <c r="AG213" s="38" t="str">
        <f t="shared" si="73"/>
        <v/>
      </c>
      <c r="AH213" s="146" t="str">
        <f>IF(ISNUMBER($B213),VBLookup(MONTH($B213),Служебный!$L$2:$M$13,2),"")</f>
        <v/>
      </c>
      <c r="AI213" s="38" t="str">
        <f t="shared" si="74"/>
        <v/>
      </c>
      <c r="AJ213" s="210" t="str">
        <f t="shared" si="75"/>
        <v/>
      </c>
      <c r="AK213" s="211" t="str">
        <f t="shared" si="66"/>
        <v/>
      </c>
      <c r="AL213" s="212" t="str">
        <f t="shared" si="76"/>
        <v/>
      </c>
      <c r="AM213" s="213" t="str">
        <f t="shared" si="79"/>
        <v/>
      </c>
      <c r="AN213" s="213" t="str">
        <f t="shared" si="77"/>
        <v/>
      </c>
      <c r="AO213" s="212" t="str">
        <f t="shared" si="78"/>
        <v/>
      </c>
    </row>
    <row r="214" spans="1:41" ht="15" customHeight="1" x14ac:dyDescent="0.25">
      <c r="A214" s="72">
        <v>213</v>
      </c>
      <c r="B214" s="214"/>
      <c r="C214" s="214"/>
      <c r="D214" s="204"/>
      <c r="E214" s="204"/>
      <c r="F214" s="151"/>
      <c r="G214" s="151"/>
      <c r="H214" s="36"/>
      <c r="I214" s="80"/>
      <c r="J214" s="80"/>
      <c r="K214" s="81"/>
      <c r="L214" s="152"/>
      <c r="M214" s="152"/>
      <c r="N214" s="215"/>
      <c r="O214" s="152"/>
      <c r="P214" s="80"/>
      <c r="Q214" s="37" t="str">
        <f t="shared" si="80"/>
        <v/>
      </c>
      <c r="R214" s="37" t="str">
        <f t="shared" si="68"/>
        <v/>
      </c>
      <c r="S214" s="37" t="str">
        <f t="shared" si="69"/>
        <v/>
      </c>
      <c r="T214" s="69" t="str">
        <f t="shared" si="70"/>
        <v/>
      </c>
      <c r="U214" s="37" t="str">
        <f t="shared" si="64"/>
        <v/>
      </c>
      <c r="V214" s="37" t="str">
        <f t="shared" si="65"/>
        <v/>
      </c>
      <c r="W214" s="206" t="str">
        <f t="shared" si="62"/>
        <v/>
      </c>
      <c r="X214" s="206" t="str">
        <f t="shared" si="63"/>
        <v/>
      </c>
      <c r="Y214" s="37" t="str">
        <f t="shared" ref="Y214:Y277" si="81">IF(AND(ISNUMBER($Y213),ISNUMBER($U214)),$Y213+$U214,"")</f>
        <v/>
      </c>
      <c r="Z214" s="37" t="str">
        <f t="shared" ref="Z214:Z277" si="82">IF(AND(ISNUMBER($Z213),ISNUMBER($V214)),$Z213+$V214,"")</f>
        <v/>
      </c>
      <c r="AA214" s="38" t="str">
        <f t="shared" si="71"/>
        <v/>
      </c>
      <c r="AB214" s="39" t="str">
        <f t="shared" si="72"/>
        <v/>
      </c>
      <c r="AC214" s="146" t="str">
        <f>IF(ISBLANK($F214),"",IF(ISNA(VBLookup($F214,Сектора!$B$2:$G$6725,4)),"Unknown",VBLookup($F214,Сектора!$B$2:$G$6725,4)))</f>
        <v/>
      </c>
      <c r="AD214" s="146" t="str">
        <f>IF(ISBLANK($F214),"",IF(ISNA(VBLookup($F214,Сектора!$B$2:$G$6725,3)),"Unknown",VBLookup($F214,Сектора!$B$2:$G$6725,3)))</f>
        <v/>
      </c>
      <c r="AE214" s="146" t="str">
        <f>IF(ISBLANK($F214),"",IF(ISNA(VBLookup($F214,Сектора!$B$2:$G$6725,6)),"Unknown",VBLookup($F214,Сектора!$B$2:$G$6725,6)))</f>
        <v/>
      </c>
      <c r="AF214" s="146" t="str">
        <f>IF(ISNUMBER($B214),VBLookup(WEEKDAY($B214,2),Служебный!$I$2:$J$8,2),"")</f>
        <v/>
      </c>
      <c r="AG214" s="38" t="str">
        <f t="shared" si="73"/>
        <v/>
      </c>
      <c r="AH214" s="146" t="str">
        <f>IF(ISNUMBER($B214),VBLookup(MONTH($B214),Служебный!$L$2:$M$13,2),"")</f>
        <v/>
      </c>
      <c r="AI214" s="38" t="str">
        <f t="shared" si="74"/>
        <v/>
      </c>
      <c r="AJ214" s="210" t="str">
        <f t="shared" si="75"/>
        <v/>
      </c>
      <c r="AK214" s="211" t="str">
        <f t="shared" si="66"/>
        <v/>
      </c>
      <c r="AL214" s="212" t="str">
        <f t="shared" si="76"/>
        <v/>
      </c>
      <c r="AM214" s="213" t="str">
        <f t="shared" si="79"/>
        <v/>
      </c>
      <c r="AN214" s="213" t="str">
        <f t="shared" si="77"/>
        <v/>
      </c>
      <c r="AO214" s="212" t="str">
        <f t="shared" si="78"/>
        <v/>
      </c>
    </row>
    <row r="215" spans="1:41" ht="15" customHeight="1" x14ac:dyDescent="0.25">
      <c r="A215" s="72">
        <v>214</v>
      </c>
      <c r="B215" s="214"/>
      <c r="C215" s="214"/>
      <c r="D215" s="204"/>
      <c r="E215" s="204"/>
      <c r="F215" s="151"/>
      <c r="G215" s="151"/>
      <c r="H215" s="36"/>
      <c r="I215" s="80"/>
      <c r="J215" s="80"/>
      <c r="K215" s="81"/>
      <c r="L215" s="152"/>
      <c r="M215" s="152"/>
      <c r="N215" s="215"/>
      <c r="O215" s="152"/>
      <c r="P215" s="80"/>
      <c r="Q215" s="37" t="str">
        <f t="shared" si="80"/>
        <v/>
      </c>
      <c r="R215" s="37" t="str">
        <f t="shared" si="68"/>
        <v/>
      </c>
      <c r="S215" s="37" t="str">
        <f t="shared" si="69"/>
        <v/>
      </c>
      <c r="T215" s="69" t="str">
        <f t="shared" si="70"/>
        <v/>
      </c>
      <c r="U215" s="37" t="str">
        <f t="shared" si="64"/>
        <v/>
      </c>
      <c r="V215" s="37" t="str">
        <f t="shared" si="65"/>
        <v/>
      </c>
      <c r="W215" s="206" t="str">
        <f t="shared" si="62"/>
        <v/>
      </c>
      <c r="X215" s="206" t="str">
        <f t="shared" si="63"/>
        <v/>
      </c>
      <c r="Y215" s="37" t="str">
        <f t="shared" si="81"/>
        <v/>
      </c>
      <c r="Z215" s="37" t="str">
        <f t="shared" si="82"/>
        <v/>
      </c>
      <c r="AA215" s="38" t="str">
        <f t="shared" si="71"/>
        <v/>
      </c>
      <c r="AB215" s="39" t="str">
        <f t="shared" si="72"/>
        <v/>
      </c>
      <c r="AC215" s="146" t="str">
        <f>IF(ISBLANK($F215),"",IF(ISNA(VBLookup($F215,Сектора!$B$2:$G$6725,4)),"Unknown",VBLookup($F215,Сектора!$B$2:$G$6725,4)))</f>
        <v/>
      </c>
      <c r="AD215" s="146" t="str">
        <f>IF(ISBLANK($F215),"",IF(ISNA(VBLookup($F215,Сектора!$B$2:$G$6725,3)),"Unknown",VBLookup($F215,Сектора!$B$2:$G$6725,3)))</f>
        <v/>
      </c>
      <c r="AE215" s="146" t="str">
        <f>IF(ISBLANK($F215),"",IF(ISNA(VBLookup($F215,Сектора!$B$2:$G$6725,6)),"Unknown",VBLookup($F215,Сектора!$B$2:$G$6725,6)))</f>
        <v/>
      </c>
      <c r="AF215" s="146" t="str">
        <f>IF(ISNUMBER($B215),VBLookup(WEEKDAY($B215,2),Служебный!$I$2:$J$8,2),"")</f>
        <v/>
      </c>
      <c r="AG215" s="38" t="str">
        <f t="shared" si="73"/>
        <v/>
      </c>
      <c r="AH215" s="146" t="str">
        <f>IF(ISNUMBER($B215),VBLookup(MONTH($B215),Служебный!$L$2:$M$13,2),"")</f>
        <v/>
      </c>
      <c r="AI215" s="38" t="str">
        <f t="shared" si="74"/>
        <v/>
      </c>
      <c r="AJ215" s="210" t="str">
        <f t="shared" si="75"/>
        <v/>
      </c>
      <c r="AK215" s="211" t="str">
        <f t="shared" si="66"/>
        <v/>
      </c>
      <c r="AL215" s="212" t="str">
        <f t="shared" si="76"/>
        <v/>
      </c>
      <c r="AM215" s="213" t="str">
        <f t="shared" si="79"/>
        <v/>
      </c>
      <c r="AN215" s="213" t="str">
        <f t="shared" si="77"/>
        <v/>
      </c>
      <c r="AO215" s="212" t="str">
        <f t="shared" si="78"/>
        <v/>
      </c>
    </row>
    <row r="216" spans="1:41" ht="15" customHeight="1" x14ac:dyDescent="0.25">
      <c r="A216" s="72">
        <v>215</v>
      </c>
      <c r="B216" s="214"/>
      <c r="C216" s="214"/>
      <c r="D216" s="204"/>
      <c r="E216" s="204"/>
      <c r="F216" s="151"/>
      <c r="G216" s="151"/>
      <c r="H216" s="36"/>
      <c r="I216" s="80"/>
      <c r="J216" s="80"/>
      <c r="K216" s="81"/>
      <c r="L216" s="152"/>
      <c r="M216" s="152"/>
      <c r="N216" s="215"/>
      <c r="O216" s="152"/>
      <c r="P216" s="80"/>
      <c r="Q216" s="37" t="str">
        <f t="shared" si="80"/>
        <v/>
      </c>
      <c r="R216" s="37" t="str">
        <f t="shared" si="68"/>
        <v/>
      </c>
      <c r="S216" s="37" t="str">
        <f t="shared" si="69"/>
        <v/>
      </c>
      <c r="T216" s="69" t="str">
        <f t="shared" si="70"/>
        <v/>
      </c>
      <c r="U216" s="37" t="str">
        <f t="shared" si="64"/>
        <v/>
      </c>
      <c r="V216" s="37" t="str">
        <f t="shared" si="65"/>
        <v/>
      </c>
      <c r="W216" s="206" t="str">
        <f t="shared" si="62"/>
        <v/>
      </c>
      <c r="X216" s="206" t="str">
        <f t="shared" si="63"/>
        <v/>
      </c>
      <c r="Y216" s="37" t="str">
        <f t="shared" si="81"/>
        <v/>
      </c>
      <c r="Z216" s="37" t="str">
        <f t="shared" si="82"/>
        <v/>
      </c>
      <c r="AA216" s="38" t="str">
        <f t="shared" si="71"/>
        <v/>
      </c>
      <c r="AB216" s="39" t="str">
        <f t="shared" si="72"/>
        <v/>
      </c>
      <c r="AC216" s="146" t="str">
        <f>IF(ISBLANK($F216),"",IF(ISNA(VBLookup($F216,Сектора!$B$2:$G$6725,4)),"Unknown",VBLookup($F216,Сектора!$B$2:$G$6725,4)))</f>
        <v/>
      </c>
      <c r="AD216" s="146" t="str">
        <f>IF(ISBLANK($F216),"",IF(ISNA(VBLookup($F216,Сектора!$B$2:$G$6725,3)),"Unknown",VBLookup($F216,Сектора!$B$2:$G$6725,3)))</f>
        <v/>
      </c>
      <c r="AE216" s="146" t="str">
        <f>IF(ISBLANK($F216),"",IF(ISNA(VBLookup($F216,Сектора!$B$2:$G$6725,6)),"Unknown",VBLookup($F216,Сектора!$B$2:$G$6725,6)))</f>
        <v/>
      </c>
      <c r="AF216" s="146" t="str">
        <f>IF(ISNUMBER($B216),VBLookup(WEEKDAY($B216,2),Служебный!$I$2:$J$8,2),"")</f>
        <v/>
      </c>
      <c r="AG216" s="38" t="str">
        <f t="shared" si="73"/>
        <v/>
      </c>
      <c r="AH216" s="146" t="str">
        <f>IF(ISNUMBER($B216),VBLookup(MONTH($B216),Служебный!$L$2:$M$13,2),"")</f>
        <v/>
      </c>
      <c r="AI216" s="38" t="str">
        <f t="shared" si="74"/>
        <v/>
      </c>
      <c r="AJ216" s="210" t="str">
        <f t="shared" si="75"/>
        <v/>
      </c>
      <c r="AK216" s="211" t="str">
        <f t="shared" si="66"/>
        <v/>
      </c>
      <c r="AL216" s="212" t="str">
        <f t="shared" si="76"/>
        <v/>
      </c>
      <c r="AM216" s="213" t="str">
        <f t="shared" si="79"/>
        <v/>
      </c>
      <c r="AN216" s="213" t="str">
        <f t="shared" si="77"/>
        <v/>
      </c>
      <c r="AO216" s="212" t="str">
        <f t="shared" si="78"/>
        <v/>
      </c>
    </row>
    <row r="217" spans="1:41" ht="15" customHeight="1" x14ac:dyDescent="0.25">
      <c r="A217" s="72">
        <v>216</v>
      </c>
      <c r="B217" s="214"/>
      <c r="C217" s="214"/>
      <c r="D217" s="204"/>
      <c r="E217" s="204"/>
      <c r="F217" s="151"/>
      <c r="G217" s="151"/>
      <c r="H217" s="36"/>
      <c r="I217" s="80"/>
      <c r="J217" s="80"/>
      <c r="K217" s="81"/>
      <c r="L217" s="152"/>
      <c r="M217" s="152"/>
      <c r="N217" s="215"/>
      <c r="O217" s="152"/>
      <c r="P217" s="80"/>
      <c r="Q217" s="37" t="str">
        <f t="shared" si="80"/>
        <v/>
      </c>
      <c r="R217" s="37" t="str">
        <f t="shared" si="68"/>
        <v/>
      </c>
      <c r="S217" s="37" t="str">
        <f t="shared" si="69"/>
        <v/>
      </c>
      <c r="T217" s="69" t="str">
        <f t="shared" si="70"/>
        <v/>
      </c>
      <c r="U217" s="37" t="str">
        <f t="shared" si="64"/>
        <v/>
      </c>
      <c r="V217" s="37" t="str">
        <f t="shared" si="65"/>
        <v/>
      </c>
      <c r="W217" s="206" t="str">
        <f t="shared" ref="W217:W280" si="83">IF(AND(ISNUMBER($Y216),ISNUMBER($U217)),IF($Y216&gt;0,$U217/$Y216,0),"")</f>
        <v/>
      </c>
      <c r="X217" s="206" t="str">
        <f t="shared" ref="X217:X280" si="84">IF(AND(ISNUMBER($Z216),ISNUMBER($V217)),IF($Z216&gt;0,$V217/$Z216,0),"")</f>
        <v/>
      </c>
      <c r="Y217" s="37" t="str">
        <f t="shared" si="81"/>
        <v/>
      </c>
      <c r="Z217" s="37" t="str">
        <f t="shared" si="82"/>
        <v/>
      </c>
      <c r="AA217" s="38" t="str">
        <f t="shared" si="71"/>
        <v/>
      </c>
      <c r="AB217" s="39" t="str">
        <f t="shared" si="72"/>
        <v/>
      </c>
      <c r="AC217" s="146" t="str">
        <f>IF(ISBLANK($F217),"",IF(ISNA(VBLookup($F217,Сектора!$B$2:$G$6725,4)),"Unknown",VBLookup($F217,Сектора!$B$2:$G$6725,4)))</f>
        <v/>
      </c>
      <c r="AD217" s="146" t="str">
        <f>IF(ISBLANK($F217),"",IF(ISNA(VBLookup($F217,Сектора!$B$2:$G$6725,3)),"Unknown",VBLookup($F217,Сектора!$B$2:$G$6725,3)))</f>
        <v/>
      </c>
      <c r="AE217" s="146" t="str">
        <f>IF(ISBLANK($F217),"",IF(ISNA(VBLookup($F217,Сектора!$B$2:$G$6725,6)),"Unknown",VBLookup($F217,Сектора!$B$2:$G$6725,6)))</f>
        <v/>
      </c>
      <c r="AF217" s="146" t="str">
        <f>IF(ISNUMBER($B217),VBLookup(WEEKDAY($B217,2),Служебный!$I$2:$J$8,2),"")</f>
        <v/>
      </c>
      <c r="AG217" s="38" t="str">
        <f t="shared" si="73"/>
        <v/>
      </c>
      <c r="AH217" s="146" t="str">
        <f>IF(ISNUMBER($B217),VBLookup(MONTH($B217),Служебный!$L$2:$M$13,2),"")</f>
        <v/>
      </c>
      <c r="AI217" s="38" t="str">
        <f t="shared" si="74"/>
        <v/>
      </c>
      <c r="AJ217" s="210" t="str">
        <f t="shared" si="75"/>
        <v/>
      </c>
      <c r="AK217" s="211" t="str">
        <f t="shared" si="66"/>
        <v/>
      </c>
      <c r="AL217" s="212" t="str">
        <f t="shared" si="76"/>
        <v/>
      </c>
      <c r="AM217" s="213" t="str">
        <f t="shared" si="79"/>
        <v/>
      </c>
      <c r="AN217" s="213" t="str">
        <f t="shared" si="77"/>
        <v/>
      </c>
      <c r="AO217" s="212" t="str">
        <f t="shared" si="78"/>
        <v/>
      </c>
    </row>
    <row r="218" spans="1:41" ht="15" customHeight="1" x14ac:dyDescent="0.25">
      <c r="A218" s="72">
        <v>217</v>
      </c>
      <c r="B218" s="214"/>
      <c r="C218" s="214"/>
      <c r="D218" s="204"/>
      <c r="E218" s="204"/>
      <c r="F218" s="151"/>
      <c r="G218" s="151"/>
      <c r="H218" s="36"/>
      <c r="I218" s="80"/>
      <c r="J218" s="80"/>
      <c r="K218" s="81"/>
      <c r="L218" s="152"/>
      <c r="M218" s="152"/>
      <c r="N218" s="215"/>
      <c r="O218" s="152"/>
      <c r="P218" s="80"/>
      <c r="Q218" s="37" t="str">
        <f t="shared" si="80"/>
        <v/>
      </c>
      <c r="R218" s="37" t="str">
        <f t="shared" si="68"/>
        <v/>
      </c>
      <c r="S218" s="37" t="str">
        <f t="shared" si="69"/>
        <v/>
      </c>
      <c r="T218" s="69" t="str">
        <f t="shared" si="70"/>
        <v/>
      </c>
      <c r="U218" s="37" t="str">
        <f t="shared" si="64"/>
        <v/>
      </c>
      <c r="V218" s="37" t="str">
        <f t="shared" si="65"/>
        <v/>
      </c>
      <c r="W218" s="206" t="str">
        <f t="shared" si="83"/>
        <v/>
      </c>
      <c r="X218" s="206" t="str">
        <f t="shared" si="84"/>
        <v/>
      </c>
      <c r="Y218" s="37" t="str">
        <f t="shared" si="81"/>
        <v/>
      </c>
      <c r="Z218" s="37" t="str">
        <f t="shared" si="82"/>
        <v/>
      </c>
      <c r="AA218" s="38" t="str">
        <f t="shared" si="71"/>
        <v/>
      </c>
      <c r="AB218" s="39" t="str">
        <f t="shared" si="72"/>
        <v/>
      </c>
      <c r="AC218" s="146" t="str">
        <f>IF(ISBLANK($F218),"",IF(ISNA(VBLookup($F218,Сектора!$B$2:$G$6725,4)),"Unknown",VBLookup($F218,Сектора!$B$2:$G$6725,4)))</f>
        <v/>
      </c>
      <c r="AD218" s="146" t="str">
        <f>IF(ISBLANK($F218),"",IF(ISNA(VBLookup($F218,Сектора!$B$2:$G$6725,3)),"Unknown",VBLookup($F218,Сектора!$B$2:$G$6725,3)))</f>
        <v/>
      </c>
      <c r="AE218" s="146" t="str">
        <f>IF(ISBLANK($F218),"",IF(ISNA(VBLookup($F218,Сектора!$B$2:$G$6725,6)),"Unknown",VBLookup($F218,Сектора!$B$2:$G$6725,6)))</f>
        <v/>
      </c>
      <c r="AF218" s="146" t="str">
        <f>IF(ISNUMBER($B218),VBLookup(WEEKDAY($B218,2),Служебный!$I$2:$J$8,2),"")</f>
        <v/>
      </c>
      <c r="AG218" s="38" t="str">
        <f t="shared" si="73"/>
        <v/>
      </c>
      <c r="AH218" s="146" t="str">
        <f>IF(ISNUMBER($B218),VBLookup(MONTH($B218),Служебный!$L$2:$M$13,2),"")</f>
        <v/>
      </c>
      <c r="AI218" s="38" t="str">
        <f t="shared" si="74"/>
        <v/>
      </c>
      <c r="AJ218" s="210" t="str">
        <f t="shared" si="75"/>
        <v/>
      </c>
      <c r="AK218" s="211" t="str">
        <f t="shared" si="66"/>
        <v/>
      </c>
      <c r="AL218" s="212" t="str">
        <f t="shared" si="76"/>
        <v/>
      </c>
      <c r="AM218" s="213" t="str">
        <f t="shared" si="79"/>
        <v/>
      </c>
      <c r="AN218" s="213" t="str">
        <f t="shared" si="77"/>
        <v/>
      </c>
      <c r="AO218" s="212" t="str">
        <f t="shared" si="78"/>
        <v/>
      </c>
    </row>
    <row r="219" spans="1:41" ht="15" customHeight="1" x14ac:dyDescent="0.25">
      <c r="A219" s="72">
        <v>218</v>
      </c>
      <c r="B219" s="214"/>
      <c r="C219" s="214"/>
      <c r="D219" s="204"/>
      <c r="E219" s="204"/>
      <c r="F219" s="151"/>
      <c r="G219" s="151"/>
      <c r="H219" s="36"/>
      <c r="I219" s="80"/>
      <c r="J219" s="80"/>
      <c r="K219" s="81"/>
      <c r="L219" s="152"/>
      <c r="M219" s="152"/>
      <c r="N219" s="215"/>
      <c r="O219" s="152"/>
      <c r="P219" s="80"/>
      <c r="Q219" s="37" t="str">
        <f t="shared" si="80"/>
        <v/>
      </c>
      <c r="R219" s="37" t="str">
        <f t="shared" si="68"/>
        <v/>
      </c>
      <c r="S219" s="37" t="str">
        <f t="shared" si="69"/>
        <v/>
      </c>
      <c r="T219" s="69" t="str">
        <f t="shared" si="70"/>
        <v/>
      </c>
      <c r="U219" s="37" t="str">
        <f t="shared" si="64"/>
        <v/>
      </c>
      <c r="V219" s="37" t="str">
        <f t="shared" si="65"/>
        <v/>
      </c>
      <c r="W219" s="206" t="str">
        <f t="shared" si="83"/>
        <v/>
      </c>
      <c r="X219" s="206" t="str">
        <f t="shared" si="84"/>
        <v/>
      </c>
      <c r="Y219" s="37" t="str">
        <f t="shared" si="81"/>
        <v/>
      </c>
      <c r="Z219" s="37" t="str">
        <f t="shared" si="82"/>
        <v/>
      </c>
      <c r="AA219" s="38" t="str">
        <f t="shared" si="71"/>
        <v/>
      </c>
      <c r="AB219" s="39" t="str">
        <f t="shared" si="72"/>
        <v/>
      </c>
      <c r="AC219" s="146" t="str">
        <f>IF(ISBLANK($F219),"",IF(ISNA(VBLookup($F219,Сектора!$B$2:$G$6725,4)),"Unknown",VBLookup($F219,Сектора!$B$2:$G$6725,4)))</f>
        <v/>
      </c>
      <c r="AD219" s="146" t="str">
        <f>IF(ISBLANK($F219),"",IF(ISNA(VBLookup($F219,Сектора!$B$2:$G$6725,3)),"Unknown",VBLookup($F219,Сектора!$B$2:$G$6725,3)))</f>
        <v/>
      </c>
      <c r="AE219" s="146" t="str">
        <f>IF(ISBLANK($F219),"",IF(ISNA(VBLookup($F219,Сектора!$B$2:$G$6725,6)),"Unknown",VBLookup($F219,Сектора!$B$2:$G$6725,6)))</f>
        <v/>
      </c>
      <c r="AF219" s="146" t="str">
        <f>IF(ISNUMBER($B219),VBLookup(WEEKDAY($B219,2),Служебный!$I$2:$J$8,2),"")</f>
        <v/>
      </c>
      <c r="AG219" s="38" t="str">
        <f t="shared" si="73"/>
        <v/>
      </c>
      <c r="AH219" s="146" t="str">
        <f>IF(ISNUMBER($B219),VBLookup(MONTH($B219),Служебный!$L$2:$M$13,2),"")</f>
        <v/>
      </c>
      <c r="AI219" s="38" t="str">
        <f t="shared" si="74"/>
        <v/>
      </c>
      <c r="AJ219" s="210" t="str">
        <f t="shared" si="75"/>
        <v/>
      </c>
      <c r="AK219" s="211" t="str">
        <f t="shared" si="66"/>
        <v/>
      </c>
      <c r="AL219" s="212" t="str">
        <f t="shared" si="76"/>
        <v/>
      </c>
      <c r="AM219" s="213" t="str">
        <f t="shared" si="79"/>
        <v/>
      </c>
      <c r="AN219" s="213" t="str">
        <f t="shared" si="77"/>
        <v/>
      </c>
      <c r="AO219" s="212" t="str">
        <f t="shared" si="78"/>
        <v/>
      </c>
    </row>
    <row r="220" spans="1:41" ht="15" customHeight="1" x14ac:dyDescent="0.25">
      <c r="A220" s="72">
        <v>219</v>
      </c>
      <c r="B220" s="214"/>
      <c r="C220" s="214"/>
      <c r="D220" s="204"/>
      <c r="E220" s="204"/>
      <c r="F220" s="151"/>
      <c r="G220" s="151"/>
      <c r="H220" s="36"/>
      <c r="I220" s="80"/>
      <c r="J220" s="80"/>
      <c r="K220" s="81"/>
      <c r="L220" s="152"/>
      <c r="M220" s="152"/>
      <c r="N220" s="215"/>
      <c r="O220" s="152"/>
      <c r="P220" s="80"/>
      <c r="Q220" s="37" t="str">
        <f t="shared" si="80"/>
        <v/>
      </c>
      <c r="R220" s="37" t="str">
        <f t="shared" si="68"/>
        <v/>
      </c>
      <c r="S220" s="37" t="str">
        <f t="shared" si="69"/>
        <v/>
      </c>
      <c r="T220" s="69" t="str">
        <f t="shared" si="70"/>
        <v/>
      </c>
      <c r="U220" s="37" t="str">
        <f t="shared" si="64"/>
        <v/>
      </c>
      <c r="V220" s="37" t="str">
        <f t="shared" si="65"/>
        <v/>
      </c>
      <c r="W220" s="206" t="str">
        <f t="shared" si="83"/>
        <v/>
      </c>
      <c r="X220" s="206" t="str">
        <f t="shared" si="84"/>
        <v/>
      </c>
      <c r="Y220" s="37" t="str">
        <f t="shared" si="81"/>
        <v/>
      </c>
      <c r="Z220" s="37" t="str">
        <f t="shared" si="82"/>
        <v/>
      </c>
      <c r="AA220" s="38" t="str">
        <f t="shared" si="71"/>
        <v/>
      </c>
      <c r="AB220" s="39" t="str">
        <f t="shared" si="72"/>
        <v/>
      </c>
      <c r="AC220" s="146" t="str">
        <f>IF(ISBLANK($F220),"",IF(ISNA(VBLookup($F220,Сектора!$B$2:$G$6725,4)),"Unknown",VBLookup($F220,Сектора!$B$2:$G$6725,4)))</f>
        <v/>
      </c>
      <c r="AD220" s="146" t="str">
        <f>IF(ISBLANK($F220),"",IF(ISNA(VBLookup($F220,Сектора!$B$2:$G$6725,3)),"Unknown",VBLookup($F220,Сектора!$B$2:$G$6725,3)))</f>
        <v/>
      </c>
      <c r="AE220" s="146" t="str">
        <f>IF(ISBLANK($F220),"",IF(ISNA(VBLookup($F220,Сектора!$B$2:$G$6725,6)),"Unknown",VBLookup($F220,Сектора!$B$2:$G$6725,6)))</f>
        <v/>
      </c>
      <c r="AF220" s="146" t="str">
        <f>IF(ISNUMBER($B220),VBLookup(WEEKDAY($B220,2),Служебный!$I$2:$J$8,2),"")</f>
        <v/>
      </c>
      <c r="AG220" s="38" t="str">
        <f t="shared" si="73"/>
        <v/>
      </c>
      <c r="AH220" s="146" t="str">
        <f>IF(ISNUMBER($B220),VBLookup(MONTH($B220),Служебный!$L$2:$M$13,2),"")</f>
        <v/>
      </c>
      <c r="AI220" s="38" t="str">
        <f t="shared" si="74"/>
        <v/>
      </c>
      <c r="AJ220" s="210" t="str">
        <f t="shared" si="75"/>
        <v/>
      </c>
      <c r="AK220" s="211" t="str">
        <f t="shared" si="66"/>
        <v/>
      </c>
      <c r="AL220" s="212" t="str">
        <f t="shared" si="76"/>
        <v/>
      </c>
      <c r="AM220" s="213" t="str">
        <f t="shared" si="79"/>
        <v/>
      </c>
      <c r="AN220" s="213" t="str">
        <f t="shared" si="77"/>
        <v/>
      </c>
      <c r="AO220" s="212" t="str">
        <f t="shared" si="78"/>
        <v/>
      </c>
    </row>
    <row r="221" spans="1:41" ht="15" customHeight="1" x14ac:dyDescent="0.25">
      <c r="A221" s="72">
        <v>220</v>
      </c>
      <c r="B221" s="214"/>
      <c r="C221" s="214"/>
      <c r="D221" s="204"/>
      <c r="E221" s="204"/>
      <c r="F221" s="151"/>
      <c r="G221" s="151"/>
      <c r="H221" s="36"/>
      <c r="I221" s="80"/>
      <c r="J221" s="80"/>
      <c r="K221" s="81"/>
      <c r="L221" s="152"/>
      <c r="M221" s="152"/>
      <c r="N221" s="215"/>
      <c r="O221" s="152"/>
      <c r="P221" s="80"/>
      <c r="Q221" s="37" t="str">
        <f t="shared" si="80"/>
        <v/>
      </c>
      <c r="R221" s="37" t="str">
        <f t="shared" si="68"/>
        <v/>
      </c>
      <c r="S221" s="37" t="str">
        <f t="shared" si="69"/>
        <v/>
      </c>
      <c r="T221" s="69" t="str">
        <f t="shared" si="70"/>
        <v/>
      </c>
      <c r="U221" s="37" t="str">
        <f t="shared" si="64"/>
        <v/>
      </c>
      <c r="V221" s="37" t="str">
        <f t="shared" si="65"/>
        <v/>
      </c>
      <c r="W221" s="206" t="str">
        <f t="shared" si="83"/>
        <v/>
      </c>
      <c r="X221" s="206" t="str">
        <f t="shared" si="84"/>
        <v/>
      </c>
      <c r="Y221" s="37" t="str">
        <f t="shared" si="81"/>
        <v/>
      </c>
      <c r="Z221" s="37" t="str">
        <f t="shared" si="82"/>
        <v/>
      </c>
      <c r="AA221" s="38" t="str">
        <f t="shared" si="71"/>
        <v/>
      </c>
      <c r="AB221" s="39" t="str">
        <f t="shared" si="72"/>
        <v/>
      </c>
      <c r="AC221" s="146" t="str">
        <f>IF(ISBLANK($F221),"",IF(ISNA(VBLookup($F221,Сектора!$B$2:$G$6725,4)),"Unknown",VBLookup($F221,Сектора!$B$2:$G$6725,4)))</f>
        <v/>
      </c>
      <c r="AD221" s="146" t="str">
        <f>IF(ISBLANK($F221),"",IF(ISNA(VBLookup($F221,Сектора!$B$2:$G$6725,3)),"Unknown",VBLookup($F221,Сектора!$B$2:$G$6725,3)))</f>
        <v/>
      </c>
      <c r="AE221" s="146" t="str">
        <f>IF(ISBLANK($F221),"",IF(ISNA(VBLookup($F221,Сектора!$B$2:$G$6725,6)),"Unknown",VBLookup($F221,Сектора!$B$2:$G$6725,6)))</f>
        <v/>
      </c>
      <c r="AF221" s="146" t="str">
        <f>IF(ISNUMBER($B221),VBLookup(WEEKDAY($B221,2),Служебный!$I$2:$J$8,2),"")</f>
        <v/>
      </c>
      <c r="AG221" s="38" t="str">
        <f t="shared" si="73"/>
        <v/>
      </c>
      <c r="AH221" s="146" t="str">
        <f>IF(ISNUMBER($B221),VBLookup(MONTH($B221),Служебный!$L$2:$M$13,2),"")</f>
        <v/>
      </c>
      <c r="AI221" s="38" t="str">
        <f t="shared" si="74"/>
        <v/>
      </c>
      <c r="AJ221" s="210" t="str">
        <f t="shared" si="75"/>
        <v/>
      </c>
      <c r="AK221" s="211" t="str">
        <f t="shared" si="66"/>
        <v/>
      </c>
      <c r="AL221" s="212" t="str">
        <f t="shared" si="76"/>
        <v/>
      </c>
      <c r="AM221" s="213" t="str">
        <f t="shared" si="79"/>
        <v/>
      </c>
      <c r="AN221" s="213" t="str">
        <f t="shared" si="77"/>
        <v/>
      </c>
      <c r="AO221" s="212" t="str">
        <f t="shared" si="78"/>
        <v/>
      </c>
    </row>
    <row r="222" spans="1:41" ht="15" customHeight="1" x14ac:dyDescent="0.25">
      <c r="A222" s="72">
        <v>221</v>
      </c>
      <c r="B222" s="214"/>
      <c r="C222" s="214"/>
      <c r="D222" s="204"/>
      <c r="E222" s="204"/>
      <c r="F222" s="151"/>
      <c r="G222" s="151"/>
      <c r="H222" s="36"/>
      <c r="I222" s="80"/>
      <c r="J222" s="80"/>
      <c r="K222" s="81"/>
      <c r="L222" s="152"/>
      <c r="M222" s="152"/>
      <c r="N222" s="215"/>
      <c r="O222" s="152"/>
      <c r="P222" s="80"/>
      <c r="Q222" s="37" t="str">
        <f t="shared" si="80"/>
        <v/>
      </c>
      <c r="R222" s="37" t="str">
        <f t="shared" si="68"/>
        <v/>
      </c>
      <c r="S222" s="37" t="str">
        <f t="shared" si="69"/>
        <v/>
      </c>
      <c r="T222" s="69" t="str">
        <f t="shared" si="70"/>
        <v/>
      </c>
      <c r="U222" s="37" t="str">
        <f t="shared" si="64"/>
        <v/>
      </c>
      <c r="V222" s="37" t="str">
        <f t="shared" si="65"/>
        <v/>
      </c>
      <c r="W222" s="206" t="str">
        <f t="shared" si="83"/>
        <v/>
      </c>
      <c r="X222" s="206" t="str">
        <f t="shared" si="84"/>
        <v/>
      </c>
      <c r="Y222" s="37" t="str">
        <f t="shared" si="81"/>
        <v/>
      </c>
      <c r="Z222" s="37" t="str">
        <f t="shared" si="82"/>
        <v/>
      </c>
      <c r="AA222" s="38" t="str">
        <f t="shared" si="71"/>
        <v/>
      </c>
      <c r="AB222" s="39" t="str">
        <f t="shared" si="72"/>
        <v/>
      </c>
      <c r="AC222" s="146" t="str">
        <f>IF(ISBLANK($F222),"",IF(ISNA(VBLookup($F222,Сектора!$B$2:$G$6725,4)),"Unknown",VBLookup($F222,Сектора!$B$2:$G$6725,4)))</f>
        <v/>
      </c>
      <c r="AD222" s="146" t="str">
        <f>IF(ISBLANK($F222),"",IF(ISNA(VBLookup($F222,Сектора!$B$2:$G$6725,3)),"Unknown",VBLookup($F222,Сектора!$B$2:$G$6725,3)))</f>
        <v/>
      </c>
      <c r="AE222" s="146" t="str">
        <f>IF(ISBLANK($F222),"",IF(ISNA(VBLookup($F222,Сектора!$B$2:$G$6725,6)),"Unknown",VBLookup($F222,Сектора!$B$2:$G$6725,6)))</f>
        <v/>
      </c>
      <c r="AF222" s="146" t="str">
        <f>IF(ISNUMBER($B222),VBLookup(WEEKDAY($B222,2),Служебный!$I$2:$J$8,2),"")</f>
        <v/>
      </c>
      <c r="AG222" s="38" t="str">
        <f t="shared" si="73"/>
        <v/>
      </c>
      <c r="AH222" s="146" t="str">
        <f>IF(ISNUMBER($B222),VBLookup(MONTH($B222),Служебный!$L$2:$M$13,2),"")</f>
        <v/>
      </c>
      <c r="AI222" s="38" t="str">
        <f t="shared" si="74"/>
        <v/>
      </c>
      <c r="AJ222" s="210" t="str">
        <f t="shared" si="75"/>
        <v/>
      </c>
      <c r="AK222" s="211" t="str">
        <f t="shared" si="66"/>
        <v/>
      </c>
      <c r="AL222" s="212" t="str">
        <f t="shared" si="76"/>
        <v/>
      </c>
      <c r="AM222" s="213" t="str">
        <f t="shared" si="79"/>
        <v/>
      </c>
      <c r="AN222" s="213" t="str">
        <f t="shared" si="77"/>
        <v/>
      </c>
      <c r="AO222" s="212" t="str">
        <f t="shared" si="78"/>
        <v/>
      </c>
    </row>
    <row r="223" spans="1:41" ht="15" customHeight="1" x14ac:dyDescent="0.25">
      <c r="A223" s="72">
        <v>222</v>
      </c>
      <c r="B223" s="214"/>
      <c r="C223" s="214"/>
      <c r="D223" s="204"/>
      <c r="E223" s="204"/>
      <c r="F223" s="151"/>
      <c r="G223" s="151"/>
      <c r="H223" s="36"/>
      <c r="I223" s="80"/>
      <c r="J223" s="80"/>
      <c r="K223" s="81"/>
      <c r="L223" s="152"/>
      <c r="M223" s="152"/>
      <c r="N223" s="215"/>
      <c r="O223" s="152"/>
      <c r="P223" s="80"/>
      <c r="Q223" s="37" t="str">
        <f t="shared" si="80"/>
        <v/>
      </c>
      <c r="R223" s="37" t="str">
        <f t="shared" si="68"/>
        <v/>
      </c>
      <c r="S223" s="37" t="str">
        <f t="shared" si="69"/>
        <v/>
      </c>
      <c r="T223" s="69" t="str">
        <f t="shared" si="70"/>
        <v/>
      </c>
      <c r="U223" s="37" t="str">
        <f t="shared" si="64"/>
        <v/>
      </c>
      <c r="V223" s="37" t="str">
        <f t="shared" si="65"/>
        <v/>
      </c>
      <c r="W223" s="206" t="str">
        <f t="shared" si="83"/>
        <v/>
      </c>
      <c r="X223" s="206" t="str">
        <f t="shared" si="84"/>
        <v/>
      </c>
      <c r="Y223" s="37" t="str">
        <f t="shared" si="81"/>
        <v/>
      </c>
      <c r="Z223" s="37" t="str">
        <f t="shared" si="82"/>
        <v/>
      </c>
      <c r="AA223" s="38" t="str">
        <f t="shared" si="71"/>
        <v/>
      </c>
      <c r="AB223" s="39" t="str">
        <f t="shared" si="72"/>
        <v/>
      </c>
      <c r="AC223" s="146" t="str">
        <f>IF(ISBLANK($F223),"",IF(ISNA(VBLookup($F223,Сектора!$B$2:$G$6725,4)),"Unknown",VBLookup($F223,Сектора!$B$2:$G$6725,4)))</f>
        <v/>
      </c>
      <c r="AD223" s="146" t="str">
        <f>IF(ISBLANK($F223),"",IF(ISNA(VBLookup($F223,Сектора!$B$2:$G$6725,3)),"Unknown",VBLookup($F223,Сектора!$B$2:$G$6725,3)))</f>
        <v/>
      </c>
      <c r="AE223" s="146" t="str">
        <f>IF(ISBLANK($F223),"",IF(ISNA(VBLookup($F223,Сектора!$B$2:$G$6725,6)),"Unknown",VBLookup($F223,Сектора!$B$2:$G$6725,6)))</f>
        <v/>
      </c>
      <c r="AF223" s="146" t="str">
        <f>IF(ISNUMBER($B223),VBLookup(WEEKDAY($B223,2),Служебный!$I$2:$J$8,2),"")</f>
        <v/>
      </c>
      <c r="AG223" s="38" t="str">
        <f t="shared" si="73"/>
        <v/>
      </c>
      <c r="AH223" s="146" t="str">
        <f>IF(ISNUMBER($B223),VBLookup(MONTH($B223),Служебный!$L$2:$M$13,2),"")</f>
        <v/>
      </c>
      <c r="AI223" s="38" t="str">
        <f t="shared" si="74"/>
        <v/>
      </c>
      <c r="AJ223" s="210" t="str">
        <f t="shared" si="75"/>
        <v/>
      </c>
      <c r="AK223" s="211" t="str">
        <f t="shared" si="66"/>
        <v/>
      </c>
      <c r="AL223" s="212" t="str">
        <f t="shared" si="76"/>
        <v/>
      </c>
      <c r="AM223" s="213" t="str">
        <f t="shared" si="79"/>
        <v/>
      </c>
      <c r="AN223" s="213" t="str">
        <f t="shared" si="77"/>
        <v/>
      </c>
      <c r="AO223" s="212" t="str">
        <f t="shared" si="78"/>
        <v/>
      </c>
    </row>
    <row r="224" spans="1:41" ht="15" customHeight="1" x14ac:dyDescent="0.25">
      <c r="A224" s="72">
        <v>223</v>
      </c>
      <c r="B224" s="214"/>
      <c r="C224" s="214"/>
      <c r="D224" s="204"/>
      <c r="E224" s="204"/>
      <c r="F224" s="151"/>
      <c r="G224" s="151"/>
      <c r="H224" s="36"/>
      <c r="I224" s="80"/>
      <c r="J224" s="80"/>
      <c r="K224" s="81"/>
      <c r="L224" s="152"/>
      <c r="M224" s="152"/>
      <c r="N224" s="215"/>
      <c r="O224" s="152"/>
      <c r="P224" s="80"/>
      <c r="Q224" s="37" t="str">
        <f t="shared" si="80"/>
        <v/>
      </c>
      <c r="R224" s="37" t="str">
        <f t="shared" si="68"/>
        <v/>
      </c>
      <c r="S224" s="37" t="str">
        <f t="shared" si="69"/>
        <v/>
      </c>
      <c r="T224" s="69" t="str">
        <f t="shared" si="70"/>
        <v/>
      </c>
      <c r="U224" s="37" t="str">
        <f t="shared" si="64"/>
        <v/>
      </c>
      <c r="V224" s="37" t="str">
        <f t="shared" si="65"/>
        <v/>
      </c>
      <c r="W224" s="206" t="str">
        <f t="shared" si="83"/>
        <v/>
      </c>
      <c r="X224" s="206" t="str">
        <f t="shared" si="84"/>
        <v/>
      </c>
      <c r="Y224" s="37" t="str">
        <f t="shared" si="81"/>
        <v/>
      </c>
      <c r="Z224" s="37" t="str">
        <f t="shared" si="82"/>
        <v/>
      </c>
      <c r="AA224" s="38" t="str">
        <f t="shared" si="71"/>
        <v/>
      </c>
      <c r="AB224" s="39" t="str">
        <f t="shared" si="72"/>
        <v/>
      </c>
      <c r="AC224" s="146" t="str">
        <f>IF(ISBLANK($F224),"",IF(ISNA(VBLookup($F224,Сектора!$B$2:$G$6725,4)),"Unknown",VBLookup($F224,Сектора!$B$2:$G$6725,4)))</f>
        <v/>
      </c>
      <c r="AD224" s="146" t="str">
        <f>IF(ISBLANK($F224),"",IF(ISNA(VBLookup($F224,Сектора!$B$2:$G$6725,3)),"Unknown",VBLookup($F224,Сектора!$B$2:$G$6725,3)))</f>
        <v/>
      </c>
      <c r="AE224" s="146" t="str">
        <f>IF(ISBLANK($F224),"",IF(ISNA(VBLookup($F224,Сектора!$B$2:$G$6725,6)),"Unknown",VBLookup($F224,Сектора!$B$2:$G$6725,6)))</f>
        <v/>
      </c>
      <c r="AF224" s="146" t="str">
        <f>IF(ISNUMBER($B224),VBLookup(WEEKDAY($B224,2),Служебный!$I$2:$J$8,2),"")</f>
        <v/>
      </c>
      <c r="AG224" s="38" t="str">
        <f t="shared" si="73"/>
        <v/>
      </c>
      <c r="AH224" s="146" t="str">
        <f>IF(ISNUMBER($B224),VBLookup(MONTH($B224),Служебный!$L$2:$M$13,2),"")</f>
        <v/>
      </c>
      <c r="AI224" s="38" t="str">
        <f t="shared" si="74"/>
        <v/>
      </c>
      <c r="AJ224" s="210" t="str">
        <f t="shared" si="75"/>
        <v/>
      </c>
      <c r="AK224" s="211" t="str">
        <f t="shared" si="66"/>
        <v/>
      </c>
      <c r="AL224" s="212" t="str">
        <f t="shared" si="76"/>
        <v/>
      </c>
      <c r="AM224" s="213" t="str">
        <f t="shared" si="79"/>
        <v/>
      </c>
      <c r="AN224" s="213" t="str">
        <f t="shared" si="77"/>
        <v/>
      </c>
      <c r="AO224" s="212" t="str">
        <f t="shared" si="78"/>
        <v/>
      </c>
    </row>
    <row r="225" spans="1:41" ht="15" customHeight="1" x14ac:dyDescent="0.25">
      <c r="A225" s="72">
        <v>224</v>
      </c>
      <c r="B225" s="214"/>
      <c r="C225" s="214"/>
      <c r="D225" s="204"/>
      <c r="E225" s="204"/>
      <c r="F225" s="151"/>
      <c r="G225" s="151"/>
      <c r="H225" s="36"/>
      <c r="I225" s="80"/>
      <c r="J225" s="80"/>
      <c r="K225" s="81"/>
      <c r="L225" s="152"/>
      <c r="M225" s="152"/>
      <c r="N225" s="215"/>
      <c r="O225" s="152"/>
      <c r="P225" s="80"/>
      <c r="Q225" s="37" t="str">
        <f t="shared" si="80"/>
        <v/>
      </c>
      <c r="R225" s="37" t="str">
        <f t="shared" si="68"/>
        <v/>
      </c>
      <c r="S225" s="37" t="str">
        <f t="shared" si="69"/>
        <v/>
      </c>
      <c r="T225" s="69" t="str">
        <f t="shared" si="70"/>
        <v/>
      </c>
      <c r="U225" s="37" t="str">
        <f t="shared" si="64"/>
        <v/>
      </c>
      <c r="V225" s="37" t="str">
        <f t="shared" si="65"/>
        <v/>
      </c>
      <c r="W225" s="206" t="str">
        <f t="shared" si="83"/>
        <v/>
      </c>
      <c r="X225" s="206" t="str">
        <f t="shared" si="84"/>
        <v/>
      </c>
      <c r="Y225" s="37" t="str">
        <f t="shared" si="81"/>
        <v/>
      </c>
      <c r="Z225" s="37" t="str">
        <f t="shared" si="82"/>
        <v/>
      </c>
      <c r="AA225" s="38" t="str">
        <f t="shared" si="71"/>
        <v/>
      </c>
      <c r="AB225" s="39" t="str">
        <f t="shared" si="72"/>
        <v/>
      </c>
      <c r="AC225" s="146" t="str">
        <f>IF(ISBLANK($F225),"",IF(ISNA(VBLookup($F225,Сектора!$B$2:$G$6725,4)),"Unknown",VBLookup($F225,Сектора!$B$2:$G$6725,4)))</f>
        <v/>
      </c>
      <c r="AD225" s="146" t="str">
        <f>IF(ISBLANK($F225),"",IF(ISNA(VBLookup($F225,Сектора!$B$2:$G$6725,3)),"Unknown",VBLookup($F225,Сектора!$B$2:$G$6725,3)))</f>
        <v/>
      </c>
      <c r="AE225" s="146" t="str">
        <f>IF(ISBLANK($F225),"",IF(ISNA(VBLookup($F225,Сектора!$B$2:$G$6725,6)),"Unknown",VBLookup($F225,Сектора!$B$2:$G$6725,6)))</f>
        <v/>
      </c>
      <c r="AF225" s="146" t="str">
        <f>IF(ISNUMBER($B225),VBLookup(WEEKDAY($B225,2),Служебный!$I$2:$J$8,2),"")</f>
        <v/>
      </c>
      <c r="AG225" s="38" t="str">
        <f t="shared" si="73"/>
        <v/>
      </c>
      <c r="AH225" s="146" t="str">
        <f>IF(ISNUMBER($B225),VBLookup(MONTH($B225),Служебный!$L$2:$M$13,2),"")</f>
        <v/>
      </c>
      <c r="AI225" s="38" t="str">
        <f t="shared" si="74"/>
        <v/>
      </c>
      <c r="AJ225" s="210" t="str">
        <f t="shared" si="75"/>
        <v/>
      </c>
      <c r="AK225" s="211" t="str">
        <f t="shared" si="66"/>
        <v/>
      </c>
      <c r="AL225" s="212" t="str">
        <f t="shared" si="76"/>
        <v/>
      </c>
      <c r="AM225" s="213" t="str">
        <f t="shared" si="79"/>
        <v/>
      </c>
      <c r="AN225" s="213" t="str">
        <f t="shared" si="77"/>
        <v/>
      </c>
      <c r="AO225" s="212" t="str">
        <f t="shared" si="78"/>
        <v/>
      </c>
    </row>
    <row r="226" spans="1:41" ht="15" customHeight="1" x14ac:dyDescent="0.25">
      <c r="A226" s="72">
        <v>225</v>
      </c>
      <c r="B226" s="214"/>
      <c r="C226" s="214"/>
      <c r="D226" s="204"/>
      <c r="E226" s="204"/>
      <c r="F226" s="151"/>
      <c r="G226" s="151"/>
      <c r="H226" s="36"/>
      <c r="I226" s="80"/>
      <c r="J226" s="80"/>
      <c r="K226" s="81"/>
      <c r="L226" s="152"/>
      <c r="M226" s="152"/>
      <c r="N226" s="215"/>
      <c r="O226" s="152"/>
      <c r="P226" s="80"/>
      <c r="Q226" s="37" t="str">
        <f t="shared" si="80"/>
        <v/>
      </c>
      <c r="R226" s="37" t="str">
        <f t="shared" si="68"/>
        <v/>
      </c>
      <c r="S226" s="37" t="str">
        <f t="shared" si="69"/>
        <v/>
      </c>
      <c r="T226" s="69" t="str">
        <f t="shared" si="70"/>
        <v/>
      </c>
      <c r="U226" s="37" t="str">
        <f t="shared" si="64"/>
        <v/>
      </c>
      <c r="V226" s="37" t="str">
        <f t="shared" si="65"/>
        <v/>
      </c>
      <c r="W226" s="206" t="str">
        <f t="shared" si="83"/>
        <v/>
      </c>
      <c r="X226" s="206" t="str">
        <f t="shared" si="84"/>
        <v/>
      </c>
      <c r="Y226" s="37" t="str">
        <f t="shared" si="81"/>
        <v/>
      </c>
      <c r="Z226" s="37" t="str">
        <f t="shared" si="82"/>
        <v/>
      </c>
      <c r="AA226" s="38" t="str">
        <f t="shared" si="71"/>
        <v/>
      </c>
      <c r="AB226" s="39" t="str">
        <f t="shared" si="72"/>
        <v/>
      </c>
      <c r="AC226" s="146" t="str">
        <f>IF(ISBLANK($F226),"",IF(ISNA(VBLookup($F226,Сектора!$B$2:$G$6725,4)),"Unknown",VBLookup($F226,Сектора!$B$2:$G$6725,4)))</f>
        <v/>
      </c>
      <c r="AD226" s="146" t="str">
        <f>IF(ISBLANK($F226),"",IF(ISNA(VBLookup($F226,Сектора!$B$2:$G$6725,3)),"Unknown",VBLookup($F226,Сектора!$B$2:$G$6725,3)))</f>
        <v/>
      </c>
      <c r="AE226" s="146" t="str">
        <f>IF(ISBLANK($F226),"",IF(ISNA(VBLookup($F226,Сектора!$B$2:$G$6725,6)),"Unknown",VBLookup($F226,Сектора!$B$2:$G$6725,6)))</f>
        <v/>
      </c>
      <c r="AF226" s="146" t="str">
        <f>IF(ISNUMBER($B226),VBLookup(WEEKDAY($B226,2),Служебный!$I$2:$J$8,2),"")</f>
        <v/>
      </c>
      <c r="AG226" s="38" t="str">
        <f t="shared" si="73"/>
        <v/>
      </c>
      <c r="AH226" s="146" t="str">
        <f>IF(ISNUMBER($B226),VBLookup(MONTH($B226),Служебный!$L$2:$M$13,2),"")</f>
        <v/>
      </c>
      <c r="AI226" s="38" t="str">
        <f t="shared" si="74"/>
        <v/>
      </c>
      <c r="AJ226" s="210" t="str">
        <f t="shared" si="75"/>
        <v/>
      </c>
      <c r="AK226" s="211" t="str">
        <f t="shared" si="66"/>
        <v/>
      </c>
      <c r="AL226" s="212" t="str">
        <f t="shared" si="76"/>
        <v/>
      </c>
      <c r="AM226" s="213" t="str">
        <f t="shared" si="79"/>
        <v/>
      </c>
      <c r="AN226" s="213" t="str">
        <f t="shared" si="77"/>
        <v/>
      </c>
      <c r="AO226" s="212" t="str">
        <f t="shared" si="78"/>
        <v/>
      </c>
    </row>
    <row r="227" spans="1:41" ht="15" customHeight="1" x14ac:dyDescent="0.25">
      <c r="A227" s="72">
        <v>226</v>
      </c>
      <c r="B227" s="214"/>
      <c r="C227" s="214"/>
      <c r="D227" s="204"/>
      <c r="E227" s="204"/>
      <c r="F227" s="151"/>
      <c r="G227" s="151"/>
      <c r="H227" s="36"/>
      <c r="I227" s="80"/>
      <c r="J227" s="80"/>
      <c r="K227" s="81"/>
      <c r="L227" s="152"/>
      <c r="M227" s="152"/>
      <c r="N227" s="215"/>
      <c r="O227" s="152"/>
      <c r="P227" s="80"/>
      <c r="Q227" s="37" t="str">
        <f t="shared" si="80"/>
        <v/>
      </c>
      <c r="R227" s="37" t="str">
        <f t="shared" si="68"/>
        <v/>
      </c>
      <c r="S227" s="37" t="str">
        <f t="shared" si="69"/>
        <v/>
      </c>
      <c r="T227" s="69" t="str">
        <f t="shared" si="70"/>
        <v/>
      </c>
      <c r="U227" s="37" t="str">
        <f t="shared" si="64"/>
        <v/>
      </c>
      <c r="V227" s="37" t="str">
        <f t="shared" si="65"/>
        <v/>
      </c>
      <c r="W227" s="206" t="str">
        <f t="shared" si="83"/>
        <v/>
      </c>
      <c r="X227" s="206" t="str">
        <f t="shared" si="84"/>
        <v/>
      </c>
      <c r="Y227" s="37" t="str">
        <f t="shared" si="81"/>
        <v/>
      </c>
      <c r="Z227" s="37" t="str">
        <f t="shared" si="82"/>
        <v/>
      </c>
      <c r="AA227" s="38" t="str">
        <f t="shared" si="71"/>
        <v/>
      </c>
      <c r="AB227" s="39" t="str">
        <f t="shared" si="72"/>
        <v/>
      </c>
      <c r="AC227" s="146" t="str">
        <f>IF(ISBLANK($F227),"",IF(ISNA(VBLookup($F227,Сектора!$B$2:$G$6725,4)),"Unknown",VBLookup($F227,Сектора!$B$2:$G$6725,4)))</f>
        <v/>
      </c>
      <c r="AD227" s="146" t="str">
        <f>IF(ISBLANK($F227),"",IF(ISNA(VBLookup($F227,Сектора!$B$2:$G$6725,3)),"Unknown",VBLookup($F227,Сектора!$B$2:$G$6725,3)))</f>
        <v/>
      </c>
      <c r="AE227" s="146" t="str">
        <f>IF(ISBLANK($F227),"",IF(ISNA(VBLookup($F227,Сектора!$B$2:$G$6725,6)),"Unknown",VBLookup($F227,Сектора!$B$2:$G$6725,6)))</f>
        <v/>
      </c>
      <c r="AF227" s="146" t="str">
        <f>IF(ISNUMBER($B227),VBLookup(WEEKDAY($B227,2),Служебный!$I$2:$J$8,2),"")</f>
        <v/>
      </c>
      <c r="AG227" s="38" t="str">
        <f t="shared" si="73"/>
        <v/>
      </c>
      <c r="AH227" s="146" t="str">
        <f>IF(ISNUMBER($B227),VBLookup(MONTH($B227),Служебный!$L$2:$M$13,2),"")</f>
        <v/>
      </c>
      <c r="AI227" s="38" t="str">
        <f t="shared" si="74"/>
        <v/>
      </c>
      <c r="AJ227" s="210" t="str">
        <f t="shared" si="75"/>
        <v/>
      </c>
      <c r="AK227" s="211" t="str">
        <f t="shared" si="66"/>
        <v/>
      </c>
      <c r="AL227" s="212" t="str">
        <f t="shared" si="76"/>
        <v/>
      </c>
      <c r="AM227" s="213" t="str">
        <f t="shared" si="79"/>
        <v/>
      </c>
      <c r="AN227" s="213" t="str">
        <f t="shared" si="77"/>
        <v/>
      </c>
      <c r="AO227" s="212" t="str">
        <f t="shared" si="78"/>
        <v/>
      </c>
    </row>
    <row r="228" spans="1:41" ht="15" customHeight="1" x14ac:dyDescent="0.25">
      <c r="A228" s="72">
        <v>227</v>
      </c>
      <c r="B228" s="214"/>
      <c r="C228" s="214"/>
      <c r="D228" s="204"/>
      <c r="E228" s="204"/>
      <c r="F228" s="151"/>
      <c r="G228" s="151"/>
      <c r="H228" s="36"/>
      <c r="I228" s="80"/>
      <c r="J228" s="80"/>
      <c r="K228" s="81"/>
      <c r="L228" s="152"/>
      <c r="M228" s="152"/>
      <c r="N228" s="215"/>
      <c r="O228" s="152"/>
      <c r="P228" s="80"/>
      <c r="Q228" s="37" t="str">
        <f t="shared" si="80"/>
        <v/>
      </c>
      <c r="R228" s="37" t="str">
        <f t="shared" si="68"/>
        <v/>
      </c>
      <c r="S228" s="37" t="str">
        <f t="shared" si="69"/>
        <v/>
      </c>
      <c r="T228" s="69" t="str">
        <f t="shared" si="70"/>
        <v/>
      </c>
      <c r="U228" s="37" t="str">
        <f t="shared" si="64"/>
        <v/>
      </c>
      <c r="V228" s="37" t="str">
        <f t="shared" si="65"/>
        <v/>
      </c>
      <c r="W228" s="206" t="str">
        <f t="shared" si="83"/>
        <v/>
      </c>
      <c r="X228" s="206" t="str">
        <f t="shared" si="84"/>
        <v/>
      </c>
      <c r="Y228" s="37" t="str">
        <f t="shared" si="81"/>
        <v/>
      </c>
      <c r="Z228" s="37" t="str">
        <f t="shared" si="82"/>
        <v/>
      </c>
      <c r="AA228" s="38" t="str">
        <f t="shared" si="71"/>
        <v/>
      </c>
      <c r="AB228" s="39" t="str">
        <f t="shared" si="72"/>
        <v/>
      </c>
      <c r="AC228" s="146" t="str">
        <f>IF(ISBLANK($F228),"",IF(ISNA(VBLookup($F228,Сектора!$B$2:$G$6725,4)),"Unknown",VBLookup($F228,Сектора!$B$2:$G$6725,4)))</f>
        <v/>
      </c>
      <c r="AD228" s="146" t="str">
        <f>IF(ISBLANK($F228),"",IF(ISNA(VBLookup($F228,Сектора!$B$2:$G$6725,3)),"Unknown",VBLookup($F228,Сектора!$B$2:$G$6725,3)))</f>
        <v/>
      </c>
      <c r="AE228" s="146" t="str">
        <f>IF(ISBLANK($F228),"",IF(ISNA(VBLookup($F228,Сектора!$B$2:$G$6725,6)),"Unknown",VBLookup($F228,Сектора!$B$2:$G$6725,6)))</f>
        <v/>
      </c>
      <c r="AF228" s="146" t="str">
        <f>IF(ISNUMBER($B228),VBLookup(WEEKDAY($B228,2),Служебный!$I$2:$J$8,2),"")</f>
        <v/>
      </c>
      <c r="AG228" s="38" t="str">
        <f t="shared" si="73"/>
        <v/>
      </c>
      <c r="AH228" s="146" t="str">
        <f>IF(ISNUMBER($B228),VBLookup(MONTH($B228),Служебный!$L$2:$M$13,2),"")</f>
        <v/>
      </c>
      <c r="AI228" s="38" t="str">
        <f t="shared" si="74"/>
        <v/>
      </c>
      <c r="AJ228" s="210" t="str">
        <f t="shared" si="75"/>
        <v/>
      </c>
      <c r="AK228" s="211" t="str">
        <f t="shared" si="66"/>
        <v/>
      </c>
      <c r="AL228" s="212" t="str">
        <f t="shared" si="76"/>
        <v/>
      </c>
      <c r="AM228" s="213" t="str">
        <f t="shared" si="79"/>
        <v/>
      </c>
      <c r="AN228" s="213" t="str">
        <f t="shared" si="77"/>
        <v/>
      </c>
      <c r="AO228" s="212" t="str">
        <f t="shared" si="78"/>
        <v/>
      </c>
    </row>
    <row r="229" spans="1:41" ht="15" customHeight="1" x14ac:dyDescent="0.25">
      <c r="A229" s="72">
        <v>228</v>
      </c>
      <c r="B229" s="214"/>
      <c r="C229" s="214"/>
      <c r="D229" s="204"/>
      <c r="E229" s="204"/>
      <c r="F229" s="151"/>
      <c r="G229" s="151"/>
      <c r="H229" s="36"/>
      <c r="I229" s="80"/>
      <c r="J229" s="80"/>
      <c r="K229" s="81"/>
      <c r="L229" s="152"/>
      <c r="M229" s="152"/>
      <c r="N229" s="215"/>
      <c r="O229" s="152"/>
      <c r="P229" s="80"/>
      <c r="Q229" s="37" t="str">
        <f t="shared" si="80"/>
        <v/>
      </c>
      <c r="R229" s="37" t="str">
        <f t="shared" si="68"/>
        <v/>
      </c>
      <c r="S229" s="37" t="str">
        <f t="shared" si="69"/>
        <v/>
      </c>
      <c r="T229" s="69" t="str">
        <f t="shared" si="70"/>
        <v/>
      </c>
      <c r="U229" s="37" t="str">
        <f t="shared" si="64"/>
        <v/>
      </c>
      <c r="V229" s="37" t="str">
        <f t="shared" si="65"/>
        <v/>
      </c>
      <c r="W229" s="206" t="str">
        <f t="shared" si="83"/>
        <v/>
      </c>
      <c r="X229" s="206" t="str">
        <f t="shared" si="84"/>
        <v/>
      </c>
      <c r="Y229" s="37" t="str">
        <f t="shared" si="81"/>
        <v/>
      </c>
      <c r="Z229" s="37" t="str">
        <f t="shared" si="82"/>
        <v/>
      </c>
      <c r="AA229" s="38" t="str">
        <f t="shared" si="71"/>
        <v/>
      </c>
      <c r="AB229" s="39" t="str">
        <f t="shared" si="72"/>
        <v/>
      </c>
      <c r="AC229" s="146" t="str">
        <f>IF(ISBLANK($F229),"",IF(ISNA(VBLookup($F229,Сектора!$B$2:$G$6725,4)),"Unknown",VBLookup($F229,Сектора!$B$2:$G$6725,4)))</f>
        <v/>
      </c>
      <c r="AD229" s="146" t="str">
        <f>IF(ISBLANK($F229),"",IF(ISNA(VBLookup($F229,Сектора!$B$2:$G$6725,3)),"Unknown",VBLookup($F229,Сектора!$B$2:$G$6725,3)))</f>
        <v/>
      </c>
      <c r="AE229" s="146" t="str">
        <f>IF(ISBLANK($F229),"",IF(ISNA(VBLookup($F229,Сектора!$B$2:$G$6725,6)),"Unknown",VBLookup($F229,Сектора!$B$2:$G$6725,6)))</f>
        <v/>
      </c>
      <c r="AF229" s="146" t="str">
        <f>IF(ISNUMBER($B229),VBLookup(WEEKDAY($B229,2),Служебный!$I$2:$J$8,2),"")</f>
        <v/>
      </c>
      <c r="AG229" s="38" t="str">
        <f t="shared" si="73"/>
        <v/>
      </c>
      <c r="AH229" s="146" t="str">
        <f>IF(ISNUMBER($B229),VBLookup(MONTH($B229),Служебный!$L$2:$M$13,2),"")</f>
        <v/>
      </c>
      <c r="AI229" s="38" t="str">
        <f t="shared" si="74"/>
        <v/>
      </c>
      <c r="AJ229" s="210" t="str">
        <f t="shared" si="75"/>
        <v/>
      </c>
      <c r="AK229" s="211" t="str">
        <f t="shared" si="66"/>
        <v/>
      </c>
      <c r="AL229" s="212" t="str">
        <f t="shared" si="76"/>
        <v/>
      </c>
      <c r="AM229" s="213" t="str">
        <f t="shared" si="79"/>
        <v/>
      </c>
      <c r="AN229" s="213" t="str">
        <f t="shared" si="77"/>
        <v/>
      </c>
      <c r="AO229" s="212" t="str">
        <f t="shared" si="78"/>
        <v/>
      </c>
    </row>
    <row r="230" spans="1:41" ht="15" customHeight="1" x14ac:dyDescent="0.25">
      <c r="A230" s="72">
        <v>229</v>
      </c>
      <c r="B230" s="214"/>
      <c r="C230" s="214"/>
      <c r="D230" s="204"/>
      <c r="E230" s="204"/>
      <c r="F230" s="151"/>
      <c r="G230" s="151"/>
      <c r="H230" s="36"/>
      <c r="I230" s="80"/>
      <c r="J230" s="80"/>
      <c r="K230" s="81"/>
      <c r="L230" s="152"/>
      <c r="M230" s="152"/>
      <c r="N230" s="215"/>
      <c r="O230" s="152"/>
      <c r="P230" s="80"/>
      <c r="Q230" s="37" t="str">
        <f t="shared" si="80"/>
        <v/>
      </c>
      <c r="R230" s="37" t="str">
        <f t="shared" si="68"/>
        <v/>
      </c>
      <c r="S230" s="37" t="str">
        <f t="shared" si="69"/>
        <v/>
      </c>
      <c r="T230" s="69" t="str">
        <f t="shared" si="70"/>
        <v/>
      </c>
      <c r="U230" s="37" t="str">
        <f t="shared" si="64"/>
        <v/>
      </c>
      <c r="V230" s="37" t="str">
        <f t="shared" si="65"/>
        <v/>
      </c>
      <c r="W230" s="206" t="str">
        <f t="shared" si="83"/>
        <v/>
      </c>
      <c r="X230" s="206" t="str">
        <f t="shared" si="84"/>
        <v/>
      </c>
      <c r="Y230" s="37" t="str">
        <f t="shared" si="81"/>
        <v/>
      </c>
      <c r="Z230" s="37" t="str">
        <f t="shared" si="82"/>
        <v/>
      </c>
      <c r="AA230" s="38" t="str">
        <f t="shared" si="71"/>
        <v/>
      </c>
      <c r="AB230" s="39" t="str">
        <f t="shared" si="72"/>
        <v/>
      </c>
      <c r="AC230" s="146" t="str">
        <f>IF(ISBLANK($F230),"",IF(ISNA(VBLookup($F230,Сектора!$B$2:$G$6725,4)),"Unknown",VBLookup($F230,Сектора!$B$2:$G$6725,4)))</f>
        <v/>
      </c>
      <c r="AD230" s="146" t="str">
        <f>IF(ISBLANK($F230),"",IF(ISNA(VBLookup($F230,Сектора!$B$2:$G$6725,3)),"Unknown",VBLookup($F230,Сектора!$B$2:$G$6725,3)))</f>
        <v/>
      </c>
      <c r="AE230" s="146" t="str">
        <f>IF(ISBLANK($F230),"",IF(ISNA(VBLookup($F230,Сектора!$B$2:$G$6725,6)),"Unknown",VBLookup($F230,Сектора!$B$2:$G$6725,6)))</f>
        <v/>
      </c>
      <c r="AF230" s="146" t="str">
        <f>IF(ISNUMBER($B230),VBLookup(WEEKDAY($B230,2),Служебный!$I$2:$J$8,2),"")</f>
        <v/>
      </c>
      <c r="AG230" s="38" t="str">
        <f t="shared" si="73"/>
        <v/>
      </c>
      <c r="AH230" s="146" t="str">
        <f>IF(ISNUMBER($B230),VBLookup(MONTH($B230),Служебный!$L$2:$M$13,2),"")</f>
        <v/>
      </c>
      <c r="AI230" s="38" t="str">
        <f t="shared" si="74"/>
        <v/>
      </c>
      <c r="AJ230" s="210" t="str">
        <f t="shared" si="75"/>
        <v/>
      </c>
      <c r="AK230" s="211" t="str">
        <f t="shared" si="66"/>
        <v/>
      </c>
      <c r="AL230" s="212" t="str">
        <f t="shared" si="76"/>
        <v/>
      </c>
      <c r="AM230" s="213" t="str">
        <f t="shared" si="79"/>
        <v/>
      </c>
      <c r="AN230" s="213" t="str">
        <f t="shared" si="77"/>
        <v/>
      </c>
      <c r="AO230" s="212" t="str">
        <f t="shared" si="78"/>
        <v/>
      </c>
    </row>
    <row r="231" spans="1:41" ht="15" customHeight="1" x14ac:dyDescent="0.25">
      <c r="A231" s="72">
        <v>230</v>
      </c>
      <c r="B231" s="214"/>
      <c r="C231" s="214"/>
      <c r="D231" s="204"/>
      <c r="E231" s="204"/>
      <c r="F231" s="151"/>
      <c r="G231" s="151"/>
      <c r="H231" s="36"/>
      <c r="I231" s="80"/>
      <c r="J231" s="80"/>
      <c r="K231" s="81"/>
      <c r="L231" s="152"/>
      <c r="M231" s="152"/>
      <c r="N231" s="215"/>
      <c r="O231" s="152"/>
      <c r="P231" s="80"/>
      <c r="Q231" s="37" t="str">
        <f t="shared" si="80"/>
        <v/>
      </c>
      <c r="R231" s="37" t="str">
        <f t="shared" si="68"/>
        <v/>
      </c>
      <c r="S231" s="37" t="str">
        <f t="shared" si="69"/>
        <v/>
      </c>
      <c r="T231" s="69" t="str">
        <f t="shared" si="70"/>
        <v/>
      </c>
      <c r="U231" s="37" t="str">
        <f t="shared" si="64"/>
        <v/>
      </c>
      <c r="V231" s="37" t="str">
        <f t="shared" si="65"/>
        <v/>
      </c>
      <c r="W231" s="206" t="str">
        <f t="shared" si="83"/>
        <v/>
      </c>
      <c r="X231" s="206" t="str">
        <f t="shared" si="84"/>
        <v/>
      </c>
      <c r="Y231" s="37" t="str">
        <f t="shared" si="81"/>
        <v/>
      </c>
      <c r="Z231" s="37" t="str">
        <f t="shared" si="82"/>
        <v/>
      </c>
      <c r="AA231" s="38" t="str">
        <f t="shared" si="71"/>
        <v/>
      </c>
      <c r="AB231" s="39" t="str">
        <f t="shared" si="72"/>
        <v/>
      </c>
      <c r="AC231" s="146" t="str">
        <f>IF(ISBLANK($F231),"",IF(ISNA(VBLookup($F231,Сектора!$B$2:$G$6725,4)),"Unknown",VBLookup($F231,Сектора!$B$2:$G$6725,4)))</f>
        <v/>
      </c>
      <c r="AD231" s="146" t="str">
        <f>IF(ISBLANK($F231),"",IF(ISNA(VBLookup($F231,Сектора!$B$2:$G$6725,3)),"Unknown",VBLookup($F231,Сектора!$B$2:$G$6725,3)))</f>
        <v/>
      </c>
      <c r="AE231" s="146" t="str">
        <f>IF(ISBLANK($F231),"",IF(ISNA(VBLookup($F231,Сектора!$B$2:$G$6725,6)),"Unknown",VBLookup($F231,Сектора!$B$2:$G$6725,6)))</f>
        <v/>
      </c>
      <c r="AF231" s="146" t="str">
        <f>IF(ISNUMBER($B231),VBLookup(WEEKDAY($B231,2),Служебный!$I$2:$J$8,2),"")</f>
        <v/>
      </c>
      <c r="AG231" s="38" t="str">
        <f t="shared" si="73"/>
        <v/>
      </c>
      <c r="AH231" s="146" t="str">
        <f>IF(ISNUMBER($B231),VBLookup(MONTH($B231),Служебный!$L$2:$M$13,2),"")</f>
        <v/>
      </c>
      <c r="AI231" s="38" t="str">
        <f t="shared" si="74"/>
        <v/>
      </c>
      <c r="AJ231" s="210" t="str">
        <f t="shared" si="75"/>
        <v/>
      </c>
      <c r="AK231" s="211" t="str">
        <f t="shared" si="66"/>
        <v/>
      </c>
      <c r="AL231" s="212" t="str">
        <f t="shared" si="76"/>
        <v/>
      </c>
      <c r="AM231" s="213" t="str">
        <f t="shared" si="79"/>
        <v/>
      </c>
      <c r="AN231" s="213" t="str">
        <f t="shared" si="77"/>
        <v/>
      </c>
      <c r="AO231" s="212" t="str">
        <f t="shared" si="78"/>
        <v/>
      </c>
    </row>
    <row r="232" spans="1:41" ht="15" customHeight="1" x14ac:dyDescent="0.25">
      <c r="A232" s="72">
        <v>231</v>
      </c>
      <c r="B232" s="214"/>
      <c r="C232" s="214"/>
      <c r="D232" s="204"/>
      <c r="E232" s="204"/>
      <c r="F232" s="151"/>
      <c r="G232" s="151"/>
      <c r="H232" s="36"/>
      <c r="I232" s="80"/>
      <c r="J232" s="80"/>
      <c r="K232" s="81"/>
      <c r="L232" s="152"/>
      <c r="M232" s="152"/>
      <c r="N232" s="215"/>
      <c r="O232" s="152"/>
      <c r="P232" s="80"/>
      <c r="Q232" s="37" t="str">
        <f t="shared" si="80"/>
        <v/>
      </c>
      <c r="R232" s="37" t="str">
        <f t="shared" si="68"/>
        <v/>
      </c>
      <c r="S232" s="37" t="str">
        <f t="shared" si="69"/>
        <v/>
      </c>
      <c r="T232" s="69" t="str">
        <f t="shared" si="70"/>
        <v/>
      </c>
      <c r="U232" s="37" t="str">
        <f t="shared" si="64"/>
        <v/>
      </c>
      <c r="V232" s="37" t="str">
        <f t="shared" si="65"/>
        <v/>
      </c>
      <c r="W232" s="206" t="str">
        <f t="shared" si="83"/>
        <v/>
      </c>
      <c r="X232" s="206" t="str">
        <f t="shared" si="84"/>
        <v/>
      </c>
      <c r="Y232" s="37" t="str">
        <f t="shared" si="81"/>
        <v/>
      </c>
      <c r="Z232" s="37" t="str">
        <f t="shared" si="82"/>
        <v/>
      </c>
      <c r="AA232" s="38" t="str">
        <f t="shared" si="71"/>
        <v/>
      </c>
      <c r="AB232" s="39" t="str">
        <f t="shared" si="72"/>
        <v/>
      </c>
      <c r="AC232" s="146" t="str">
        <f>IF(ISBLANK($F232),"",IF(ISNA(VBLookup($F232,Сектора!$B$2:$G$6725,4)),"Unknown",VBLookup($F232,Сектора!$B$2:$G$6725,4)))</f>
        <v/>
      </c>
      <c r="AD232" s="146" t="str">
        <f>IF(ISBLANK($F232),"",IF(ISNA(VBLookup($F232,Сектора!$B$2:$G$6725,3)),"Unknown",VBLookup($F232,Сектора!$B$2:$G$6725,3)))</f>
        <v/>
      </c>
      <c r="AE232" s="146" t="str">
        <f>IF(ISBLANK($F232),"",IF(ISNA(VBLookup($F232,Сектора!$B$2:$G$6725,6)),"Unknown",VBLookup($F232,Сектора!$B$2:$G$6725,6)))</f>
        <v/>
      </c>
      <c r="AF232" s="146" t="str">
        <f>IF(ISNUMBER($B232),VBLookup(WEEKDAY($B232,2),Служебный!$I$2:$J$8,2),"")</f>
        <v/>
      </c>
      <c r="AG232" s="38" t="str">
        <f t="shared" si="73"/>
        <v/>
      </c>
      <c r="AH232" s="146" t="str">
        <f>IF(ISNUMBER($B232),VBLookup(MONTH($B232),Служебный!$L$2:$M$13,2),"")</f>
        <v/>
      </c>
      <c r="AI232" s="38" t="str">
        <f t="shared" si="74"/>
        <v/>
      </c>
      <c r="AJ232" s="210" t="str">
        <f t="shared" si="75"/>
        <v/>
      </c>
      <c r="AK232" s="211" t="str">
        <f t="shared" si="66"/>
        <v/>
      </c>
      <c r="AL232" s="212" t="str">
        <f t="shared" si="76"/>
        <v/>
      </c>
      <c r="AM232" s="213" t="str">
        <f t="shared" si="79"/>
        <v/>
      </c>
      <c r="AN232" s="213" t="str">
        <f t="shared" si="77"/>
        <v/>
      </c>
      <c r="AO232" s="212" t="str">
        <f t="shared" si="78"/>
        <v/>
      </c>
    </row>
    <row r="233" spans="1:41" ht="15" customHeight="1" x14ac:dyDescent="0.25">
      <c r="A233" s="72">
        <v>232</v>
      </c>
      <c r="B233" s="214"/>
      <c r="C233" s="214"/>
      <c r="D233" s="204"/>
      <c r="E233" s="204"/>
      <c r="F233" s="151"/>
      <c r="G233" s="151"/>
      <c r="H233" s="36"/>
      <c r="I233" s="80"/>
      <c r="J233" s="80"/>
      <c r="K233" s="81"/>
      <c r="L233" s="152"/>
      <c r="M233" s="152"/>
      <c r="N233" s="215"/>
      <c r="O233" s="152"/>
      <c r="P233" s="80"/>
      <c r="Q233" s="37" t="str">
        <f t="shared" si="80"/>
        <v/>
      </c>
      <c r="R233" s="37" t="str">
        <f t="shared" si="68"/>
        <v/>
      </c>
      <c r="S233" s="37" t="str">
        <f t="shared" si="69"/>
        <v/>
      </c>
      <c r="T233" s="69" t="str">
        <f t="shared" si="70"/>
        <v/>
      </c>
      <c r="U233" s="37" t="str">
        <f t="shared" si="64"/>
        <v/>
      </c>
      <c r="V233" s="37" t="str">
        <f t="shared" si="65"/>
        <v/>
      </c>
      <c r="W233" s="206" t="str">
        <f t="shared" si="83"/>
        <v/>
      </c>
      <c r="X233" s="206" t="str">
        <f t="shared" si="84"/>
        <v/>
      </c>
      <c r="Y233" s="37" t="str">
        <f t="shared" si="81"/>
        <v/>
      </c>
      <c r="Z233" s="37" t="str">
        <f t="shared" si="82"/>
        <v/>
      </c>
      <c r="AA233" s="38" t="str">
        <f t="shared" si="71"/>
        <v/>
      </c>
      <c r="AB233" s="39" t="str">
        <f t="shared" si="72"/>
        <v/>
      </c>
      <c r="AC233" s="146" t="str">
        <f>IF(ISBLANK($F233),"",IF(ISNA(VBLookup($F233,Сектора!$B$2:$G$6725,4)),"Unknown",VBLookup($F233,Сектора!$B$2:$G$6725,4)))</f>
        <v/>
      </c>
      <c r="AD233" s="146" t="str">
        <f>IF(ISBLANK($F233),"",IF(ISNA(VBLookup($F233,Сектора!$B$2:$G$6725,3)),"Unknown",VBLookup($F233,Сектора!$B$2:$G$6725,3)))</f>
        <v/>
      </c>
      <c r="AE233" s="146" t="str">
        <f>IF(ISBLANK($F233),"",IF(ISNA(VBLookup($F233,Сектора!$B$2:$G$6725,6)),"Unknown",VBLookup($F233,Сектора!$B$2:$G$6725,6)))</f>
        <v/>
      </c>
      <c r="AF233" s="146" t="str">
        <f>IF(ISNUMBER($B233),VBLookup(WEEKDAY($B233,2),Служебный!$I$2:$J$8,2),"")</f>
        <v/>
      </c>
      <c r="AG233" s="38" t="str">
        <f t="shared" si="73"/>
        <v/>
      </c>
      <c r="AH233" s="146" t="str">
        <f>IF(ISNUMBER($B233),VBLookup(MONTH($B233),Служебный!$L$2:$M$13,2),"")</f>
        <v/>
      </c>
      <c r="AI233" s="38" t="str">
        <f t="shared" si="74"/>
        <v/>
      </c>
      <c r="AJ233" s="210" t="str">
        <f t="shared" si="75"/>
        <v/>
      </c>
      <c r="AK233" s="211" t="str">
        <f t="shared" si="66"/>
        <v/>
      </c>
      <c r="AL233" s="212" t="str">
        <f t="shared" si="76"/>
        <v/>
      </c>
      <c r="AM233" s="213" t="str">
        <f t="shared" si="79"/>
        <v/>
      </c>
      <c r="AN233" s="213" t="str">
        <f t="shared" si="77"/>
        <v/>
      </c>
      <c r="AO233" s="212" t="str">
        <f t="shared" si="78"/>
        <v/>
      </c>
    </row>
    <row r="234" spans="1:41" ht="15" customHeight="1" x14ac:dyDescent="0.25">
      <c r="A234" s="72">
        <v>233</v>
      </c>
      <c r="B234" s="214"/>
      <c r="C234" s="214"/>
      <c r="D234" s="204"/>
      <c r="E234" s="204"/>
      <c r="F234" s="151"/>
      <c r="G234" s="151"/>
      <c r="H234" s="36"/>
      <c r="I234" s="80"/>
      <c r="J234" s="80"/>
      <c r="K234" s="81"/>
      <c r="L234" s="152"/>
      <c r="M234" s="152"/>
      <c r="N234" s="215"/>
      <c r="O234" s="152"/>
      <c r="P234" s="80"/>
      <c r="Q234" s="37" t="str">
        <f t="shared" si="80"/>
        <v/>
      </c>
      <c r="R234" s="37" t="str">
        <f t="shared" si="68"/>
        <v/>
      </c>
      <c r="S234" s="37" t="str">
        <f t="shared" si="69"/>
        <v/>
      </c>
      <c r="T234" s="69" t="str">
        <f t="shared" si="70"/>
        <v/>
      </c>
      <c r="U234" s="37" t="str">
        <f t="shared" si="64"/>
        <v/>
      </c>
      <c r="V234" s="37" t="str">
        <f t="shared" si="65"/>
        <v/>
      </c>
      <c r="W234" s="206" t="str">
        <f t="shared" si="83"/>
        <v/>
      </c>
      <c r="X234" s="206" t="str">
        <f t="shared" si="84"/>
        <v/>
      </c>
      <c r="Y234" s="37" t="str">
        <f t="shared" si="81"/>
        <v/>
      </c>
      <c r="Z234" s="37" t="str">
        <f t="shared" si="82"/>
        <v/>
      </c>
      <c r="AA234" s="38" t="str">
        <f t="shared" si="71"/>
        <v/>
      </c>
      <c r="AB234" s="39" t="str">
        <f t="shared" si="72"/>
        <v/>
      </c>
      <c r="AC234" s="146" t="str">
        <f>IF(ISBLANK($F234),"",IF(ISNA(VBLookup($F234,Сектора!$B$2:$G$6725,4)),"Unknown",VBLookup($F234,Сектора!$B$2:$G$6725,4)))</f>
        <v/>
      </c>
      <c r="AD234" s="146" t="str">
        <f>IF(ISBLANK($F234),"",IF(ISNA(VBLookup($F234,Сектора!$B$2:$G$6725,3)),"Unknown",VBLookup($F234,Сектора!$B$2:$G$6725,3)))</f>
        <v/>
      </c>
      <c r="AE234" s="146" t="str">
        <f>IF(ISBLANK($F234),"",IF(ISNA(VBLookup($F234,Сектора!$B$2:$G$6725,6)),"Unknown",VBLookup($F234,Сектора!$B$2:$G$6725,6)))</f>
        <v/>
      </c>
      <c r="AF234" s="146" t="str">
        <f>IF(ISNUMBER($B234),VBLookup(WEEKDAY($B234,2),Служебный!$I$2:$J$8,2),"")</f>
        <v/>
      </c>
      <c r="AG234" s="38" t="str">
        <f t="shared" si="73"/>
        <v/>
      </c>
      <c r="AH234" s="146" t="str">
        <f>IF(ISNUMBER($B234),VBLookup(MONTH($B234),Служебный!$L$2:$M$13,2),"")</f>
        <v/>
      </c>
      <c r="AI234" s="38" t="str">
        <f t="shared" si="74"/>
        <v/>
      </c>
      <c r="AJ234" s="210" t="str">
        <f t="shared" si="75"/>
        <v/>
      </c>
      <c r="AK234" s="211" t="str">
        <f t="shared" si="66"/>
        <v/>
      </c>
      <c r="AL234" s="212" t="str">
        <f t="shared" si="76"/>
        <v/>
      </c>
      <c r="AM234" s="213" t="str">
        <f t="shared" si="79"/>
        <v/>
      </c>
      <c r="AN234" s="213" t="str">
        <f t="shared" si="77"/>
        <v/>
      </c>
      <c r="AO234" s="212" t="str">
        <f t="shared" si="78"/>
        <v/>
      </c>
    </row>
    <row r="235" spans="1:41" ht="15" customHeight="1" x14ac:dyDescent="0.25">
      <c r="A235" s="72">
        <v>234</v>
      </c>
      <c r="B235" s="214"/>
      <c r="C235" s="214"/>
      <c r="D235" s="204"/>
      <c r="E235" s="204"/>
      <c r="F235" s="151"/>
      <c r="G235" s="151"/>
      <c r="H235" s="36"/>
      <c r="I235" s="80"/>
      <c r="J235" s="80"/>
      <c r="K235" s="81"/>
      <c r="L235" s="152"/>
      <c r="M235" s="152"/>
      <c r="N235" s="215"/>
      <c r="O235" s="152"/>
      <c r="P235" s="80"/>
      <c r="Q235" s="37" t="str">
        <f t="shared" si="80"/>
        <v/>
      </c>
      <c r="R235" s="37" t="str">
        <f t="shared" si="68"/>
        <v/>
      </c>
      <c r="S235" s="37" t="str">
        <f t="shared" si="69"/>
        <v/>
      </c>
      <c r="T235" s="69" t="str">
        <f t="shared" si="70"/>
        <v/>
      </c>
      <c r="U235" s="37" t="str">
        <f t="shared" si="64"/>
        <v/>
      </c>
      <c r="V235" s="37" t="str">
        <f t="shared" si="65"/>
        <v/>
      </c>
      <c r="W235" s="206" t="str">
        <f t="shared" si="83"/>
        <v/>
      </c>
      <c r="X235" s="206" t="str">
        <f t="shared" si="84"/>
        <v/>
      </c>
      <c r="Y235" s="37" t="str">
        <f t="shared" si="81"/>
        <v/>
      </c>
      <c r="Z235" s="37" t="str">
        <f t="shared" si="82"/>
        <v/>
      </c>
      <c r="AA235" s="38" t="str">
        <f t="shared" si="71"/>
        <v/>
      </c>
      <c r="AB235" s="39" t="str">
        <f t="shared" si="72"/>
        <v/>
      </c>
      <c r="AC235" s="146" t="str">
        <f>IF(ISBLANK($F235),"",IF(ISNA(VBLookup($F235,Сектора!$B$2:$G$6725,4)),"Unknown",VBLookup($F235,Сектора!$B$2:$G$6725,4)))</f>
        <v/>
      </c>
      <c r="AD235" s="146" t="str">
        <f>IF(ISBLANK($F235),"",IF(ISNA(VBLookup($F235,Сектора!$B$2:$G$6725,3)),"Unknown",VBLookup($F235,Сектора!$B$2:$G$6725,3)))</f>
        <v/>
      </c>
      <c r="AE235" s="146" t="str">
        <f>IF(ISBLANK($F235),"",IF(ISNA(VBLookup($F235,Сектора!$B$2:$G$6725,6)),"Unknown",VBLookup($F235,Сектора!$B$2:$G$6725,6)))</f>
        <v/>
      </c>
      <c r="AF235" s="146" t="str">
        <f>IF(ISNUMBER($B235),VBLookup(WEEKDAY($B235,2),Служебный!$I$2:$J$8,2),"")</f>
        <v/>
      </c>
      <c r="AG235" s="38" t="str">
        <f t="shared" si="73"/>
        <v/>
      </c>
      <c r="AH235" s="146" t="str">
        <f>IF(ISNUMBER($B235),VBLookup(MONTH($B235),Служебный!$L$2:$M$13,2),"")</f>
        <v/>
      </c>
      <c r="AI235" s="38" t="str">
        <f t="shared" si="74"/>
        <v/>
      </c>
      <c r="AJ235" s="210" t="str">
        <f t="shared" si="75"/>
        <v/>
      </c>
      <c r="AK235" s="211" t="str">
        <f t="shared" si="66"/>
        <v/>
      </c>
      <c r="AL235" s="212" t="str">
        <f t="shared" si="76"/>
        <v/>
      </c>
      <c r="AM235" s="213" t="str">
        <f t="shared" si="79"/>
        <v/>
      </c>
      <c r="AN235" s="213" t="str">
        <f t="shared" si="77"/>
        <v/>
      </c>
      <c r="AO235" s="212" t="str">
        <f t="shared" si="78"/>
        <v/>
      </c>
    </row>
    <row r="236" spans="1:41" ht="15" customHeight="1" x14ac:dyDescent="0.25">
      <c r="A236" s="72">
        <v>235</v>
      </c>
      <c r="B236" s="214"/>
      <c r="C236" s="214"/>
      <c r="D236" s="204"/>
      <c r="E236" s="204"/>
      <c r="F236" s="151"/>
      <c r="G236" s="151"/>
      <c r="H236" s="36"/>
      <c r="I236" s="80"/>
      <c r="J236" s="80"/>
      <c r="K236" s="81"/>
      <c r="L236" s="152"/>
      <c r="M236" s="152"/>
      <c r="N236" s="215"/>
      <c r="O236" s="152"/>
      <c r="P236" s="80"/>
      <c r="Q236" s="37" t="str">
        <f t="shared" si="80"/>
        <v/>
      </c>
      <c r="R236" s="37" t="str">
        <f t="shared" si="68"/>
        <v/>
      </c>
      <c r="S236" s="37" t="str">
        <f t="shared" si="69"/>
        <v/>
      </c>
      <c r="T236" s="69" t="str">
        <f t="shared" si="70"/>
        <v/>
      </c>
      <c r="U236" s="37" t="str">
        <f t="shared" si="64"/>
        <v/>
      </c>
      <c r="V236" s="37" t="str">
        <f t="shared" si="65"/>
        <v/>
      </c>
      <c r="W236" s="206" t="str">
        <f t="shared" si="83"/>
        <v/>
      </c>
      <c r="X236" s="206" t="str">
        <f t="shared" si="84"/>
        <v/>
      </c>
      <c r="Y236" s="37" t="str">
        <f t="shared" si="81"/>
        <v/>
      </c>
      <c r="Z236" s="37" t="str">
        <f t="shared" si="82"/>
        <v/>
      </c>
      <c r="AA236" s="38" t="str">
        <f t="shared" si="71"/>
        <v/>
      </c>
      <c r="AB236" s="39" t="str">
        <f t="shared" si="72"/>
        <v/>
      </c>
      <c r="AC236" s="146" t="str">
        <f>IF(ISBLANK($F236),"",IF(ISNA(VBLookup($F236,Сектора!$B$2:$G$6725,4)),"Unknown",VBLookup($F236,Сектора!$B$2:$G$6725,4)))</f>
        <v/>
      </c>
      <c r="AD236" s="146" t="str">
        <f>IF(ISBLANK($F236),"",IF(ISNA(VBLookup($F236,Сектора!$B$2:$G$6725,3)),"Unknown",VBLookup($F236,Сектора!$B$2:$G$6725,3)))</f>
        <v/>
      </c>
      <c r="AE236" s="146" t="str">
        <f>IF(ISBLANK($F236),"",IF(ISNA(VBLookup($F236,Сектора!$B$2:$G$6725,6)),"Unknown",VBLookup($F236,Сектора!$B$2:$G$6725,6)))</f>
        <v/>
      </c>
      <c r="AF236" s="146" t="str">
        <f>IF(ISNUMBER($B236),VBLookup(WEEKDAY($B236,2),Служебный!$I$2:$J$8,2),"")</f>
        <v/>
      </c>
      <c r="AG236" s="38" t="str">
        <f t="shared" si="73"/>
        <v/>
      </c>
      <c r="AH236" s="146" t="str">
        <f>IF(ISNUMBER($B236),VBLookup(MONTH($B236),Служебный!$L$2:$M$13,2),"")</f>
        <v/>
      </c>
      <c r="AI236" s="38" t="str">
        <f t="shared" si="74"/>
        <v/>
      </c>
      <c r="AJ236" s="210" t="str">
        <f t="shared" si="75"/>
        <v/>
      </c>
      <c r="AK236" s="211" t="str">
        <f t="shared" si="66"/>
        <v/>
      </c>
      <c r="AL236" s="212" t="str">
        <f t="shared" si="76"/>
        <v/>
      </c>
      <c r="AM236" s="213" t="str">
        <f t="shared" si="79"/>
        <v/>
      </c>
      <c r="AN236" s="213" t="str">
        <f t="shared" si="77"/>
        <v/>
      </c>
      <c r="AO236" s="212" t="str">
        <f t="shared" si="78"/>
        <v/>
      </c>
    </row>
    <row r="237" spans="1:41" ht="15" customHeight="1" x14ac:dyDescent="0.25">
      <c r="A237" s="72">
        <v>236</v>
      </c>
      <c r="B237" s="214"/>
      <c r="C237" s="214"/>
      <c r="D237" s="204"/>
      <c r="E237" s="204"/>
      <c r="F237" s="151"/>
      <c r="G237" s="151"/>
      <c r="H237" s="36"/>
      <c r="I237" s="80"/>
      <c r="J237" s="80"/>
      <c r="K237" s="81"/>
      <c r="L237" s="152"/>
      <c r="M237" s="152"/>
      <c r="N237" s="215"/>
      <c r="O237" s="152"/>
      <c r="P237" s="80"/>
      <c r="Q237" s="37" t="str">
        <f t="shared" si="80"/>
        <v/>
      </c>
      <c r="R237" s="37" t="str">
        <f t="shared" si="68"/>
        <v/>
      </c>
      <c r="S237" s="37" t="str">
        <f t="shared" si="69"/>
        <v/>
      </c>
      <c r="T237" s="69" t="str">
        <f t="shared" si="70"/>
        <v/>
      </c>
      <c r="U237" s="37" t="str">
        <f t="shared" si="64"/>
        <v/>
      </c>
      <c r="V237" s="37" t="str">
        <f t="shared" si="65"/>
        <v/>
      </c>
      <c r="W237" s="206" t="str">
        <f t="shared" si="83"/>
        <v/>
      </c>
      <c r="X237" s="206" t="str">
        <f t="shared" si="84"/>
        <v/>
      </c>
      <c r="Y237" s="37" t="str">
        <f t="shared" si="81"/>
        <v/>
      </c>
      <c r="Z237" s="37" t="str">
        <f t="shared" si="82"/>
        <v/>
      </c>
      <c r="AA237" s="38" t="str">
        <f t="shared" si="71"/>
        <v/>
      </c>
      <c r="AB237" s="39" t="str">
        <f t="shared" si="72"/>
        <v/>
      </c>
      <c r="AC237" s="146" t="str">
        <f>IF(ISBLANK($F237),"",IF(ISNA(VBLookup($F237,Сектора!$B$2:$G$6725,4)),"Unknown",VBLookup($F237,Сектора!$B$2:$G$6725,4)))</f>
        <v/>
      </c>
      <c r="AD237" s="146" t="str">
        <f>IF(ISBLANK($F237),"",IF(ISNA(VBLookup($F237,Сектора!$B$2:$G$6725,3)),"Unknown",VBLookup($F237,Сектора!$B$2:$G$6725,3)))</f>
        <v/>
      </c>
      <c r="AE237" s="146" t="str">
        <f>IF(ISBLANK($F237),"",IF(ISNA(VBLookup($F237,Сектора!$B$2:$G$6725,6)),"Unknown",VBLookup($F237,Сектора!$B$2:$G$6725,6)))</f>
        <v/>
      </c>
      <c r="AF237" s="146" t="str">
        <f>IF(ISNUMBER($B237),VBLookup(WEEKDAY($B237,2),Служебный!$I$2:$J$8,2),"")</f>
        <v/>
      </c>
      <c r="AG237" s="38" t="str">
        <f t="shared" si="73"/>
        <v/>
      </c>
      <c r="AH237" s="146" t="str">
        <f>IF(ISNUMBER($B237),VBLookup(MONTH($B237),Служебный!$L$2:$M$13,2),"")</f>
        <v/>
      </c>
      <c r="AI237" s="38" t="str">
        <f t="shared" si="74"/>
        <v/>
      </c>
      <c r="AJ237" s="210" t="str">
        <f t="shared" si="75"/>
        <v/>
      </c>
      <c r="AK237" s="211" t="str">
        <f t="shared" si="66"/>
        <v/>
      </c>
      <c r="AL237" s="212" t="str">
        <f t="shared" si="76"/>
        <v/>
      </c>
      <c r="AM237" s="213" t="str">
        <f t="shared" si="79"/>
        <v/>
      </c>
      <c r="AN237" s="213" t="str">
        <f t="shared" si="77"/>
        <v/>
      </c>
      <c r="AO237" s="212" t="str">
        <f t="shared" si="78"/>
        <v/>
      </c>
    </row>
    <row r="238" spans="1:41" ht="15" customHeight="1" x14ac:dyDescent="0.25">
      <c r="A238" s="72">
        <v>237</v>
      </c>
      <c r="B238" s="214"/>
      <c r="C238" s="214"/>
      <c r="D238" s="204"/>
      <c r="E238" s="204"/>
      <c r="F238" s="151"/>
      <c r="G238" s="151"/>
      <c r="H238" s="36"/>
      <c r="I238" s="80"/>
      <c r="J238" s="80"/>
      <c r="K238" s="81"/>
      <c r="L238" s="152"/>
      <c r="M238" s="152"/>
      <c r="N238" s="215"/>
      <c r="O238" s="152"/>
      <c r="P238" s="80"/>
      <c r="Q238" s="37" t="str">
        <f t="shared" si="80"/>
        <v/>
      </c>
      <c r="R238" s="37" t="str">
        <f t="shared" si="68"/>
        <v/>
      </c>
      <c r="S238" s="37" t="str">
        <f t="shared" si="69"/>
        <v/>
      </c>
      <c r="T238" s="69" t="str">
        <f t="shared" si="70"/>
        <v/>
      </c>
      <c r="U238" s="37" t="str">
        <f t="shared" si="64"/>
        <v/>
      </c>
      <c r="V238" s="37" t="str">
        <f t="shared" si="65"/>
        <v/>
      </c>
      <c r="W238" s="206" t="str">
        <f t="shared" si="83"/>
        <v/>
      </c>
      <c r="X238" s="206" t="str">
        <f t="shared" si="84"/>
        <v/>
      </c>
      <c r="Y238" s="37" t="str">
        <f t="shared" si="81"/>
        <v/>
      </c>
      <c r="Z238" s="37" t="str">
        <f t="shared" si="82"/>
        <v/>
      </c>
      <c r="AA238" s="38" t="str">
        <f t="shared" si="71"/>
        <v/>
      </c>
      <c r="AB238" s="39" t="str">
        <f t="shared" si="72"/>
        <v/>
      </c>
      <c r="AC238" s="146" t="str">
        <f>IF(ISBLANK($F238),"",IF(ISNA(VBLookup($F238,Сектора!$B$2:$G$6725,4)),"Unknown",VBLookup($F238,Сектора!$B$2:$G$6725,4)))</f>
        <v/>
      </c>
      <c r="AD238" s="146" t="str">
        <f>IF(ISBLANK($F238),"",IF(ISNA(VBLookup($F238,Сектора!$B$2:$G$6725,3)),"Unknown",VBLookup($F238,Сектора!$B$2:$G$6725,3)))</f>
        <v/>
      </c>
      <c r="AE238" s="146" t="str">
        <f>IF(ISBLANK($F238),"",IF(ISNA(VBLookup($F238,Сектора!$B$2:$G$6725,6)),"Unknown",VBLookup($F238,Сектора!$B$2:$G$6725,6)))</f>
        <v/>
      </c>
      <c r="AF238" s="146" t="str">
        <f>IF(ISNUMBER($B238),VBLookup(WEEKDAY($B238,2),Служебный!$I$2:$J$8,2),"")</f>
        <v/>
      </c>
      <c r="AG238" s="38" t="str">
        <f t="shared" si="73"/>
        <v/>
      </c>
      <c r="AH238" s="146" t="str">
        <f>IF(ISNUMBER($B238),VBLookup(MONTH($B238),Служебный!$L$2:$M$13,2),"")</f>
        <v/>
      </c>
      <c r="AI238" s="38" t="str">
        <f t="shared" si="74"/>
        <v/>
      </c>
      <c r="AJ238" s="210" t="str">
        <f t="shared" si="75"/>
        <v/>
      </c>
      <c r="AK238" s="211" t="str">
        <f t="shared" si="66"/>
        <v/>
      </c>
      <c r="AL238" s="212" t="str">
        <f t="shared" si="76"/>
        <v/>
      </c>
      <c r="AM238" s="213" t="str">
        <f t="shared" si="79"/>
        <v/>
      </c>
      <c r="AN238" s="213" t="str">
        <f t="shared" si="77"/>
        <v/>
      </c>
      <c r="AO238" s="212" t="str">
        <f t="shared" si="78"/>
        <v/>
      </c>
    </row>
    <row r="239" spans="1:41" ht="15" customHeight="1" x14ac:dyDescent="0.25">
      <c r="A239" s="72">
        <v>238</v>
      </c>
      <c r="B239" s="214"/>
      <c r="C239" s="214"/>
      <c r="D239" s="204"/>
      <c r="E239" s="204"/>
      <c r="F239" s="151"/>
      <c r="G239" s="151"/>
      <c r="H239" s="36"/>
      <c r="I239" s="80"/>
      <c r="J239" s="80"/>
      <c r="K239" s="81"/>
      <c r="L239" s="152"/>
      <c r="M239" s="152"/>
      <c r="N239" s="215"/>
      <c r="O239" s="152"/>
      <c r="P239" s="80"/>
      <c r="Q239" s="37" t="str">
        <f t="shared" si="80"/>
        <v/>
      </c>
      <c r="R239" s="37" t="str">
        <f t="shared" si="68"/>
        <v/>
      </c>
      <c r="S239" s="37" t="str">
        <f t="shared" si="69"/>
        <v/>
      </c>
      <c r="T239" s="69" t="str">
        <f t="shared" si="70"/>
        <v/>
      </c>
      <c r="U239" s="37" t="str">
        <f t="shared" si="64"/>
        <v/>
      </c>
      <c r="V239" s="37" t="str">
        <f t="shared" si="65"/>
        <v/>
      </c>
      <c r="W239" s="206" t="str">
        <f t="shared" si="83"/>
        <v/>
      </c>
      <c r="X239" s="206" t="str">
        <f t="shared" si="84"/>
        <v/>
      </c>
      <c r="Y239" s="37" t="str">
        <f t="shared" si="81"/>
        <v/>
      </c>
      <c r="Z239" s="37" t="str">
        <f t="shared" si="82"/>
        <v/>
      </c>
      <c r="AA239" s="38" t="str">
        <f t="shared" si="71"/>
        <v/>
      </c>
      <c r="AB239" s="39" t="str">
        <f t="shared" si="72"/>
        <v/>
      </c>
      <c r="AC239" s="146" t="str">
        <f>IF(ISBLANK($F239),"",IF(ISNA(VBLookup($F239,Сектора!$B$2:$G$6725,4)),"Unknown",VBLookup($F239,Сектора!$B$2:$G$6725,4)))</f>
        <v/>
      </c>
      <c r="AD239" s="146" t="str">
        <f>IF(ISBLANK($F239),"",IF(ISNA(VBLookup($F239,Сектора!$B$2:$G$6725,3)),"Unknown",VBLookup($F239,Сектора!$B$2:$G$6725,3)))</f>
        <v/>
      </c>
      <c r="AE239" s="146" t="str">
        <f>IF(ISBLANK($F239),"",IF(ISNA(VBLookup($F239,Сектора!$B$2:$G$6725,6)),"Unknown",VBLookup($F239,Сектора!$B$2:$G$6725,6)))</f>
        <v/>
      </c>
      <c r="AF239" s="146" t="str">
        <f>IF(ISNUMBER($B239),VBLookup(WEEKDAY($B239,2),Служебный!$I$2:$J$8,2),"")</f>
        <v/>
      </c>
      <c r="AG239" s="38" t="str">
        <f t="shared" si="73"/>
        <v/>
      </c>
      <c r="AH239" s="146" t="str">
        <f>IF(ISNUMBER($B239),VBLookup(MONTH($B239),Служебный!$L$2:$M$13,2),"")</f>
        <v/>
      </c>
      <c r="AI239" s="38" t="str">
        <f t="shared" si="74"/>
        <v/>
      </c>
      <c r="AJ239" s="210" t="str">
        <f t="shared" si="75"/>
        <v/>
      </c>
      <c r="AK239" s="211" t="str">
        <f t="shared" si="66"/>
        <v/>
      </c>
      <c r="AL239" s="212" t="str">
        <f t="shared" si="76"/>
        <v/>
      </c>
      <c r="AM239" s="213" t="str">
        <f t="shared" si="79"/>
        <v/>
      </c>
      <c r="AN239" s="213" t="str">
        <f t="shared" si="77"/>
        <v/>
      </c>
      <c r="AO239" s="212" t="str">
        <f t="shared" si="78"/>
        <v/>
      </c>
    </row>
    <row r="240" spans="1:41" ht="15" customHeight="1" x14ac:dyDescent="0.25">
      <c r="A240" s="72">
        <v>239</v>
      </c>
      <c r="B240" s="214"/>
      <c r="C240" s="214"/>
      <c r="D240" s="204"/>
      <c r="E240" s="204"/>
      <c r="F240" s="151"/>
      <c r="G240" s="151"/>
      <c r="H240" s="36"/>
      <c r="I240" s="80"/>
      <c r="J240" s="80"/>
      <c r="K240" s="81"/>
      <c r="L240" s="152"/>
      <c r="M240" s="152"/>
      <c r="N240" s="215"/>
      <c r="O240" s="152"/>
      <c r="P240" s="80"/>
      <c r="Q240" s="37" t="str">
        <f t="shared" si="80"/>
        <v/>
      </c>
      <c r="R240" s="37" t="str">
        <f t="shared" si="68"/>
        <v/>
      </c>
      <c r="S240" s="37" t="str">
        <f t="shared" si="69"/>
        <v/>
      </c>
      <c r="T240" s="69" t="str">
        <f t="shared" si="70"/>
        <v/>
      </c>
      <c r="U240" s="37" t="str">
        <f t="shared" si="64"/>
        <v/>
      </c>
      <c r="V240" s="37" t="str">
        <f t="shared" si="65"/>
        <v/>
      </c>
      <c r="W240" s="206" t="str">
        <f t="shared" si="83"/>
        <v/>
      </c>
      <c r="X240" s="206" t="str">
        <f t="shared" si="84"/>
        <v/>
      </c>
      <c r="Y240" s="37" t="str">
        <f t="shared" si="81"/>
        <v/>
      </c>
      <c r="Z240" s="37" t="str">
        <f t="shared" si="82"/>
        <v/>
      </c>
      <c r="AA240" s="38" t="str">
        <f t="shared" si="71"/>
        <v/>
      </c>
      <c r="AB240" s="39" t="str">
        <f t="shared" si="72"/>
        <v/>
      </c>
      <c r="AC240" s="146" t="str">
        <f>IF(ISBLANK($F240),"",IF(ISNA(VBLookup($F240,Сектора!$B$2:$G$6725,4)),"Unknown",VBLookup($F240,Сектора!$B$2:$G$6725,4)))</f>
        <v/>
      </c>
      <c r="AD240" s="146" t="str">
        <f>IF(ISBLANK($F240),"",IF(ISNA(VBLookup($F240,Сектора!$B$2:$G$6725,3)),"Unknown",VBLookup($F240,Сектора!$B$2:$G$6725,3)))</f>
        <v/>
      </c>
      <c r="AE240" s="146" t="str">
        <f>IF(ISBLANK($F240),"",IF(ISNA(VBLookup($F240,Сектора!$B$2:$G$6725,6)),"Unknown",VBLookup($F240,Сектора!$B$2:$G$6725,6)))</f>
        <v/>
      </c>
      <c r="AF240" s="146" t="str">
        <f>IF(ISNUMBER($B240),VBLookup(WEEKDAY($B240,2),Служебный!$I$2:$J$8,2),"")</f>
        <v/>
      </c>
      <c r="AG240" s="38" t="str">
        <f t="shared" si="73"/>
        <v/>
      </c>
      <c r="AH240" s="146" t="str">
        <f>IF(ISNUMBER($B240),VBLookup(MONTH($B240),Служебный!$L$2:$M$13,2),"")</f>
        <v/>
      </c>
      <c r="AI240" s="38" t="str">
        <f t="shared" si="74"/>
        <v/>
      </c>
      <c r="AJ240" s="210" t="str">
        <f t="shared" si="75"/>
        <v/>
      </c>
      <c r="AK240" s="211" t="str">
        <f t="shared" si="66"/>
        <v/>
      </c>
      <c r="AL240" s="212" t="str">
        <f t="shared" si="76"/>
        <v/>
      </c>
      <c r="AM240" s="213" t="str">
        <f t="shared" si="79"/>
        <v/>
      </c>
      <c r="AN240" s="213" t="str">
        <f t="shared" si="77"/>
        <v/>
      </c>
      <c r="AO240" s="212" t="str">
        <f t="shared" si="78"/>
        <v/>
      </c>
    </row>
    <row r="241" spans="1:41" ht="15" customHeight="1" x14ac:dyDescent="0.25">
      <c r="A241" s="72">
        <v>240</v>
      </c>
      <c r="B241" s="214"/>
      <c r="C241" s="214"/>
      <c r="D241" s="204"/>
      <c r="E241" s="204"/>
      <c r="F241" s="151"/>
      <c r="G241" s="151"/>
      <c r="H241" s="36"/>
      <c r="I241" s="80"/>
      <c r="J241" s="80"/>
      <c r="K241" s="81"/>
      <c r="L241" s="152"/>
      <c r="M241" s="152"/>
      <c r="N241" s="215"/>
      <c r="O241" s="152"/>
      <c r="P241" s="80"/>
      <c r="Q241" s="37" t="str">
        <f t="shared" si="80"/>
        <v/>
      </c>
      <c r="R241" s="37" t="str">
        <f t="shared" si="68"/>
        <v/>
      </c>
      <c r="S241" s="37" t="str">
        <f t="shared" si="69"/>
        <v/>
      </c>
      <c r="T241" s="69" t="str">
        <f t="shared" si="70"/>
        <v/>
      </c>
      <c r="U241" s="37" t="str">
        <f t="shared" si="64"/>
        <v/>
      </c>
      <c r="V241" s="37" t="str">
        <f t="shared" si="65"/>
        <v/>
      </c>
      <c r="W241" s="206" t="str">
        <f t="shared" si="83"/>
        <v/>
      </c>
      <c r="X241" s="206" t="str">
        <f t="shared" si="84"/>
        <v/>
      </c>
      <c r="Y241" s="37" t="str">
        <f t="shared" si="81"/>
        <v/>
      </c>
      <c r="Z241" s="37" t="str">
        <f t="shared" si="82"/>
        <v/>
      </c>
      <c r="AA241" s="38" t="str">
        <f t="shared" si="71"/>
        <v/>
      </c>
      <c r="AB241" s="39" t="str">
        <f t="shared" si="72"/>
        <v/>
      </c>
      <c r="AC241" s="146" t="str">
        <f>IF(ISBLANK($F241),"",IF(ISNA(VBLookup($F241,Сектора!$B$2:$G$6725,4)),"Unknown",VBLookup($F241,Сектора!$B$2:$G$6725,4)))</f>
        <v/>
      </c>
      <c r="AD241" s="146" t="str">
        <f>IF(ISBLANK($F241),"",IF(ISNA(VBLookup($F241,Сектора!$B$2:$G$6725,3)),"Unknown",VBLookup($F241,Сектора!$B$2:$G$6725,3)))</f>
        <v/>
      </c>
      <c r="AE241" s="146" t="str">
        <f>IF(ISBLANK($F241),"",IF(ISNA(VBLookup($F241,Сектора!$B$2:$G$6725,6)),"Unknown",VBLookup($F241,Сектора!$B$2:$G$6725,6)))</f>
        <v/>
      </c>
      <c r="AF241" s="146" t="str">
        <f>IF(ISNUMBER($B241),VBLookup(WEEKDAY($B241,2),Служебный!$I$2:$J$8,2),"")</f>
        <v/>
      </c>
      <c r="AG241" s="38" t="str">
        <f t="shared" si="73"/>
        <v/>
      </c>
      <c r="AH241" s="146" t="str">
        <f>IF(ISNUMBER($B241),VBLookup(MONTH($B241),Служебный!$L$2:$M$13,2),"")</f>
        <v/>
      </c>
      <c r="AI241" s="38" t="str">
        <f t="shared" si="74"/>
        <v/>
      </c>
      <c r="AJ241" s="210" t="str">
        <f t="shared" si="75"/>
        <v/>
      </c>
      <c r="AK241" s="211" t="str">
        <f t="shared" si="66"/>
        <v/>
      </c>
      <c r="AL241" s="212" t="str">
        <f t="shared" si="76"/>
        <v/>
      </c>
      <c r="AM241" s="213" t="str">
        <f t="shared" si="79"/>
        <v/>
      </c>
      <c r="AN241" s="213" t="str">
        <f t="shared" si="77"/>
        <v/>
      </c>
      <c r="AO241" s="212" t="str">
        <f t="shared" si="78"/>
        <v/>
      </c>
    </row>
    <row r="242" spans="1:41" ht="15" customHeight="1" x14ac:dyDescent="0.25">
      <c r="A242" s="72">
        <v>241</v>
      </c>
      <c r="B242" s="214"/>
      <c r="C242" s="214"/>
      <c r="D242" s="204"/>
      <c r="E242" s="204"/>
      <c r="F242" s="151"/>
      <c r="G242" s="151"/>
      <c r="H242" s="36"/>
      <c r="I242" s="80"/>
      <c r="J242" s="80"/>
      <c r="K242" s="81"/>
      <c r="L242" s="152"/>
      <c r="M242" s="152"/>
      <c r="N242" s="215"/>
      <c r="O242" s="152"/>
      <c r="P242" s="80"/>
      <c r="Q242" s="37" t="str">
        <f t="shared" si="80"/>
        <v/>
      </c>
      <c r="R242" s="37" t="str">
        <f t="shared" si="68"/>
        <v/>
      </c>
      <c r="S242" s="37" t="str">
        <f t="shared" si="69"/>
        <v/>
      </c>
      <c r="T242" s="69" t="str">
        <f t="shared" si="70"/>
        <v/>
      </c>
      <c r="U242" s="37" t="str">
        <f t="shared" si="64"/>
        <v/>
      </c>
      <c r="V242" s="37" t="str">
        <f t="shared" si="65"/>
        <v/>
      </c>
      <c r="W242" s="206" t="str">
        <f t="shared" si="83"/>
        <v/>
      </c>
      <c r="X242" s="206" t="str">
        <f t="shared" si="84"/>
        <v/>
      </c>
      <c r="Y242" s="37" t="str">
        <f t="shared" si="81"/>
        <v/>
      </c>
      <c r="Z242" s="37" t="str">
        <f t="shared" si="82"/>
        <v/>
      </c>
      <c r="AA242" s="38" t="str">
        <f t="shared" si="71"/>
        <v/>
      </c>
      <c r="AB242" s="39" t="str">
        <f t="shared" si="72"/>
        <v/>
      </c>
      <c r="AC242" s="146" t="str">
        <f>IF(ISBLANK($F242),"",IF(ISNA(VBLookup($F242,Сектора!$B$2:$G$6725,4)),"Unknown",VBLookup($F242,Сектора!$B$2:$G$6725,4)))</f>
        <v/>
      </c>
      <c r="AD242" s="146" t="str">
        <f>IF(ISBLANK($F242),"",IF(ISNA(VBLookup($F242,Сектора!$B$2:$G$6725,3)),"Unknown",VBLookup($F242,Сектора!$B$2:$G$6725,3)))</f>
        <v/>
      </c>
      <c r="AE242" s="146" t="str">
        <f>IF(ISBLANK($F242),"",IF(ISNA(VBLookup($F242,Сектора!$B$2:$G$6725,6)),"Unknown",VBLookup($F242,Сектора!$B$2:$G$6725,6)))</f>
        <v/>
      </c>
      <c r="AF242" s="146" t="str">
        <f>IF(ISNUMBER($B242),VBLookup(WEEKDAY($B242,2),Служебный!$I$2:$J$8,2),"")</f>
        <v/>
      </c>
      <c r="AG242" s="38" t="str">
        <f t="shared" si="73"/>
        <v/>
      </c>
      <c r="AH242" s="146" t="str">
        <f>IF(ISNUMBER($B242),VBLookup(MONTH($B242),Служебный!$L$2:$M$13,2),"")</f>
        <v/>
      </c>
      <c r="AI242" s="38" t="str">
        <f t="shared" si="74"/>
        <v/>
      </c>
      <c r="AJ242" s="210" t="str">
        <f t="shared" si="75"/>
        <v/>
      </c>
      <c r="AK242" s="211" t="str">
        <f t="shared" si="66"/>
        <v/>
      </c>
      <c r="AL242" s="212" t="str">
        <f t="shared" si="76"/>
        <v/>
      </c>
      <c r="AM242" s="213" t="str">
        <f t="shared" si="79"/>
        <v/>
      </c>
      <c r="AN242" s="213" t="str">
        <f t="shared" si="77"/>
        <v/>
      </c>
      <c r="AO242" s="212" t="str">
        <f t="shared" si="78"/>
        <v/>
      </c>
    </row>
    <row r="243" spans="1:41" ht="15" customHeight="1" x14ac:dyDescent="0.25">
      <c r="A243" s="72">
        <v>242</v>
      </c>
      <c r="B243" s="214"/>
      <c r="C243" s="214"/>
      <c r="D243" s="204"/>
      <c r="E243" s="204"/>
      <c r="F243" s="151"/>
      <c r="G243" s="151"/>
      <c r="H243" s="36"/>
      <c r="I243" s="80"/>
      <c r="J243" s="80"/>
      <c r="K243" s="81"/>
      <c r="L243" s="152"/>
      <c r="M243" s="152"/>
      <c r="N243" s="215"/>
      <c r="O243" s="152"/>
      <c r="P243" s="80"/>
      <c r="Q243" s="37" t="str">
        <f t="shared" si="80"/>
        <v/>
      </c>
      <c r="R243" s="37" t="str">
        <f t="shared" si="68"/>
        <v/>
      </c>
      <c r="S243" s="37" t="str">
        <f t="shared" si="69"/>
        <v/>
      </c>
      <c r="T243" s="69" t="str">
        <f t="shared" si="70"/>
        <v/>
      </c>
      <c r="U243" s="37" t="str">
        <f t="shared" si="64"/>
        <v/>
      </c>
      <c r="V243" s="37" t="str">
        <f t="shared" si="65"/>
        <v/>
      </c>
      <c r="W243" s="206" t="str">
        <f t="shared" si="83"/>
        <v/>
      </c>
      <c r="X243" s="206" t="str">
        <f t="shared" si="84"/>
        <v/>
      </c>
      <c r="Y243" s="37" t="str">
        <f t="shared" si="81"/>
        <v/>
      </c>
      <c r="Z243" s="37" t="str">
        <f t="shared" si="82"/>
        <v/>
      </c>
      <c r="AA243" s="38" t="str">
        <f t="shared" si="71"/>
        <v/>
      </c>
      <c r="AB243" s="39" t="str">
        <f t="shared" si="72"/>
        <v/>
      </c>
      <c r="AC243" s="146" t="str">
        <f>IF(ISBLANK($F243),"",IF(ISNA(VBLookup($F243,Сектора!$B$2:$G$6725,4)),"Unknown",VBLookup($F243,Сектора!$B$2:$G$6725,4)))</f>
        <v/>
      </c>
      <c r="AD243" s="146" t="str">
        <f>IF(ISBLANK($F243),"",IF(ISNA(VBLookup($F243,Сектора!$B$2:$G$6725,3)),"Unknown",VBLookup($F243,Сектора!$B$2:$G$6725,3)))</f>
        <v/>
      </c>
      <c r="AE243" s="146" t="str">
        <f>IF(ISBLANK($F243),"",IF(ISNA(VBLookup($F243,Сектора!$B$2:$G$6725,6)),"Unknown",VBLookup($F243,Сектора!$B$2:$G$6725,6)))</f>
        <v/>
      </c>
      <c r="AF243" s="146" t="str">
        <f>IF(ISNUMBER($B243),VBLookup(WEEKDAY($B243,2),Служебный!$I$2:$J$8,2),"")</f>
        <v/>
      </c>
      <c r="AG243" s="38" t="str">
        <f t="shared" si="73"/>
        <v/>
      </c>
      <c r="AH243" s="146" t="str">
        <f>IF(ISNUMBER($B243),VBLookup(MONTH($B243),Служебный!$L$2:$M$13,2),"")</f>
        <v/>
      </c>
      <c r="AI243" s="38" t="str">
        <f t="shared" si="74"/>
        <v/>
      </c>
      <c r="AJ243" s="210" t="str">
        <f t="shared" si="75"/>
        <v/>
      </c>
      <c r="AK243" s="211" t="str">
        <f t="shared" si="66"/>
        <v/>
      </c>
      <c r="AL243" s="212" t="str">
        <f t="shared" si="76"/>
        <v/>
      </c>
      <c r="AM243" s="213" t="str">
        <f t="shared" si="79"/>
        <v/>
      </c>
      <c r="AN243" s="213" t="str">
        <f t="shared" si="77"/>
        <v/>
      </c>
      <c r="AO243" s="212" t="str">
        <f t="shared" si="78"/>
        <v/>
      </c>
    </row>
    <row r="244" spans="1:41" ht="15" customHeight="1" x14ac:dyDescent="0.25">
      <c r="A244" s="72">
        <v>243</v>
      </c>
      <c r="B244" s="214"/>
      <c r="C244" s="214"/>
      <c r="D244" s="204"/>
      <c r="E244" s="204"/>
      <c r="F244" s="151"/>
      <c r="G244" s="151"/>
      <c r="H244" s="36"/>
      <c r="I244" s="80"/>
      <c r="J244" s="80"/>
      <c r="K244" s="81"/>
      <c r="L244" s="152"/>
      <c r="M244" s="152"/>
      <c r="N244" s="215"/>
      <c r="O244" s="152"/>
      <c r="P244" s="80"/>
      <c r="Q244" s="37" t="str">
        <f t="shared" si="80"/>
        <v/>
      </c>
      <c r="R244" s="37" t="str">
        <f t="shared" si="68"/>
        <v/>
      </c>
      <c r="S244" s="37" t="str">
        <f t="shared" si="69"/>
        <v/>
      </c>
      <c r="T244" s="69" t="str">
        <f t="shared" si="70"/>
        <v/>
      </c>
      <c r="U244" s="37" t="str">
        <f t="shared" si="64"/>
        <v/>
      </c>
      <c r="V244" s="37" t="str">
        <f t="shared" si="65"/>
        <v/>
      </c>
      <c r="W244" s="206" t="str">
        <f t="shared" si="83"/>
        <v/>
      </c>
      <c r="X244" s="206" t="str">
        <f t="shared" si="84"/>
        <v/>
      </c>
      <c r="Y244" s="37" t="str">
        <f t="shared" si="81"/>
        <v/>
      </c>
      <c r="Z244" s="37" t="str">
        <f t="shared" si="82"/>
        <v/>
      </c>
      <c r="AA244" s="38" t="str">
        <f t="shared" si="71"/>
        <v/>
      </c>
      <c r="AB244" s="39" t="str">
        <f t="shared" si="72"/>
        <v/>
      </c>
      <c r="AC244" s="146" t="str">
        <f>IF(ISBLANK($F244),"",IF(ISNA(VBLookup($F244,Сектора!$B$2:$G$6725,4)),"Unknown",VBLookup($F244,Сектора!$B$2:$G$6725,4)))</f>
        <v/>
      </c>
      <c r="AD244" s="146" t="str">
        <f>IF(ISBLANK($F244),"",IF(ISNA(VBLookup($F244,Сектора!$B$2:$G$6725,3)),"Unknown",VBLookup($F244,Сектора!$B$2:$G$6725,3)))</f>
        <v/>
      </c>
      <c r="AE244" s="146" t="str">
        <f>IF(ISBLANK($F244),"",IF(ISNA(VBLookup($F244,Сектора!$B$2:$G$6725,6)),"Unknown",VBLookup($F244,Сектора!$B$2:$G$6725,6)))</f>
        <v/>
      </c>
      <c r="AF244" s="146" t="str">
        <f>IF(ISNUMBER($B244),VBLookup(WEEKDAY($B244,2),Служебный!$I$2:$J$8,2),"")</f>
        <v/>
      </c>
      <c r="AG244" s="38" t="str">
        <f t="shared" si="73"/>
        <v/>
      </c>
      <c r="AH244" s="146" t="str">
        <f>IF(ISNUMBER($B244),VBLookup(MONTH($B244),Служебный!$L$2:$M$13,2),"")</f>
        <v/>
      </c>
      <c r="AI244" s="38" t="str">
        <f t="shared" si="74"/>
        <v/>
      </c>
      <c r="AJ244" s="210" t="str">
        <f t="shared" si="75"/>
        <v/>
      </c>
      <c r="AK244" s="211" t="str">
        <f t="shared" si="66"/>
        <v/>
      </c>
      <c r="AL244" s="212" t="str">
        <f t="shared" si="76"/>
        <v/>
      </c>
      <c r="AM244" s="213" t="str">
        <f t="shared" si="79"/>
        <v/>
      </c>
      <c r="AN244" s="213" t="str">
        <f t="shared" si="77"/>
        <v/>
      </c>
      <c r="AO244" s="212" t="str">
        <f t="shared" si="78"/>
        <v/>
      </c>
    </row>
    <row r="245" spans="1:41" ht="15" customHeight="1" x14ac:dyDescent="0.25">
      <c r="A245" s="72">
        <v>244</v>
      </c>
      <c r="B245" s="214"/>
      <c r="C245" s="214"/>
      <c r="D245" s="204"/>
      <c r="E245" s="204"/>
      <c r="F245" s="151"/>
      <c r="G245" s="151"/>
      <c r="H245" s="36"/>
      <c r="I245" s="80"/>
      <c r="J245" s="80"/>
      <c r="K245" s="81"/>
      <c r="L245" s="152"/>
      <c r="M245" s="152"/>
      <c r="N245" s="215"/>
      <c r="O245" s="152"/>
      <c r="P245" s="80"/>
      <c r="Q245" s="37" t="str">
        <f t="shared" si="80"/>
        <v/>
      </c>
      <c r="R245" s="37" t="str">
        <f t="shared" si="68"/>
        <v/>
      </c>
      <c r="S245" s="37" t="str">
        <f t="shared" si="69"/>
        <v/>
      </c>
      <c r="T245" s="69" t="str">
        <f t="shared" si="70"/>
        <v/>
      </c>
      <c r="U245" s="37" t="str">
        <f t="shared" si="64"/>
        <v/>
      </c>
      <c r="V245" s="37" t="str">
        <f t="shared" si="65"/>
        <v/>
      </c>
      <c r="W245" s="206" t="str">
        <f t="shared" si="83"/>
        <v/>
      </c>
      <c r="X245" s="206" t="str">
        <f t="shared" si="84"/>
        <v/>
      </c>
      <c r="Y245" s="37" t="str">
        <f t="shared" si="81"/>
        <v/>
      </c>
      <c r="Z245" s="37" t="str">
        <f t="shared" si="82"/>
        <v/>
      </c>
      <c r="AA245" s="38" t="str">
        <f t="shared" si="71"/>
        <v/>
      </c>
      <c r="AB245" s="39" t="str">
        <f t="shared" si="72"/>
        <v/>
      </c>
      <c r="AC245" s="146" t="str">
        <f>IF(ISBLANK($F245),"",IF(ISNA(VBLookup($F245,Сектора!$B$2:$G$6725,4)),"Unknown",VBLookup($F245,Сектора!$B$2:$G$6725,4)))</f>
        <v/>
      </c>
      <c r="AD245" s="146" t="str">
        <f>IF(ISBLANK($F245),"",IF(ISNA(VBLookup($F245,Сектора!$B$2:$G$6725,3)),"Unknown",VBLookup($F245,Сектора!$B$2:$G$6725,3)))</f>
        <v/>
      </c>
      <c r="AE245" s="146" t="str">
        <f>IF(ISBLANK($F245),"",IF(ISNA(VBLookup($F245,Сектора!$B$2:$G$6725,6)),"Unknown",VBLookup($F245,Сектора!$B$2:$G$6725,6)))</f>
        <v/>
      </c>
      <c r="AF245" s="146" t="str">
        <f>IF(ISNUMBER($B245),VBLookup(WEEKDAY($B245,2),Служебный!$I$2:$J$8,2),"")</f>
        <v/>
      </c>
      <c r="AG245" s="38" t="str">
        <f t="shared" si="73"/>
        <v/>
      </c>
      <c r="AH245" s="146" t="str">
        <f>IF(ISNUMBER($B245),VBLookup(MONTH($B245),Служебный!$L$2:$M$13,2),"")</f>
        <v/>
      </c>
      <c r="AI245" s="38" t="str">
        <f t="shared" si="74"/>
        <v/>
      </c>
      <c r="AJ245" s="210" t="str">
        <f t="shared" si="75"/>
        <v/>
      </c>
      <c r="AK245" s="211" t="str">
        <f t="shared" si="66"/>
        <v/>
      </c>
      <c r="AL245" s="212" t="str">
        <f t="shared" si="76"/>
        <v/>
      </c>
      <c r="AM245" s="213" t="str">
        <f t="shared" si="79"/>
        <v/>
      </c>
      <c r="AN245" s="213" t="str">
        <f t="shared" si="77"/>
        <v/>
      </c>
      <c r="AO245" s="212" t="str">
        <f t="shared" si="78"/>
        <v/>
      </c>
    </row>
    <row r="246" spans="1:41" ht="15" customHeight="1" x14ac:dyDescent="0.25">
      <c r="A246" s="72">
        <v>245</v>
      </c>
      <c r="B246" s="214"/>
      <c r="C246" s="214"/>
      <c r="D246" s="204"/>
      <c r="E246" s="204"/>
      <c r="F246" s="151"/>
      <c r="G246" s="151"/>
      <c r="H246" s="36"/>
      <c r="I246" s="80"/>
      <c r="J246" s="80"/>
      <c r="K246" s="81"/>
      <c r="L246" s="152"/>
      <c r="M246" s="152"/>
      <c r="N246" s="215"/>
      <c r="O246" s="152"/>
      <c r="P246" s="80"/>
      <c r="Q246" s="37" t="str">
        <f t="shared" si="80"/>
        <v/>
      </c>
      <c r="R246" s="37" t="str">
        <f t="shared" si="68"/>
        <v/>
      </c>
      <c r="S246" s="37" t="str">
        <f t="shared" si="69"/>
        <v/>
      </c>
      <c r="T246" s="69" t="str">
        <f t="shared" si="70"/>
        <v/>
      </c>
      <c r="U246" s="37" t="str">
        <f t="shared" si="64"/>
        <v/>
      </c>
      <c r="V246" s="37" t="str">
        <f t="shared" si="65"/>
        <v/>
      </c>
      <c r="W246" s="206" t="str">
        <f t="shared" si="83"/>
        <v/>
      </c>
      <c r="X246" s="206" t="str">
        <f t="shared" si="84"/>
        <v/>
      </c>
      <c r="Y246" s="37" t="str">
        <f t="shared" si="81"/>
        <v/>
      </c>
      <c r="Z246" s="37" t="str">
        <f t="shared" si="82"/>
        <v/>
      </c>
      <c r="AA246" s="38" t="str">
        <f t="shared" si="71"/>
        <v/>
      </c>
      <c r="AB246" s="39" t="str">
        <f t="shared" si="72"/>
        <v/>
      </c>
      <c r="AC246" s="146" t="str">
        <f>IF(ISBLANK($F246),"",IF(ISNA(VBLookup($F246,Сектора!$B$2:$G$6725,4)),"Unknown",VBLookup($F246,Сектора!$B$2:$G$6725,4)))</f>
        <v/>
      </c>
      <c r="AD246" s="146" t="str">
        <f>IF(ISBLANK($F246),"",IF(ISNA(VBLookup($F246,Сектора!$B$2:$G$6725,3)),"Unknown",VBLookup($F246,Сектора!$B$2:$G$6725,3)))</f>
        <v/>
      </c>
      <c r="AE246" s="146" t="str">
        <f>IF(ISBLANK($F246),"",IF(ISNA(VBLookup($F246,Сектора!$B$2:$G$6725,6)),"Unknown",VBLookup($F246,Сектора!$B$2:$G$6725,6)))</f>
        <v/>
      </c>
      <c r="AF246" s="146" t="str">
        <f>IF(ISNUMBER($B246),VBLookup(WEEKDAY($B246,2),Служебный!$I$2:$J$8,2),"")</f>
        <v/>
      </c>
      <c r="AG246" s="38" t="str">
        <f t="shared" si="73"/>
        <v/>
      </c>
      <c r="AH246" s="146" t="str">
        <f>IF(ISNUMBER($B246),VBLookup(MONTH($B246),Служебный!$L$2:$M$13,2),"")</f>
        <v/>
      </c>
      <c r="AI246" s="38" t="str">
        <f t="shared" si="74"/>
        <v/>
      </c>
      <c r="AJ246" s="210" t="str">
        <f t="shared" si="75"/>
        <v/>
      </c>
      <c r="AK246" s="211" t="str">
        <f t="shared" si="66"/>
        <v/>
      </c>
      <c r="AL246" s="212" t="str">
        <f t="shared" si="76"/>
        <v/>
      </c>
      <c r="AM246" s="213" t="str">
        <f t="shared" si="79"/>
        <v/>
      </c>
      <c r="AN246" s="213" t="str">
        <f t="shared" si="77"/>
        <v/>
      </c>
      <c r="AO246" s="212" t="str">
        <f t="shared" si="78"/>
        <v/>
      </c>
    </row>
    <row r="247" spans="1:41" ht="15" customHeight="1" x14ac:dyDescent="0.25">
      <c r="A247" s="72">
        <v>246</v>
      </c>
      <c r="B247" s="214"/>
      <c r="C247" s="214"/>
      <c r="D247" s="204"/>
      <c r="E247" s="204"/>
      <c r="F247" s="151"/>
      <c r="G247" s="151"/>
      <c r="H247" s="36"/>
      <c r="I247" s="80"/>
      <c r="J247" s="80"/>
      <c r="K247" s="81"/>
      <c r="L247" s="152"/>
      <c r="M247" s="152"/>
      <c r="N247" s="215"/>
      <c r="O247" s="152"/>
      <c r="P247" s="80"/>
      <c r="Q247" s="37" t="str">
        <f t="shared" si="80"/>
        <v/>
      </c>
      <c r="R247" s="37" t="str">
        <f t="shared" si="68"/>
        <v/>
      </c>
      <c r="S247" s="37" t="str">
        <f t="shared" si="69"/>
        <v/>
      </c>
      <c r="T247" s="69" t="str">
        <f t="shared" si="70"/>
        <v/>
      </c>
      <c r="U247" s="37" t="str">
        <f t="shared" si="64"/>
        <v/>
      </c>
      <c r="V247" s="37" t="str">
        <f t="shared" si="65"/>
        <v/>
      </c>
      <c r="W247" s="206" t="str">
        <f t="shared" si="83"/>
        <v/>
      </c>
      <c r="X247" s="206" t="str">
        <f t="shared" si="84"/>
        <v/>
      </c>
      <c r="Y247" s="37" t="str">
        <f t="shared" si="81"/>
        <v/>
      </c>
      <c r="Z247" s="37" t="str">
        <f t="shared" si="82"/>
        <v/>
      </c>
      <c r="AA247" s="38" t="str">
        <f t="shared" si="71"/>
        <v/>
      </c>
      <c r="AB247" s="39" t="str">
        <f t="shared" si="72"/>
        <v/>
      </c>
      <c r="AC247" s="146" t="str">
        <f>IF(ISBLANK($F247),"",IF(ISNA(VBLookup($F247,Сектора!$B$2:$G$6725,4)),"Unknown",VBLookup($F247,Сектора!$B$2:$G$6725,4)))</f>
        <v/>
      </c>
      <c r="AD247" s="146" t="str">
        <f>IF(ISBLANK($F247),"",IF(ISNA(VBLookup($F247,Сектора!$B$2:$G$6725,3)),"Unknown",VBLookup($F247,Сектора!$B$2:$G$6725,3)))</f>
        <v/>
      </c>
      <c r="AE247" s="146" t="str">
        <f>IF(ISBLANK($F247),"",IF(ISNA(VBLookup($F247,Сектора!$B$2:$G$6725,6)),"Unknown",VBLookup($F247,Сектора!$B$2:$G$6725,6)))</f>
        <v/>
      </c>
      <c r="AF247" s="146" t="str">
        <f>IF(ISNUMBER($B247),VBLookup(WEEKDAY($B247,2),Служебный!$I$2:$J$8,2),"")</f>
        <v/>
      </c>
      <c r="AG247" s="38" t="str">
        <f t="shared" si="73"/>
        <v/>
      </c>
      <c r="AH247" s="146" t="str">
        <f>IF(ISNUMBER($B247),VBLookup(MONTH($B247),Служебный!$L$2:$M$13,2),"")</f>
        <v/>
      </c>
      <c r="AI247" s="38" t="str">
        <f t="shared" si="74"/>
        <v/>
      </c>
      <c r="AJ247" s="210" t="str">
        <f t="shared" si="75"/>
        <v/>
      </c>
      <c r="AK247" s="211" t="str">
        <f t="shared" si="66"/>
        <v/>
      </c>
      <c r="AL247" s="212" t="str">
        <f t="shared" si="76"/>
        <v/>
      </c>
      <c r="AM247" s="213" t="str">
        <f t="shared" si="79"/>
        <v/>
      </c>
      <c r="AN247" s="213" t="str">
        <f t="shared" si="77"/>
        <v/>
      </c>
      <c r="AO247" s="212" t="str">
        <f t="shared" si="78"/>
        <v/>
      </c>
    </row>
    <row r="248" spans="1:41" ht="15" customHeight="1" x14ac:dyDescent="0.25">
      <c r="A248" s="72">
        <v>247</v>
      </c>
      <c r="B248" s="214"/>
      <c r="C248" s="214"/>
      <c r="D248" s="204"/>
      <c r="E248" s="204"/>
      <c r="F248" s="151"/>
      <c r="G248" s="151"/>
      <c r="H248" s="36"/>
      <c r="I248" s="80"/>
      <c r="J248" s="80"/>
      <c r="K248" s="81"/>
      <c r="L248" s="152"/>
      <c r="M248" s="152"/>
      <c r="N248" s="215"/>
      <c r="O248" s="152"/>
      <c r="P248" s="80"/>
      <c r="Q248" s="37" t="str">
        <f t="shared" si="80"/>
        <v/>
      </c>
      <c r="R248" s="37" t="str">
        <f t="shared" si="68"/>
        <v/>
      </c>
      <c r="S248" s="37" t="str">
        <f t="shared" si="69"/>
        <v/>
      </c>
      <c r="T248" s="69" t="str">
        <f t="shared" si="70"/>
        <v/>
      </c>
      <c r="U248" s="37" t="str">
        <f t="shared" si="64"/>
        <v/>
      </c>
      <c r="V248" s="37" t="str">
        <f t="shared" si="65"/>
        <v/>
      </c>
      <c r="W248" s="206" t="str">
        <f t="shared" si="83"/>
        <v/>
      </c>
      <c r="X248" s="206" t="str">
        <f t="shared" si="84"/>
        <v/>
      </c>
      <c r="Y248" s="37" t="str">
        <f t="shared" si="81"/>
        <v/>
      </c>
      <c r="Z248" s="37" t="str">
        <f t="shared" si="82"/>
        <v/>
      </c>
      <c r="AA248" s="38" t="str">
        <f t="shared" si="71"/>
        <v/>
      </c>
      <c r="AB248" s="39" t="str">
        <f t="shared" si="72"/>
        <v/>
      </c>
      <c r="AC248" s="146" t="str">
        <f>IF(ISBLANK($F248),"",IF(ISNA(VBLookup($F248,Сектора!$B$2:$G$6725,4)),"Unknown",VBLookup($F248,Сектора!$B$2:$G$6725,4)))</f>
        <v/>
      </c>
      <c r="AD248" s="146" t="str">
        <f>IF(ISBLANK($F248),"",IF(ISNA(VBLookup($F248,Сектора!$B$2:$G$6725,3)),"Unknown",VBLookup($F248,Сектора!$B$2:$G$6725,3)))</f>
        <v/>
      </c>
      <c r="AE248" s="146" t="str">
        <f>IF(ISBLANK($F248),"",IF(ISNA(VBLookup($F248,Сектора!$B$2:$G$6725,6)),"Unknown",VBLookup($F248,Сектора!$B$2:$G$6725,6)))</f>
        <v/>
      </c>
      <c r="AF248" s="146" t="str">
        <f>IF(ISNUMBER($B248),VBLookup(WEEKDAY($B248,2),Служебный!$I$2:$J$8,2),"")</f>
        <v/>
      </c>
      <c r="AG248" s="38" t="str">
        <f t="shared" si="73"/>
        <v/>
      </c>
      <c r="AH248" s="146" t="str">
        <f>IF(ISNUMBER($B248),VBLookup(MONTH($B248),Служебный!$L$2:$M$13,2),"")</f>
        <v/>
      </c>
      <c r="AI248" s="38" t="str">
        <f t="shared" si="74"/>
        <v/>
      </c>
      <c r="AJ248" s="210" t="str">
        <f t="shared" si="75"/>
        <v/>
      </c>
      <c r="AK248" s="211" t="str">
        <f t="shared" si="66"/>
        <v/>
      </c>
      <c r="AL248" s="212" t="str">
        <f t="shared" si="76"/>
        <v/>
      </c>
      <c r="AM248" s="213" t="str">
        <f t="shared" si="79"/>
        <v/>
      </c>
      <c r="AN248" s="213" t="str">
        <f t="shared" si="77"/>
        <v/>
      </c>
      <c r="AO248" s="212" t="str">
        <f t="shared" si="78"/>
        <v/>
      </c>
    </row>
    <row r="249" spans="1:41" ht="15" customHeight="1" x14ac:dyDescent="0.25">
      <c r="A249" s="72">
        <v>248</v>
      </c>
      <c r="B249" s="214"/>
      <c r="C249" s="214"/>
      <c r="D249" s="204"/>
      <c r="E249" s="204"/>
      <c r="F249" s="151"/>
      <c r="G249" s="151"/>
      <c r="H249" s="36"/>
      <c r="I249" s="80"/>
      <c r="J249" s="80"/>
      <c r="K249" s="81"/>
      <c r="L249" s="152"/>
      <c r="M249" s="152"/>
      <c r="N249" s="215"/>
      <c r="O249" s="152"/>
      <c r="P249" s="80"/>
      <c r="Q249" s="37" t="str">
        <f t="shared" si="80"/>
        <v/>
      </c>
      <c r="R249" s="37" t="str">
        <f t="shared" si="68"/>
        <v/>
      </c>
      <c r="S249" s="37" t="str">
        <f t="shared" si="69"/>
        <v/>
      </c>
      <c r="T249" s="69" t="str">
        <f t="shared" si="70"/>
        <v/>
      </c>
      <c r="U249" s="37" t="str">
        <f t="shared" si="64"/>
        <v/>
      </c>
      <c r="V249" s="37" t="str">
        <f t="shared" si="65"/>
        <v/>
      </c>
      <c r="W249" s="206" t="str">
        <f t="shared" si="83"/>
        <v/>
      </c>
      <c r="X249" s="206" t="str">
        <f t="shared" si="84"/>
        <v/>
      </c>
      <c r="Y249" s="37" t="str">
        <f t="shared" si="81"/>
        <v/>
      </c>
      <c r="Z249" s="37" t="str">
        <f t="shared" si="82"/>
        <v/>
      </c>
      <c r="AA249" s="38" t="str">
        <f t="shared" si="71"/>
        <v/>
      </c>
      <c r="AB249" s="39" t="str">
        <f t="shared" si="72"/>
        <v/>
      </c>
      <c r="AC249" s="146" t="str">
        <f>IF(ISBLANK($F249),"",IF(ISNA(VBLookup($F249,Сектора!$B$2:$G$6725,4)),"Unknown",VBLookup($F249,Сектора!$B$2:$G$6725,4)))</f>
        <v/>
      </c>
      <c r="AD249" s="146" t="str">
        <f>IF(ISBLANK($F249),"",IF(ISNA(VBLookup($F249,Сектора!$B$2:$G$6725,3)),"Unknown",VBLookup($F249,Сектора!$B$2:$G$6725,3)))</f>
        <v/>
      </c>
      <c r="AE249" s="146" t="str">
        <f>IF(ISBLANK($F249),"",IF(ISNA(VBLookup($F249,Сектора!$B$2:$G$6725,6)),"Unknown",VBLookup($F249,Сектора!$B$2:$G$6725,6)))</f>
        <v/>
      </c>
      <c r="AF249" s="146" t="str">
        <f>IF(ISNUMBER($B249),VBLookup(WEEKDAY($B249,2),Служебный!$I$2:$J$8,2),"")</f>
        <v/>
      </c>
      <c r="AG249" s="38" t="str">
        <f t="shared" si="73"/>
        <v/>
      </c>
      <c r="AH249" s="146" t="str">
        <f>IF(ISNUMBER($B249),VBLookup(MONTH($B249),Служебный!$L$2:$M$13,2),"")</f>
        <v/>
      </c>
      <c r="AI249" s="38" t="str">
        <f t="shared" si="74"/>
        <v/>
      </c>
      <c r="AJ249" s="210" t="str">
        <f t="shared" si="75"/>
        <v/>
      </c>
      <c r="AK249" s="211" t="str">
        <f t="shared" si="66"/>
        <v/>
      </c>
      <c r="AL249" s="212" t="str">
        <f t="shared" si="76"/>
        <v/>
      </c>
      <c r="AM249" s="213" t="str">
        <f t="shared" si="79"/>
        <v/>
      </c>
      <c r="AN249" s="213" t="str">
        <f t="shared" si="77"/>
        <v/>
      </c>
      <c r="AO249" s="212" t="str">
        <f t="shared" si="78"/>
        <v/>
      </c>
    </row>
    <row r="250" spans="1:41" ht="15" customHeight="1" x14ac:dyDescent="0.25">
      <c r="A250" s="72">
        <v>249</v>
      </c>
      <c r="B250" s="214"/>
      <c r="C250" s="214"/>
      <c r="D250" s="204"/>
      <c r="E250" s="204"/>
      <c r="F250" s="151"/>
      <c r="G250" s="151"/>
      <c r="H250" s="36"/>
      <c r="I250" s="80"/>
      <c r="J250" s="80"/>
      <c r="K250" s="81"/>
      <c r="L250" s="152"/>
      <c r="M250" s="152"/>
      <c r="N250" s="215"/>
      <c r="O250" s="152"/>
      <c r="P250" s="80"/>
      <c r="Q250" s="37" t="str">
        <f t="shared" si="80"/>
        <v/>
      </c>
      <c r="R250" s="37" t="str">
        <f t="shared" si="68"/>
        <v/>
      </c>
      <c r="S250" s="37" t="str">
        <f t="shared" si="69"/>
        <v/>
      </c>
      <c r="T250" s="69" t="str">
        <f t="shared" si="70"/>
        <v/>
      </c>
      <c r="U250" s="37" t="str">
        <f t="shared" si="64"/>
        <v/>
      </c>
      <c r="V250" s="37" t="str">
        <f t="shared" si="65"/>
        <v/>
      </c>
      <c r="W250" s="206" t="str">
        <f t="shared" si="83"/>
        <v/>
      </c>
      <c r="X250" s="206" t="str">
        <f t="shared" si="84"/>
        <v/>
      </c>
      <c r="Y250" s="37" t="str">
        <f t="shared" si="81"/>
        <v/>
      </c>
      <c r="Z250" s="37" t="str">
        <f t="shared" si="82"/>
        <v/>
      </c>
      <c r="AA250" s="38" t="str">
        <f t="shared" si="71"/>
        <v/>
      </c>
      <c r="AB250" s="39" t="str">
        <f t="shared" si="72"/>
        <v/>
      </c>
      <c r="AC250" s="146" t="str">
        <f>IF(ISBLANK($F250),"",IF(ISNA(VBLookup($F250,Сектора!$B$2:$G$6725,4)),"Unknown",VBLookup($F250,Сектора!$B$2:$G$6725,4)))</f>
        <v/>
      </c>
      <c r="AD250" s="146" t="str">
        <f>IF(ISBLANK($F250),"",IF(ISNA(VBLookup($F250,Сектора!$B$2:$G$6725,3)),"Unknown",VBLookup($F250,Сектора!$B$2:$G$6725,3)))</f>
        <v/>
      </c>
      <c r="AE250" s="146" t="str">
        <f>IF(ISBLANK($F250),"",IF(ISNA(VBLookup($F250,Сектора!$B$2:$G$6725,6)),"Unknown",VBLookup($F250,Сектора!$B$2:$G$6725,6)))</f>
        <v/>
      </c>
      <c r="AF250" s="146" t="str">
        <f>IF(ISNUMBER($B250),VBLookup(WEEKDAY($B250,2),Служебный!$I$2:$J$8,2),"")</f>
        <v/>
      </c>
      <c r="AG250" s="38" t="str">
        <f t="shared" si="73"/>
        <v/>
      </c>
      <c r="AH250" s="146" t="str">
        <f>IF(ISNUMBER($B250),VBLookup(MONTH($B250),Служебный!$L$2:$M$13,2),"")</f>
        <v/>
      </c>
      <c r="AI250" s="38" t="str">
        <f t="shared" si="74"/>
        <v/>
      </c>
      <c r="AJ250" s="210" t="str">
        <f t="shared" si="75"/>
        <v/>
      </c>
      <c r="AK250" s="211" t="str">
        <f t="shared" si="66"/>
        <v/>
      </c>
      <c r="AL250" s="212" t="str">
        <f t="shared" si="76"/>
        <v/>
      </c>
      <c r="AM250" s="213" t="str">
        <f t="shared" si="79"/>
        <v/>
      </c>
      <c r="AN250" s="213" t="str">
        <f t="shared" si="77"/>
        <v/>
      </c>
      <c r="AO250" s="212" t="str">
        <f t="shared" si="78"/>
        <v/>
      </c>
    </row>
    <row r="251" spans="1:41" ht="15" customHeight="1" x14ac:dyDescent="0.25">
      <c r="A251" s="72">
        <v>250</v>
      </c>
      <c r="B251" s="214"/>
      <c r="C251" s="214"/>
      <c r="D251" s="204"/>
      <c r="E251" s="204"/>
      <c r="F251" s="151"/>
      <c r="G251" s="151"/>
      <c r="H251" s="36"/>
      <c r="I251" s="80"/>
      <c r="J251" s="80"/>
      <c r="K251" s="81"/>
      <c r="L251" s="152"/>
      <c r="M251" s="152"/>
      <c r="N251" s="215"/>
      <c r="O251" s="152"/>
      <c r="P251" s="80"/>
      <c r="Q251" s="37" t="str">
        <f t="shared" si="80"/>
        <v/>
      </c>
      <c r="R251" s="37" t="str">
        <f t="shared" si="68"/>
        <v/>
      </c>
      <c r="S251" s="37" t="str">
        <f t="shared" si="69"/>
        <v/>
      </c>
      <c r="T251" s="69" t="str">
        <f t="shared" si="70"/>
        <v/>
      </c>
      <c r="U251" s="37" t="str">
        <f t="shared" si="64"/>
        <v/>
      </c>
      <c r="V251" s="37" t="str">
        <f t="shared" si="65"/>
        <v/>
      </c>
      <c r="W251" s="206" t="str">
        <f t="shared" si="83"/>
        <v/>
      </c>
      <c r="X251" s="206" t="str">
        <f t="shared" si="84"/>
        <v/>
      </c>
      <c r="Y251" s="37" t="str">
        <f t="shared" si="81"/>
        <v/>
      </c>
      <c r="Z251" s="37" t="str">
        <f t="shared" si="82"/>
        <v/>
      </c>
      <c r="AA251" s="38" t="str">
        <f t="shared" si="71"/>
        <v/>
      </c>
      <c r="AB251" s="39" t="str">
        <f t="shared" si="72"/>
        <v/>
      </c>
      <c r="AC251" s="146" t="str">
        <f>IF(ISBLANK($F251),"",IF(ISNA(VBLookup($F251,Сектора!$B$2:$G$6725,4)),"Unknown",VBLookup($F251,Сектора!$B$2:$G$6725,4)))</f>
        <v/>
      </c>
      <c r="AD251" s="146" t="str">
        <f>IF(ISBLANK($F251),"",IF(ISNA(VBLookup($F251,Сектора!$B$2:$G$6725,3)),"Unknown",VBLookup($F251,Сектора!$B$2:$G$6725,3)))</f>
        <v/>
      </c>
      <c r="AE251" s="146" t="str">
        <f>IF(ISBLANK($F251),"",IF(ISNA(VBLookup($F251,Сектора!$B$2:$G$6725,6)),"Unknown",VBLookup($F251,Сектора!$B$2:$G$6725,6)))</f>
        <v/>
      </c>
      <c r="AF251" s="146" t="str">
        <f>IF(ISNUMBER($B251),VBLookup(WEEKDAY($B251,2),Служебный!$I$2:$J$8,2),"")</f>
        <v/>
      </c>
      <c r="AG251" s="38" t="str">
        <f t="shared" si="73"/>
        <v/>
      </c>
      <c r="AH251" s="146" t="str">
        <f>IF(ISNUMBER($B251),VBLookup(MONTH($B251),Служебный!$L$2:$M$13,2),"")</f>
        <v/>
      </c>
      <c r="AI251" s="38" t="str">
        <f t="shared" si="74"/>
        <v/>
      </c>
      <c r="AJ251" s="210" t="str">
        <f t="shared" si="75"/>
        <v/>
      </c>
      <c r="AK251" s="211" t="str">
        <f t="shared" si="66"/>
        <v/>
      </c>
      <c r="AL251" s="212" t="str">
        <f t="shared" si="76"/>
        <v/>
      </c>
      <c r="AM251" s="213" t="str">
        <f t="shared" si="79"/>
        <v/>
      </c>
      <c r="AN251" s="213" t="str">
        <f t="shared" si="77"/>
        <v/>
      </c>
      <c r="AO251" s="212" t="str">
        <f t="shared" si="78"/>
        <v/>
      </c>
    </row>
    <row r="252" spans="1:41" ht="15" customHeight="1" x14ac:dyDescent="0.25">
      <c r="A252" s="72">
        <v>251</v>
      </c>
      <c r="B252" s="214"/>
      <c r="C252" s="214"/>
      <c r="D252" s="204"/>
      <c r="E252" s="204"/>
      <c r="F252" s="151"/>
      <c r="G252" s="151"/>
      <c r="H252" s="36"/>
      <c r="I252" s="80"/>
      <c r="J252" s="80"/>
      <c r="K252" s="81"/>
      <c r="L252" s="152"/>
      <c r="M252" s="152"/>
      <c r="N252" s="215"/>
      <c r="O252" s="152"/>
      <c r="P252" s="80"/>
      <c r="Q252" s="37" t="str">
        <f t="shared" si="80"/>
        <v/>
      </c>
      <c r="R252" s="37" t="str">
        <f t="shared" si="68"/>
        <v/>
      </c>
      <c r="S252" s="37" t="str">
        <f t="shared" si="69"/>
        <v/>
      </c>
      <c r="T252" s="69" t="str">
        <f t="shared" si="70"/>
        <v/>
      </c>
      <c r="U252" s="37" t="str">
        <f t="shared" si="64"/>
        <v/>
      </c>
      <c r="V252" s="37" t="str">
        <f t="shared" si="65"/>
        <v/>
      </c>
      <c r="W252" s="206" t="str">
        <f t="shared" si="83"/>
        <v/>
      </c>
      <c r="X252" s="206" t="str">
        <f t="shared" si="84"/>
        <v/>
      </c>
      <c r="Y252" s="37" t="str">
        <f t="shared" si="81"/>
        <v/>
      </c>
      <c r="Z252" s="37" t="str">
        <f t="shared" si="82"/>
        <v/>
      </c>
      <c r="AA252" s="38" t="str">
        <f t="shared" si="71"/>
        <v/>
      </c>
      <c r="AB252" s="39" t="str">
        <f t="shared" si="72"/>
        <v/>
      </c>
      <c r="AC252" s="146" t="str">
        <f>IF(ISBLANK($F252),"",IF(ISNA(VBLookup($F252,Сектора!$B$2:$G$6725,4)),"Unknown",VBLookup($F252,Сектора!$B$2:$G$6725,4)))</f>
        <v/>
      </c>
      <c r="AD252" s="146" t="str">
        <f>IF(ISBLANK($F252),"",IF(ISNA(VBLookup($F252,Сектора!$B$2:$G$6725,3)),"Unknown",VBLookup($F252,Сектора!$B$2:$G$6725,3)))</f>
        <v/>
      </c>
      <c r="AE252" s="146" t="str">
        <f>IF(ISBLANK($F252),"",IF(ISNA(VBLookup($F252,Сектора!$B$2:$G$6725,6)),"Unknown",VBLookup($F252,Сектора!$B$2:$G$6725,6)))</f>
        <v/>
      </c>
      <c r="AF252" s="146" t="str">
        <f>IF(ISNUMBER($B252),VBLookup(WEEKDAY($B252,2),Служебный!$I$2:$J$8,2),"")</f>
        <v/>
      </c>
      <c r="AG252" s="38" t="str">
        <f t="shared" si="73"/>
        <v/>
      </c>
      <c r="AH252" s="146" t="str">
        <f>IF(ISNUMBER($B252),VBLookup(MONTH($B252),Служебный!$L$2:$M$13,2),"")</f>
        <v/>
      </c>
      <c r="AI252" s="38" t="str">
        <f t="shared" si="74"/>
        <v/>
      </c>
      <c r="AJ252" s="210" t="str">
        <f t="shared" si="75"/>
        <v/>
      </c>
      <c r="AK252" s="211" t="str">
        <f t="shared" si="66"/>
        <v/>
      </c>
      <c r="AL252" s="212" t="str">
        <f t="shared" si="76"/>
        <v/>
      </c>
      <c r="AM252" s="213" t="str">
        <f t="shared" si="79"/>
        <v/>
      </c>
      <c r="AN252" s="213" t="str">
        <f t="shared" si="77"/>
        <v/>
      </c>
      <c r="AO252" s="212" t="str">
        <f t="shared" si="78"/>
        <v/>
      </c>
    </row>
    <row r="253" spans="1:41" ht="15" customHeight="1" x14ac:dyDescent="0.25">
      <c r="A253" s="72">
        <v>252</v>
      </c>
      <c r="B253" s="214"/>
      <c r="C253" s="214"/>
      <c r="D253" s="204"/>
      <c r="E253" s="204"/>
      <c r="F253" s="151"/>
      <c r="G253" s="151"/>
      <c r="H253" s="36"/>
      <c r="I253" s="80"/>
      <c r="J253" s="80"/>
      <c r="K253" s="81"/>
      <c r="L253" s="152"/>
      <c r="M253" s="152"/>
      <c r="N253" s="215"/>
      <c r="O253" s="152"/>
      <c r="P253" s="80"/>
      <c r="Q253" s="37" t="str">
        <f t="shared" si="80"/>
        <v/>
      </c>
      <c r="R253" s="37" t="str">
        <f t="shared" si="68"/>
        <v/>
      </c>
      <c r="S253" s="37" t="str">
        <f t="shared" si="69"/>
        <v/>
      </c>
      <c r="T253" s="69" t="str">
        <f t="shared" si="70"/>
        <v/>
      </c>
      <c r="U253" s="37" t="str">
        <f t="shared" si="64"/>
        <v/>
      </c>
      <c r="V253" s="37" t="str">
        <f t="shared" si="65"/>
        <v/>
      </c>
      <c r="W253" s="206" t="str">
        <f t="shared" si="83"/>
        <v/>
      </c>
      <c r="X253" s="206" t="str">
        <f t="shared" si="84"/>
        <v/>
      </c>
      <c r="Y253" s="37" t="str">
        <f t="shared" si="81"/>
        <v/>
      </c>
      <c r="Z253" s="37" t="str">
        <f t="shared" si="82"/>
        <v/>
      </c>
      <c r="AA253" s="38" t="str">
        <f t="shared" si="71"/>
        <v/>
      </c>
      <c r="AB253" s="39" t="str">
        <f t="shared" si="72"/>
        <v/>
      </c>
      <c r="AC253" s="146" t="str">
        <f>IF(ISBLANK($F253),"",IF(ISNA(VBLookup($F253,Сектора!$B$2:$G$6725,4)),"Unknown",VBLookup($F253,Сектора!$B$2:$G$6725,4)))</f>
        <v/>
      </c>
      <c r="AD253" s="146" t="str">
        <f>IF(ISBLANK($F253),"",IF(ISNA(VBLookup($F253,Сектора!$B$2:$G$6725,3)),"Unknown",VBLookup($F253,Сектора!$B$2:$G$6725,3)))</f>
        <v/>
      </c>
      <c r="AE253" s="146" t="str">
        <f>IF(ISBLANK($F253),"",IF(ISNA(VBLookup($F253,Сектора!$B$2:$G$6725,6)),"Unknown",VBLookup($F253,Сектора!$B$2:$G$6725,6)))</f>
        <v/>
      </c>
      <c r="AF253" s="146" t="str">
        <f>IF(ISNUMBER($B253),VBLookup(WEEKDAY($B253,2),Служебный!$I$2:$J$8,2),"")</f>
        <v/>
      </c>
      <c r="AG253" s="38" t="str">
        <f t="shared" si="73"/>
        <v/>
      </c>
      <c r="AH253" s="146" t="str">
        <f>IF(ISNUMBER($B253),VBLookup(MONTH($B253),Служебный!$L$2:$M$13,2),"")</f>
        <v/>
      </c>
      <c r="AI253" s="38" t="str">
        <f t="shared" si="74"/>
        <v/>
      </c>
      <c r="AJ253" s="210" t="str">
        <f t="shared" si="75"/>
        <v/>
      </c>
      <c r="AK253" s="211" t="str">
        <f t="shared" si="66"/>
        <v/>
      </c>
      <c r="AL253" s="212" t="str">
        <f t="shared" si="76"/>
        <v/>
      </c>
      <c r="AM253" s="213" t="str">
        <f t="shared" si="79"/>
        <v/>
      </c>
      <c r="AN253" s="213" t="str">
        <f t="shared" si="77"/>
        <v/>
      </c>
      <c r="AO253" s="212" t="str">
        <f t="shared" si="78"/>
        <v/>
      </c>
    </row>
    <row r="254" spans="1:41" ht="15" customHeight="1" x14ac:dyDescent="0.25">
      <c r="A254" s="72">
        <v>253</v>
      </c>
      <c r="B254" s="214"/>
      <c r="C254" s="214"/>
      <c r="D254" s="204"/>
      <c r="E254" s="204"/>
      <c r="F254" s="151"/>
      <c r="G254" s="151"/>
      <c r="H254" s="36"/>
      <c r="I254" s="80"/>
      <c r="J254" s="80"/>
      <c r="K254" s="81"/>
      <c r="L254" s="152"/>
      <c r="M254" s="152"/>
      <c r="N254" s="215"/>
      <c r="O254" s="152"/>
      <c r="P254" s="80"/>
      <c r="Q254" s="37" t="str">
        <f t="shared" si="80"/>
        <v/>
      </c>
      <c r="R254" s="37" t="str">
        <f t="shared" si="68"/>
        <v/>
      </c>
      <c r="S254" s="37" t="str">
        <f t="shared" si="69"/>
        <v/>
      </c>
      <c r="T254" s="69" t="str">
        <f t="shared" si="70"/>
        <v/>
      </c>
      <c r="U254" s="37" t="str">
        <f t="shared" si="64"/>
        <v/>
      </c>
      <c r="V254" s="37" t="str">
        <f t="shared" si="65"/>
        <v/>
      </c>
      <c r="W254" s="206" t="str">
        <f t="shared" si="83"/>
        <v/>
      </c>
      <c r="X254" s="206" t="str">
        <f t="shared" si="84"/>
        <v/>
      </c>
      <c r="Y254" s="37" t="str">
        <f t="shared" si="81"/>
        <v/>
      </c>
      <c r="Z254" s="37" t="str">
        <f t="shared" si="82"/>
        <v/>
      </c>
      <c r="AA254" s="38" t="str">
        <f t="shared" si="71"/>
        <v/>
      </c>
      <c r="AB254" s="39" t="str">
        <f t="shared" si="72"/>
        <v/>
      </c>
      <c r="AC254" s="146" t="str">
        <f>IF(ISBLANK($F254),"",IF(ISNA(VBLookup($F254,Сектора!$B$2:$G$6725,4)),"Unknown",VBLookup($F254,Сектора!$B$2:$G$6725,4)))</f>
        <v/>
      </c>
      <c r="AD254" s="146" t="str">
        <f>IF(ISBLANK($F254),"",IF(ISNA(VBLookup($F254,Сектора!$B$2:$G$6725,3)),"Unknown",VBLookup($F254,Сектора!$B$2:$G$6725,3)))</f>
        <v/>
      </c>
      <c r="AE254" s="146" t="str">
        <f>IF(ISBLANK($F254),"",IF(ISNA(VBLookup($F254,Сектора!$B$2:$G$6725,6)),"Unknown",VBLookup($F254,Сектора!$B$2:$G$6725,6)))</f>
        <v/>
      </c>
      <c r="AF254" s="146" t="str">
        <f>IF(ISNUMBER($B254),VBLookup(WEEKDAY($B254,2),Служебный!$I$2:$J$8,2),"")</f>
        <v/>
      </c>
      <c r="AG254" s="38" t="str">
        <f t="shared" si="73"/>
        <v/>
      </c>
      <c r="AH254" s="146" t="str">
        <f>IF(ISNUMBER($B254),VBLookup(MONTH($B254),Служебный!$L$2:$M$13,2),"")</f>
        <v/>
      </c>
      <c r="AI254" s="38" t="str">
        <f t="shared" si="74"/>
        <v/>
      </c>
      <c r="AJ254" s="210" t="str">
        <f t="shared" si="75"/>
        <v/>
      </c>
      <c r="AK254" s="211" t="str">
        <f t="shared" si="66"/>
        <v/>
      </c>
      <c r="AL254" s="212" t="str">
        <f t="shared" si="76"/>
        <v/>
      </c>
      <c r="AM254" s="213" t="str">
        <f t="shared" si="79"/>
        <v/>
      </c>
      <c r="AN254" s="213" t="str">
        <f t="shared" si="77"/>
        <v/>
      </c>
      <c r="AO254" s="212" t="str">
        <f t="shared" si="78"/>
        <v/>
      </c>
    </row>
    <row r="255" spans="1:41" ht="15" customHeight="1" x14ac:dyDescent="0.25">
      <c r="A255" s="72">
        <v>254</v>
      </c>
      <c r="B255" s="214"/>
      <c r="C255" s="214"/>
      <c r="D255" s="204"/>
      <c r="E255" s="204"/>
      <c r="F255" s="151"/>
      <c r="G255" s="151"/>
      <c r="H255" s="36"/>
      <c r="I255" s="80"/>
      <c r="J255" s="80"/>
      <c r="K255" s="81"/>
      <c r="L255" s="152"/>
      <c r="M255" s="152"/>
      <c r="N255" s="215"/>
      <c r="O255" s="152"/>
      <c r="P255" s="80"/>
      <c r="Q255" s="37" t="str">
        <f t="shared" si="80"/>
        <v/>
      </c>
      <c r="R255" s="37" t="str">
        <f t="shared" si="68"/>
        <v/>
      </c>
      <c r="S255" s="37" t="str">
        <f t="shared" si="69"/>
        <v/>
      </c>
      <c r="T255" s="69" t="str">
        <f t="shared" si="70"/>
        <v/>
      </c>
      <c r="U255" s="37" t="str">
        <f t="shared" si="64"/>
        <v/>
      </c>
      <c r="V255" s="37" t="str">
        <f t="shared" si="65"/>
        <v/>
      </c>
      <c r="W255" s="206" t="str">
        <f t="shared" si="83"/>
        <v/>
      </c>
      <c r="X255" s="206" t="str">
        <f t="shared" si="84"/>
        <v/>
      </c>
      <c r="Y255" s="37" t="str">
        <f t="shared" si="81"/>
        <v/>
      </c>
      <c r="Z255" s="37" t="str">
        <f t="shared" si="82"/>
        <v/>
      </c>
      <c r="AA255" s="38" t="str">
        <f t="shared" si="71"/>
        <v/>
      </c>
      <c r="AB255" s="39" t="str">
        <f t="shared" si="72"/>
        <v/>
      </c>
      <c r="AC255" s="146" t="str">
        <f>IF(ISBLANK($F255),"",IF(ISNA(VBLookup($F255,Сектора!$B$2:$G$6725,4)),"Unknown",VBLookup($F255,Сектора!$B$2:$G$6725,4)))</f>
        <v/>
      </c>
      <c r="AD255" s="146" t="str">
        <f>IF(ISBLANK($F255),"",IF(ISNA(VBLookup($F255,Сектора!$B$2:$G$6725,3)),"Unknown",VBLookup($F255,Сектора!$B$2:$G$6725,3)))</f>
        <v/>
      </c>
      <c r="AE255" s="146" t="str">
        <f>IF(ISBLANK($F255),"",IF(ISNA(VBLookup($F255,Сектора!$B$2:$G$6725,6)),"Unknown",VBLookup($F255,Сектора!$B$2:$G$6725,6)))</f>
        <v/>
      </c>
      <c r="AF255" s="146" t="str">
        <f>IF(ISNUMBER($B255),VBLookup(WEEKDAY($B255,2),Служебный!$I$2:$J$8,2),"")</f>
        <v/>
      </c>
      <c r="AG255" s="38" t="str">
        <f t="shared" si="73"/>
        <v/>
      </c>
      <c r="AH255" s="146" t="str">
        <f>IF(ISNUMBER($B255),VBLookup(MONTH($B255),Служебный!$L$2:$M$13,2),"")</f>
        <v/>
      </c>
      <c r="AI255" s="38" t="str">
        <f t="shared" si="74"/>
        <v/>
      </c>
      <c r="AJ255" s="210" t="str">
        <f t="shared" si="75"/>
        <v/>
      </c>
      <c r="AK255" s="211" t="str">
        <f t="shared" si="66"/>
        <v/>
      </c>
      <c r="AL255" s="212" t="str">
        <f t="shared" si="76"/>
        <v/>
      </c>
      <c r="AM255" s="213" t="str">
        <f t="shared" si="79"/>
        <v/>
      </c>
      <c r="AN255" s="213" t="str">
        <f t="shared" si="77"/>
        <v/>
      </c>
      <c r="AO255" s="212" t="str">
        <f t="shared" si="78"/>
        <v/>
      </c>
    </row>
    <row r="256" spans="1:41" ht="15" customHeight="1" x14ac:dyDescent="0.25">
      <c r="A256" s="72">
        <v>255</v>
      </c>
      <c r="B256" s="214"/>
      <c r="C256" s="214"/>
      <c r="D256" s="204"/>
      <c r="E256" s="204"/>
      <c r="F256" s="151"/>
      <c r="G256" s="151"/>
      <c r="H256" s="36"/>
      <c r="I256" s="80"/>
      <c r="J256" s="80"/>
      <c r="K256" s="81"/>
      <c r="L256" s="152"/>
      <c r="M256" s="152"/>
      <c r="N256" s="215"/>
      <c r="O256" s="152"/>
      <c r="P256" s="80"/>
      <c r="Q256" s="37" t="str">
        <f t="shared" si="80"/>
        <v/>
      </c>
      <c r="R256" s="37" t="str">
        <f t="shared" si="68"/>
        <v/>
      </c>
      <c r="S256" s="37" t="str">
        <f t="shared" si="69"/>
        <v/>
      </c>
      <c r="T256" s="69" t="str">
        <f t="shared" si="70"/>
        <v/>
      </c>
      <c r="U256" s="37" t="str">
        <f t="shared" si="64"/>
        <v/>
      </c>
      <c r="V256" s="37" t="str">
        <f t="shared" si="65"/>
        <v/>
      </c>
      <c r="W256" s="206" t="str">
        <f t="shared" si="83"/>
        <v/>
      </c>
      <c r="X256" s="206" t="str">
        <f t="shared" si="84"/>
        <v/>
      </c>
      <c r="Y256" s="37" t="str">
        <f t="shared" si="81"/>
        <v/>
      </c>
      <c r="Z256" s="37" t="str">
        <f t="shared" si="82"/>
        <v/>
      </c>
      <c r="AA256" s="38" t="str">
        <f t="shared" si="71"/>
        <v/>
      </c>
      <c r="AB256" s="39" t="str">
        <f t="shared" si="72"/>
        <v/>
      </c>
      <c r="AC256" s="146" t="str">
        <f>IF(ISBLANK($F256),"",IF(ISNA(VBLookup($F256,Сектора!$B$2:$G$6725,4)),"Unknown",VBLookup($F256,Сектора!$B$2:$G$6725,4)))</f>
        <v/>
      </c>
      <c r="AD256" s="146" t="str">
        <f>IF(ISBLANK($F256),"",IF(ISNA(VBLookup($F256,Сектора!$B$2:$G$6725,3)),"Unknown",VBLookup($F256,Сектора!$B$2:$G$6725,3)))</f>
        <v/>
      </c>
      <c r="AE256" s="146" t="str">
        <f>IF(ISBLANK($F256),"",IF(ISNA(VBLookup($F256,Сектора!$B$2:$G$6725,6)),"Unknown",VBLookup($F256,Сектора!$B$2:$G$6725,6)))</f>
        <v/>
      </c>
      <c r="AF256" s="146" t="str">
        <f>IF(ISNUMBER($B256),VBLookup(WEEKDAY($B256,2),Служебный!$I$2:$J$8,2),"")</f>
        <v/>
      </c>
      <c r="AG256" s="38" t="str">
        <f t="shared" si="73"/>
        <v/>
      </c>
      <c r="AH256" s="146" t="str">
        <f>IF(ISNUMBER($B256),VBLookup(MONTH($B256),Служебный!$L$2:$M$13,2),"")</f>
        <v/>
      </c>
      <c r="AI256" s="38" t="str">
        <f t="shared" si="74"/>
        <v/>
      </c>
      <c r="AJ256" s="210" t="str">
        <f t="shared" si="75"/>
        <v/>
      </c>
      <c r="AK256" s="211" t="str">
        <f t="shared" si="66"/>
        <v/>
      </c>
      <c r="AL256" s="212" t="str">
        <f t="shared" si="76"/>
        <v/>
      </c>
      <c r="AM256" s="213" t="str">
        <f t="shared" si="79"/>
        <v/>
      </c>
      <c r="AN256" s="213" t="str">
        <f t="shared" si="77"/>
        <v/>
      </c>
      <c r="AO256" s="212" t="str">
        <f t="shared" si="78"/>
        <v/>
      </c>
    </row>
    <row r="257" spans="1:41" ht="15" customHeight="1" x14ac:dyDescent="0.25">
      <c r="A257" s="72">
        <v>256</v>
      </c>
      <c r="B257" s="214"/>
      <c r="C257" s="214"/>
      <c r="D257" s="204"/>
      <c r="E257" s="204"/>
      <c r="F257" s="151"/>
      <c r="G257" s="151"/>
      <c r="H257" s="36"/>
      <c r="I257" s="80"/>
      <c r="J257" s="80"/>
      <c r="K257" s="81"/>
      <c r="L257" s="152"/>
      <c r="M257" s="152"/>
      <c r="N257" s="215"/>
      <c r="O257" s="152"/>
      <c r="P257" s="80"/>
      <c r="Q257" s="37" t="str">
        <f t="shared" si="80"/>
        <v/>
      </c>
      <c r="R257" s="37" t="str">
        <f t="shared" si="68"/>
        <v/>
      </c>
      <c r="S257" s="37" t="str">
        <f t="shared" si="69"/>
        <v/>
      </c>
      <c r="T257" s="69" t="str">
        <f t="shared" si="70"/>
        <v/>
      </c>
      <c r="U257" s="37" t="str">
        <f t="shared" si="64"/>
        <v/>
      </c>
      <c r="V257" s="37" t="str">
        <f t="shared" si="65"/>
        <v/>
      </c>
      <c r="W257" s="206" t="str">
        <f t="shared" si="83"/>
        <v/>
      </c>
      <c r="X257" s="206" t="str">
        <f t="shared" si="84"/>
        <v/>
      </c>
      <c r="Y257" s="37" t="str">
        <f t="shared" si="81"/>
        <v/>
      </c>
      <c r="Z257" s="37" t="str">
        <f t="shared" si="82"/>
        <v/>
      </c>
      <c r="AA257" s="38" t="str">
        <f t="shared" si="71"/>
        <v/>
      </c>
      <c r="AB257" s="39" t="str">
        <f t="shared" si="72"/>
        <v/>
      </c>
      <c r="AC257" s="146" t="str">
        <f>IF(ISBLANK($F257),"",IF(ISNA(VBLookup($F257,Сектора!$B$2:$G$6725,4)),"Unknown",VBLookup($F257,Сектора!$B$2:$G$6725,4)))</f>
        <v/>
      </c>
      <c r="AD257" s="146" t="str">
        <f>IF(ISBLANK($F257),"",IF(ISNA(VBLookup($F257,Сектора!$B$2:$G$6725,3)),"Unknown",VBLookup($F257,Сектора!$B$2:$G$6725,3)))</f>
        <v/>
      </c>
      <c r="AE257" s="146" t="str">
        <f>IF(ISBLANK($F257),"",IF(ISNA(VBLookup($F257,Сектора!$B$2:$G$6725,6)),"Unknown",VBLookup($F257,Сектора!$B$2:$G$6725,6)))</f>
        <v/>
      </c>
      <c r="AF257" s="146" t="str">
        <f>IF(ISNUMBER($B257),VBLookup(WEEKDAY($B257,2),Служебный!$I$2:$J$8,2),"")</f>
        <v/>
      </c>
      <c r="AG257" s="38" t="str">
        <f t="shared" si="73"/>
        <v/>
      </c>
      <c r="AH257" s="146" t="str">
        <f>IF(ISNUMBER($B257),VBLookup(MONTH($B257),Служебный!$L$2:$M$13,2),"")</f>
        <v/>
      </c>
      <c r="AI257" s="38" t="str">
        <f t="shared" si="74"/>
        <v/>
      </c>
      <c r="AJ257" s="210" t="str">
        <f t="shared" si="75"/>
        <v/>
      </c>
      <c r="AK257" s="211" t="str">
        <f t="shared" si="66"/>
        <v/>
      </c>
      <c r="AL257" s="212" t="str">
        <f t="shared" si="76"/>
        <v/>
      </c>
      <c r="AM257" s="213" t="str">
        <f t="shared" si="79"/>
        <v/>
      </c>
      <c r="AN257" s="213" t="str">
        <f t="shared" si="77"/>
        <v/>
      </c>
      <c r="AO257" s="212" t="str">
        <f t="shared" si="78"/>
        <v/>
      </c>
    </row>
    <row r="258" spans="1:41" ht="15" customHeight="1" x14ac:dyDescent="0.25">
      <c r="A258" s="72">
        <v>257</v>
      </c>
      <c r="B258" s="214"/>
      <c r="C258" s="214"/>
      <c r="D258" s="204"/>
      <c r="E258" s="204"/>
      <c r="F258" s="151"/>
      <c r="G258" s="151"/>
      <c r="H258" s="36"/>
      <c r="I258" s="80"/>
      <c r="J258" s="80"/>
      <c r="K258" s="81"/>
      <c r="L258" s="152"/>
      <c r="M258" s="152"/>
      <c r="N258" s="215"/>
      <c r="O258" s="152"/>
      <c r="P258" s="80"/>
      <c r="Q258" s="37" t="str">
        <f t="shared" si="80"/>
        <v/>
      </c>
      <c r="R258" s="37" t="str">
        <f t="shared" si="68"/>
        <v/>
      </c>
      <c r="S258" s="37" t="str">
        <f t="shared" si="69"/>
        <v/>
      </c>
      <c r="T258" s="69" t="str">
        <f t="shared" si="70"/>
        <v/>
      </c>
      <c r="U258" s="37" t="str">
        <f t="shared" ref="U258:U321" si="85">IF(AND(NOT(ISBLANK($G258)),ISNUMBER($R258),ISNUMBER($S258)),ROUND(IF($G258="S",$R258-$S258,$S258-$R258),2),"")</f>
        <v/>
      </c>
      <c r="V258" s="37" t="str">
        <f t="shared" ref="V258:V321" si="86">IF(AND(ISNUMBER($Q258),ISNUMBER($U258)),ROUND($U258-$Q258,2),"")</f>
        <v/>
      </c>
      <c r="W258" s="206" t="str">
        <f t="shared" si="83"/>
        <v/>
      </c>
      <c r="X258" s="206" t="str">
        <f t="shared" si="84"/>
        <v/>
      </c>
      <c r="Y258" s="37" t="str">
        <f t="shared" si="81"/>
        <v/>
      </c>
      <c r="Z258" s="37" t="str">
        <f t="shared" si="82"/>
        <v/>
      </c>
      <c r="AA258" s="38" t="str">
        <f t="shared" si="71"/>
        <v/>
      </c>
      <c r="AB258" s="39" t="str">
        <f t="shared" si="72"/>
        <v/>
      </c>
      <c r="AC258" s="146" t="str">
        <f>IF(ISBLANK($F258),"",IF(ISNA(VBLookup($F258,Сектора!$B$2:$G$6725,4)),"Unknown",VBLookup($F258,Сектора!$B$2:$G$6725,4)))</f>
        <v/>
      </c>
      <c r="AD258" s="146" t="str">
        <f>IF(ISBLANK($F258),"",IF(ISNA(VBLookup($F258,Сектора!$B$2:$G$6725,3)),"Unknown",VBLookup($F258,Сектора!$B$2:$G$6725,3)))</f>
        <v/>
      </c>
      <c r="AE258" s="146" t="str">
        <f>IF(ISBLANK($F258),"",IF(ISNA(VBLookup($F258,Сектора!$B$2:$G$6725,6)),"Unknown",VBLookup($F258,Сектора!$B$2:$G$6725,6)))</f>
        <v/>
      </c>
      <c r="AF258" s="146" t="str">
        <f>IF(ISNUMBER($B258),VBLookup(WEEKDAY($B258,2),Служебный!$I$2:$J$8,2),"")</f>
        <v/>
      </c>
      <c r="AG258" s="38" t="str">
        <f t="shared" si="73"/>
        <v/>
      </c>
      <c r="AH258" s="146" t="str">
        <f>IF(ISNUMBER($B258),VBLookup(MONTH($B258),Служебный!$L$2:$M$13,2),"")</f>
        <v/>
      </c>
      <c r="AI258" s="38" t="str">
        <f t="shared" si="74"/>
        <v/>
      </c>
      <c r="AJ258" s="210" t="str">
        <f t="shared" si="75"/>
        <v/>
      </c>
      <c r="AK258" s="211" t="str">
        <f t="shared" ref="AK258:AK321" si="87">IF(ISNUMBER($AA258),MROUND($AA258,10),"")</f>
        <v/>
      </c>
      <c r="AL258" s="212" t="str">
        <f t="shared" si="76"/>
        <v/>
      </c>
      <c r="AM258" s="213" t="str">
        <f t="shared" si="79"/>
        <v/>
      </c>
      <c r="AN258" s="213" t="str">
        <f t="shared" si="77"/>
        <v/>
      </c>
      <c r="AO258" s="212" t="str">
        <f t="shared" si="78"/>
        <v/>
      </c>
    </row>
    <row r="259" spans="1:41" ht="15" customHeight="1" x14ac:dyDescent="0.25">
      <c r="A259" s="72">
        <v>258</v>
      </c>
      <c r="B259" s="214"/>
      <c r="C259" s="214"/>
      <c r="D259" s="204"/>
      <c r="E259" s="204"/>
      <c r="F259" s="151"/>
      <c r="G259" s="151"/>
      <c r="H259" s="36"/>
      <c r="I259" s="80"/>
      <c r="J259" s="80"/>
      <c r="K259" s="81"/>
      <c r="L259" s="152"/>
      <c r="M259" s="152"/>
      <c r="N259" s="215"/>
      <c r="O259" s="152"/>
      <c r="P259" s="80"/>
      <c r="Q259" s="37" t="str">
        <f t="shared" ref="Q259:Q322" si="88">IF(AND(ISNUMBER($K259),ISNUMBER($P259)),$P259*$K259/100,"")</f>
        <v/>
      </c>
      <c r="R259" s="37" t="str">
        <f t="shared" ref="R259:R322" si="89">IF(AND(ISNUMBER($I259),ISNUMBER($K259)),$I259*$K259,"")</f>
        <v/>
      </c>
      <c r="S259" s="37" t="str">
        <f t="shared" ref="S259:S322" si="90">IF(AND(ISNUMBER($J259),ISNUMBER($K259)),$J259*$K259,"")</f>
        <v/>
      </c>
      <c r="T259" s="69" t="str">
        <f t="shared" ref="T259:T322" si="91">IF(AND(NOT(ISBLANK($G259)),ISNUMBER($I259),ISNUMBER($J259)),IF($G259="S",$I259-$J259,$J259-$I259)*100,"")</f>
        <v/>
      </c>
      <c r="U259" s="37" t="str">
        <f t="shared" si="85"/>
        <v/>
      </c>
      <c r="V259" s="37" t="str">
        <f t="shared" si="86"/>
        <v/>
      </c>
      <c r="W259" s="206" t="str">
        <f t="shared" si="83"/>
        <v/>
      </c>
      <c r="X259" s="206" t="str">
        <f t="shared" si="84"/>
        <v/>
      </c>
      <c r="Y259" s="37" t="str">
        <f t="shared" si="81"/>
        <v/>
      </c>
      <c r="Z259" s="37" t="str">
        <f t="shared" si="82"/>
        <v/>
      </c>
      <c r="AA259" s="38" t="str">
        <f t="shared" ref="AA259:AA322" si="92">IF(AND(ISNUMBER($C259),ISNUMBER($E259),ISNUMBER($B259),ISNUMBER($D259)),(($C259+$E259)-($B259+$D259))*1440,"")</f>
        <v/>
      </c>
      <c r="AB259" s="39" t="str">
        <f t="shared" ref="AB259:AB322" si="93">IF(AND(NOT(ISBLANK($G259)),ISNUMBER($I259),ISNUMBER($J259)),IF(AND(ISNUMBER($H259),ABS($I259-$H259)&gt;0),ROUND(IF($G259="S",$I259-$J259,$J259-$I259)/ABS($I259-$H259)/0.5,0)*0.5,0),"")</f>
        <v/>
      </c>
      <c r="AC259" s="146" t="str">
        <f>IF(ISBLANK($F259),"",IF(ISNA(VBLookup($F259,Сектора!$B$2:$G$6725,4)),"Unknown",VBLookup($F259,Сектора!$B$2:$G$6725,4)))</f>
        <v/>
      </c>
      <c r="AD259" s="146" t="str">
        <f>IF(ISBLANK($F259),"",IF(ISNA(VBLookup($F259,Сектора!$B$2:$G$6725,3)),"Unknown",VBLookup($F259,Сектора!$B$2:$G$6725,3)))</f>
        <v/>
      </c>
      <c r="AE259" s="146" t="str">
        <f>IF(ISBLANK($F259),"",IF(ISNA(VBLookup($F259,Сектора!$B$2:$G$6725,6)),"Unknown",VBLookup($F259,Сектора!$B$2:$G$6725,6)))</f>
        <v/>
      </c>
      <c r="AF259" s="146" t="str">
        <f>IF(ISNUMBER($B259),VBLookup(WEEKDAY($B259,2),Служебный!$I$2:$J$8,2),"")</f>
        <v/>
      </c>
      <c r="AG259" s="38" t="str">
        <f t="shared" ref="AG259:AG322" si="94">IF(ISNUMBER($B259),WEEKNUM($B259,2),"")</f>
        <v/>
      </c>
      <c r="AH259" s="146" t="str">
        <f>IF(ISNUMBER($B259),VBLookup(MONTH($B259),Служебный!$L$2:$M$13,2),"")</f>
        <v/>
      </c>
      <c r="AI259" s="38" t="str">
        <f t="shared" ref="AI259:AI322" si="95">IF(ISNUMBER($B259),YEAR($B259),"")</f>
        <v/>
      </c>
      <c r="AJ259" s="210" t="str">
        <f t="shared" ref="AJ259:AJ322" si="96">IF(ISNUMBER($D259),MROUND($D259,1/48),"")</f>
        <v/>
      </c>
      <c r="AK259" s="211" t="str">
        <f t="shared" si="87"/>
        <v/>
      </c>
      <c r="AL259" s="212" t="str">
        <f t="shared" ref="AL259:AL322" si="97">IF(ISNUMBER($I259),MROUND($I259,5),"")</f>
        <v/>
      </c>
      <c r="AM259" s="213" t="str">
        <f t="shared" si="79"/>
        <v/>
      </c>
      <c r="AN259" s="213" t="str">
        <f t="shared" ref="AN259:AN322" si="98">IF(ISNUMBER($Z259),IF($B259&lt;&gt;$B260,$Z259,0),"")</f>
        <v/>
      </c>
      <c r="AO259" s="212" t="str">
        <f t="shared" ref="AO259:AO322" si="99">IF(ISNUMBER($K259),$K259*2,"")</f>
        <v/>
      </c>
    </row>
    <row r="260" spans="1:41" ht="15" customHeight="1" x14ac:dyDescent="0.25">
      <c r="A260" s="72">
        <v>259</v>
      </c>
      <c r="B260" s="214"/>
      <c r="C260" s="214"/>
      <c r="D260" s="204"/>
      <c r="E260" s="204"/>
      <c r="F260" s="151"/>
      <c r="G260" s="151"/>
      <c r="H260" s="36"/>
      <c r="I260" s="80"/>
      <c r="J260" s="80"/>
      <c r="K260" s="81"/>
      <c r="L260" s="152"/>
      <c r="M260" s="152"/>
      <c r="N260" s="215"/>
      <c r="O260" s="152"/>
      <c r="P260" s="80"/>
      <c r="Q260" s="37" t="str">
        <f t="shared" si="88"/>
        <v/>
      </c>
      <c r="R260" s="37" t="str">
        <f t="shared" si="89"/>
        <v/>
      </c>
      <c r="S260" s="37" t="str">
        <f t="shared" si="90"/>
        <v/>
      </c>
      <c r="T260" s="69" t="str">
        <f t="shared" si="91"/>
        <v/>
      </c>
      <c r="U260" s="37" t="str">
        <f t="shared" si="85"/>
        <v/>
      </c>
      <c r="V260" s="37" t="str">
        <f t="shared" si="86"/>
        <v/>
      </c>
      <c r="W260" s="206" t="str">
        <f t="shared" si="83"/>
        <v/>
      </c>
      <c r="X260" s="206" t="str">
        <f t="shared" si="84"/>
        <v/>
      </c>
      <c r="Y260" s="37" t="str">
        <f t="shared" si="81"/>
        <v/>
      </c>
      <c r="Z260" s="37" t="str">
        <f t="shared" si="82"/>
        <v/>
      </c>
      <c r="AA260" s="38" t="str">
        <f t="shared" si="92"/>
        <v/>
      </c>
      <c r="AB260" s="39" t="str">
        <f t="shared" si="93"/>
        <v/>
      </c>
      <c r="AC260" s="146" t="str">
        <f>IF(ISBLANK($F260),"",IF(ISNA(VBLookup($F260,Сектора!$B$2:$G$6725,4)),"Unknown",VBLookup($F260,Сектора!$B$2:$G$6725,4)))</f>
        <v/>
      </c>
      <c r="AD260" s="146" t="str">
        <f>IF(ISBLANK($F260),"",IF(ISNA(VBLookup($F260,Сектора!$B$2:$G$6725,3)),"Unknown",VBLookup($F260,Сектора!$B$2:$G$6725,3)))</f>
        <v/>
      </c>
      <c r="AE260" s="146" t="str">
        <f>IF(ISBLANK($F260),"",IF(ISNA(VBLookup($F260,Сектора!$B$2:$G$6725,6)),"Unknown",VBLookup($F260,Сектора!$B$2:$G$6725,6)))</f>
        <v/>
      </c>
      <c r="AF260" s="146" t="str">
        <f>IF(ISNUMBER($B260),VBLookup(WEEKDAY($B260,2),Служебный!$I$2:$J$8,2),"")</f>
        <v/>
      </c>
      <c r="AG260" s="38" t="str">
        <f t="shared" si="94"/>
        <v/>
      </c>
      <c r="AH260" s="146" t="str">
        <f>IF(ISNUMBER($B260),VBLookup(MONTH($B260),Служебный!$L$2:$M$13,2),"")</f>
        <v/>
      </c>
      <c r="AI260" s="38" t="str">
        <f t="shared" si="95"/>
        <v/>
      </c>
      <c r="AJ260" s="210" t="str">
        <f t="shared" si="96"/>
        <v/>
      </c>
      <c r="AK260" s="211" t="str">
        <f t="shared" si="87"/>
        <v/>
      </c>
      <c r="AL260" s="212" t="str">
        <f t="shared" si="97"/>
        <v/>
      </c>
      <c r="AM260" s="213" t="str">
        <f t="shared" ref="AM260:AM323" si="100">IF(AND(ISNUMBER($Z260),ISNUMBER($AN259)),$AN259,"")</f>
        <v/>
      </c>
      <c r="AN260" s="213" t="str">
        <f t="shared" si="98"/>
        <v/>
      </c>
      <c r="AO260" s="212" t="str">
        <f t="shared" si="99"/>
        <v/>
      </c>
    </row>
    <row r="261" spans="1:41" ht="15" customHeight="1" x14ac:dyDescent="0.25">
      <c r="A261" s="72">
        <v>260</v>
      </c>
      <c r="B261" s="214"/>
      <c r="C261" s="214"/>
      <c r="D261" s="204"/>
      <c r="E261" s="204"/>
      <c r="F261" s="151"/>
      <c r="G261" s="151"/>
      <c r="H261" s="36"/>
      <c r="I261" s="80"/>
      <c r="J261" s="80"/>
      <c r="K261" s="81"/>
      <c r="L261" s="152"/>
      <c r="M261" s="152"/>
      <c r="N261" s="215"/>
      <c r="O261" s="152"/>
      <c r="P261" s="80"/>
      <c r="Q261" s="37" t="str">
        <f t="shared" si="88"/>
        <v/>
      </c>
      <c r="R261" s="37" t="str">
        <f t="shared" si="89"/>
        <v/>
      </c>
      <c r="S261" s="37" t="str">
        <f t="shared" si="90"/>
        <v/>
      </c>
      <c r="T261" s="69" t="str">
        <f t="shared" si="91"/>
        <v/>
      </c>
      <c r="U261" s="37" t="str">
        <f t="shared" si="85"/>
        <v/>
      </c>
      <c r="V261" s="37" t="str">
        <f t="shared" si="86"/>
        <v/>
      </c>
      <c r="W261" s="206" t="str">
        <f t="shared" si="83"/>
        <v/>
      </c>
      <c r="X261" s="206" t="str">
        <f t="shared" si="84"/>
        <v/>
      </c>
      <c r="Y261" s="37" t="str">
        <f t="shared" si="81"/>
        <v/>
      </c>
      <c r="Z261" s="37" t="str">
        <f t="shared" si="82"/>
        <v/>
      </c>
      <c r="AA261" s="38" t="str">
        <f t="shared" si="92"/>
        <v/>
      </c>
      <c r="AB261" s="39" t="str">
        <f t="shared" si="93"/>
        <v/>
      </c>
      <c r="AC261" s="146" t="str">
        <f>IF(ISBLANK($F261),"",IF(ISNA(VBLookup($F261,Сектора!$B$2:$G$6725,4)),"Unknown",VBLookup($F261,Сектора!$B$2:$G$6725,4)))</f>
        <v/>
      </c>
      <c r="AD261" s="146" t="str">
        <f>IF(ISBLANK($F261),"",IF(ISNA(VBLookup($F261,Сектора!$B$2:$G$6725,3)),"Unknown",VBLookup($F261,Сектора!$B$2:$G$6725,3)))</f>
        <v/>
      </c>
      <c r="AE261" s="146" t="str">
        <f>IF(ISBLANK($F261),"",IF(ISNA(VBLookup($F261,Сектора!$B$2:$G$6725,6)),"Unknown",VBLookup($F261,Сектора!$B$2:$G$6725,6)))</f>
        <v/>
      </c>
      <c r="AF261" s="146" t="str">
        <f>IF(ISNUMBER($B261),VBLookup(WEEKDAY($B261,2),Служебный!$I$2:$J$8,2),"")</f>
        <v/>
      </c>
      <c r="AG261" s="38" t="str">
        <f t="shared" si="94"/>
        <v/>
      </c>
      <c r="AH261" s="146" t="str">
        <f>IF(ISNUMBER($B261),VBLookup(MONTH($B261),Служебный!$L$2:$M$13,2),"")</f>
        <v/>
      </c>
      <c r="AI261" s="38" t="str">
        <f t="shared" si="95"/>
        <v/>
      </c>
      <c r="AJ261" s="210" t="str">
        <f t="shared" si="96"/>
        <v/>
      </c>
      <c r="AK261" s="211" t="str">
        <f t="shared" si="87"/>
        <v/>
      </c>
      <c r="AL261" s="212" t="str">
        <f t="shared" si="97"/>
        <v/>
      </c>
      <c r="AM261" s="213" t="str">
        <f t="shared" si="100"/>
        <v/>
      </c>
      <c r="AN261" s="213" t="str">
        <f t="shared" si="98"/>
        <v/>
      </c>
      <c r="AO261" s="212" t="str">
        <f t="shared" si="99"/>
        <v/>
      </c>
    </row>
    <row r="262" spans="1:41" ht="15" customHeight="1" x14ac:dyDescent="0.25">
      <c r="A262" s="72">
        <v>261</v>
      </c>
      <c r="B262" s="214"/>
      <c r="C262" s="214"/>
      <c r="D262" s="204"/>
      <c r="E262" s="204"/>
      <c r="F262" s="151"/>
      <c r="G262" s="151"/>
      <c r="H262" s="36"/>
      <c r="I262" s="80"/>
      <c r="J262" s="80"/>
      <c r="K262" s="81"/>
      <c r="L262" s="152"/>
      <c r="M262" s="152"/>
      <c r="N262" s="215"/>
      <c r="O262" s="152"/>
      <c r="P262" s="80"/>
      <c r="Q262" s="37" t="str">
        <f t="shared" si="88"/>
        <v/>
      </c>
      <c r="R262" s="37" t="str">
        <f t="shared" si="89"/>
        <v/>
      </c>
      <c r="S262" s="37" t="str">
        <f t="shared" si="90"/>
        <v/>
      </c>
      <c r="T262" s="69" t="str">
        <f t="shared" si="91"/>
        <v/>
      </c>
      <c r="U262" s="37" t="str">
        <f t="shared" si="85"/>
        <v/>
      </c>
      <c r="V262" s="37" t="str">
        <f t="shared" si="86"/>
        <v/>
      </c>
      <c r="W262" s="206" t="str">
        <f t="shared" si="83"/>
        <v/>
      </c>
      <c r="X262" s="206" t="str">
        <f t="shared" si="84"/>
        <v/>
      </c>
      <c r="Y262" s="37" t="str">
        <f t="shared" si="81"/>
        <v/>
      </c>
      <c r="Z262" s="37" t="str">
        <f t="shared" si="82"/>
        <v/>
      </c>
      <c r="AA262" s="38" t="str">
        <f t="shared" si="92"/>
        <v/>
      </c>
      <c r="AB262" s="39" t="str">
        <f t="shared" si="93"/>
        <v/>
      </c>
      <c r="AC262" s="146" t="str">
        <f>IF(ISBLANK($F262),"",IF(ISNA(VBLookup($F262,Сектора!$B$2:$G$6725,4)),"Unknown",VBLookup($F262,Сектора!$B$2:$G$6725,4)))</f>
        <v/>
      </c>
      <c r="AD262" s="146" t="str">
        <f>IF(ISBLANK($F262),"",IF(ISNA(VBLookup($F262,Сектора!$B$2:$G$6725,3)),"Unknown",VBLookup($F262,Сектора!$B$2:$G$6725,3)))</f>
        <v/>
      </c>
      <c r="AE262" s="146" t="str">
        <f>IF(ISBLANK($F262),"",IF(ISNA(VBLookup($F262,Сектора!$B$2:$G$6725,6)),"Unknown",VBLookup($F262,Сектора!$B$2:$G$6725,6)))</f>
        <v/>
      </c>
      <c r="AF262" s="146" t="str">
        <f>IF(ISNUMBER($B262),VBLookup(WEEKDAY($B262,2),Служебный!$I$2:$J$8,2),"")</f>
        <v/>
      </c>
      <c r="AG262" s="38" t="str">
        <f t="shared" si="94"/>
        <v/>
      </c>
      <c r="AH262" s="146" t="str">
        <f>IF(ISNUMBER($B262),VBLookup(MONTH($B262),Служебный!$L$2:$M$13,2),"")</f>
        <v/>
      </c>
      <c r="AI262" s="38" t="str">
        <f t="shared" si="95"/>
        <v/>
      </c>
      <c r="AJ262" s="210" t="str">
        <f t="shared" si="96"/>
        <v/>
      </c>
      <c r="AK262" s="211" t="str">
        <f t="shared" si="87"/>
        <v/>
      </c>
      <c r="AL262" s="212" t="str">
        <f t="shared" si="97"/>
        <v/>
      </c>
      <c r="AM262" s="213" t="str">
        <f t="shared" si="100"/>
        <v/>
      </c>
      <c r="AN262" s="213" t="str">
        <f t="shared" si="98"/>
        <v/>
      </c>
      <c r="AO262" s="212" t="str">
        <f t="shared" si="99"/>
        <v/>
      </c>
    </row>
    <row r="263" spans="1:41" ht="15" customHeight="1" x14ac:dyDescent="0.25">
      <c r="A263" s="72">
        <v>262</v>
      </c>
      <c r="B263" s="214"/>
      <c r="C263" s="214"/>
      <c r="D263" s="204"/>
      <c r="E263" s="204"/>
      <c r="F263" s="151"/>
      <c r="G263" s="151"/>
      <c r="H263" s="36"/>
      <c r="I263" s="80"/>
      <c r="J263" s="80"/>
      <c r="K263" s="81"/>
      <c r="L263" s="152"/>
      <c r="M263" s="152"/>
      <c r="N263" s="215"/>
      <c r="O263" s="152"/>
      <c r="P263" s="80"/>
      <c r="Q263" s="37" t="str">
        <f t="shared" si="88"/>
        <v/>
      </c>
      <c r="R263" s="37" t="str">
        <f t="shared" si="89"/>
        <v/>
      </c>
      <c r="S263" s="37" t="str">
        <f t="shared" si="90"/>
        <v/>
      </c>
      <c r="T263" s="69" t="str">
        <f t="shared" si="91"/>
        <v/>
      </c>
      <c r="U263" s="37" t="str">
        <f t="shared" si="85"/>
        <v/>
      </c>
      <c r="V263" s="37" t="str">
        <f t="shared" si="86"/>
        <v/>
      </c>
      <c r="W263" s="206" t="str">
        <f t="shared" si="83"/>
        <v/>
      </c>
      <c r="X263" s="206" t="str">
        <f t="shared" si="84"/>
        <v/>
      </c>
      <c r="Y263" s="37" t="str">
        <f t="shared" si="81"/>
        <v/>
      </c>
      <c r="Z263" s="37" t="str">
        <f t="shared" si="82"/>
        <v/>
      </c>
      <c r="AA263" s="38" t="str">
        <f t="shared" si="92"/>
        <v/>
      </c>
      <c r="AB263" s="39" t="str">
        <f t="shared" si="93"/>
        <v/>
      </c>
      <c r="AC263" s="146" t="str">
        <f>IF(ISBLANK($F263),"",IF(ISNA(VBLookup($F263,Сектора!$B$2:$G$6725,4)),"Unknown",VBLookup($F263,Сектора!$B$2:$G$6725,4)))</f>
        <v/>
      </c>
      <c r="AD263" s="146" t="str">
        <f>IF(ISBLANK($F263),"",IF(ISNA(VBLookup($F263,Сектора!$B$2:$G$6725,3)),"Unknown",VBLookup($F263,Сектора!$B$2:$G$6725,3)))</f>
        <v/>
      </c>
      <c r="AE263" s="146" t="str">
        <f>IF(ISBLANK($F263),"",IF(ISNA(VBLookup($F263,Сектора!$B$2:$G$6725,6)),"Unknown",VBLookup($F263,Сектора!$B$2:$G$6725,6)))</f>
        <v/>
      </c>
      <c r="AF263" s="146" t="str">
        <f>IF(ISNUMBER($B263),VBLookup(WEEKDAY($B263,2),Служебный!$I$2:$J$8,2),"")</f>
        <v/>
      </c>
      <c r="AG263" s="38" t="str">
        <f t="shared" si="94"/>
        <v/>
      </c>
      <c r="AH263" s="146" t="str">
        <f>IF(ISNUMBER($B263),VBLookup(MONTH($B263),Служебный!$L$2:$M$13,2),"")</f>
        <v/>
      </c>
      <c r="AI263" s="38" t="str">
        <f t="shared" si="95"/>
        <v/>
      </c>
      <c r="AJ263" s="210" t="str">
        <f t="shared" si="96"/>
        <v/>
      </c>
      <c r="AK263" s="211" t="str">
        <f t="shared" si="87"/>
        <v/>
      </c>
      <c r="AL263" s="212" t="str">
        <f t="shared" si="97"/>
        <v/>
      </c>
      <c r="AM263" s="213" t="str">
        <f t="shared" si="100"/>
        <v/>
      </c>
      <c r="AN263" s="213" t="str">
        <f t="shared" si="98"/>
        <v/>
      </c>
      <c r="AO263" s="212" t="str">
        <f t="shared" si="99"/>
        <v/>
      </c>
    </row>
    <row r="264" spans="1:41" ht="15" customHeight="1" x14ac:dyDescent="0.25">
      <c r="A264" s="72">
        <v>263</v>
      </c>
      <c r="B264" s="214"/>
      <c r="C264" s="214"/>
      <c r="D264" s="204"/>
      <c r="E264" s="204"/>
      <c r="F264" s="151"/>
      <c r="G264" s="151"/>
      <c r="H264" s="36"/>
      <c r="I264" s="80"/>
      <c r="J264" s="80"/>
      <c r="K264" s="81"/>
      <c r="L264" s="152"/>
      <c r="M264" s="152"/>
      <c r="N264" s="215"/>
      <c r="O264" s="152"/>
      <c r="P264" s="80"/>
      <c r="Q264" s="37" t="str">
        <f t="shared" si="88"/>
        <v/>
      </c>
      <c r="R264" s="37" t="str">
        <f t="shared" si="89"/>
        <v/>
      </c>
      <c r="S264" s="37" t="str">
        <f t="shared" si="90"/>
        <v/>
      </c>
      <c r="T264" s="69" t="str">
        <f t="shared" si="91"/>
        <v/>
      </c>
      <c r="U264" s="37" t="str">
        <f t="shared" si="85"/>
        <v/>
      </c>
      <c r="V264" s="37" t="str">
        <f t="shared" si="86"/>
        <v/>
      </c>
      <c r="W264" s="206" t="str">
        <f t="shared" si="83"/>
        <v/>
      </c>
      <c r="X264" s="206" t="str">
        <f t="shared" si="84"/>
        <v/>
      </c>
      <c r="Y264" s="37" t="str">
        <f t="shared" si="81"/>
        <v/>
      </c>
      <c r="Z264" s="37" t="str">
        <f t="shared" si="82"/>
        <v/>
      </c>
      <c r="AA264" s="38" t="str">
        <f t="shared" si="92"/>
        <v/>
      </c>
      <c r="AB264" s="39" t="str">
        <f t="shared" si="93"/>
        <v/>
      </c>
      <c r="AC264" s="146" t="str">
        <f>IF(ISBLANK($F264),"",IF(ISNA(VBLookup($F264,Сектора!$B$2:$G$6725,4)),"Unknown",VBLookup($F264,Сектора!$B$2:$G$6725,4)))</f>
        <v/>
      </c>
      <c r="AD264" s="146" t="str">
        <f>IF(ISBLANK($F264),"",IF(ISNA(VBLookup($F264,Сектора!$B$2:$G$6725,3)),"Unknown",VBLookup($F264,Сектора!$B$2:$G$6725,3)))</f>
        <v/>
      </c>
      <c r="AE264" s="146" t="str">
        <f>IF(ISBLANK($F264),"",IF(ISNA(VBLookup($F264,Сектора!$B$2:$G$6725,6)),"Unknown",VBLookup($F264,Сектора!$B$2:$G$6725,6)))</f>
        <v/>
      </c>
      <c r="AF264" s="146" t="str">
        <f>IF(ISNUMBER($B264),VBLookup(WEEKDAY($B264,2),Служебный!$I$2:$J$8,2),"")</f>
        <v/>
      </c>
      <c r="AG264" s="38" t="str">
        <f t="shared" si="94"/>
        <v/>
      </c>
      <c r="AH264" s="146" t="str">
        <f>IF(ISNUMBER($B264),VBLookup(MONTH($B264),Служебный!$L$2:$M$13,2),"")</f>
        <v/>
      </c>
      <c r="AI264" s="38" t="str">
        <f t="shared" si="95"/>
        <v/>
      </c>
      <c r="AJ264" s="210" t="str">
        <f t="shared" si="96"/>
        <v/>
      </c>
      <c r="AK264" s="211" t="str">
        <f t="shared" si="87"/>
        <v/>
      </c>
      <c r="AL264" s="212" t="str">
        <f t="shared" si="97"/>
        <v/>
      </c>
      <c r="AM264" s="213" t="str">
        <f t="shared" si="100"/>
        <v/>
      </c>
      <c r="AN264" s="213" t="str">
        <f t="shared" si="98"/>
        <v/>
      </c>
      <c r="AO264" s="212" t="str">
        <f t="shared" si="99"/>
        <v/>
      </c>
    </row>
    <row r="265" spans="1:41" ht="15" customHeight="1" x14ac:dyDescent="0.25">
      <c r="A265" s="72">
        <v>264</v>
      </c>
      <c r="B265" s="214"/>
      <c r="C265" s="214"/>
      <c r="D265" s="204"/>
      <c r="E265" s="204"/>
      <c r="F265" s="151"/>
      <c r="G265" s="151"/>
      <c r="H265" s="36"/>
      <c r="I265" s="80"/>
      <c r="J265" s="80"/>
      <c r="K265" s="81"/>
      <c r="L265" s="152"/>
      <c r="M265" s="152"/>
      <c r="N265" s="215"/>
      <c r="O265" s="152"/>
      <c r="P265" s="80"/>
      <c r="Q265" s="37" t="str">
        <f t="shared" si="88"/>
        <v/>
      </c>
      <c r="R265" s="37" t="str">
        <f t="shared" si="89"/>
        <v/>
      </c>
      <c r="S265" s="37" t="str">
        <f t="shared" si="90"/>
        <v/>
      </c>
      <c r="T265" s="69" t="str">
        <f t="shared" si="91"/>
        <v/>
      </c>
      <c r="U265" s="37" t="str">
        <f t="shared" si="85"/>
        <v/>
      </c>
      <c r="V265" s="37" t="str">
        <f t="shared" si="86"/>
        <v/>
      </c>
      <c r="W265" s="206" t="str">
        <f t="shared" si="83"/>
        <v/>
      </c>
      <c r="X265" s="206" t="str">
        <f t="shared" si="84"/>
        <v/>
      </c>
      <c r="Y265" s="37" t="str">
        <f t="shared" si="81"/>
        <v/>
      </c>
      <c r="Z265" s="37" t="str">
        <f t="shared" si="82"/>
        <v/>
      </c>
      <c r="AA265" s="38" t="str">
        <f t="shared" si="92"/>
        <v/>
      </c>
      <c r="AB265" s="39" t="str">
        <f t="shared" si="93"/>
        <v/>
      </c>
      <c r="AC265" s="146" t="str">
        <f>IF(ISBLANK($F265),"",IF(ISNA(VBLookup($F265,Сектора!$B$2:$G$6725,4)),"Unknown",VBLookup($F265,Сектора!$B$2:$G$6725,4)))</f>
        <v/>
      </c>
      <c r="AD265" s="146" t="str">
        <f>IF(ISBLANK($F265),"",IF(ISNA(VBLookup($F265,Сектора!$B$2:$G$6725,3)),"Unknown",VBLookup($F265,Сектора!$B$2:$G$6725,3)))</f>
        <v/>
      </c>
      <c r="AE265" s="146" t="str">
        <f>IF(ISBLANK($F265),"",IF(ISNA(VBLookup($F265,Сектора!$B$2:$G$6725,6)),"Unknown",VBLookup($F265,Сектора!$B$2:$G$6725,6)))</f>
        <v/>
      </c>
      <c r="AF265" s="146" t="str">
        <f>IF(ISNUMBER($B265),VBLookup(WEEKDAY($B265,2),Служебный!$I$2:$J$8,2),"")</f>
        <v/>
      </c>
      <c r="AG265" s="38" t="str">
        <f t="shared" si="94"/>
        <v/>
      </c>
      <c r="AH265" s="146" t="str">
        <f>IF(ISNUMBER($B265),VBLookup(MONTH($B265),Служебный!$L$2:$M$13,2),"")</f>
        <v/>
      </c>
      <c r="AI265" s="38" t="str">
        <f t="shared" si="95"/>
        <v/>
      </c>
      <c r="AJ265" s="210" t="str">
        <f t="shared" si="96"/>
        <v/>
      </c>
      <c r="AK265" s="211" t="str">
        <f t="shared" si="87"/>
        <v/>
      </c>
      <c r="AL265" s="212" t="str">
        <f t="shared" si="97"/>
        <v/>
      </c>
      <c r="AM265" s="213" t="str">
        <f t="shared" si="100"/>
        <v/>
      </c>
      <c r="AN265" s="213" t="str">
        <f t="shared" si="98"/>
        <v/>
      </c>
      <c r="AO265" s="212" t="str">
        <f t="shared" si="99"/>
        <v/>
      </c>
    </row>
    <row r="266" spans="1:41" ht="15" customHeight="1" x14ac:dyDescent="0.25">
      <c r="A266" s="72">
        <v>265</v>
      </c>
      <c r="B266" s="214"/>
      <c r="C266" s="214"/>
      <c r="D266" s="204"/>
      <c r="E266" s="204"/>
      <c r="F266" s="151"/>
      <c r="G266" s="151"/>
      <c r="H266" s="36"/>
      <c r="I266" s="80"/>
      <c r="J266" s="80"/>
      <c r="K266" s="81"/>
      <c r="L266" s="152"/>
      <c r="M266" s="152"/>
      <c r="N266" s="215"/>
      <c r="O266" s="152"/>
      <c r="P266" s="80"/>
      <c r="Q266" s="37" t="str">
        <f t="shared" si="88"/>
        <v/>
      </c>
      <c r="R266" s="37" t="str">
        <f t="shared" si="89"/>
        <v/>
      </c>
      <c r="S266" s="37" t="str">
        <f t="shared" si="90"/>
        <v/>
      </c>
      <c r="T266" s="69" t="str">
        <f t="shared" si="91"/>
        <v/>
      </c>
      <c r="U266" s="37" t="str">
        <f t="shared" si="85"/>
        <v/>
      </c>
      <c r="V266" s="37" t="str">
        <f t="shared" si="86"/>
        <v/>
      </c>
      <c r="W266" s="206" t="str">
        <f t="shared" si="83"/>
        <v/>
      </c>
      <c r="X266" s="206" t="str">
        <f t="shared" si="84"/>
        <v/>
      </c>
      <c r="Y266" s="37" t="str">
        <f t="shared" si="81"/>
        <v/>
      </c>
      <c r="Z266" s="37" t="str">
        <f t="shared" si="82"/>
        <v/>
      </c>
      <c r="AA266" s="38" t="str">
        <f t="shared" si="92"/>
        <v/>
      </c>
      <c r="AB266" s="39" t="str">
        <f t="shared" si="93"/>
        <v/>
      </c>
      <c r="AC266" s="146" t="str">
        <f>IF(ISBLANK($F266),"",IF(ISNA(VBLookup($F266,Сектора!$B$2:$G$6725,4)),"Unknown",VBLookup($F266,Сектора!$B$2:$G$6725,4)))</f>
        <v/>
      </c>
      <c r="AD266" s="146" t="str">
        <f>IF(ISBLANK($F266),"",IF(ISNA(VBLookup($F266,Сектора!$B$2:$G$6725,3)),"Unknown",VBLookup($F266,Сектора!$B$2:$G$6725,3)))</f>
        <v/>
      </c>
      <c r="AE266" s="146" t="str">
        <f>IF(ISBLANK($F266),"",IF(ISNA(VBLookup($F266,Сектора!$B$2:$G$6725,6)),"Unknown",VBLookup($F266,Сектора!$B$2:$G$6725,6)))</f>
        <v/>
      </c>
      <c r="AF266" s="146" t="str">
        <f>IF(ISNUMBER($B266),VBLookup(WEEKDAY($B266,2),Служебный!$I$2:$J$8,2),"")</f>
        <v/>
      </c>
      <c r="AG266" s="38" t="str">
        <f t="shared" si="94"/>
        <v/>
      </c>
      <c r="AH266" s="146" t="str">
        <f>IF(ISNUMBER($B266),VBLookup(MONTH($B266),Служебный!$L$2:$M$13,2),"")</f>
        <v/>
      </c>
      <c r="AI266" s="38" t="str">
        <f t="shared" si="95"/>
        <v/>
      </c>
      <c r="AJ266" s="210" t="str">
        <f t="shared" si="96"/>
        <v/>
      </c>
      <c r="AK266" s="211" t="str">
        <f t="shared" si="87"/>
        <v/>
      </c>
      <c r="AL266" s="212" t="str">
        <f t="shared" si="97"/>
        <v/>
      </c>
      <c r="AM266" s="213" t="str">
        <f t="shared" si="100"/>
        <v/>
      </c>
      <c r="AN266" s="213" t="str">
        <f t="shared" si="98"/>
        <v/>
      </c>
      <c r="AO266" s="212" t="str">
        <f t="shared" si="99"/>
        <v/>
      </c>
    </row>
    <row r="267" spans="1:41" ht="15" customHeight="1" x14ac:dyDescent="0.25">
      <c r="A267" s="72">
        <v>266</v>
      </c>
      <c r="B267" s="214"/>
      <c r="C267" s="214"/>
      <c r="D267" s="204"/>
      <c r="E267" s="204"/>
      <c r="F267" s="151"/>
      <c r="G267" s="151"/>
      <c r="H267" s="36"/>
      <c r="I267" s="80"/>
      <c r="J267" s="80"/>
      <c r="K267" s="81"/>
      <c r="L267" s="152"/>
      <c r="M267" s="152"/>
      <c r="N267" s="215"/>
      <c r="O267" s="152"/>
      <c r="P267" s="80"/>
      <c r="Q267" s="37" t="str">
        <f t="shared" si="88"/>
        <v/>
      </c>
      <c r="R267" s="37" t="str">
        <f t="shared" si="89"/>
        <v/>
      </c>
      <c r="S267" s="37" t="str">
        <f t="shared" si="90"/>
        <v/>
      </c>
      <c r="T267" s="69" t="str">
        <f t="shared" si="91"/>
        <v/>
      </c>
      <c r="U267" s="37" t="str">
        <f t="shared" si="85"/>
        <v/>
      </c>
      <c r="V267" s="37" t="str">
        <f t="shared" si="86"/>
        <v/>
      </c>
      <c r="W267" s="206" t="str">
        <f t="shared" si="83"/>
        <v/>
      </c>
      <c r="X267" s="206" t="str">
        <f t="shared" si="84"/>
        <v/>
      </c>
      <c r="Y267" s="37" t="str">
        <f t="shared" si="81"/>
        <v/>
      </c>
      <c r="Z267" s="37" t="str">
        <f t="shared" si="82"/>
        <v/>
      </c>
      <c r="AA267" s="38" t="str">
        <f t="shared" si="92"/>
        <v/>
      </c>
      <c r="AB267" s="39" t="str">
        <f t="shared" si="93"/>
        <v/>
      </c>
      <c r="AC267" s="146" t="str">
        <f>IF(ISBLANK($F267),"",IF(ISNA(VBLookup($F267,Сектора!$B$2:$G$6725,4)),"Unknown",VBLookup($F267,Сектора!$B$2:$G$6725,4)))</f>
        <v/>
      </c>
      <c r="AD267" s="146" t="str">
        <f>IF(ISBLANK($F267),"",IF(ISNA(VBLookup($F267,Сектора!$B$2:$G$6725,3)),"Unknown",VBLookup($F267,Сектора!$B$2:$G$6725,3)))</f>
        <v/>
      </c>
      <c r="AE267" s="146" t="str">
        <f>IF(ISBLANK($F267),"",IF(ISNA(VBLookup($F267,Сектора!$B$2:$G$6725,6)),"Unknown",VBLookup($F267,Сектора!$B$2:$G$6725,6)))</f>
        <v/>
      </c>
      <c r="AF267" s="146" t="str">
        <f>IF(ISNUMBER($B267),VBLookup(WEEKDAY($B267,2),Служебный!$I$2:$J$8,2),"")</f>
        <v/>
      </c>
      <c r="AG267" s="38" t="str">
        <f t="shared" si="94"/>
        <v/>
      </c>
      <c r="AH267" s="146" t="str">
        <f>IF(ISNUMBER($B267),VBLookup(MONTH($B267),Служебный!$L$2:$M$13,2),"")</f>
        <v/>
      </c>
      <c r="AI267" s="38" t="str">
        <f t="shared" si="95"/>
        <v/>
      </c>
      <c r="AJ267" s="210" t="str">
        <f t="shared" si="96"/>
        <v/>
      </c>
      <c r="AK267" s="211" t="str">
        <f t="shared" si="87"/>
        <v/>
      </c>
      <c r="AL267" s="212" t="str">
        <f t="shared" si="97"/>
        <v/>
      </c>
      <c r="AM267" s="213" t="str">
        <f t="shared" si="100"/>
        <v/>
      </c>
      <c r="AN267" s="213" t="str">
        <f t="shared" si="98"/>
        <v/>
      </c>
      <c r="AO267" s="212" t="str">
        <f t="shared" si="99"/>
        <v/>
      </c>
    </row>
    <row r="268" spans="1:41" ht="15" customHeight="1" x14ac:dyDescent="0.25">
      <c r="A268" s="72">
        <v>267</v>
      </c>
      <c r="B268" s="214"/>
      <c r="C268" s="214"/>
      <c r="D268" s="204"/>
      <c r="E268" s="204"/>
      <c r="F268" s="151"/>
      <c r="G268" s="151"/>
      <c r="H268" s="36"/>
      <c r="I268" s="80"/>
      <c r="J268" s="80"/>
      <c r="K268" s="81"/>
      <c r="L268" s="152"/>
      <c r="M268" s="152"/>
      <c r="N268" s="215"/>
      <c r="O268" s="152"/>
      <c r="P268" s="80"/>
      <c r="Q268" s="37" t="str">
        <f t="shared" si="88"/>
        <v/>
      </c>
      <c r="R268" s="37" t="str">
        <f t="shared" si="89"/>
        <v/>
      </c>
      <c r="S268" s="37" t="str">
        <f t="shared" si="90"/>
        <v/>
      </c>
      <c r="T268" s="69" t="str">
        <f t="shared" si="91"/>
        <v/>
      </c>
      <c r="U268" s="37" t="str">
        <f t="shared" si="85"/>
        <v/>
      </c>
      <c r="V268" s="37" t="str">
        <f t="shared" si="86"/>
        <v/>
      </c>
      <c r="W268" s="206" t="str">
        <f t="shared" si="83"/>
        <v/>
      </c>
      <c r="X268" s="206" t="str">
        <f t="shared" si="84"/>
        <v/>
      </c>
      <c r="Y268" s="37" t="str">
        <f t="shared" si="81"/>
        <v/>
      </c>
      <c r="Z268" s="37" t="str">
        <f t="shared" si="82"/>
        <v/>
      </c>
      <c r="AA268" s="38" t="str">
        <f t="shared" si="92"/>
        <v/>
      </c>
      <c r="AB268" s="39" t="str">
        <f t="shared" si="93"/>
        <v/>
      </c>
      <c r="AC268" s="146" t="str">
        <f>IF(ISBLANK($F268),"",IF(ISNA(VBLookup($F268,Сектора!$B$2:$G$6725,4)),"Unknown",VBLookup($F268,Сектора!$B$2:$G$6725,4)))</f>
        <v/>
      </c>
      <c r="AD268" s="146" t="str">
        <f>IF(ISBLANK($F268),"",IF(ISNA(VBLookup($F268,Сектора!$B$2:$G$6725,3)),"Unknown",VBLookup($F268,Сектора!$B$2:$G$6725,3)))</f>
        <v/>
      </c>
      <c r="AE268" s="146" t="str">
        <f>IF(ISBLANK($F268),"",IF(ISNA(VBLookup($F268,Сектора!$B$2:$G$6725,6)),"Unknown",VBLookup($F268,Сектора!$B$2:$G$6725,6)))</f>
        <v/>
      </c>
      <c r="AF268" s="146" t="str">
        <f>IF(ISNUMBER($B268),VBLookup(WEEKDAY($B268,2),Служебный!$I$2:$J$8,2),"")</f>
        <v/>
      </c>
      <c r="AG268" s="38" t="str">
        <f t="shared" si="94"/>
        <v/>
      </c>
      <c r="AH268" s="146" t="str">
        <f>IF(ISNUMBER($B268),VBLookup(MONTH($B268),Служебный!$L$2:$M$13,2),"")</f>
        <v/>
      </c>
      <c r="AI268" s="38" t="str">
        <f t="shared" si="95"/>
        <v/>
      </c>
      <c r="AJ268" s="210" t="str">
        <f t="shared" si="96"/>
        <v/>
      </c>
      <c r="AK268" s="211" t="str">
        <f t="shared" si="87"/>
        <v/>
      </c>
      <c r="AL268" s="212" t="str">
        <f t="shared" si="97"/>
        <v/>
      </c>
      <c r="AM268" s="213" t="str">
        <f t="shared" si="100"/>
        <v/>
      </c>
      <c r="AN268" s="213" t="str">
        <f t="shared" si="98"/>
        <v/>
      </c>
      <c r="AO268" s="212" t="str">
        <f t="shared" si="99"/>
        <v/>
      </c>
    </row>
    <row r="269" spans="1:41" ht="15" customHeight="1" x14ac:dyDescent="0.25">
      <c r="A269" s="72">
        <v>268</v>
      </c>
      <c r="B269" s="214"/>
      <c r="C269" s="214"/>
      <c r="D269" s="204"/>
      <c r="E269" s="204"/>
      <c r="F269" s="151"/>
      <c r="G269" s="151"/>
      <c r="H269" s="36"/>
      <c r="I269" s="80"/>
      <c r="J269" s="80"/>
      <c r="K269" s="81"/>
      <c r="L269" s="152"/>
      <c r="M269" s="152"/>
      <c r="N269" s="215"/>
      <c r="O269" s="152"/>
      <c r="P269" s="80"/>
      <c r="Q269" s="37" t="str">
        <f t="shared" si="88"/>
        <v/>
      </c>
      <c r="R269" s="37" t="str">
        <f t="shared" si="89"/>
        <v/>
      </c>
      <c r="S269" s="37" t="str">
        <f t="shared" si="90"/>
        <v/>
      </c>
      <c r="T269" s="69" t="str">
        <f t="shared" si="91"/>
        <v/>
      </c>
      <c r="U269" s="37" t="str">
        <f t="shared" si="85"/>
        <v/>
      </c>
      <c r="V269" s="37" t="str">
        <f t="shared" si="86"/>
        <v/>
      </c>
      <c r="W269" s="206" t="str">
        <f t="shared" si="83"/>
        <v/>
      </c>
      <c r="X269" s="206" t="str">
        <f t="shared" si="84"/>
        <v/>
      </c>
      <c r="Y269" s="37" t="str">
        <f t="shared" si="81"/>
        <v/>
      </c>
      <c r="Z269" s="37" t="str">
        <f t="shared" si="82"/>
        <v/>
      </c>
      <c r="AA269" s="38" t="str">
        <f t="shared" si="92"/>
        <v/>
      </c>
      <c r="AB269" s="39" t="str">
        <f t="shared" si="93"/>
        <v/>
      </c>
      <c r="AC269" s="146" t="str">
        <f>IF(ISBLANK($F269),"",IF(ISNA(VBLookup($F269,Сектора!$B$2:$G$6725,4)),"Unknown",VBLookup($F269,Сектора!$B$2:$G$6725,4)))</f>
        <v/>
      </c>
      <c r="AD269" s="146" t="str">
        <f>IF(ISBLANK($F269),"",IF(ISNA(VBLookup($F269,Сектора!$B$2:$G$6725,3)),"Unknown",VBLookup($F269,Сектора!$B$2:$G$6725,3)))</f>
        <v/>
      </c>
      <c r="AE269" s="146" t="str">
        <f>IF(ISBLANK($F269),"",IF(ISNA(VBLookup($F269,Сектора!$B$2:$G$6725,6)),"Unknown",VBLookup($F269,Сектора!$B$2:$G$6725,6)))</f>
        <v/>
      </c>
      <c r="AF269" s="146" t="str">
        <f>IF(ISNUMBER($B269),VBLookup(WEEKDAY($B269,2),Служебный!$I$2:$J$8,2),"")</f>
        <v/>
      </c>
      <c r="AG269" s="38" t="str">
        <f t="shared" si="94"/>
        <v/>
      </c>
      <c r="AH269" s="146" t="str">
        <f>IF(ISNUMBER($B269),VBLookup(MONTH($B269),Служебный!$L$2:$M$13,2),"")</f>
        <v/>
      </c>
      <c r="AI269" s="38" t="str">
        <f t="shared" si="95"/>
        <v/>
      </c>
      <c r="AJ269" s="210" t="str">
        <f t="shared" si="96"/>
        <v/>
      </c>
      <c r="AK269" s="211" t="str">
        <f t="shared" si="87"/>
        <v/>
      </c>
      <c r="AL269" s="212" t="str">
        <f t="shared" si="97"/>
        <v/>
      </c>
      <c r="AM269" s="213" t="str">
        <f t="shared" si="100"/>
        <v/>
      </c>
      <c r="AN269" s="213" t="str">
        <f t="shared" si="98"/>
        <v/>
      </c>
      <c r="AO269" s="212" t="str">
        <f t="shared" si="99"/>
        <v/>
      </c>
    </row>
    <row r="270" spans="1:41" ht="15" customHeight="1" x14ac:dyDescent="0.25">
      <c r="A270" s="72">
        <v>269</v>
      </c>
      <c r="B270" s="214"/>
      <c r="C270" s="214"/>
      <c r="D270" s="204"/>
      <c r="E270" s="204"/>
      <c r="F270" s="151"/>
      <c r="G270" s="151"/>
      <c r="H270" s="36"/>
      <c r="I270" s="80"/>
      <c r="J270" s="80"/>
      <c r="K270" s="81"/>
      <c r="L270" s="152"/>
      <c r="M270" s="152"/>
      <c r="N270" s="215"/>
      <c r="O270" s="152"/>
      <c r="P270" s="80"/>
      <c r="Q270" s="37" t="str">
        <f t="shared" si="88"/>
        <v/>
      </c>
      <c r="R270" s="37" t="str">
        <f t="shared" si="89"/>
        <v/>
      </c>
      <c r="S270" s="37" t="str">
        <f t="shared" si="90"/>
        <v/>
      </c>
      <c r="T270" s="69" t="str">
        <f t="shared" si="91"/>
        <v/>
      </c>
      <c r="U270" s="37" t="str">
        <f t="shared" si="85"/>
        <v/>
      </c>
      <c r="V270" s="37" t="str">
        <f t="shared" si="86"/>
        <v/>
      </c>
      <c r="W270" s="206" t="str">
        <f t="shared" si="83"/>
        <v/>
      </c>
      <c r="X270" s="206" t="str">
        <f t="shared" si="84"/>
        <v/>
      </c>
      <c r="Y270" s="37" t="str">
        <f t="shared" si="81"/>
        <v/>
      </c>
      <c r="Z270" s="37" t="str">
        <f t="shared" si="82"/>
        <v/>
      </c>
      <c r="AA270" s="38" t="str">
        <f t="shared" si="92"/>
        <v/>
      </c>
      <c r="AB270" s="39" t="str">
        <f t="shared" si="93"/>
        <v/>
      </c>
      <c r="AC270" s="146" t="str">
        <f>IF(ISBLANK($F270),"",IF(ISNA(VBLookup($F270,Сектора!$B$2:$G$6725,4)),"Unknown",VBLookup($F270,Сектора!$B$2:$G$6725,4)))</f>
        <v/>
      </c>
      <c r="AD270" s="146" t="str">
        <f>IF(ISBLANK($F270),"",IF(ISNA(VBLookup($F270,Сектора!$B$2:$G$6725,3)),"Unknown",VBLookup($F270,Сектора!$B$2:$G$6725,3)))</f>
        <v/>
      </c>
      <c r="AE270" s="146" t="str">
        <f>IF(ISBLANK($F270),"",IF(ISNA(VBLookup($F270,Сектора!$B$2:$G$6725,6)),"Unknown",VBLookup($F270,Сектора!$B$2:$G$6725,6)))</f>
        <v/>
      </c>
      <c r="AF270" s="146" t="str">
        <f>IF(ISNUMBER($B270),VBLookup(WEEKDAY($B270,2),Служебный!$I$2:$J$8,2),"")</f>
        <v/>
      </c>
      <c r="AG270" s="38" t="str">
        <f t="shared" si="94"/>
        <v/>
      </c>
      <c r="AH270" s="146" t="str">
        <f>IF(ISNUMBER($B270),VBLookup(MONTH($B270),Служебный!$L$2:$M$13,2),"")</f>
        <v/>
      </c>
      <c r="AI270" s="38" t="str">
        <f t="shared" si="95"/>
        <v/>
      </c>
      <c r="AJ270" s="210" t="str">
        <f t="shared" si="96"/>
        <v/>
      </c>
      <c r="AK270" s="211" t="str">
        <f t="shared" si="87"/>
        <v/>
      </c>
      <c r="AL270" s="212" t="str">
        <f t="shared" si="97"/>
        <v/>
      </c>
      <c r="AM270" s="213" t="str">
        <f t="shared" si="100"/>
        <v/>
      </c>
      <c r="AN270" s="213" t="str">
        <f t="shared" si="98"/>
        <v/>
      </c>
      <c r="AO270" s="212" t="str">
        <f t="shared" si="99"/>
        <v/>
      </c>
    </row>
    <row r="271" spans="1:41" ht="15" customHeight="1" x14ac:dyDescent="0.25">
      <c r="A271" s="72">
        <v>270</v>
      </c>
      <c r="B271" s="214"/>
      <c r="C271" s="214"/>
      <c r="D271" s="204"/>
      <c r="E271" s="204"/>
      <c r="F271" s="151"/>
      <c r="G271" s="151"/>
      <c r="H271" s="36"/>
      <c r="I271" s="80"/>
      <c r="J271" s="80"/>
      <c r="K271" s="81"/>
      <c r="L271" s="152"/>
      <c r="M271" s="152"/>
      <c r="N271" s="215"/>
      <c r="O271" s="152"/>
      <c r="P271" s="80"/>
      <c r="Q271" s="37" t="str">
        <f t="shared" si="88"/>
        <v/>
      </c>
      <c r="R271" s="37" t="str">
        <f t="shared" si="89"/>
        <v/>
      </c>
      <c r="S271" s="37" t="str">
        <f t="shared" si="90"/>
        <v/>
      </c>
      <c r="T271" s="69" t="str">
        <f t="shared" si="91"/>
        <v/>
      </c>
      <c r="U271" s="37" t="str">
        <f t="shared" si="85"/>
        <v/>
      </c>
      <c r="V271" s="37" t="str">
        <f t="shared" si="86"/>
        <v/>
      </c>
      <c r="W271" s="206" t="str">
        <f t="shared" si="83"/>
        <v/>
      </c>
      <c r="X271" s="206" t="str">
        <f t="shared" si="84"/>
        <v/>
      </c>
      <c r="Y271" s="37" t="str">
        <f t="shared" si="81"/>
        <v/>
      </c>
      <c r="Z271" s="37" t="str">
        <f t="shared" si="82"/>
        <v/>
      </c>
      <c r="AA271" s="38" t="str">
        <f t="shared" si="92"/>
        <v/>
      </c>
      <c r="AB271" s="39" t="str">
        <f t="shared" si="93"/>
        <v/>
      </c>
      <c r="AC271" s="146" t="str">
        <f>IF(ISBLANK($F271),"",IF(ISNA(VBLookup($F271,Сектора!$B$2:$G$6725,4)),"Unknown",VBLookup($F271,Сектора!$B$2:$G$6725,4)))</f>
        <v/>
      </c>
      <c r="AD271" s="146" t="str">
        <f>IF(ISBLANK($F271),"",IF(ISNA(VBLookup($F271,Сектора!$B$2:$G$6725,3)),"Unknown",VBLookup($F271,Сектора!$B$2:$G$6725,3)))</f>
        <v/>
      </c>
      <c r="AE271" s="146" t="str">
        <f>IF(ISBLANK($F271),"",IF(ISNA(VBLookup($F271,Сектора!$B$2:$G$6725,6)),"Unknown",VBLookup($F271,Сектора!$B$2:$G$6725,6)))</f>
        <v/>
      </c>
      <c r="AF271" s="146" t="str">
        <f>IF(ISNUMBER($B271),VBLookup(WEEKDAY($B271,2),Служебный!$I$2:$J$8,2),"")</f>
        <v/>
      </c>
      <c r="AG271" s="38" t="str">
        <f t="shared" si="94"/>
        <v/>
      </c>
      <c r="AH271" s="146" t="str">
        <f>IF(ISNUMBER($B271),VBLookup(MONTH($B271),Служебный!$L$2:$M$13,2),"")</f>
        <v/>
      </c>
      <c r="AI271" s="38" t="str">
        <f t="shared" si="95"/>
        <v/>
      </c>
      <c r="AJ271" s="210" t="str">
        <f t="shared" si="96"/>
        <v/>
      </c>
      <c r="AK271" s="211" t="str">
        <f t="shared" si="87"/>
        <v/>
      </c>
      <c r="AL271" s="212" t="str">
        <f t="shared" si="97"/>
        <v/>
      </c>
      <c r="AM271" s="213" t="str">
        <f t="shared" si="100"/>
        <v/>
      </c>
      <c r="AN271" s="213" t="str">
        <f t="shared" si="98"/>
        <v/>
      </c>
      <c r="AO271" s="212" t="str">
        <f t="shared" si="99"/>
        <v/>
      </c>
    </row>
    <row r="272" spans="1:41" ht="15" customHeight="1" x14ac:dyDescent="0.25">
      <c r="A272" s="72">
        <v>271</v>
      </c>
      <c r="B272" s="214"/>
      <c r="C272" s="214"/>
      <c r="D272" s="204"/>
      <c r="E272" s="204"/>
      <c r="F272" s="151"/>
      <c r="G272" s="151"/>
      <c r="H272" s="36"/>
      <c r="I272" s="80"/>
      <c r="J272" s="80"/>
      <c r="K272" s="81"/>
      <c r="L272" s="152"/>
      <c r="M272" s="152"/>
      <c r="N272" s="215"/>
      <c r="O272" s="152"/>
      <c r="P272" s="80"/>
      <c r="Q272" s="37" t="str">
        <f t="shared" si="88"/>
        <v/>
      </c>
      <c r="R272" s="37" t="str">
        <f t="shared" si="89"/>
        <v/>
      </c>
      <c r="S272" s="37" t="str">
        <f t="shared" si="90"/>
        <v/>
      </c>
      <c r="T272" s="69" t="str">
        <f t="shared" si="91"/>
        <v/>
      </c>
      <c r="U272" s="37" t="str">
        <f t="shared" si="85"/>
        <v/>
      </c>
      <c r="V272" s="37" t="str">
        <f t="shared" si="86"/>
        <v/>
      </c>
      <c r="W272" s="206" t="str">
        <f t="shared" si="83"/>
        <v/>
      </c>
      <c r="X272" s="206" t="str">
        <f t="shared" si="84"/>
        <v/>
      </c>
      <c r="Y272" s="37" t="str">
        <f t="shared" si="81"/>
        <v/>
      </c>
      <c r="Z272" s="37" t="str">
        <f t="shared" si="82"/>
        <v/>
      </c>
      <c r="AA272" s="38" t="str">
        <f t="shared" si="92"/>
        <v/>
      </c>
      <c r="AB272" s="39" t="str">
        <f t="shared" si="93"/>
        <v/>
      </c>
      <c r="AC272" s="146" t="str">
        <f>IF(ISBLANK($F272),"",IF(ISNA(VBLookup($F272,Сектора!$B$2:$G$6725,4)),"Unknown",VBLookup($F272,Сектора!$B$2:$G$6725,4)))</f>
        <v/>
      </c>
      <c r="AD272" s="146" t="str">
        <f>IF(ISBLANK($F272),"",IF(ISNA(VBLookup($F272,Сектора!$B$2:$G$6725,3)),"Unknown",VBLookup($F272,Сектора!$B$2:$G$6725,3)))</f>
        <v/>
      </c>
      <c r="AE272" s="146" t="str">
        <f>IF(ISBLANK($F272),"",IF(ISNA(VBLookup($F272,Сектора!$B$2:$G$6725,6)),"Unknown",VBLookup($F272,Сектора!$B$2:$G$6725,6)))</f>
        <v/>
      </c>
      <c r="AF272" s="146" t="str">
        <f>IF(ISNUMBER($B272),VBLookup(WEEKDAY($B272,2),Служебный!$I$2:$J$8,2),"")</f>
        <v/>
      </c>
      <c r="AG272" s="38" t="str">
        <f t="shared" si="94"/>
        <v/>
      </c>
      <c r="AH272" s="146" t="str">
        <f>IF(ISNUMBER($B272),VBLookup(MONTH($B272),Служебный!$L$2:$M$13,2),"")</f>
        <v/>
      </c>
      <c r="AI272" s="38" t="str">
        <f t="shared" si="95"/>
        <v/>
      </c>
      <c r="AJ272" s="210" t="str">
        <f t="shared" si="96"/>
        <v/>
      </c>
      <c r="AK272" s="211" t="str">
        <f t="shared" si="87"/>
        <v/>
      </c>
      <c r="AL272" s="212" t="str">
        <f t="shared" si="97"/>
        <v/>
      </c>
      <c r="AM272" s="213" t="str">
        <f t="shared" si="100"/>
        <v/>
      </c>
      <c r="AN272" s="213" t="str">
        <f t="shared" si="98"/>
        <v/>
      </c>
      <c r="AO272" s="212" t="str">
        <f t="shared" si="99"/>
        <v/>
      </c>
    </row>
    <row r="273" spans="1:41" ht="15" customHeight="1" x14ac:dyDescent="0.25">
      <c r="A273" s="72">
        <v>272</v>
      </c>
      <c r="B273" s="214"/>
      <c r="C273" s="214"/>
      <c r="D273" s="204"/>
      <c r="E273" s="204"/>
      <c r="F273" s="151"/>
      <c r="G273" s="151"/>
      <c r="H273" s="36"/>
      <c r="I273" s="80"/>
      <c r="J273" s="80"/>
      <c r="K273" s="81"/>
      <c r="L273" s="152"/>
      <c r="M273" s="152"/>
      <c r="N273" s="215"/>
      <c r="O273" s="152"/>
      <c r="P273" s="80"/>
      <c r="Q273" s="37" t="str">
        <f t="shared" si="88"/>
        <v/>
      </c>
      <c r="R273" s="37" t="str">
        <f t="shared" si="89"/>
        <v/>
      </c>
      <c r="S273" s="37" t="str">
        <f t="shared" si="90"/>
        <v/>
      </c>
      <c r="T273" s="69" t="str">
        <f t="shared" si="91"/>
        <v/>
      </c>
      <c r="U273" s="37" t="str">
        <f t="shared" si="85"/>
        <v/>
      </c>
      <c r="V273" s="37" t="str">
        <f t="shared" si="86"/>
        <v/>
      </c>
      <c r="W273" s="206" t="str">
        <f t="shared" si="83"/>
        <v/>
      </c>
      <c r="X273" s="206" t="str">
        <f t="shared" si="84"/>
        <v/>
      </c>
      <c r="Y273" s="37" t="str">
        <f t="shared" si="81"/>
        <v/>
      </c>
      <c r="Z273" s="37" t="str">
        <f t="shared" si="82"/>
        <v/>
      </c>
      <c r="AA273" s="38" t="str">
        <f t="shared" si="92"/>
        <v/>
      </c>
      <c r="AB273" s="39" t="str">
        <f t="shared" si="93"/>
        <v/>
      </c>
      <c r="AC273" s="146" t="str">
        <f>IF(ISBLANK($F273),"",IF(ISNA(VBLookup($F273,Сектора!$B$2:$G$6725,4)),"Unknown",VBLookup($F273,Сектора!$B$2:$G$6725,4)))</f>
        <v/>
      </c>
      <c r="AD273" s="146" t="str">
        <f>IF(ISBLANK($F273),"",IF(ISNA(VBLookup($F273,Сектора!$B$2:$G$6725,3)),"Unknown",VBLookup($F273,Сектора!$B$2:$G$6725,3)))</f>
        <v/>
      </c>
      <c r="AE273" s="146" t="str">
        <f>IF(ISBLANK($F273),"",IF(ISNA(VBLookup($F273,Сектора!$B$2:$G$6725,6)),"Unknown",VBLookup($F273,Сектора!$B$2:$G$6725,6)))</f>
        <v/>
      </c>
      <c r="AF273" s="146" t="str">
        <f>IF(ISNUMBER($B273),VBLookup(WEEKDAY($B273,2),Служебный!$I$2:$J$8,2),"")</f>
        <v/>
      </c>
      <c r="AG273" s="38" t="str">
        <f t="shared" si="94"/>
        <v/>
      </c>
      <c r="AH273" s="146" t="str">
        <f>IF(ISNUMBER($B273),VBLookup(MONTH($B273),Служебный!$L$2:$M$13,2),"")</f>
        <v/>
      </c>
      <c r="AI273" s="38" t="str">
        <f t="shared" si="95"/>
        <v/>
      </c>
      <c r="AJ273" s="210" t="str">
        <f t="shared" si="96"/>
        <v/>
      </c>
      <c r="AK273" s="211" t="str">
        <f t="shared" si="87"/>
        <v/>
      </c>
      <c r="AL273" s="212" t="str">
        <f t="shared" si="97"/>
        <v/>
      </c>
      <c r="AM273" s="213" t="str">
        <f t="shared" si="100"/>
        <v/>
      </c>
      <c r="AN273" s="213" t="str">
        <f t="shared" si="98"/>
        <v/>
      </c>
      <c r="AO273" s="212" t="str">
        <f t="shared" si="99"/>
        <v/>
      </c>
    </row>
    <row r="274" spans="1:41" ht="15" customHeight="1" x14ac:dyDescent="0.25">
      <c r="A274" s="72">
        <v>273</v>
      </c>
      <c r="B274" s="214"/>
      <c r="C274" s="214"/>
      <c r="D274" s="204"/>
      <c r="E274" s="204"/>
      <c r="F274" s="151"/>
      <c r="G274" s="151"/>
      <c r="H274" s="36"/>
      <c r="I274" s="80"/>
      <c r="J274" s="80"/>
      <c r="K274" s="81"/>
      <c r="L274" s="152"/>
      <c r="M274" s="152"/>
      <c r="N274" s="215"/>
      <c r="O274" s="152"/>
      <c r="P274" s="80"/>
      <c r="Q274" s="37" t="str">
        <f t="shared" si="88"/>
        <v/>
      </c>
      <c r="R274" s="37" t="str">
        <f t="shared" si="89"/>
        <v/>
      </c>
      <c r="S274" s="37" t="str">
        <f t="shared" si="90"/>
        <v/>
      </c>
      <c r="T274" s="69" t="str">
        <f t="shared" si="91"/>
        <v/>
      </c>
      <c r="U274" s="37" t="str">
        <f t="shared" si="85"/>
        <v/>
      </c>
      <c r="V274" s="37" t="str">
        <f t="shared" si="86"/>
        <v/>
      </c>
      <c r="W274" s="206" t="str">
        <f t="shared" si="83"/>
        <v/>
      </c>
      <c r="X274" s="206" t="str">
        <f t="shared" si="84"/>
        <v/>
      </c>
      <c r="Y274" s="37" t="str">
        <f t="shared" si="81"/>
        <v/>
      </c>
      <c r="Z274" s="37" t="str">
        <f t="shared" si="82"/>
        <v/>
      </c>
      <c r="AA274" s="38" t="str">
        <f t="shared" si="92"/>
        <v/>
      </c>
      <c r="AB274" s="39" t="str">
        <f t="shared" si="93"/>
        <v/>
      </c>
      <c r="AC274" s="146" t="str">
        <f>IF(ISBLANK($F274),"",IF(ISNA(VBLookup($F274,Сектора!$B$2:$G$6725,4)),"Unknown",VBLookup($F274,Сектора!$B$2:$G$6725,4)))</f>
        <v/>
      </c>
      <c r="AD274" s="146" t="str">
        <f>IF(ISBLANK($F274),"",IF(ISNA(VBLookup($F274,Сектора!$B$2:$G$6725,3)),"Unknown",VBLookup($F274,Сектора!$B$2:$G$6725,3)))</f>
        <v/>
      </c>
      <c r="AE274" s="146" t="str">
        <f>IF(ISBLANK($F274),"",IF(ISNA(VBLookup($F274,Сектора!$B$2:$G$6725,6)),"Unknown",VBLookup($F274,Сектора!$B$2:$G$6725,6)))</f>
        <v/>
      </c>
      <c r="AF274" s="146" t="str">
        <f>IF(ISNUMBER($B274),VBLookup(WEEKDAY($B274,2),Служебный!$I$2:$J$8,2),"")</f>
        <v/>
      </c>
      <c r="AG274" s="38" t="str">
        <f t="shared" si="94"/>
        <v/>
      </c>
      <c r="AH274" s="146" t="str">
        <f>IF(ISNUMBER($B274),VBLookup(MONTH($B274),Служебный!$L$2:$M$13,2),"")</f>
        <v/>
      </c>
      <c r="AI274" s="38" t="str">
        <f t="shared" si="95"/>
        <v/>
      </c>
      <c r="AJ274" s="210" t="str">
        <f t="shared" si="96"/>
        <v/>
      </c>
      <c r="AK274" s="211" t="str">
        <f t="shared" si="87"/>
        <v/>
      </c>
      <c r="AL274" s="212" t="str">
        <f t="shared" si="97"/>
        <v/>
      </c>
      <c r="AM274" s="213" t="str">
        <f t="shared" si="100"/>
        <v/>
      </c>
      <c r="AN274" s="213" t="str">
        <f t="shared" si="98"/>
        <v/>
      </c>
      <c r="AO274" s="212" t="str">
        <f t="shared" si="99"/>
        <v/>
      </c>
    </row>
    <row r="275" spans="1:41" ht="15" customHeight="1" x14ac:dyDescent="0.25">
      <c r="A275" s="72">
        <v>274</v>
      </c>
      <c r="B275" s="214"/>
      <c r="C275" s="214"/>
      <c r="D275" s="204"/>
      <c r="E275" s="204"/>
      <c r="F275" s="151"/>
      <c r="G275" s="151"/>
      <c r="H275" s="36"/>
      <c r="I275" s="80"/>
      <c r="J275" s="80"/>
      <c r="K275" s="81"/>
      <c r="L275" s="152"/>
      <c r="M275" s="152"/>
      <c r="N275" s="215"/>
      <c r="O275" s="152"/>
      <c r="P275" s="80"/>
      <c r="Q275" s="37" t="str">
        <f t="shared" si="88"/>
        <v/>
      </c>
      <c r="R275" s="37" t="str">
        <f t="shared" si="89"/>
        <v/>
      </c>
      <c r="S275" s="37" t="str">
        <f t="shared" si="90"/>
        <v/>
      </c>
      <c r="T275" s="69" t="str">
        <f t="shared" si="91"/>
        <v/>
      </c>
      <c r="U275" s="37" t="str">
        <f t="shared" si="85"/>
        <v/>
      </c>
      <c r="V275" s="37" t="str">
        <f t="shared" si="86"/>
        <v/>
      </c>
      <c r="W275" s="206" t="str">
        <f t="shared" si="83"/>
        <v/>
      </c>
      <c r="X275" s="206" t="str">
        <f t="shared" si="84"/>
        <v/>
      </c>
      <c r="Y275" s="37" t="str">
        <f t="shared" si="81"/>
        <v/>
      </c>
      <c r="Z275" s="37" t="str">
        <f t="shared" si="82"/>
        <v/>
      </c>
      <c r="AA275" s="38" t="str">
        <f t="shared" si="92"/>
        <v/>
      </c>
      <c r="AB275" s="39" t="str">
        <f t="shared" si="93"/>
        <v/>
      </c>
      <c r="AC275" s="146" t="str">
        <f>IF(ISBLANK($F275),"",IF(ISNA(VBLookup($F275,Сектора!$B$2:$G$6725,4)),"Unknown",VBLookup($F275,Сектора!$B$2:$G$6725,4)))</f>
        <v/>
      </c>
      <c r="AD275" s="146" t="str">
        <f>IF(ISBLANK($F275),"",IF(ISNA(VBLookup($F275,Сектора!$B$2:$G$6725,3)),"Unknown",VBLookup($F275,Сектора!$B$2:$G$6725,3)))</f>
        <v/>
      </c>
      <c r="AE275" s="146" t="str">
        <f>IF(ISBLANK($F275),"",IF(ISNA(VBLookup($F275,Сектора!$B$2:$G$6725,6)),"Unknown",VBLookup($F275,Сектора!$B$2:$G$6725,6)))</f>
        <v/>
      </c>
      <c r="AF275" s="146" t="str">
        <f>IF(ISNUMBER($B275),VBLookup(WEEKDAY($B275,2),Служебный!$I$2:$J$8,2),"")</f>
        <v/>
      </c>
      <c r="AG275" s="38" t="str">
        <f t="shared" si="94"/>
        <v/>
      </c>
      <c r="AH275" s="146" t="str">
        <f>IF(ISNUMBER($B275),VBLookup(MONTH($B275),Служебный!$L$2:$M$13,2),"")</f>
        <v/>
      </c>
      <c r="AI275" s="38" t="str">
        <f t="shared" si="95"/>
        <v/>
      </c>
      <c r="AJ275" s="210" t="str">
        <f t="shared" si="96"/>
        <v/>
      </c>
      <c r="AK275" s="211" t="str">
        <f t="shared" si="87"/>
        <v/>
      </c>
      <c r="AL275" s="212" t="str">
        <f t="shared" si="97"/>
        <v/>
      </c>
      <c r="AM275" s="213" t="str">
        <f t="shared" si="100"/>
        <v/>
      </c>
      <c r="AN275" s="213" t="str">
        <f t="shared" si="98"/>
        <v/>
      </c>
      <c r="AO275" s="212" t="str">
        <f t="shared" si="99"/>
        <v/>
      </c>
    </row>
    <row r="276" spans="1:41" ht="15" customHeight="1" x14ac:dyDescent="0.25">
      <c r="A276" s="72">
        <v>275</v>
      </c>
      <c r="B276" s="214"/>
      <c r="C276" s="214"/>
      <c r="D276" s="204"/>
      <c r="E276" s="204"/>
      <c r="F276" s="151"/>
      <c r="G276" s="151"/>
      <c r="H276" s="36"/>
      <c r="I276" s="80"/>
      <c r="J276" s="80"/>
      <c r="K276" s="81"/>
      <c r="L276" s="152"/>
      <c r="M276" s="152"/>
      <c r="N276" s="215"/>
      <c r="O276" s="152"/>
      <c r="P276" s="80"/>
      <c r="Q276" s="37" t="str">
        <f t="shared" si="88"/>
        <v/>
      </c>
      <c r="R276" s="37" t="str">
        <f t="shared" si="89"/>
        <v/>
      </c>
      <c r="S276" s="37" t="str">
        <f t="shared" si="90"/>
        <v/>
      </c>
      <c r="T276" s="69" t="str">
        <f t="shared" si="91"/>
        <v/>
      </c>
      <c r="U276" s="37" t="str">
        <f t="shared" si="85"/>
        <v/>
      </c>
      <c r="V276" s="37" t="str">
        <f t="shared" si="86"/>
        <v/>
      </c>
      <c r="W276" s="206" t="str">
        <f t="shared" si="83"/>
        <v/>
      </c>
      <c r="X276" s="206" t="str">
        <f t="shared" si="84"/>
        <v/>
      </c>
      <c r="Y276" s="37" t="str">
        <f t="shared" si="81"/>
        <v/>
      </c>
      <c r="Z276" s="37" t="str">
        <f t="shared" si="82"/>
        <v/>
      </c>
      <c r="AA276" s="38" t="str">
        <f t="shared" si="92"/>
        <v/>
      </c>
      <c r="AB276" s="39" t="str">
        <f t="shared" si="93"/>
        <v/>
      </c>
      <c r="AC276" s="146" t="str">
        <f>IF(ISBLANK($F276),"",IF(ISNA(VBLookup($F276,Сектора!$B$2:$G$6725,4)),"Unknown",VBLookup($F276,Сектора!$B$2:$G$6725,4)))</f>
        <v/>
      </c>
      <c r="AD276" s="146" t="str">
        <f>IF(ISBLANK($F276),"",IF(ISNA(VBLookup($F276,Сектора!$B$2:$G$6725,3)),"Unknown",VBLookup($F276,Сектора!$B$2:$G$6725,3)))</f>
        <v/>
      </c>
      <c r="AE276" s="146" t="str">
        <f>IF(ISBLANK($F276),"",IF(ISNA(VBLookup($F276,Сектора!$B$2:$G$6725,6)),"Unknown",VBLookup($F276,Сектора!$B$2:$G$6725,6)))</f>
        <v/>
      </c>
      <c r="AF276" s="146" t="str">
        <f>IF(ISNUMBER($B276),VBLookup(WEEKDAY($B276,2),Служебный!$I$2:$J$8,2),"")</f>
        <v/>
      </c>
      <c r="AG276" s="38" t="str">
        <f t="shared" si="94"/>
        <v/>
      </c>
      <c r="AH276" s="146" t="str">
        <f>IF(ISNUMBER($B276),VBLookup(MONTH($B276),Служебный!$L$2:$M$13,2),"")</f>
        <v/>
      </c>
      <c r="AI276" s="38" t="str">
        <f t="shared" si="95"/>
        <v/>
      </c>
      <c r="AJ276" s="210" t="str">
        <f t="shared" si="96"/>
        <v/>
      </c>
      <c r="AK276" s="211" t="str">
        <f t="shared" si="87"/>
        <v/>
      </c>
      <c r="AL276" s="212" t="str">
        <f t="shared" si="97"/>
        <v/>
      </c>
      <c r="AM276" s="213" t="str">
        <f t="shared" si="100"/>
        <v/>
      </c>
      <c r="AN276" s="213" t="str">
        <f t="shared" si="98"/>
        <v/>
      </c>
      <c r="AO276" s="212" t="str">
        <f t="shared" si="99"/>
        <v/>
      </c>
    </row>
    <row r="277" spans="1:41" ht="15" customHeight="1" x14ac:dyDescent="0.25">
      <c r="A277" s="72">
        <v>276</v>
      </c>
      <c r="B277" s="214"/>
      <c r="C277" s="214"/>
      <c r="D277" s="204"/>
      <c r="E277" s="204"/>
      <c r="F277" s="151"/>
      <c r="G277" s="151"/>
      <c r="H277" s="36"/>
      <c r="I277" s="80"/>
      <c r="J277" s="80"/>
      <c r="K277" s="81"/>
      <c r="L277" s="152"/>
      <c r="M277" s="152"/>
      <c r="N277" s="215"/>
      <c r="O277" s="152"/>
      <c r="P277" s="80"/>
      <c r="Q277" s="37" t="str">
        <f t="shared" si="88"/>
        <v/>
      </c>
      <c r="R277" s="37" t="str">
        <f t="shared" si="89"/>
        <v/>
      </c>
      <c r="S277" s="37" t="str">
        <f t="shared" si="90"/>
        <v/>
      </c>
      <c r="T277" s="69" t="str">
        <f t="shared" si="91"/>
        <v/>
      </c>
      <c r="U277" s="37" t="str">
        <f t="shared" si="85"/>
        <v/>
      </c>
      <c r="V277" s="37" t="str">
        <f t="shared" si="86"/>
        <v/>
      </c>
      <c r="W277" s="206" t="str">
        <f t="shared" si="83"/>
        <v/>
      </c>
      <c r="X277" s="206" t="str">
        <f t="shared" si="84"/>
        <v/>
      </c>
      <c r="Y277" s="37" t="str">
        <f t="shared" si="81"/>
        <v/>
      </c>
      <c r="Z277" s="37" t="str">
        <f t="shared" si="82"/>
        <v/>
      </c>
      <c r="AA277" s="38" t="str">
        <f t="shared" si="92"/>
        <v/>
      </c>
      <c r="AB277" s="39" t="str">
        <f t="shared" si="93"/>
        <v/>
      </c>
      <c r="AC277" s="146" t="str">
        <f>IF(ISBLANK($F277),"",IF(ISNA(VBLookup($F277,Сектора!$B$2:$G$6725,4)),"Unknown",VBLookup($F277,Сектора!$B$2:$G$6725,4)))</f>
        <v/>
      </c>
      <c r="AD277" s="146" t="str">
        <f>IF(ISBLANK($F277),"",IF(ISNA(VBLookup($F277,Сектора!$B$2:$G$6725,3)),"Unknown",VBLookup($F277,Сектора!$B$2:$G$6725,3)))</f>
        <v/>
      </c>
      <c r="AE277" s="146" t="str">
        <f>IF(ISBLANK($F277),"",IF(ISNA(VBLookup($F277,Сектора!$B$2:$G$6725,6)),"Unknown",VBLookup($F277,Сектора!$B$2:$G$6725,6)))</f>
        <v/>
      </c>
      <c r="AF277" s="146" t="str">
        <f>IF(ISNUMBER($B277),VBLookup(WEEKDAY($B277,2),Служебный!$I$2:$J$8,2),"")</f>
        <v/>
      </c>
      <c r="AG277" s="38" t="str">
        <f t="shared" si="94"/>
        <v/>
      </c>
      <c r="AH277" s="146" t="str">
        <f>IF(ISNUMBER($B277),VBLookup(MONTH($B277),Служебный!$L$2:$M$13,2),"")</f>
        <v/>
      </c>
      <c r="AI277" s="38" t="str">
        <f t="shared" si="95"/>
        <v/>
      </c>
      <c r="AJ277" s="210" t="str">
        <f t="shared" si="96"/>
        <v/>
      </c>
      <c r="AK277" s="211" t="str">
        <f t="shared" si="87"/>
        <v/>
      </c>
      <c r="AL277" s="212" t="str">
        <f t="shared" si="97"/>
        <v/>
      </c>
      <c r="AM277" s="213" t="str">
        <f t="shared" si="100"/>
        <v/>
      </c>
      <c r="AN277" s="213" t="str">
        <f t="shared" si="98"/>
        <v/>
      </c>
      <c r="AO277" s="212" t="str">
        <f t="shared" si="99"/>
        <v/>
      </c>
    </row>
    <row r="278" spans="1:41" ht="15" customHeight="1" x14ac:dyDescent="0.25">
      <c r="A278" s="72">
        <v>277</v>
      </c>
      <c r="B278" s="214"/>
      <c r="C278" s="214"/>
      <c r="D278" s="204"/>
      <c r="E278" s="204"/>
      <c r="F278" s="151"/>
      <c r="G278" s="151"/>
      <c r="H278" s="36"/>
      <c r="I278" s="80"/>
      <c r="J278" s="80"/>
      <c r="K278" s="81"/>
      <c r="L278" s="152"/>
      <c r="M278" s="152"/>
      <c r="N278" s="215"/>
      <c r="O278" s="152"/>
      <c r="P278" s="80"/>
      <c r="Q278" s="37" t="str">
        <f t="shared" si="88"/>
        <v/>
      </c>
      <c r="R278" s="37" t="str">
        <f t="shared" si="89"/>
        <v/>
      </c>
      <c r="S278" s="37" t="str">
        <f t="shared" si="90"/>
        <v/>
      </c>
      <c r="T278" s="69" t="str">
        <f t="shared" si="91"/>
        <v/>
      </c>
      <c r="U278" s="37" t="str">
        <f t="shared" si="85"/>
        <v/>
      </c>
      <c r="V278" s="37" t="str">
        <f t="shared" si="86"/>
        <v/>
      </c>
      <c r="W278" s="206" t="str">
        <f t="shared" si="83"/>
        <v/>
      </c>
      <c r="X278" s="206" t="str">
        <f t="shared" si="84"/>
        <v/>
      </c>
      <c r="Y278" s="37" t="str">
        <f t="shared" ref="Y278:Y341" si="101">IF(AND(ISNUMBER($Y277),ISNUMBER($U278)),$Y277+$U278,"")</f>
        <v/>
      </c>
      <c r="Z278" s="37" t="str">
        <f t="shared" ref="Z278:Z341" si="102">IF(AND(ISNUMBER($Z277),ISNUMBER($V278)),$Z277+$V278,"")</f>
        <v/>
      </c>
      <c r="AA278" s="38" t="str">
        <f t="shared" si="92"/>
        <v/>
      </c>
      <c r="AB278" s="39" t="str">
        <f t="shared" si="93"/>
        <v/>
      </c>
      <c r="AC278" s="146" t="str">
        <f>IF(ISBLANK($F278),"",IF(ISNA(VBLookup($F278,Сектора!$B$2:$G$6725,4)),"Unknown",VBLookup($F278,Сектора!$B$2:$G$6725,4)))</f>
        <v/>
      </c>
      <c r="AD278" s="146" t="str">
        <f>IF(ISBLANK($F278),"",IF(ISNA(VBLookup($F278,Сектора!$B$2:$G$6725,3)),"Unknown",VBLookup($F278,Сектора!$B$2:$G$6725,3)))</f>
        <v/>
      </c>
      <c r="AE278" s="146" t="str">
        <f>IF(ISBLANK($F278),"",IF(ISNA(VBLookup($F278,Сектора!$B$2:$G$6725,6)),"Unknown",VBLookup($F278,Сектора!$B$2:$G$6725,6)))</f>
        <v/>
      </c>
      <c r="AF278" s="146" t="str">
        <f>IF(ISNUMBER($B278),VBLookup(WEEKDAY($B278,2),Служебный!$I$2:$J$8,2),"")</f>
        <v/>
      </c>
      <c r="AG278" s="38" t="str">
        <f t="shared" si="94"/>
        <v/>
      </c>
      <c r="AH278" s="146" t="str">
        <f>IF(ISNUMBER($B278),VBLookup(MONTH($B278),Служебный!$L$2:$M$13,2),"")</f>
        <v/>
      </c>
      <c r="AI278" s="38" t="str">
        <f t="shared" si="95"/>
        <v/>
      </c>
      <c r="AJ278" s="210" t="str">
        <f t="shared" si="96"/>
        <v/>
      </c>
      <c r="AK278" s="211" t="str">
        <f t="shared" si="87"/>
        <v/>
      </c>
      <c r="AL278" s="212" t="str">
        <f t="shared" si="97"/>
        <v/>
      </c>
      <c r="AM278" s="213" t="str">
        <f t="shared" si="100"/>
        <v/>
      </c>
      <c r="AN278" s="213" t="str">
        <f t="shared" si="98"/>
        <v/>
      </c>
      <c r="AO278" s="212" t="str">
        <f t="shared" si="99"/>
        <v/>
      </c>
    </row>
    <row r="279" spans="1:41" ht="15" customHeight="1" x14ac:dyDescent="0.25">
      <c r="A279" s="72">
        <v>278</v>
      </c>
      <c r="B279" s="214"/>
      <c r="C279" s="214"/>
      <c r="D279" s="204"/>
      <c r="E279" s="204"/>
      <c r="F279" s="151"/>
      <c r="G279" s="151"/>
      <c r="H279" s="36"/>
      <c r="I279" s="80"/>
      <c r="J279" s="80"/>
      <c r="K279" s="81"/>
      <c r="L279" s="152"/>
      <c r="M279" s="152"/>
      <c r="N279" s="215"/>
      <c r="O279" s="152"/>
      <c r="P279" s="80"/>
      <c r="Q279" s="37" t="str">
        <f t="shared" si="88"/>
        <v/>
      </c>
      <c r="R279" s="37" t="str">
        <f t="shared" si="89"/>
        <v/>
      </c>
      <c r="S279" s="37" t="str">
        <f t="shared" si="90"/>
        <v/>
      </c>
      <c r="T279" s="69" t="str">
        <f t="shared" si="91"/>
        <v/>
      </c>
      <c r="U279" s="37" t="str">
        <f t="shared" si="85"/>
        <v/>
      </c>
      <c r="V279" s="37" t="str">
        <f t="shared" si="86"/>
        <v/>
      </c>
      <c r="W279" s="206" t="str">
        <f t="shared" si="83"/>
        <v/>
      </c>
      <c r="X279" s="206" t="str">
        <f t="shared" si="84"/>
        <v/>
      </c>
      <c r="Y279" s="37" t="str">
        <f t="shared" si="101"/>
        <v/>
      </c>
      <c r="Z279" s="37" t="str">
        <f t="shared" si="102"/>
        <v/>
      </c>
      <c r="AA279" s="38" t="str">
        <f t="shared" si="92"/>
        <v/>
      </c>
      <c r="AB279" s="39" t="str">
        <f t="shared" si="93"/>
        <v/>
      </c>
      <c r="AC279" s="146" t="str">
        <f>IF(ISBLANK($F279),"",IF(ISNA(VBLookup($F279,Сектора!$B$2:$G$6725,4)),"Unknown",VBLookup($F279,Сектора!$B$2:$G$6725,4)))</f>
        <v/>
      </c>
      <c r="AD279" s="146" t="str">
        <f>IF(ISBLANK($F279),"",IF(ISNA(VBLookup($F279,Сектора!$B$2:$G$6725,3)),"Unknown",VBLookup($F279,Сектора!$B$2:$G$6725,3)))</f>
        <v/>
      </c>
      <c r="AE279" s="146" t="str">
        <f>IF(ISBLANK($F279),"",IF(ISNA(VBLookup($F279,Сектора!$B$2:$G$6725,6)),"Unknown",VBLookup($F279,Сектора!$B$2:$G$6725,6)))</f>
        <v/>
      </c>
      <c r="AF279" s="146" t="str">
        <f>IF(ISNUMBER($B279),VBLookup(WEEKDAY($B279,2),Служебный!$I$2:$J$8,2),"")</f>
        <v/>
      </c>
      <c r="AG279" s="38" t="str">
        <f t="shared" si="94"/>
        <v/>
      </c>
      <c r="AH279" s="146" t="str">
        <f>IF(ISNUMBER($B279),VBLookup(MONTH($B279),Служебный!$L$2:$M$13,2),"")</f>
        <v/>
      </c>
      <c r="AI279" s="38" t="str">
        <f t="shared" si="95"/>
        <v/>
      </c>
      <c r="AJ279" s="210" t="str">
        <f t="shared" si="96"/>
        <v/>
      </c>
      <c r="AK279" s="211" t="str">
        <f t="shared" si="87"/>
        <v/>
      </c>
      <c r="AL279" s="212" t="str">
        <f t="shared" si="97"/>
        <v/>
      </c>
      <c r="AM279" s="213" t="str">
        <f t="shared" si="100"/>
        <v/>
      </c>
      <c r="AN279" s="213" t="str">
        <f t="shared" si="98"/>
        <v/>
      </c>
      <c r="AO279" s="212" t="str">
        <f t="shared" si="99"/>
        <v/>
      </c>
    </row>
    <row r="280" spans="1:41" ht="15" customHeight="1" x14ac:dyDescent="0.25">
      <c r="A280" s="72">
        <v>279</v>
      </c>
      <c r="B280" s="214"/>
      <c r="C280" s="214"/>
      <c r="D280" s="204"/>
      <c r="E280" s="204"/>
      <c r="F280" s="151"/>
      <c r="G280" s="151"/>
      <c r="H280" s="36"/>
      <c r="I280" s="80"/>
      <c r="J280" s="80"/>
      <c r="K280" s="81"/>
      <c r="L280" s="152"/>
      <c r="M280" s="152"/>
      <c r="N280" s="215"/>
      <c r="O280" s="152"/>
      <c r="P280" s="80"/>
      <c r="Q280" s="37" t="str">
        <f t="shared" si="88"/>
        <v/>
      </c>
      <c r="R280" s="37" t="str">
        <f t="shared" si="89"/>
        <v/>
      </c>
      <c r="S280" s="37" t="str">
        <f t="shared" si="90"/>
        <v/>
      </c>
      <c r="T280" s="69" t="str">
        <f t="shared" si="91"/>
        <v/>
      </c>
      <c r="U280" s="37" t="str">
        <f t="shared" si="85"/>
        <v/>
      </c>
      <c r="V280" s="37" t="str">
        <f t="shared" si="86"/>
        <v/>
      </c>
      <c r="W280" s="206" t="str">
        <f t="shared" si="83"/>
        <v/>
      </c>
      <c r="X280" s="206" t="str">
        <f t="shared" si="84"/>
        <v/>
      </c>
      <c r="Y280" s="37" t="str">
        <f t="shared" si="101"/>
        <v/>
      </c>
      <c r="Z280" s="37" t="str">
        <f t="shared" si="102"/>
        <v/>
      </c>
      <c r="AA280" s="38" t="str">
        <f t="shared" si="92"/>
        <v/>
      </c>
      <c r="AB280" s="39" t="str">
        <f t="shared" si="93"/>
        <v/>
      </c>
      <c r="AC280" s="146" t="str">
        <f>IF(ISBLANK($F280),"",IF(ISNA(VBLookup($F280,Сектора!$B$2:$G$6725,4)),"Unknown",VBLookup($F280,Сектора!$B$2:$G$6725,4)))</f>
        <v/>
      </c>
      <c r="AD280" s="146" t="str">
        <f>IF(ISBLANK($F280),"",IF(ISNA(VBLookup($F280,Сектора!$B$2:$G$6725,3)),"Unknown",VBLookup($F280,Сектора!$B$2:$G$6725,3)))</f>
        <v/>
      </c>
      <c r="AE280" s="146" t="str">
        <f>IF(ISBLANK($F280),"",IF(ISNA(VBLookup($F280,Сектора!$B$2:$G$6725,6)),"Unknown",VBLookup($F280,Сектора!$B$2:$G$6725,6)))</f>
        <v/>
      </c>
      <c r="AF280" s="146" t="str">
        <f>IF(ISNUMBER($B280),VBLookup(WEEKDAY($B280,2),Служебный!$I$2:$J$8,2),"")</f>
        <v/>
      </c>
      <c r="AG280" s="38" t="str">
        <f t="shared" si="94"/>
        <v/>
      </c>
      <c r="AH280" s="146" t="str">
        <f>IF(ISNUMBER($B280),VBLookup(MONTH($B280),Служебный!$L$2:$M$13,2),"")</f>
        <v/>
      </c>
      <c r="AI280" s="38" t="str">
        <f t="shared" si="95"/>
        <v/>
      </c>
      <c r="AJ280" s="210" t="str">
        <f t="shared" si="96"/>
        <v/>
      </c>
      <c r="AK280" s="211" t="str">
        <f t="shared" si="87"/>
        <v/>
      </c>
      <c r="AL280" s="212" t="str">
        <f t="shared" si="97"/>
        <v/>
      </c>
      <c r="AM280" s="213" t="str">
        <f t="shared" si="100"/>
        <v/>
      </c>
      <c r="AN280" s="213" t="str">
        <f t="shared" si="98"/>
        <v/>
      </c>
      <c r="AO280" s="212" t="str">
        <f t="shared" si="99"/>
        <v/>
      </c>
    </row>
    <row r="281" spans="1:41" ht="15" customHeight="1" x14ac:dyDescent="0.25">
      <c r="A281" s="72">
        <v>280</v>
      </c>
      <c r="B281" s="214"/>
      <c r="C281" s="214"/>
      <c r="D281" s="204"/>
      <c r="E281" s="204"/>
      <c r="F281" s="151"/>
      <c r="G281" s="151"/>
      <c r="H281" s="36"/>
      <c r="I281" s="80"/>
      <c r="J281" s="80"/>
      <c r="K281" s="81"/>
      <c r="L281" s="152"/>
      <c r="M281" s="152"/>
      <c r="N281" s="215"/>
      <c r="O281" s="152"/>
      <c r="P281" s="80"/>
      <c r="Q281" s="37" t="str">
        <f t="shared" si="88"/>
        <v/>
      </c>
      <c r="R281" s="37" t="str">
        <f t="shared" si="89"/>
        <v/>
      </c>
      <c r="S281" s="37" t="str">
        <f t="shared" si="90"/>
        <v/>
      </c>
      <c r="T281" s="69" t="str">
        <f t="shared" si="91"/>
        <v/>
      </c>
      <c r="U281" s="37" t="str">
        <f t="shared" si="85"/>
        <v/>
      </c>
      <c r="V281" s="37" t="str">
        <f t="shared" si="86"/>
        <v/>
      </c>
      <c r="W281" s="206" t="str">
        <f t="shared" ref="W281:W344" si="103">IF(AND(ISNUMBER($Y280),ISNUMBER($U281)),IF($Y280&gt;0,$U281/$Y280,0),"")</f>
        <v/>
      </c>
      <c r="X281" s="206" t="str">
        <f t="shared" ref="X281:X344" si="104">IF(AND(ISNUMBER($Z280),ISNUMBER($V281)),IF($Z280&gt;0,$V281/$Z280,0),"")</f>
        <v/>
      </c>
      <c r="Y281" s="37" t="str">
        <f t="shared" si="101"/>
        <v/>
      </c>
      <c r="Z281" s="37" t="str">
        <f t="shared" si="102"/>
        <v/>
      </c>
      <c r="AA281" s="38" t="str">
        <f t="shared" si="92"/>
        <v/>
      </c>
      <c r="AB281" s="39" t="str">
        <f t="shared" si="93"/>
        <v/>
      </c>
      <c r="AC281" s="146" t="str">
        <f>IF(ISBLANK($F281),"",IF(ISNA(VBLookup($F281,Сектора!$B$2:$G$6725,4)),"Unknown",VBLookup($F281,Сектора!$B$2:$G$6725,4)))</f>
        <v/>
      </c>
      <c r="AD281" s="146" t="str">
        <f>IF(ISBLANK($F281),"",IF(ISNA(VBLookup($F281,Сектора!$B$2:$G$6725,3)),"Unknown",VBLookup($F281,Сектора!$B$2:$G$6725,3)))</f>
        <v/>
      </c>
      <c r="AE281" s="146" t="str">
        <f>IF(ISBLANK($F281),"",IF(ISNA(VBLookup($F281,Сектора!$B$2:$G$6725,6)),"Unknown",VBLookup($F281,Сектора!$B$2:$G$6725,6)))</f>
        <v/>
      </c>
      <c r="AF281" s="146" t="str">
        <f>IF(ISNUMBER($B281),VBLookup(WEEKDAY($B281,2),Служебный!$I$2:$J$8,2),"")</f>
        <v/>
      </c>
      <c r="AG281" s="38" t="str">
        <f t="shared" si="94"/>
        <v/>
      </c>
      <c r="AH281" s="146" t="str">
        <f>IF(ISNUMBER($B281),VBLookup(MONTH($B281),Служебный!$L$2:$M$13,2),"")</f>
        <v/>
      </c>
      <c r="AI281" s="38" t="str">
        <f t="shared" si="95"/>
        <v/>
      </c>
      <c r="AJ281" s="210" t="str">
        <f t="shared" si="96"/>
        <v/>
      </c>
      <c r="AK281" s="211" t="str">
        <f t="shared" si="87"/>
        <v/>
      </c>
      <c r="AL281" s="212" t="str">
        <f t="shared" si="97"/>
        <v/>
      </c>
      <c r="AM281" s="213" t="str">
        <f t="shared" si="100"/>
        <v/>
      </c>
      <c r="AN281" s="213" t="str">
        <f t="shared" si="98"/>
        <v/>
      </c>
      <c r="AO281" s="212" t="str">
        <f t="shared" si="99"/>
        <v/>
      </c>
    </row>
    <row r="282" spans="1:41" ht="15" customHeight="1" x14ac:dyDescent="0.25">
      <c r="A282" s="72">
        <v>281</v>
      </c>
      <c r="B282" s="214"/>
      <c r="C282" s="214"/>
      <c r="D282" s="204"/>
      <c r="E282" s="204"/>
      <c r="F282" s="151"/>
      <c r="G282" s="151"/>
      <c r="H282" s="36"/>
      <c r="I282" s="80"/>
      <c r="J282" s="80"/>
      <c r="K282" s="81"/>
      <c r="L282" s="152"/>
      <c r="M282" s="152"/>
      <c r="N282" s="215"/>
      <c r="O282" s="152"/>
      <c r="P282" s="80"/>
      <c r="Q282" s="37" t="str">
        <f t="shared" si="88"/>
        <v/>
      </c>
      <c r="R282" s="37" t="str">
        <f t="shared" si="89"/>
        <v/>
      </c>
      <c r="S282" s="37" t="str">
        <f t="shared" si="90"/>
        <v/>
      </c>
      <c r="T282" s="69" t="str">
        <f t="shared" si="91"/>
        <v/>
      </c>
      <c r="U282" s="37" t="str">
        <f t="shared" si="85"/>
        <v/>
      </c>
      <c r="V282" s="37" t="str">
        <f t="shared" si="86"/>
        <v/>
      </c>
      <c r="W282" s="206" t="str">
        <f t="shared" si="103"/>
        <v/>
      </c>
      <c r="X282" s="206" t="str">
        <f t="shared" si="104"/>
        <v/>
      </c>
      <c r="Y282" s="37" t="str">
        <f t="shared" si="101"/>
        <v/>
      </c>
      <c r="Z282" s="37" t="str">
        <f t="shared" si="102"/>
        <v/>
      </c>
      <c r="AA282" s="38" t="str">
        <f t="shared" si="92"/>
        <v/>
      </c>
      <c r="AB282" s="39" t="str">
        <f t="shared" si="93"/>
        <v/>
      </c>
      <c r="AC282" s="146" t="str">
        <f>IF(ISBLANK($F282),"",IF(ISNA(VBLookup($F282,Сектора!$B$2:$G$6725,4)),"Unknown",VBLookup($F282,Сектора!$B$2:$G$6725,4)))</f>
        <v/>
      </c>
      <c r="AD282" s="146" t="str">
        <f>IF(ISBLANK($F282),"",IF(ISNA(VBLookup($F282,Сектора!$B$2:$G$6725,3)),"Unknown",VBLookup($F282,Сектора!$B$2:$G$6725,3)))</f>
        <v/>
      </c>
      <c r="AE282" s="146" t="str">
        <f>IF(ISBLANK($F282),"",IF(ISNA(VBLookup($F282,Сектора!$B$2:$G$6725,6)),"Unknown",VBLookup($F282,Сектора!$B$2:$G$6725,6)))</f>
        <v/>
      </c>
      <c r="AF282" s="146" t="str">
        <f>IF(ISNUMBER($B282),VBLookup(WEEKDAY($B282,2),Служебный!$I$2:$J$8,2),"")</f>
        <v/>
      </c>
      <c r="AG282" s="38" t="str">
        <f t="shared" si="94"/>
        <v/>
      </c>
      <c r="AH282" s="146" t="str">
        <f>IF(ISNUMBER($B282),VBLookup(MONTH($B282),Служебный!$L$2:$M$13,2),"")</f>
        <v/>
      </c>
      <c r="AI282" s="38" t="str">
        <f t="shared" si="95"/>
        <v/>
      </c>
      <c r="AJ282" s="210" t="str">
        <f t="shared" si="96"/>
        <v/>
      </c>
      <c r="AK282" s="211" t="str">
        <f t="shared" si="87"/>
        <v/>
      </c>
      <c r="AL282" s="212" t="str">
        <f t="shared" si="97"/>
        <v/>
      </c>
      <c r="AM282" s="213" t="str">
        <f t="shared" si="100"/>
        <v/>
      </c>
      <c r="AN282" s="213" t="str">
        <f t="shared" si="98"/>
        <v/>
      </c>
      <c r="AO282" s="212" t="str">
        <f t="shared" si="99"/>
        <v/>
      </c>
    </row>
    <row r="283" spans="1:41" ht="15" customHeight="1" x14ac:dyDescent="0.25">
      <c r="A283" s="72">
        <v>282</v>
      </c>
      <c r="B283" s="214"/>
      <c r="C283" s="214"/>
      <c r="D283" s="204"/>
      <c r="E283" s="204"/>
      <c r="F283" s="151"/>
      <c r="G283" s="151"/>
      <c r="H283" s="36"/>
      <c r="I283" s="80"/>
      <c r="J283" s="80"/>
      <c r="K283" s="81"/>
      <c r="L283" s="152"/>
      <c r="M283" s="152"/>
      <c r="N283" s="215"/>
      <c r="O283" s="152"/>
      <c r="P283" s="80"/>
      <c r="Q283" s="37" t="str">
        <f t="shared" si="88"/>
        <v/>
      </c>
      <c r="R283" s="37" t="str">
        <f t="shared" si="89"/>
        <v/>
      </c>
      <c r="S283" s="37" t="str">
        <f t="shared" si="90"/>
        <v/>
      </c>
      <c r="T283" s="69" t="str">
        <f t="shared" si="91"/>
        <v/>
      </c>
      <c r="U283" s="37" t="str">
        <f t="shared" si="85"/>
        <v/>
      </c>
      <c r="V283" s="37" t="str">
        <f t="shared" si="86"/>
        <v/>
      </c>
      <c r="W283" s="206" t="str">
        <f t="shared" si="103"/>
        <v/>
      </c>
      <c r="X283" s="206" t="str">
        <f t="shared" si="104"/>
        <v/>
      </c>
      <c r="Y283" s="37" t="str">
        <f t="shared" si="101"/>
        <v/>
      </c>
      <c r="Z283" s="37" t="str">
        <f t="shared" si="102"/>
        <v/>
      </c>
      <c r="AA283" s="38" t="str">
        <f t="shared" si="92"/>
        <v/>
      </c>
      <c r="AB283" s="39" t="str">
        <f t="shared" si="93"/>
        <v/>
      </c>
      <c r="AC283" s="146" t="str">
        <f>IF(ISBLANK($F283),"",IF(ISNA(VBLookup($F283,Сектора!$B$2:$G$6725,4)),"Unknown",VBLookup($F283,Сектора!$B$2:$G$6725,4)))</f>
        <v/>
      </c>
      <c r="AD283" s="146" t="str">
        <f>IF(ISBLANK($F283),"",IF(ISNA(VBLookup($F283,Сектора!$B$2:$G$6725,3)),"Unknown",VBLookup($F283,Сектора!$B$2:$G$6725,3)))</f>
        <v/>
      </c>
      <c r="AE283" s="146" t="str">
        <f>IF(ISBLANK($F283),"",IF(ISNA(VBLookup($F283,Сектора!$B$2:$G$6725,6)),"Unknown",VBLookup($F283,Сектора!$B$2:$G$6725,6)))</f>
        <v/>
      </c>
      <c r="AF283" s="146" t="str">
        <f>IF(ISNUMBER($B283),VBLookup(WEEKDAY($B283,2),Служебный!$I$2:$J$8,2),"")</f>
        <v/>
      </c>
      <c r="AG283" s="38" t="str">
        <f t="shared" si="94"/>
        <v/>
      </c>
      <c r="AH283" s="146" t="str">
        <f>IF(ISNUMBER($B283),VBLookup(MONTH($B283),Служебный!$L$2:$M$13,2),"")</f>
        <v/>
      </c>
      <c r="AI283" s="38" t="str">
        <f t="shared" si="95"/>
        <v/>
      </c>
      <c r="AJ283" s="210" t="str">
        <f t="shared" si="96"/>
        <v/>
      </c>
      <c r="AK283" s="211" t="str">
        <f t="shared" si="87"/>
        <v/>
      </c>
      <c r="AL283" s="212" t="str">
        <f t="shared" si="97"/>
        <v/>
      </c>
      <c r="AM283" s="213" t="str">
        <f t="shared" si="100"/>
        <v/>
      </c>
      <c r="AN283" s="213" t="str">
        <f t="shared" si="98"/>
        <v/>
      </c>
      <c r="AO283" s="212" t="str">
        <f t="shared" si="99"/>
        <v/>
      </c>
    </row>
    <row r="284" spans="1:41" ht="15" customHeight="1" x14ac:dyDescent="0.25">
      <c r="A284" s="72">
        <v>283</v>
      </c>
      <c r="B284" s="214"/>
      <c r="C284" s="214"/>
      <c r="D284" s="204"/>
      <c r="E284" s="204"/>
      <c r="F284" s="151"/>
      <c r="G284" s="151"/>
      <c r="H284" s="36"/>
      <c r="I284" s="80"/>
      <c r="J284" s="80"/>
      <c r="K284" s="81"/>
      <c r="L284" s="152"/>
      <c r="M284" s="152"/>
      <c r="N284" s="215"/>
      <c r="O284" s="152"/>
      <c r="P284" s="80"/>
      <c r="Q284" s="37" t="str">
        <f t="shared" si="88"/>
        <v/>
      </c>
      <c r="R284" s="37" t="str">
        <f t="shared" si="89"/>
        <v/>
      </c>
      <c r="S284" s="37" t="str">
        <f t="shared" si="90"/>
        <v/>
      </c>
      <c r="T284" s="69" t="str">
        <f t="shared" si="91"/>
        <v/>
      </c>
      <c r="U284" s="37" t="str">
        <f t="shared" si="85"/>
        <v/>
      </c>
      <c r="V284" s="37" t="str">
        <f t="shared" si="86"/>
        <v/>
      </c>
      <c r="W284" s="206" t="str">
        <f t="shared" si="103"/>
        <v/>
      </c>
      <c r="X284" s="206" t="str">
        <f t="shared" si="104"/>
        <v/>
      </c>
      <c r="Y284" s="37" t="str">
        <f t="shared" si="101"/>
        <v/>
      </c>
      <c r="Z284" s="37" t="str">
        <f t="shared" si="102"/>
        <v/>
      </c>
      <c r="AA284" s="38" t="str">
        <f t="shared" si="92"/>
        <v/>
      </c>
      <c r="AB284" s="39" t="str">
        <f t="shared" si="93"/>
        <v/>
      </c>
      <c r="AC284" s="146" t="str">
        <f>IF(ISBLANK($F284),"",IF(ISNA(VBLookup($F284,Сектора!$B$2:$G$6725,4)),"Unknown",VBLookup($F284,Сектора!$B$2:$G$6725,4)))</f>
        <v/>
      </c>
      <c r="AD284" s="146" t="str">
        <f>IF(ISBLANK($F284),"",IF(ISNA(VBLookup($F284,Сектора!$B$2:$G$6725,3)),"Unknown",VBLookup($F284,Сектора!$B$2:$G$6725,3)))</f>
        <v/>
      </c>
      <c r="AE284" s="146" t="str">
        <f>IF(ISBLANK($F284),"",IF(ISNA(VBLookup($F284,Сектора!$B$2:$G$6725,6)),"Unknown",VBLookup($F284,Сектора!$B$2:$G$6725,6)))</f>
        <v/>
      </c>
      <c r="AF284" s="146" t="str">
        <f>IF(ISNUMBER($B284),VBLookup(WEEKDAY($B284,2),Служебный!$I$2:$J$8,2),"")</f>
        <v/>
      </c>
      <c r="AG284" s="38" t="str">
        <f t="shared" si="94"/>
        <v/>
      </c>
      <c r="AH284" s="146" t="str">
        <f>IF(ISNUMBER($B284),VBLookup(MONTH($B284),Служебный!$L$2:$M$13,2),"")</f>
        <v/>
      </c>
      <c r="AI284" s="38" t="str">
        <f t="shared" si="95"/>
        <v/>
      </c>
      <c r="AJ284" s="210" t="str">
        <f t="shared" si="96"/>
        <v/>
      </c>
      <c r="AK284" s="211" t="str">
        <f t="shared" si="87"/>
        <v/>
      </c>
      <c r="AL284" s="212" t="str">
        <f t="shared" si="97"/>
        <v/>
      </c>
      <c r="AM284" s="213" t="str">
        <f t="shared" si="100"/>
        <v/>
      </c>
      <c r="AN284" s="213" t="str">
        <f t="shared" si="98"/>
        <v/>
      </c>
      <c r="AO284" s="212" t="str">
        <f t="shared" si="99"/>
        <v/>
      </c>
    </row>
    <row r="285" spans="1:41" ht="15" customHeight="1" x14ac:dyDescent="0.25">
      <c r="A285" s="72">
        <v>284</v>
      </c>
      <c r="B285" s="214"/>
      <c r="C285" s="214"/>
      <c r="D285" s="204"/>
      <c r="E285" s="204"/>
      <c r="F285" s="151"/>
      <c r="G285" s="151"/>
      <c r="H285" s="36"/>
      <c r="I285" s="80"/>
      <c r="J285" s="80"/>
      <c r="K285" s="81"/>
      <c r="L285" s="152"/>
      <c r="M285" s="152"/>
      <c r="N285" s="215"/>
      <c r="O285" s="152"/>
      <c r="P285" s="80"/>
      <c r="Q285" s="37" t="str">
        <f t="shared" si="88"/>
        <v/>
      </c>
      <c r="R285" s="37" t="str">
        <f t="shared" si="89"/>
        <v/>
      </c>
      <c r="S285" s="37" t="str">
        <f t="shared" si="90"/>
        <v/>
      </c>
      <c r="T285" s="69" t="str">
        <f t="shared" si="91"/>
        <v/>
      </c>
      <c r="U285" s="37" t="str">
        <f t="shared" si="85"/>
        <v/>
      </c>
      <c r="V285" s="37" t="str">
        <f t="shared" si="86"/>
        <v/>
      </c>
      <c r="W285" s="206" t="str">
        <f t="shared" si="103"/>
        <v/>
      </c>
      <c r="X285" s="206" t="str">
        <f t="shared" si="104"/>
        <v/>
      </c>
      <c r="Y285" s="37" t="str">
        <f t="shared" si="101"/>
        <v/>
      </c>
      <c r="Z285" s="37" t="str">
        <f t="shared" si="102"/>
        <v/>
      </c>
      <c r="AA285" s="38" t="str">
        <f t="shared" si="92"/>
        <v/>
      </c>
      <c r="AB285" s="39" t="str">
        <f t="shared" si="93"/>
        <v/>
      </c>
      <c r="AC285" s="146" t="str">
        <f>IF(ISBLANK($F285),"",IF(ISNA(VBLookup($F285,Сектора!$B$2:$G$6725,4)),"Unknown",VBLookup($F285,Сектора!$B$2:$G$6725,4)))</f>
        <v/>
      </c>
      <c r="AD285" s="146" t="str">
        <f>IF(ISBLANK($F285),"",IF(ISNA(VBLookup($F285,Сектора!$B$2:$G$6725,3)),"Unknown",VBLookup($F285,Сектора!$B$2:$G$6725,3)))</f>
        <v/>
      </c>
      <c r="AE285" s="146" t="str">
        <f>IF(ISBLANK($F285),"",IF(ISNA(VBLookup($F285,Сектора!$B$2:$G$6725,6)),"Unknown",VBLookup($F285,Сектора!$B$2:$G$6725,6)))</f>
        <v/>
      </c>
      <c r="AF285" s="146" t="str">
        <f>IF(ISNUMBER($B285),VBLookup(WEEKDAY($B285,2),Служебный!$I$2:$J$8,2),"")</f>
        <v/>
      </c>
      <c r="AG285" s="38" t="str">
        <f t="shared" si="94"/>
        <v/>
      </c>
      <c r="AH285" s="146" t="str">
        <f>IF(ISNUMBER($B285),VBLookup(MONTH($B285),Служебный!$L$2:$M$13,2),"")</f>
        <v/>
      </c>
      <c r="AI285" s="38" t="str">
        <f t="shared" si="95"/>
        <v/>
      </c>
      <c r="AJ285" s="210" t="str">
        <f t="shared" si="96"/>
        <v/>
      </c>
      <c r="AK285" s="211" t="str">
        <f t="shared" si="87"/>
        <v/>
      </c>
      <c r="AL285" s="212" t="str">
        <f t="shared" si="97"/>
        <v/>
      </c>
      <c r="AM285" s="213" t="str">
        <f t="shared" si="100"/>
        <v/>
      </c>
      <c r="AN285" s="213" t="str">
        <f t="shared" si="98"/>
        <v/>
      </c>
      <c r="AO285" s="212" t="str">
        <f t="shared" si="99"/>
        <v/>
      </c>
    </row>
    <row r="286" spans="1:41" ht="15" customHeight="1" x14ac:dyDescent="0.25">
      <c r="A286" s="72">
        <v>285</v>
      </c>
      <c r="B286" s="214"/>
      <c r="C286" s="214"/>
      <c r="D286" s="204"/>
      <c r="E286" s="204"/>
      <c r="F286" s="151"/>
      <c r="G286" s="151"/>
      <c r="H286" s="36"/>
      <c r="I286" s="80"/>
      <c r="J286" s="80"/>
      <c r="K286" s="81"/>
      <c r="L286" s="152"/>
      <c r="M286" s="152"/>
      <c r="N286" s="215"/>
      <c r="O286" s="152"/>
      <c r="P286" s="80"/>
      <c r="Q286" s="37" t="str">
        <f t="shared" si="88"/>
        <v/>
      </c>
      <c r="R286" s="37" t="str">
        <f t="shared" si="89"/>
        <v/>
      </c>
      <c r="S286" s="37" t="str">
        <f t="shared" si="90"/>
        <v/>
      </c>
      <c r="T286" s="69" t="str">
        <f t="shared" si="91"/>
        <v/>
      </c>
      <c r="U286" s="37" t="str">
        <f t="shared" si="85"/>
        <v/>
      </c>
      <c r="V286" s="37" t="str">
        <f t="shared" si="86"/>
        <v/>
      </c>
      <c r="W286" s="206" t="str">
        <f t="shared" si="103"/>
        <v/>
      </c>
      <c r="X286" s="206" t="str">
        <f t="shared" si="104"/>
        <v/>
      </c>
      <c r="Y286" s="37" t="str">
        <f t="shared" si="101"/>
        <v/>
      </c>
      <c r="Z286" s="37" t="str">
        <f t="shared" si="102"/>
        <v/>
      </c>
      <c r="AA286" s="38" t="str">
        <f t="shared" si="92"/>
        <v/>
      </c>
      <c r="AB286" s="39" t="str">
        <f t="shared" si="93"/>
        <v/>
      </c>
      <c r="AC286" s="146" t="str">
        <f>IF(ISBLANK($F286),"",IF(ISNA(VBLookup($F286,Сектора!$B$2:$G$6725,4)),"Unknown",VBLookup($F286,Сектора!$B$2:$G$6725,4)))</f>
        <v/>
      </c>
      <c r="AD286" s="146" t="str">
        <f>IF(ISBLANK($F286),"",IF(ISNA(VBLookup($F286,Сектора!$B$2:$G$6725,3)),"Unknown",VBLookup($F286,Сектора!$B$2:$G$6725,3)))</f>
        <v/>
      </c>
      <c r="AE286" s="146" t="str">
        <f>IF(ISBLANK($F286),"",IF(ISNA(VBLookup($F286,Сектора!$B$2:$G$6725,6)),"Unknown",VBLookup($F286,Сектора!$B$2:$G$6725,6)))</f>
        <v/>
      </c>
      <c r="AF286" s="146" t="str">
        <f>IF(ISNUMBER($B286),VBLookup(WEEKDAY($B286,2),Служебный!$I$2:$J$8,2),"")</f>
        <v/>
      </c>
      <c r="AG286" s="38" t="str">
        <f t="shared" si="94"/>
        <v/>
      </c>
      <c r="AH286" s="146" t="str">
        <f>IF(ISNUMBER($B286),VBLookup(MONTH($B286),Служебный!$L$2:$M$13,2),"")</f>
        <v/>
      </c>
      <c r="AI286" s="38" t="str">
        <f t="shared" si="95"/>
        <v/>
      </c>
      <c r="AJ286" s="210" t="str">
        <f t="shared" si="96"/>
        <v/>
      </c>
      <c r="AK286" s="211" t="str">
        <f t="shared" si="87"/>
        <v/>
      </c>
      <c r="AL286" s="212" t="str">
        <f t="shared" si="97"/>
        <v/>
      </c>
      <c r="AM286" s="213" t="str">
        <f t="shared" si="100"/>
        <v/>
      </c>
      <c r="AN286" s="213" t="str">
        <f t="shared" si="98"/>
        <v/>
      </c>
      <c r="AO286" s="212" t="str">
        <f t="shared" si="99"/>
        <v/>
      </c>
    </row>
    <row r="287" spans="1:41" ht="15" customHeight="1" x14ac:dyDescent="0.25">
      <c r="A287" s="72">
        <v>286</v>
      </c>
      <c r="B287" s="214"/>
      <c r="C287" s="214"/>
      <c r="D287" s="204"/>
      <c r="E287" s="204"/>
      <c r="F287" s="151"/>
      <c r="G287" s="151"/>
      <c r="H287" s="36"/>
      <c r="I287" s="80"/>
      <c r="J287" s="80"/>
      <c r="K287" s="81"/>
      <c r="L287" s="152"/>
      <c r="M287" s="152"/>
      <c r="N287" s="215"/>
      <c r="O287" s="152"/>
      <c r="P287" s="80"/>
      <c r="Q287" s="37" t="str">
        <f t="shared" si="88"/>
        <v/>
      </c>
      <c r="R287" s="37" t="str">
        <f t="shared" si="89"/>
        <v/>
      </c>
      <c r="S287" s="37" t="str">
        <f t="shared" si="90"/>
        <v/>
      </c>
      <c r="T287" s="69" t="str">
        <f t="shared" si="91"/>
        <v/>
      </c>
      <c r="U287" s="37" t="str">
        <f t="shared" si="85"/>
        <v/>
      </c>
      <c r="V287" s="37" t="str">
        <f t="shared" si="86"/>
        <v/>
      </c>
      <c r="W287" s="206" t="str">
        <f t="shared" si="103"/>
        <v/>
      </c>
      <c r="X287" s="206" t="str">
        <f t="shared" si="104"/>
        <v/>
      </c>
      <c r="Y287" s="37" t="str">
        <f t="shared" si="101"/>
        <v/>
      </c>
      <c r="Z287" s="37" t="str">
        <f t="shared" si="102"/>
        <v/>
      </c>
      <c r="AA287" s="38" t="str">
        <f t="shared" si="92"/>
        <v/>
      </c>
      <c r="AB287" s="39" t="str">
        <f t="shared" si="93"/>
        <v/>
      </c>
      <c r="AC287" s="146" t="str">
        <f>IF(ISBLANK($F287),"",IF(ISNA(VBLookup($F287,Сектора!$B$2:$G$6725,4)),"Unknown",VBLookup($F287,Сектора!$B$2:$G$6725,4)))</f>
        <v/>
      </c>
      <c r="AD287" s="146" t="str">
        <f>IF(ISBLANK($F287),"",IF(ISNA(VBLookup($F287,Сектора!$B$2:$G$6725,3)),"Unknown",VBLookup($F287,Сектора!$B$2:$G$6725,3)))</f>
        <v/>
      </c>
      <c r="AE287" s="146" t="str">
        <f>IF(ISBLANK($F287),"",IF(ISNA(VBLookup($F287,Сектора!$B$2:$G$6725,6)),"Unknown",VBLookup($F287,Сектора!$B$2:$G$6725,6)))</f>
        <v/>
      </c>
      <c r="AF287" s="146" t="str">
        <f>IF(ISNUMBER($B287),VBLookup(WEEKDAY($B287,2),Служебный!$I$2:$J$8,2),"")</f>
        <v/>
      </c>
      <c r="AG287" s="38" t="str">
        <f t="shared" si="94"/>
        <v/>
      </c>
      <c r="AH287" s="146" t="str">
        <f>IF(ISNUMBER($B287),VBLookup(MONTH($B287),Служебный!$L$2:$M$13,2),"")</f>
        <v/>
      </c>
      <c r="AI287" s="38" t="str">
        <f t="shared" si="95"/>
        <v/>
      </c>
      <c r="AJ287" s="210" t="str">
        <f t="shared" si="96"/>
        <v/>
      </c>
      <c r="AK287" s="211" t="str">
        <f t="shared" si="87"/>
        <v/>
      </c>
      <c r="AL287" s="212" t="str">
        <f t="shared" si="97"/>
        <v/>
      </c>
      <c r="AM287" s="213" t="str">
        <f t="shared" si="100"/>
        <v/>
      </c>
      <c r="AN287" s="213" t="str">
        <f t="shared" si="98"/>
        <v/>
      </c>
      <c r="AO287" s="212" t="str">
        <f t="shared" si="99"/>
        <v/>
      </c>
    </row>
    <row r="288" spans="1:41" ht="15" customHeight="1" x14ac:dyDescent="0.25">
      <c r="A288" s="72">
        <v>287</v>
      </c>
      <c r="B288" s="214"/>
      <c r="C288" s="214"/>
      <c r="D288" s="204"/>
      <c r="E288" s="204"/>
      <c r="F288" s="151"/>
      <c r="G288" s="151"/>
      <c r="H288" s="36"/>
      <c r="I288" s="80"/>
      <c r="J288" s="80"/>
      <c r="K288" s="81"/>
      <c r="L288" s="152"/>
      <c r="M288" s="152"/>
      <c r="N288" s="215"/>
      <c r="O288" s="152"/>
      <c r="P288" s="80"/>
      <c r="Q288" s="37" t="str">
        <f t="shared" si="88"/>
        <v/>
      </c>
      <c r="R288" s="37" t="str">
        <f t="shared" si="89"/>
        <v/>
      </c>
      <c r="S288" s="37" t="str">
        <f t="shared" si="90"/>
        <v/>
      </c>
      <c r="T288" s="69" t="str">
        <f t="shared" si="91"/>
        <v/>
      </c>
      <c r="U288" s="37" t="str">
        <f t="shared" si="85"/>
        <v/>
      </c>
      <c r="V288" s="37" t="str">
        <f t="shared" si="86"/>
        <v/>
      </c>
      <c r="W288" s="206" t="str">
        <f t="shared" si="103"/>
        <v/>
      </c>
      <c r="X288" s="206" t="str">
        <f t="shared" si="104"/>
        <v/>
      </c>
      <c r="Y288" s="37" t="str">
        <f t="shared" si="101"/>
        <v/>
      </c>
      <c r="Z288" s="37" t="str">
        <f t="shared" si="102"/>
        <v/>
      </c>
      <c r="AA288" s="38" t="str">
        <f t="shared" si="92"/>
        <v/>
      </c>
      <c r="AB288" s="39" t="str">
        <f t="shared" si="93"/>
        <v/>
      </c>
      <c r="AC288" s="146" t="str">
        <f>IF(ISBLANK($F288),"",IF(ISNA(VBLookup($F288,Сектора!$B$2:$G$6725,4)),"Unknown",VBLookup($F288,Сектора!$B$2:$G$6725,4)))</f>
        <v/>
      </c>
      <c r="AD288" s="146" t="str">
        <f>IF(ISBLANK($F288),"",IF(ISNA(VBLookup($F288,Сектора!$B$2:$G$6725,3)),"Unknown",VBLookup($F288,Сектора!$B$2:$G$6725,3)))</f>
        <v/>
      </c>
      <c r="AE288" s="146" t="str">
        <f>IF(ISBLANK($F288),"",IF(ISNA(VBLookup($F288,Сектора!$B$2:$G$6725,6)),"Unknown",VBLookup($F288,Сектора!$B$2:$G$6725,6)))</f>
        <v/>
      </c>
      <c r="AF288" s="146" t="str">
        <f>IF(ISNUMBER($B288),VBLookup(WEEKDAY($B288,2),Служебный!$I$2:$J$8,2),"")</f>
        <v/>
      </c>
      <c r="AG288" s="38" t="str">
        <f t="shared" si="94"/>
        <v/>
      </c>
      <c r="AH288" s="146" t="str">
        <f>IF(ISNUMBER($B288),VBLookup(MONTH($B288),Служебный!$L$2:$M$13,2),"")</f>
        <v/>
      </c>
      <c r="AI288" s="38" t="str">
        <f t="shared" si="95"/>
        <v/>
      </c>
      <c r="AJ288" s="210" t="str">
        <f t="shared" si="96"/>
        <v/>
      </c>
      <c r="AK288" s="211" t="str">
        <f t="shared" si="87"/>
        <v/>
      </c>
      <c r="AL288" s="212" t="str">
        <f t="shared" si="97"/>
        <v/>
      </c>
      <c r="AM288" s="213" t="str">
        <f t="shared" si="100"/>
        <v/>
      </c>
      <c r="AN288" s="213" t="str">
        <f t="shared" si="98"/>
        <v/>
      </c>
      <c r="AO288" s="212" t="str">
        <f t="shared" si="99"/>
        <v/>
      </c>
    </row>
    <row r="289" spans="1:41" ht="15" customHeight="1" x14ac:dyDescent="0.25">
      <c r="A289" s="72">
        <v>288</v>
      </c>
      <c r="B289" s="214"/>
      <c r="C289" s="214"/>
      <c r="D289" s="204"/>
      <c r="E289" s="204"/>
      <c r="F289" s="151"/>
      <c r="G289" s="151"/>
      <c r="H289" s="36"/>
      <c r="I289" s="80"/>
      <c r="J289" s="80"/>
      <c r="K289" s="81"/>
      <c r="L289" s="152"/>
      <c r="M289" s="152"/>
      <c r="N289" s="215"/>
      <c r="O289" s="152"/>
      <c r="P289" s="80"/>
      <c r="Q289" s="37" t="str">
        <f t="shared" si="88"/>
        <v/>
      </c>
      <c r="R289" s="37" t="str">
        <f t="shared" si="89"/>
        <v/>
      </c>
      <c r="S289" s="37" t="str">
        <f t="shared" si="90"/>
        <v/>
      </c>
      <c r="T289" s="69" t="str">
        <f t="shared" si="91"/>
        <v/>
      </c>
      <c r="U289" s="37" t="str">
        <f t="shared" si="85"/>
        <v/>
      </c>
      <c r="V289" s="37" t="str">
        <f t="shared" si="86"/>
        <v/>
      </c>
      <c r="W289" s="206" t="str">
        <f t="shared" si="103"/>
        <v/>
      </c>
      <c r="X289" s="206" t="str">
        <f t="shared" si="104"/>
        <v/>
      </c>
      <c r="Y289" s="37" t="str">
        <f t="shared" si="101"/>
        <v/>
      </c>
      <c r="Z289" s="37" t="str">
        <f t="shared" si="102"/>
        <v/>
      </c>
      <c r="AA289" s="38" t="str">
        <f t="shared" si="92"/>
        <v/>
      </c>
      <c r="AB289" s="39" t="str">
        <f t="shared" si="93"/>
        <v/>
      </c>
      <c r="AC289" s="146" t="str">
        <f>IF(ISBLANK($F289),"",IF(ISNA(VBLookup($F289,Сектора!$B$2:$G$6725,4)),"Unknown",VBLookup($F289,Сектора!$B$2:$G$6725,4)))</f>
        <v/>
      </c>
      <c r="AD289" s="146" t="str">
        <f>IF(ISBLANK($F289),"",IF(ISNA(VBLookup($F289,Сектора!$B$2:$G$6725,3)),"Unknown",VBLookup($F289,Сектора!$B$2:$G$6725,3)))</f>
        <v/>
      </c>
      <c r="AE289" s="146" t="str">
        <f>IF(ISBLANK($F289),"",IF(ISNA(VBLookup($F289,Сектора!$B$2:$G$6725,6)),"Unknown",VBLookup($F289,Сектора!$B$2:$G$6725,6)))</f>
        <v/>
      </c>
      <c r="AF289" s="146" t="str">
        <f>IF(ISNUMBER($B289),VBLookup(WEEKDAY($B289,2),Служебный!$I$2:$J$8,2),"")</f>
        <v/>
      </c>
      <c r="AG289" s="38" t="str">
        <f t="shared" si="94"/>
        <v/>
      </c>
      <c r="AH289" s="146" t="str">
        <f>IF(ISNUMBER($B289),VBLookup(MONTH($B289),Служебный!$L$2:$M$13,2),"")</f>
        <v/>
      </c>
      <c r="AI289" s="38" t="str">
        <f t="shared" si="95"/>
        <v/>
      </c>
      <c r="AJ289" s="210" t="str">
        <f t="shared" si="96"/>
        <v/>
      </c>
      <c r="AK289" s="211" t="str">
        <f t="shared" si="87"/>
        <v/>
      </c>
      <c r="AL289" s="212" t="str">
        <f t="shared" si="97"/>
        <v/>
      </c>
      <c r="AM289" s="213" t="str">
        <f t="shared" si="100"/>
        <v/>
      </c>
      <c r="AN289" s="213" t="str">
        <f t="shared" si="98"/>
        <v/>
      </c>
      <c r="AO289" s="212" t="str">
        <f t="shared" si="99"/>
        <v/>
      </c>
    </row>
    <row r="290" spans="1:41" ht="15" customHeight="1" x14ac:dyDescent="0.25">
      <c r="A290" s="72">
        <v>289</v>
      </c>
      <c r="B290" s="214"/>
      <c r="C290" s="214"/>
      <c r="D290" s="204"/>
      <c r="E290" s="204"/>
      <c r="F290" s="151"/>
      <c r="G290" s="151"/>
      <c r="H290" s="36"/>
      <c r="I290" s="80"/>
      <c r="J290" s="80"/>
      <c r="K290" s="81"/>
      <c r="L290" s="152"/>
      <c r="M290" s="152"/>
      <c r="N290" s="215"/>
      <c r="O290" s="152"/>
      <c r="P290" s="80"/>
      <c r="Q290" s="37" t="str">
        <f t="shared" si="88"/>
        <v/>
      </c>
      <c r="R290" s="37" t="str">
        <f t="shared" si="89"/>
        <v/>
      </c>
      <c r="S290" s="37" t="str">
        <f t="shared" si="90"/>
        <v/>
      </c>
      <c r="T290" s="69" t="str">
        <f t="shared" si="91"/>
        <v/>
      </c>
      <c r="U290" s="37" t="str">
        <f t="shared" si="85"/>
        <v/>
      </c>
      <c r="V290" s="37" t="str">
        <f t="shared" si="86"/>
        <v/>
      </c>
      <c r="W290" s="206" t="str">
        <f t="shared" si="103"/>
        <v/>
      </c>
      <c r="X290" s="206" t="str">
        <f t="shared" si="104"/>
        <v/>
      </c>
      <c r="Y290" s="37" t="str">
        <f t="shared" si="101"/>
        <v/>
      </c>
      <c r="Z290" s="37" t="str">
        <f t="shared" si="102"/>
        <v/>
      </c>
      <c r="AA290" s="38" t="str">
        <f t="shared" si="92"/>
        <v/>
      </c>
      <c r="AB290" s="39" t="str">
        <f t="shared" si="93"/>
        <v/>
      </c>
      <c r="AC290" s="146" t="str">
        <f>IF(ISBLANK($F290),"",IF(ISNA(VBLookup($F290,Сектора!$B$2:$G$6725,4)),"Unknown",VBLookup($F290,Сектора!$B$2:$G$6725,4)))</f>
        <v/>
      </c>
      <c r="AD290" s="146" t="str">
        <f>IF(ISBLANK($F290),"",IF(ISNA(VBLookup($F290,Сектора!$B$2:$G$6725,3)),"Unknown",VBLookup($F290,Сектора!$B$2:$G$6725,3)))</f>
        <v/>
      </c>
      <c r="AE290" s="146" t="str">
        <f>IF(ISBLANK($F290),"",IF(ISNA(VBLookup($F290,Сектора!$B$2:$G$6725,6)),"Unknown",VBLookup($F290,Сектора!$B$2:$G$6725,6)))</f>
        <v/>
      </c>
      <c r="AF290" s="146" t="str">
        <f>IF(ISNUMBER($B290),VBLookup(WEEKDAY($B290,2),Служебный!$I$2:$J$8,2),"")</f>
        <v/>
      </c>
      <c r="AG290" s="38" t="str">
        <f t="shared" si="94"/>
        <v/>
      </c>
      <c r="AH290" s="146" t="str">
        <f>IF(ISNUMBER($B290),VBLookup(MONTH($B290),Служебный!$L$2:$M$13,2),"")</f>
        <v/>
      </c>
      <c r="AI290" s="38" t="str">
        <f t="shared" si="95"/>
        <v/>
      </c>
      <c r="AJ290" s="210" t="str">
        <f t="shared" si="96"/>
        <v/>
      </c>
      <c r="AK290" s="211" t="str">
        <f t="shared" si="87"/>
        <v/>
      </c>
      <c r="AL290" s="212" t="str">
        <f t="shared" si="97"/>
        <v/>
      </c>
      <c r="AM290" s="213" t="str">
        <f t="shared" si="100"/>
        <v/>
      </c>
      <c r="AN290" s="213" t="str">
        <f t="shared" si="98"/>
        <v/>
      </c>
      <c r="AO290" s="212" t="str">
        <f t="shared" si="99"/>
        <v/>
      </c>
    </row>
    <row r="291" spans="1:41" ht="15" customHeight="1" x14ac:dyDescent="0.25">
      <c r="A291" s="72">
        <v>290</v>
      </c>
      <c r="B291" s="214"/>
      <c r="C291" s="214"/>
      <c r="D291" s="204"/>
      <c r="E291" s="204"/>
      <c r="F291" s="151"/>
      <c r="G291" s="151"/>
      <c r="H291" s="36"/>
      <c r="I291" s="80"/>
      <c r="J291" s="80"/>
      <c r="K291" s="81"/>
      <c r="L291" s="152"/>
      <c r="M291" s="152"/>
      <c r="N291" s="215"/>
      <c r="O291" s="152"/>
      <c r="P291" s="80"/>
      <c r="Q291" s="37" t="str">
        <f t="shared" si="88"/>
        <v/>
      </c>
      <c r="R291" s="37" t="str">
        <f t="shared" si="89"/>
        <v/>
      </c>
      <c r="S291" s="37" t="str">
        <f t="shared" si="90"/>
        <v/>
      </c>
      <c r="T291" s="69" t="str">
        <f t="shared" si="91"/>
        <v/>
      </c>
      <c r="U291" s="37" t="str">
        <f t="shared" si="85"/>
        <v/>
      </c>
      <c r="V291" s="37" t="str">
        <f t="shared" si="86"/>
        <v/>
      </c>
      <c r="W291" s="206" t="str">
        <f t="shared" si="103"/>
        <v/>
      </c>
      <c r="X291" s="206" t="str">
        <f t="shared" si="104"/>
        <v/>
      </c>
      <c r="Y291" s="37" t="str">
        <f t="shared" si="101"/>
        <v/>
      </c>
      <c r="Z291" s="37" t="str">
        <f t="shared" si="102"/>
        <v/>
      </c>
      <c r="AA291" s="38" t="str">
        <f t="shared" si="92"/>
        <v/>
      </c>
      <c r="AB291" s="39" t="str">
        <f t="shared" si="93"/>
        <v/>
      </c>
      <c r="AC291" s="146" t="str">
        <f>IF(ISBLANK($F291),"",IF(ISNA(VBLookup($F291,Сектора!$B$2:$G$6725,4)),"Unknown",VBLookup($F291,Сектора!$B$2:$G$6725,4)))</f>
        <v/>
      </c>
      <c r="AD291" s="146" t="str">
        <f>IF(ISBLANK($F291),"",IF(ISNA(VBLookup($F291,Сектора!$B$2:$G$6725,3)),"Unknown",VBLookup($F291,Сектора!$B$2:$G$6725,3)))</f>
        <v/>
      </c>
      <c r="AE291" s="146" t="str">
        <f>IF(ISBLANK($F291),"",IF(ISNA(VBLookup($F291,Сектора!$B$2:$G$6725,6)),"Unknown",VBLookup($F291,Сектора!$B$2:$G$6725,6)))</f>
        <v/>
      </c>
      <c r="AF291" s="146" t="str">
        <f>IF(ISNUMBER($B291),VBLookup(WEEKDAY($B291,2),Служебный!$I$2:$J$8,2),"")</f>
        <v/>
      </c>
      <c r="AG291" s="38" t="str">
        <f t="shared" si="94"/>
        <v/>
      </c>
      <c r="AH291" s="146" t="str">
        <f>IF(ISNUMBER($B291),VBLookup(MONTH($B291),Служебный!$L$2:$M$13,2),"")</f>
        <v/>
      </c>
      <c r="AI291" s="38" t="str">
        <f t="shared" si="95"/>
        <v/>
      </c>
      <c r="AJ291" s="210" t="str">
        <f t="shared" si="96"/>
        <v/>
      </c>
      <c r="AK291" s="211" t="str">
        <f t="shared" si="87"/>
        <v/>
      </c>
      <c r="AL291" s="212" t="str">
        <f t="shared" si="97"/>
        <v/>
      </c>
      <c r="AM291" s="213" t="str">
        <f t="shared" si="100"/>
        <v/>
      </c>
      <c r="AN291" s="213" t="str">
        <f t="shared" si="98"/>
        <v/>
      </c>
      <c r="AO291" s="212" t="str">
        <f t="shared" si="99"/>
        <v/>
      </c>
    </row>
    <row r="292" spans="1:41" ht="15" customHeight="1" x14ac:dyDescent="0.25">
      <c r="A292" s="72">
        <v>291</v>
      </c>
      <c r="B292" s="214"/>
      <c r="C292" s="214"/>
      <c r="D292" s="204"/>
      <c r="E292" s="204"/>
      <c r="F292" s="151"/>
      <c r="G292" s="151"/>
      <c r="H292" s="36"/>
      <c r="I292" s="80"/>
      <c r="J292" s="80"/>
      <c r="K292" s="81"/>
      <c r="L292" s="152"/>
      <c r="M292" s="152"/>
      <c r="N292" s="215"/>
      <c r="O292" s="152"/>
      <c r="P292" s="80"/>
      <c r="Q292" s="37" t="str">
        <f t="shared" si="88"/>
        <v/>
      </c>
      <c r="R292" s="37" t="str">
        <f t="shared" si="89"/>
        <v/>
      </c>
      <c r="S292" s="37" t="str">
        <f t="shared" si="90"/>
        <v/>
      </c>
      <c r="T292" s="69" t="str">
        <f t="shared" si="91"/>
        <v/>
      </c>
      <c r="U292" s="37" t="str">
        <f t="shared" si="85"/>
        <v/>
      </c>
      <c r="V292" s="37" t="str">
        <f t="shared" si="86"/>
        <v/>
      </c>
      <c r="W292" s="206" t="str">
        <f t="shared" si="103"/>
        <v/>
      </c>
      <c r="X292" s="206" t="str">
        <f t="shared" si="104"/>
        <v/>
      </c>
      <c r="Y292" s="37" t="str">
        <f t="shared" si="101"/>
        <v/>
      </c>
      <c r="Z292" s="37" t="str">
        <f t="shared" si="102"/>
        <v/>
      </c>
      <c r="AA292" s="38" t="str">
        <f t="shared" si="92"/>
        <v/>
      </c>
      <c r="AB292" s="39" t="str">
        <f t="shared" si="93"/>
        <v/>
      </c>
      <c r="AC292" s="146" t="str">
        <f>IF(ISBLANK($F292),"",IF(ISNA(VBLookup($F292,Сектора!$B$2:$G$6725,4)),"Unknown",VBLookup($F292,Сектора!$B$2:$G$6725,4)))</f>
        <v/>
      </c>
      <c r="AD292" s="146" t="str">
        <f>IF(ISBLANK($F292),"",IF(ISNA(VBLookup($F292,Сектора!$B$2:$G$6725,3)),"Unknown",VBLookup($F292,Сектора!$B$2:$G$6725,3)))</f>
        <v/>
      </c>
      <c r="AE292" s="146" t="str">
        <f>IF(ISBLANK($F292),"",IF(ISNA(VBLookup($F292,Сектора!$B$2:$G$6725,6)),"Unknown",VBLookup($F292,Сектора!$B$2:$G$6725,6)))</f>
        <v/>
      </c>
      <c r="AF292" s="146" t="str">
        <f>IF(ISNUMBER($B292),VBLookup(WEEKDAY($B292,2),Служебный!$I$2:$J$8,2),"")</f>
        <v/>
      </c>
      <c r="AG292" s="38" t="str">
        <f t="shared" si="94"/>
        <v/>
      </c>
      <c r="AH292" s="146" t="str">
        <f>IF(ISNUMBER($B292),VBLookup(MONTH($B292),Служебный!$L$2:$M$13,2),"")</f>
        <v/>
      </c>
      <c r="AI292" s="38" t="str">
        <f t="shared" si="95"/>
        <v/>
      </c>
      <c r="AJ292" s="210" t="str">
        <f t="shared" si="96"/>
        <v/>
      </c>
      <c r="AK292" s="211" t="str">
        <f t="shared" si="87"/>
        <v/>
      </c>
      <c r="AL292" s="212" t="str">
        <f t="shared" si="97"/>
        <v/>
      </c>
      <c r="AM292" s="213" t="str">
        <f t="shared" si="100"/>
        <v/>
      </c>
      <c r="AN292" s="213" t="str">
        <f t="shared" si="98"/>
        <v/>
      </c>
      <c r="AO292" s="212" t="str">
        <f t="shared" si="99"/>
        <v/>
      </c>
    </row>
    <row r="293" spans="1:41" ht="15" customHeight="1" x14ac:dyDescent="0.25">
      <c r="A293" s="72">
        <v>292</v>
      </c>
      <c r="B293" s="214"/>
      <c r="C293" s="214"/>
      <c r="D293" s="204"/>
      <c r="E293" s="204"/>
      <c r="F293" s="151"/>
      <c r="G293" s="151"/>
      <c r="H293" s="36"/>
      <c r="I293" s="80"/>
      <c r="J293" s="80"/>
      <c r="K293" s="81"/>
      <c r="L293" s="152"/>
      <c r="M293" s="152"/>
      <c r="N293" s="215"/>
      <c r="O293" s="152"/>
      <c r="P293" s="80"/>
      <c r="Q293" s="37" t="str">
        <f t="shared" si="88"/>
        <v/>
      </c>
      <c r="R293" s="37" t="str">
        <f t="shared" si="89"/>
        <v/>
      </c>
      <c r="S293" s="37" t="str">
        <f t="shared" si="90"/>
        <v/>
      </c>
      <c r="T293" s="69" t="str">
        <f t="shared" si="91"/>
        <v/>
      </c>
      <c r="U293" s="37" t="str">
        <f t="shared" si="85"/>
        <v/>
      </c>
      <c r="V293" s="37" t="str">
        <f t="shared" si="86"/>
        <v/>
      </c>
      <c r="W293" s="206" t="str">
        <f t="shared" si="103"/>
        <v/>
      </c>
      <c r="X293" s="206" t="str">
        <f t="shared" si="104"/>
        <v/>
      </c>
      <c r="Y293" s="37" t="str">
        <f t="shared" si="101"/>
        <v/>
      </c>
      <c r="Z293" s="37" t="str">
        <f t="shared" si="102"/>
        <v/>
      </c>
      <c r="AA293" s="38" t="str">
        <f t="shared" si="92"/>
        <v/>
      </c>
      <c r="AB293" s="39" t="str">
        <f t="shared" si="93"/>
        <v/>
      </c>
      <c r="AC293" s="146" t="str">
        <f>IF(ISBLANK($F293),"",IF(ISNA(VBLookup($F293,Сектора!$B$2:$G$6725,4)),"Unknown",VBLookup($F293,Сектора!$B$2:$G$6725,4)))</f>
        <v/>
      </c>
      <c r="AD293" s="146" t="str">
        <f>IF(ISBLANK($F293),"",IF(ISNA(VBLookup($F293,Сектора!$B$2:$G$6725,3)),"Unknown",VBLookup($F293,Сектора!$B$2:$G$6725,3)))</f>
        <v/>
      </c>
      <c r="AE293" s="146" t="str">
        <f>IF(ISBLANK($F293),"",IF(ISNA(VBLookup($F293,Сектора!$B$2:$G$6725,6)),"Unknown",VBLookup($F293,Сектора!$B$2:$G$6725,6)))</f>
        <v/>
      </c>
      <c r="AF293" s="146" t="str">
        <f>IF(ISNUMBER($B293),VBLookup(WEEKDAY($B293,2),Служебный!$I$2:$J$8,2),"")</f>
        <v/>
      </c>
      <c r="AG293" s="38" t="str">
        <f t="shared" si="94"/>
        <v/>
      </c>
      <c r="AH293" s="146" t="str">
        <f>IF(ISNUMBER($B293),VBLookup(MONTH($B293),Служебный!$L$2:$M$13,2),"")</f>
        <v/>
      </c>
      <c r="AI293" s="38" t="str">
        <f t="shared" si="95"/>
        <v/>
      </c>
      <c r="AJ293" s="210" t="str">
        <f t="shared" si="96"/>
        <v/>
      </c>
      <c r="AK293" s="211" t="str">
        <f t="shared" si="87"/>
        <v/>
      </c>
      <c r="AL293" s="212" t="str">
        <f t="shared" si="97"/>
        <v/>
      </c>
      <c r="AM293" s="213" t="str">
        <f t="shared" si="100"/>
        <v/>
      </c>
      <c r="AN293" s="213" t="str">
        <f t="shared" si="98"/>
        <v/>
      </c>
      <c r="AO293" s="212" t="str">
        <f t="shared" si="99"/>
        <v/>
      </c>
    </row>
    <row r="294" spans="1:41" ht="15" customHeight="1" x14ac:dyDescent="0.25">
      <c r="A294" s="72">
        <v>293</v>
      </c>
      <c r="B294" s="214"/>
      <c r="C294" s="214"/>
      <c r="D294" s="204"/>
      <c r="E294" s="204"/>
      <c r="F294" s="151"/>
      <c r="G294" s="151"/>
      <c r="H294" s="36"/>
      <c r="I294" s="80"/>
      <c r="J294" s="80"/>
      <c r="K294" s="81"/>
      <c r="L294" s="152"/>
      <c r="M294" s="152"/>
      <c r="N294" s="215"/>
      <c r="O294" s="152"/>
      <c r="P294" s="80"/>
      <c r="Q294" s="37" t="str">
        <f t="shared" si="88"/>
        <v/>
      </c>
      <c r="R294" s="37" t="str">
        <f t="shared" si="89"/>
        <v/>
      </c>
      <c r="S294" s="37" t="str">
        <f t="shared" si="90"/>
        <v/>
      </c>
      <c r="T294" s="69" t="str">
        <f t="shared" si="91"/>
        <v/>
      </c>
      <c r="U294" s="37" t="str">
        <f t="shared" si="85"/>
        <v/>
      </c>
      <c r="V294" s="37" t="str">
        <f t="shared" si="86"/>
        <v/>
      </c>
      <c r="W294" s="206" t="str">
        <f t="shared" si="103"/>
        <v/>
      </c>
      <c r="X294" s="206" t="str">
        <f t="shared" si="104"/>
        <v/>
      </c>
      <c r="Y294" s="37" t="str">
        <f t="shared" si="101"/>
        <v/>
      </c>
      <c r="Z294" s="37" t="str">
        <f t="shared" si="102"/>
        <v/>
      </c>
      <c r="AA294" s="38" t="str">
        <f t="shared" si="92"/>
        <v/>
      </c>
      <c r="AB294" s="39" t="str">
        <f t="shared" si="93"/>
        <v/>
      </c>
      <c r="AC294" s="146" t="str">
        <f>IF(ISBLANK($F294),"",IF(ISNA(VBLookup($F294,Сектора!$B$2:$G$6725,4)),"Unknown",VBLookup($F294,Сектора!$B$2:$G$6725,4)))</f>
        <v/>
      </c>
      <c r="AD294" s="146" t="str">
        <f>IF(ISBLANK($F294),"",IF(ISNA(VBLookup($F294,Сектора!$B$2:$G$6725,3)),"Unknown",VBLookup($F294,Сектора!$B$2:$G$6725,3)))</f>
        <v/>
      </c>
      <c r="AE294" s="146" t="str">
        <f>IF(ISBLANK($F294),"",IF(ISNA(VBLookup($F294,Сектора!$B$2:$G$6725,6)),"Unknown",VBLookup($F294,Сектора!$B$2:$G$6725,6)))</f>
        <v/>
      </c>
      <c r="AF294" s="146" t="str">
        <f>IF(ISNUMBER($B294),VBLookup(WEEKDAY($B294,2),Служебный!$I$2:$J$8,2),"")</f>
        <v/>
      </c>
      <c r="AG294" s="38" t="str">
        <f t="shared" si="94"/>
        <v/>
      </c>
      <c r="AH294" s="146" t="str">
        <f>IF(ISNUMBER($B294),VBLookup(MONTH($B294),Служебный!$L$2:$M$13,2),"")</f>
        <v/>
      </c>
      <c r="AI294" s="38" t="str">
        <f t="shared" si="95"/>
        <v/>
      </c>
      <c r="AJ294" s="210" t="str">
        <f t="shared" si="96"/>
        <v/>
      </c>
      <c r="AK294" s="211" t="str">
        <f t="shared" si="87"/>
        <v/>
      </c>
      <c r="AL294" s="212" t="str">
        <f t="shared" si="97"/>
        <v/>
      </c>
      <c r="AM294" s="213" t="str">
        <f t="shared" si="100"/>
        <v/>
      </c>
      <c r="AN294" s="213" t="str">
        <f t="shared" si="98"/>
        <v/>
      </c>
      <c r="AO294" s="212" t="str">
        <f t="shared" si="99"/>
        <v/>
      </c>
    </row>
    <row r="295" spans="1:41" ht="15" customHeight="1" x14ac:dyDescent="0.25">
      <c r="A295" s="72">
        <v>294</v>
      </c>
      <c r="B295" s="214"/>
      <c r="C295" s="214"/>
      <c r="D295" s="204"/>
      <c r="E295" s="204"/>
      <c r="F295" s="151"/>
      <c r="G295" s="151"/>
      <c r="H295" s="36"/>
      <c r="I295" s="80"/>
      <c r="J295" s="80"/>
      <c r="K295" s="81"/>
      <c r="L295" s="152"/>
      <c r="M295" s="152"/>
      <c r="N295" s="215"/>
      <c r="O295" s="152"/>
      <c r="P295" s="80"/>
      <c r="Q295" s="37" t="str">
        <f t="shared" si="88"/>
        <v/>
      </c>
      <c r="R295" s="37" t="str">
        <f t="shared" si="89"/>
        <v/>
      </c>
      <c r="S295" s="37" t="str">
        <f t="shared" si="90"/>
        <v/>
      </c>
      <c r="T295" s="69" t="str">
        <f t="shared" si="91"/>
        <v/>
      </c>
      <c r="U295" s="37" t="str">
        <f t="shared" si="85"/>
        <v/>
      </c>
      <c r="V295" s="37" t="str">
        <f t="shared" si="86"/>
        <v/>
      </c>
      <c r="W295" s="206" t="str">
        <f t="shared" si="103"/>
        <v/>
      </c>
      <c r="X295" s="206" t="str">
        <f t="shared" si="104"/>
        <v/>
      </c>
      <c r="Y295" s="37" t="str">
        <f t="shared" si="101"/>
        <v/>
      </c>
      <c r="Z295" s="37" t="str">
        <f t="shared" si="102"/>
        <v/>
      </c>
      <c r="AA295" s="38" t="str">
        <f t="shared" si="92"/>
        <v/>
      </c>
      <c r="AB295" s="39" t="str">
        <f t="shared" si="93"/>
        <v/>
      </c>
      <c r="AC295" s="146" t="str">
        <f>IF(ISBLANK($F295),"",IF(ISNA(VBLookup($F295,Сектора!$B$2:$G$6725,4)),"Unknown",VBLookup($F295,Сектора!$B$2:$G$6725,4)))</f>
        <v/>
      </c>
      <c r="AD295" s="146" t="str">
        <f>IF(ISBLANK($F295),"",IF(ISNA(VBLookup($F295,Сектора!$B$2:$G$6725,3)),"Unknown",VBLookup($F295,Сектора!$B$2:$G$6725,3)))</f>
        <v/>
      </c>
      <c r="AE295" s="146" t="str">
        <f>IF(ISBLANK($F295),"",IF(ISNA(VBLookup($F295,Сектора!$B$2:$G$6725,6)),"Unknown",VBLookup($F295,Сектора!$B$2:$G$6725,6)))</f>
        <v/>
      </c>
      <c r="AF295" s="146" t="str">
        <f>IF(ISNUMBER($B295),VBLookup(WEEKDAY($B295,2),Служебный!$I$2:$J$8,2),"")</f>
        <v/>
      </c>
      <c r="AG295" s="38" t="str">
        <f t="shared" si="94"/>
        <v/>
      </c>
      <c r="AH295" s="146" t="str">
        <f>IF(ISNUMBER($B295),VBLookup(MONTH($B295),Служебный!$L$2:$M$13,2),"")</f>
        <v/>
      </c>
      <c r="AI295" s="38" t="str">
        <f t="shared" si="95"/>
        <v/>
      </c>
      <c r="AJ295" s="210" t="str">
        <f t="shared" si="96"/>
        <v/>
      </c>
      <c r="AK295" s="211" t="str">
        <f t="shared" si="87"/>
        <v/>
      </c>
      <c r="AL295" s="212" t="str">
        <f t="shared" si="97"/>
        <v/>
      </c>
      <c r="AM295" s="213" t="str">
        <f t="shared" si="100"/>
        <v/>
      </c>
      <c r="AN295" s="213" t="str">
        <f t="shared" si="98"/>
        <v/>
      </c>
      <c r="AO295" s="212" t="str">
        <f t="shared" si="99"/>
        <v/>
      </c>
    </row>
    <row r="296" spans="1:41" ht="15" customHeight="1" x14ac:dyDescent="0.25">
      <c r="A296" s="72">
        <v>295</v>
      </c>
      <c r="B296" s="214"/>
      <c r="C296" s="214"/>
      <c r="D296" s="204"/>
      <c r="E296" s="204"/>
      <c r="F296" s="151"/>
      <c r="G296" s="151"/>
      <c r="H296" s="36"/>
      <c r="I296" s="80"/>
      <c r="J296" s="80"/>
      <c r="K296" s="81"/>
      <c r="L296" s="152"/>
      <c r="M296" s="152"/>
      <c r="N296" s="215"/>
      <c r="O296" s="152"/>
      <c r="P296" s="80"/>
      <c r="Q296" s="37" t="str">
        <f t="shared" si="88"/>
        <v/>
      </c>
      <c r="R296" s="37" t="str">
        <f t="shared" si="89"/>
        <v/>
      </c>
      <c r="S296" s="37" t="str">
        <f t="shared" si="90"/>
        <v/>
      </c>
      <c r="T296" s="69" t="str">
        <f t="shared" si="91"/>
        <v/>
      </c>
      <c r="U296" s="37" t="str">
        <f t="shared" si="85"/>
        <v/>
      </c>
      <c r="V296" s="37" t="str">
        <f t="shared" si="86"/>
        <v/>
      </c>
      <c r="W296" s="206" t="str">
        <f t="shared" si="103"/>
        <v/>
      </c>
      <c r="X296" s="206" t="str">
        <f t="shared" si="104"/>
        <v/>
      </c>
      <c r="Y296" s="37" t="str">
        <f t="shared" si="101"/>
        <v/>
      </c>
      <c r="Z296" s="37" t="str">
        <f t="shared" si="102"/>
        <v/>
      </c>
      <c r="AA296" s="38" t="str">
        <f t="shared" si="92"/>
        <v/>
      </c>
      <c r="AB296" s="39" t="str">
        <f t="shared" si="93"/>
        <v/>
      </c>
      <c r="AC296" s="146" t="str">
        <f>IF(ISBLANK($F296),"",IF(ISNA(VBLookup($F296,Сектора!$B$2:$G$6725,4)),"Unknown",VBLookup($F296,Сектора!$B$2:$G$6725,4)))</f>
        <v/>
      </c>
      <c r="AD296" s="146" t="str">
        <f>IF(ISBLANK($F296),"",IF(ISNA(VBLookup($F296,Сектора!$B$2:$G$6725,3)),"Unknown",VBLookup($F296,Сектора!$B$2:$G$6725,3)))</f>
        <v/>
      </c>
      <c r="AE296" s="146" t="str">
        <f>IF(ISBLANK($F296),"",IF(ISNA(VBLookup($F296,Сектора!$B$2:$G$6725,6)),"Unknown",VBLookup($F296,Сектора!$B$2:$G$6725,6)))</f>
        <v/>
      </c>
      <c r="AF296" s="146" t="str">
        <f>IF(ISNUMBER($B296),VBLookup(WEEKDAY($B296,2),Служебный!$I$2:$J$8,2),"")</f>
        <v/>
      </c>
      <c r="AG296" s="38" t="str">
        <f t="shared" si="94"/>
        <v/>
      </c>
      <c r="AH296" s="146" t="str">
        <f>IF(ISNUMBER($B296),VBLookup(MONTH($B296),Служебный!$L$2:$M$13,2),"")</f>
        <v/>
      </c>
      <c r="AI296" s="38" t="str">
        <f t="shared" si="95"/>
        <v/>
      </c>
      <c r="AJ296" s="210" t="str">
        <f t="shared" si="96"/>
        <v/>
      </c>
      <c r="AK296" s="211" t="str">
        <f t="shared" si="87"/>
        <v/>
      </c>
      <c r="AL296" s="212" t="str">
        <f t="shared" si="97"/>
        <v/>
      </c>
      <c r="AM296" s="213" t="str">
        <f t="shared" si="100"/>
        <v/>
      </c>
      <c r="AN296" s="213" t="str">
        <f t="shared" si="98"/>
        <v/>
      </c>
      <c r="AO296" s="212" t="str">
        <f t="shared" si="99"/>
        <v/>
      </c>
    </row>
    <row r="297" spans="1:41" ht="15" customHeight="1" x14ac:dyDescent="0.25">
      <c r="A297" s="72">
        <v>296</v>
      </c>
      <c r="B297" s="214"/>
      <c r="C297" s="214"/>
      <c r="D297" s="204"/>
      <c r="E297" s="204"/>
      <c r="F297" s="151"/>
      <c r="G297" s="151"/>
      <c r="H297" s="36"/>
      <c r="I297" s="80"/>
      <c r="J297" s="80"/>
      <c r="K297" s="81"/>
      <c r="L297" s="152"/>
      <c r="M297" s="152"/>
      <c r="N297" s="215"/>
      <c r="O297" s="152"/>
      <c r="P297" s="80"/>
      <c r="Q297" s="37" t="str">
        <f t="shared" si="88"/>
        <v/>
      </c>
      <c r="R297" s="37" t="str">
        <f t="shared" si="89"/>
        <v/>
      </c>
      <c r="S297" s="37" t="str">
        <f t="shared" si="90"/>
        <v/>
      </c>
      <c r="T297" s="69" t="str">
        <f t="shared" si="91"/>
        <v/>
      </c>
      <c r="U297" s="37" t="str">
        <f t="shared" si="85"/>
        <v/>
      </c>
      <c r="V297" s="37" t="str">
        <f t="shared" si="86"/>
        <v/>
      </c>
      <c r="W297" s="206" t="str">
        <f t="shared" si="103"/>
        <v/>
      </c>
      <c r="X297" s="206" t="str">
        <f t="shared" si="104"/>
        <v/>
      </c>
      <c r="Y297" s="37" t="str">
        <f t="shared" si="101"/>
        <v/>
      </c>
      <c r="Z297" s="37" t="str">
        <f t="shared" si="102"/>
        <v/>
      </c>
      <c r="AA297" s="38" t="str">
        <f t="shared" si="92"/>
        <v/>
      </c>
      <c r="AB297" s="39" t="str">
        <f t="shared" si="93"/>
        <v/>
      </c>
      <c r="AC297" s="146" t="str">
        <f>IF(ISBLANK($F297),"",IF(ISNA(VBLookup($F297,Сектора!$B$2:$G$6725,4)),"Unknown",VBLookup($F297,Сектора!$B$2:$G$6725,4)))</f>
        <v/>
      </c>
      <c r="AD297" s="146" t="str">
        <f>IF(ISBLANK($F297),"",IF(ISNA(VBLookup($F297,Сектора!$B$2:$G$6725,3)),"Unknown",VBLookup($F297,Сектора!$B$2:$G$6725,3)))</f>
        <v/>
      </c>
      <c r="AE297" s="146" t="str">
        <f>IF(ISBLANK($F297),"",IF(ISNA(VBLookup($F297,Сектора!$B$2:$G$6725,6)),"Unknown",VBLookup($F297,Сектора!$B$2:$G$6725,6)))</f>
        <v/>
      </c>
      <c r="AF297" s="146" t="str">
        <f>IF(ISNUMBER($B297),VBLookup(WEEKDAY($B297,2),Служебный!$I$2:$J$8,2),"")</f>
        <v/>
      </c>
      <c r="AG297" s="38" t="str">
        <f t="shared" si="94"/>
        <v/>
      </c>
      <c r="AH297" s="146" t="str">
        <f>IF(ISNUMBER($B297),VBLookup(MONTH($B297),Служебный!$L$2:$M$13,2),"")</f>
        <v/>
      </c>
      <c r="AI297" s="38" t="str">
        <f t="shared" si="95"/>
        <v/>
      </c>
      <c r="AJ297" s="210" t="str">
        <f t="shared" si="96"/>
        <v/>
      </c>
      <c r="AK297" s="211" t="str">
        <f t="shared" si="87"/>
        <v/>
      </c>
      <c r="AL297" s="212" t="str">
        <f t="shared" si="97"/>
        <v/>
      </c>
      <c r="AM297" s="213" t="str">
        <f t="shared" si="100"/>
        <v/>
      </c>
      <c r="AN297" s="213" t="str">
        <f t="shared" si="98"/>
        <v/>
      </c>
      <c r="AO297" s="212" t="str">
        <f t="shared" si="99"/>
        <v/>
      </c>
    </row>
    <row r="298" spans="1:41" ht="15" customHeight="1" x14ac:dyDescent="0.25">
      <c r="A298" s="72">
        <v>297</v>
      </c>
      <c r="B298" s="214"/>
      <c r="C298" s="214"/>
      <c r="D298" s="204"/>
      <c r="E298" s="204"/>
      <c r="F298" s="151"/>
      <c r="G298" s="151"/>
      <c r="H298" s="36"/>
      <c r="I298" s="80"/>
      <c r="J298" s="80"/>
      <c r="K298" s="81"/>
      <c r="L298" s="152"/>
      <c r="M298" s="152"/>
      <c r="N298" s="215"/>
      <c r="O298" s="152"/>
      <c r="P298" s="80"/>
      <c r="Q298" s="37" t="str">
        <f t="shared" si="88"/>
        <v/>
      </c>
      <c r="R298" s="37" t="str">
        <f t="shared" si="89"/>
        <v/>
      </c>
      <c r="S298" s="37" t="str">
        <f t="shared" si="90"/>
        <v/>
      </c>
      <c r="T298" s="69" t="str">
        <f t="shared" si="91"/>
        <v/>
      </c>
      <c r="U298" s="37" t="str">
        <f t="shared" si="85"/>
        <v/>
      </c>
      <c r="V298" s="37" t="str">
        <f t="shared" si="86"/>
        <v/>
      </c>
      <c r="W298" s="206" t="str">
        <f t="shared" si="103"/>
        <v/>
      </c>
      <c r="X298" s="206" t="str">
        <f t="shared" si="104"/>
        <v/>
      </c>
      <c r="Y298" s="37" t="str">
        <f t="shared" si="101"/>
        <v/>
      </c>
      <c r="Z298" s="37" t="str">
        <f t="shared" si="102"/>
        <v/>
      </c>
      <c r="AA298" s="38" t="str">
        <f t="shared" si="92"/>
        <v/>
      </c>
      <c r="AB298" s="39" t="str">
        <f t="shared" si="93"/>
        <v/>
      </c>
      <c r="AC298" s="146" t="str">
        <f>IF(ISBLANK($F298),"",IF(ISNA(VBLookup($F298,Сектора!$B$2:$G$6725,4)),"Unknown",VBLookup($F298,Сектора!$B$2:$G$6725,4)))</f>
        <v/>
      </c>
      <c r="AD298" s="146" t="str">
        <f>IF(ISBLANK($F298),"",IF(ISNA(VBLookup($F298,Сектора!$B$2:$G$6725,3)),"Unknown",VBLookup($F298,Сектора!$B$2:$G$6725,3)))</f>
        <v/>
      </c>
      <c r="AE298" s="146" t="str">
        <f>IF(ISBLANK($F298),"",IF(ISNA(VBLookup($F298,Сектора!$B$2:$G$6725,6)),"Unknown",VBLookup($F298,Сектора!$B$2:$G$6725,6)))</f>
        <v/>
      </c>
      <c r="AF298" s="146" t="str">
        <f>IF(ISNUMBER($B298),VBLookup(WEEKDAY($B298,2),Служебный!$I$2:$J$8,2),"")</f>
        <v/>
      </c>
      <c r="AG298" s="38" t="str">
        <f t="shared" si="94"/>
        <v/>
      </c>
      <c r="AH298" s="146" t="str">
        <f>IF(ISNUMBER($B298),VBLookup(MONTH($B298),Служебный!$L$2:$M$13,2),"")</f>
        <v/>
      </c>
      <c r="AI298" s="38" t="str">
        <f t="shared" si="95"/>
        <v/>
      </c>
      <c r="AJ298" s="210" t="str">
        <f t="shared" si="96"/>
        <v/>
      </c>
      <c r="AK298" s="211" t="str">
        <f t="shared" si="87"/>
        <v/>
      </c>
      <c r="AL298" s="212" t="str">
        <f t="shared" si="97"/>
        <v/>
      </c>
      <c r="AM298" s="213" t="str">
        <f t="shared" si="100"/>
        <v/>
      </c>
      <c r="AN298" s="213" t="str">
        <f t="shared" si="98"/>
        <v/>
      </c>
      <c r="AO298" s="212" t="str">
        <f t="shared" si="99"/>
        <v/>
      </c>
    </row>
    <row r="299" spans="1:41" ht="15" customHeight="1" x14ac:dyDescent="0.25">
      <c r="A299" s="72">
        <v>298</v>
      </c>
      <c r="B299" s="214"/>
      <c r="C299" s="214"/>
      <c r="D299" s="204"/>
      <c r="E299" s="204"/>
      <c r="F299" s="151"/>
      <c r="G299" s="151"/>
      <c r="H299" s="36"/>
      <c r="I299" s="80"/>
      <c r="J299" s="80"/>
      <c r="K299" s="81"/>
      <c r="L299" s="152"/>
      <c r="M299" s="152"/>
      <c r="N299" s="215"/>
      <c r="O299" s="152"/>
      <c r="P299" s="80"/>
      <c r="Q299" s="37" t="str">
        <f t="shared" si="88"/>
        <v/>
      </c>
      <c r="R299" s="37" t="str">
        <f t="shared" si="89"/>
        <v/>
      </c>
      <c r="S299" s="37" t="str">
        <f t="shared" si="90"/>
        <v/>
      </c>
      <c r="T299" s="69" t="str">
        <f t="shared" si="91"/>
        <v/>
      </c>
      <c r="U299" s="37" t="str">
        <f t="shared" si="85"/>
        <v/>
      </c>
      <c r="V299" s="37" t="str">
        <f t="shared" si="86"/>
        <v/>
      </c>
      <c r="W299" s="206" t="str">
        <f t="shared" si="103"/>
        <v/>
      </c>
      <c r="X299" s="206" t="str">
        <f t="shared" si="104"/>
        <v/>
      </c>
      <c r="Y299" s="37" t="str">
        <f t="shared" si="101"/>
        <v/>
      </c>
      <c r="Z299" s="37" t="str">
        <f t="shared" si="102"/>
        <v/>
      </c>
      <c r="AA299" s="38" t="str">
        <f t="shared" si="92"/>
        <v/>
      </c>
      <c r="AB299" s="39" t="str">
        <f t="shared" si="93"/>
        <v/>
      </c>
      <c r="AC299" s="146" t="str">
        <f>IF(ISBLANK($F299),"",IF(ISNA(VBLookup($F299,Сектора!$B$2:$G$6725,4)),"Unknown",VBLookup($F299,Сектора!$B$2:$G$6725,4)))</f>
        <v/>
      </c>
      <c r="AD299" s="146" t="str">
        <f>IF(ISBLANK($F299),"",IF(ISNA(VBLookup($F299,Сектора!$B$2:$G$6725,3)),"Unknown",VBLookup($F299,Сектора!$B$2:$G$6725,3)))</f>
        <v/>
      </c>
      <c r="AE299" s="146" t="str">
        <f>IF(ISBLANK($F299),"",IF(ISNA(VBLookup($F299,Сектора!$B$2:$G$6725,6)),"Unknown",VBLookup($F299,Сектора!$B$2:$G$6725,6)))</f>
        <v/>
      </c>
      <c r="AF299" s="146" t="str">
        <f>IF(ISNUMBER($B299),VBLookup(WEEKDAY($B299,2),Служебный!$I$2:$J$8,2),"")</f>
        <v/>
      </c>
      <c r="AG299" s="38" t="str">
        <f t="shared" si="94"/>
        <v/>
      </c>
      <c r="AH299" s="146" t="str">
        <f>IF(ISNUMBER($B299),VBLookup(MONTH($B299),Служебный!$L$2:$M$13,2),"")</f>
        <v/>
      </c>
      <c r="AI299" s="38" t="str">
        <f t="shared" si="95"/>
        <v/>
      </c>
      <c r="AJ299" s="210" t="str">
        <f t="shared" si="96"/>
        <v/>
      </c>
      <c r="AK299" s="211" t="str">
        <f t="shared" si="87"/>
        <v/>
      </c>
      <c r="AL299" s="212" t="str">
        <f t="shared" si="97"/>
        <v/>
      </c>
      <c r="AM299" s="213" t="str">
        <f t="shared" si="100"/>
        <v/>
      </c>
      <c r="AN299" s="213" t="str">
        <f t="shared" si="98"/>
        <v/>
      </c>
      <c r="AO299" s="212" t="str">
        <f t="shared" si="99"/>
        <v/>
      </c>
    </row>
    <row r="300" spans="1:41" ht="15" customHeight="1" x14ac:dyDescent="0.25">
      <c r="A300" s="72">
        <v>299</v>
      </c>
      <c r="B300" s="214"/>
      <c r="C300" s="214"/>
      <c r="D300" s="204"/>
      <c r="E300" s="204"/>
      <c r="F300" s="151"/>
      <c r="G300" s="151"/>
      <c r="H300" s="36"/>
      <c r="I300" s="80"/>
      <c r="J300" s="80"/>
      <c r="K300" s="81"/>
      <c r="L300" s="152"/>
      <c r="M300" s="152"/>
      <c r="N300" s="215"/>
      <c r="O300" s="152"/>
      <c r="P300" s="80"/>
      <c r="Q300" s="37" t="str">
        <f t="shared" si="88"/>
        <v/>
      </c>
      <c r="R300" s="37" t="str">
        <f t="shared" si="89"/>
        <v/>
      </c>
      <c r="S300" s="37" t="str">
        <f t="shared" si="90"/>
        <v/>
      </c>
      <c r="T300" s="69" t="str">
        <f t="shared" si="91"/>
        <v/>
      </c>
      <c r="U300" s="37" t="str">
        <f t="shared" si="85"/>
        <v/>
      </c>
      <c r="V300" s="37" t="str">
        <f t="shared" si="86"/>
        <v/>
      </c>
      <c r="W300" s="206" t="str">
        <f t="shared" si="103"/>
        <v/>
      </c>
      <c r="X300" s="206" t="str">
        <f t="shared" si="104"/>
        <v/>
      </c>
      <c r="Y300" s="37" t="str">
        <f t="shared" si="101"/>
        <v/>
      </c>
      <c r="Z300" s="37" t="str">
        <f t="shared" si="102"/>
        <v/>
      </c>
      <c r="AA300" s="38" t="str">
        <f t="shared" si="92"/>
        <v/>
      </c>
      <c r="AB300" s="39" t="str">
        <f t="shared" si="93"/>
        <v/>
      </c>
      <c r="AC300" s="146" t="str">
        <f>IF(ISBLANK($F300),"",IF(ISNA(VBLookup($F300,Сектора!$B$2:$G$6725,4)),"Unknown",VBLookup($F300,Сектора!$B$2:$G$6725,4)))</f>
        <v/>
      </c>
      <c r="AD300" s="146" t="str">
        <f>IF(ISBLANK($F300),"",IF(ISNA(VBLookup($F300,Сектора!$B$2:$G$6725,3)),"Unknown",VBLookup($F300,Сектора!$B$2:$G$6725,3)))</f>
        <v/>
      </c>
      <c r="AE300" s="146" t="str">
        <f>IF(ISBLANK($F300),"",IF(ISNA(VBLookup($F300,Сектора!$B$2:$G$6725,6)),"Unknown",VBLookup($F300,Сектора!$B$2:$G$6725,6)))</f>
        <v/>
      </c>
      <c r="AF300" s="146" t="str">
        <f>IF(ISNUMBER($B300),VBLookup(WEEKDAY($B300,2),Служебный!$I$2:$J$8,2),"")</f>
        <v/>
      </c>
      <c r="AG300" s="38" t="str">
        <f t="shared" si="94"/>
        <v/>
      </c>
      <c r="AH300" s="146" t="str">
        <f>IF(ISNUMBER($B300),VBLookup(MONTH($B300),Служебный!$L$2:$M$13,2),"")</f>
        <v/>
      </c>
      <c r="AI300" s="38" t="str">
        <f t="shared" si="95"/>
        <v/>
      </c>
      <c r="AJ300" s="210" t="str">
        <f t="shared" si="96"/>
        <v/>
      </c>
      <c r="AK300" s="211" t="str">
        <f t="shared" si="87"/>
        <v/>
      </c>
      <c r="AL300" s="212" t="str">
        <f t="shared" si="97"/>
        <v/>
      </c>
      <c r="AM300" s="213" t="str">
        <f t="shared" si="100"/>
        <v/>
      </c>
      <c r="AN300" s="213" t="str">
        <f t="shared" si="98"/>
        <v/>
      </c>
      <c r="AO300" s="212" t="str">
        <f t="shared" si="99"/>
        <v/>
      </c>
    </row>
    <row r="301" spans="1:41" ht="15" customHeight="1" x14ac:dyDescent="0.25">
      <c r="A301" s="72">
        <v>300</v>
      </c>
      <c r="B301" s="214"/>
      <c r="C301" s="214"/>
      <c r="D301" s="204"/>
      <c r="E301" s="204"/>
      <c r="F301" s="151"/>
      <c r="G301" s="151"/>
      <c r="H301" s="36"/>
      <c r="I301" s="80"/>
      <c r="J301" s="80"/>
      <c r="K301" s="81"/>
      <c r="L301" s="152"/>
      <c r="M301" s="152"/>
      <c r="N301" s="215"/>
      <c r="O301" s="152"/>
      <c r="P301" s="80"/>
      <c r="Q301" s="37" t="str">
        <f t="shared" si="88"/>
        <v/>
      </c>
      <c r="R301" s="37" t="str">
        <f t="shared" si="89"/>
        <v/>
      </c>
      <c r="S301" s="37" t="str">
        <f t="shared" si="90"/>
        <v/>
      </c>
      <c r="T301" s="69" t="str">
        <f t="shared" si="91"/>
        <v/>
      </c>
      <c r="U301" s="37" t="str">
        <f t="shared" si="85"/>
        <v/>
      </c>
      <c r="V301" s="37" t="str">
        <f t="shared" si="86"/>
        <v/>
      </c>
      <c r="W301" s="206" t="str">
        <f t="shared" si="103"/>
        <v/>
      </c>
      <c r="X301" s="206" t="str">
        <f t="shared" si="104"/>
        <v/>
      </c>
      <c r="Y301" s="37" t="str">
        <f t="shared" si="101"/>
        <v/>
      </c>
      <c r="Z301" s="37" t="str">
        <f t="shared" si="102"/>
        <v/>
      </c>
      <c r="AA301" s="38" t="str">
        <f t="shared" si="92"/>
        <v/>
      </c>
      <c r="AB301" s="39" t="str">
        <f t="shared" si="93"/>
        <v/>
      </c>
      <c r="AC301" s="146" t="str">
        <f>IF(ISBLANK($F301),"",IF(ISNA(VBLookup($F301,Сектора!$B$2:$G$6725,4)),"Unknown",VBLookup($F301,Сектора!$B$2:$G$6725,4)))</f>
        <v/>
      </c>
      <c r="AD301" s="146" t="str">
        <f>IF(ISBLANK($F301),"",IF(ISNA(VBLookup($F301,Сектора!$B$2:$G$6725,3)),"Unknown",VBLookup($F301,Сектора!$B$2:$G$6725,3)))</f>
        <v/>
      </c>
      <c r="AE301" s="146" t="str">
        <f>IF(ISBLANK($F301),"",IF(ISNA(VBLookup($F301,Сектора!$B$2:$G$6725,6)),"Unknown",VBLookup($F301,Сектора!$B$2:$G$6725,6)))</f>
        <v/>
      </c>
      <c r="AF301" s="146" t="str">
        <f>IF(ISNUMBER($B301),VBLookup(WEEKDAY($B301,2),Служебный!$I$2:$J$8,2),"")</f>
        <v/>
      </c>
      <c r="AG301" s="38" t="str">
        <f t="shared" si="94"/>
        <v/>
      </c>
      <c r="AH301" s="146" t="str">
        <f>IF(ISNUMBER($B301),VBLookup(MONTH($B301),Служебный!$L$2:$M$13,2),"")</f>
        <v/>
      </c>
      <c r="AI301" s="38" t="str">
        <f t="shared" si="95"/>
        <v/>
      </c>
      <c r="AJ301" s="210" t="str">
        <f t="shared" si="96"/>
        <v/>
      </c>
      <c r="AK301" s="211" t="str">
        <f t="shared" si="87"/>
        <v/>
      </c>
      <c r="AL301" s="212" t="str">
        <f t="shared" si="97"/>
        <v/>
      </c>
      <c r="AM301" s="213" t="str">
        <f t="shared" si="100"/>
        <v/>
      </c>
      <c r="AN301" s="213" t="str">
        <f t="shared" si="98"/>
        <v/>
      </c>
      <c r="AO301" s="212" t="str">
        <f t="shared" si="99"/>
        <v/>
      </c>
    </row>
    <row r="302" spans="1:41" ht="15" customHeight="1" x14ac:dyDescent="0.25">
      <c r="A302" s="72">
        <v>301</v>
      </c>
      <c r="B302" s="214"/>
      <c r="C302" s="214"/>
      <c r="D302" s="204"/>
      <c r="E302" s="204"/>
      <c r="F302" s="151"/>
      <c r="G302" s="151"/>
      <c r="H302" s="36"/>
      <c r="I302" s="80"/>
      <c r="J302" s="80"/>
      <c r="K302" s="81"/>
      <c r="L302" s="152"/>
      <c r="M302" s="152"/>
      <c r="N302" s="215"/>
      <c r="O302" s="152"/>
      <c r="P302" s="80"/>
      <c r="Q302" s="37" t="str">
        <f t="shared" si="88"/>
        <v/>
      </c>
      <c r="R302" s="37" t="str">
        <f t="shared" si="89"/>
        <v/>
      </c>
      <c r="S302" s="37" t="str">
        <f t="shared" si="90"/>
        <v/>
      </c>
      <c r="T302" s="69" t="str">
        <f t="shared" si="91"/>
        <v/>
      </c>
      <c r="U302" s="37" t="str">
        <f t="shared" si="85"/>
        <v/>
      </c>
      <c r="V302" s="37" t="str">
        <f t="shared" si="86"/>
        <v/>
      </c>
      <c r="W302" s="206" t="str">
        <f t="shared" si="103"/>
        <v/>
      </c>
      <c r="X302" s="206" t="str">
        <f t="shared" si="104"/>
        <v/>
      </c>
      <c r="Y302" s="37" t="str">
        <f t="shared" si="101"/>
        <v/>
      </c>
      <c r="Z302" s="37" t="str">
        <f t="shared" si="102"/>
        <v/>
      </c>
      <c r="AA302" s="38" t="str">
        <f t="shared" si="92"/>
        <v/>
      </c>
      <c r="AB302" s="39" t="str">
        <f t="shared" si="93"/>
        <v/>
      </c>
      <c r="AC302" s="146" t="str">
        <f>IF(ISBLANK($F302),"",IF(ISNA(VBLookup($F302,Сектора!$B$2:$G$6725,4)),"Unknown",VBLookup($F302,Сектора!$B$2:$G$6725,4)))</f>
        <v/>
      </c>
      <c r="AD302" s="146" t="str">
        <f>IF(ISBLANK($F302),"",IF(ISNA(VBLookup($F302,Сектора!$B$2:$G$6725,3)),"Unknown",VBLookup($F302,Сектора!$B$2:$G$6725,3)))</f>
        <v/>
      </c>
      <c r="AE302" s="146" t="str">
        <f>IF(ISBLANK($F302),"",IF(ISNA(VBLookup($F302,Сектора!$B$2:$G$6725,6)),"Unknown",VBLookup($F302,Сектора!$B$2:$G$6725,6)))</f>
        <v/>
      </c>
      <c r="AF302" s="146" t="str">
        <f>IF(ISNUMBER($B302),VBLookup(WEEKDAY($B302,2),Служебный!$I$2:$J$8,2),"")</f>
        <v/>
      </c>
      <c r="AG302" s="38" t="str">
        <f t="shared" si="94"/>
        <v/>
      </c>
      <c r="AH302" s="146" t="str">
        <f>IF(ISNUMBER($B302),VBLookup(MONTH($B302),Служебный!$L$2:$M$13,2),"")</f>
        <v/>
      </c>
      <c r="AI302" s="38" t="str">
        <f t="shared" si="95"/>
        <v/>
      </c>
      <c r="AJ302" s="210" t="str">
        <f t="shared" si="96"/>
        <v/>
      </c>
      <c r="AK302" s="211" t="str">
        <f t="shared" si="87"/>
        <v/>
      </c>
      <c r="AL302" s="212" t="str">
        <f t="shared" si="97"/>
        <v/>
      </c>
      <c r="AM302" s="213" t="str">
        <f t="shared" si="100"/>
        <v/>
      </c>
      <c r="AN302" s="213" t="str">
        <f t="shared" si="98"/>
        <v/>
      </c>
      <c r="AO302" s="212" t="str">
        <f t="shared" si="99"/>
        <v/>
      </c>
    </row>
    <row r="303" spans="1:41" ht="15" customHeight="1" x14ac:dyDescent="0.25">
      <c r="A303" s="72">
        <v>302</v>
      </c>
      <c r="B303" s="214"/>
      <c r="C303" s="214"/>
      <c r="D303" s="204"/>
      <c r="E303" s="204"/>
      <c r="F303" s="151"/>
      <c r="G303" s="151"/>
      <c r="H303" s="36"/>
      <c r="I303" s="80"/>
      <c r="J303" s="80"/>
      <c r="K303" s="81"/>
      <c r="L303" s="152"/>
      <c r="M303" s="152"/>
      <c r="N303" s="215"/>
      <c r="O303" s="152"/>
      <c r="P303" s="80"/>
      <c r="Q303" s="37" t="str">
        <f t="shared" si="88"/>
        <v/>
      </c>
      <c r="R303" s="37" t="str">
        <f t="shared" si="89"/>
        <v/>
      </c>
      <c r="S303" s="37" t="str">
        <f t="shared" si="90"/>
        <v/>
      </c>
      <c r="T303" s="69" t="str">
        <f t="shared" si="91"/>
        <v/>
      </c>
      <c r="U303" s="37" t="str">
        <f t="shared" si="85"/>
        <v/>
      </c>
      <c r="V303" s="37" t="str">
        <f t="shared" si="86"/>
        <v/>
      </c>
      <c r="W303" s="206" t="str">
        <f t="shared" si="103"/>
        <v/>
      </c>
      <c r="X303" s="206" t="str">
        <f t="shared" si="104"/>
        <v/>
      </c>
      <c r="Y303" s="37" t="str">
        <f t="shared" si="101"/>
        <v/>
      </c>
      <c r="Z303" s="37" t="str">
        <f t="shared" si="102"/>
        <v/>
      </c>
      <c r="AA303" s="38" t="str">
        <f t="shared" si="92"/>
        <v/>
      </c>
      <c r="AB303" s="39" t="str">
        <f t="shared" si="93"/>
        <v/>
      </c>
      <c r="AC303" s="146" t="str">
        <f>IF(ISBLANK($F303),"",IF(ISNA(VBLookup($F303,Сектора!$B$2:$G$6725,4)),"Unknown",VBLookup($F303,Сектора!$B$2:$G$6725,4)))</f>
        <v/>
      </c>
      <c r="AD303" s="146" t="str">
        <f>IF(ISBLANK($F303),"",IF(ISNA(VBLookup($F303,Сектора!$B$2:$G$6725,3)),"Unknown",VBLookup($F303,Сектора!$B$2:$G$6725,3)))</f>
        <v/>
      </c>
      <c r="AE303" s="146" t="str">
        <f>IF(ISBLANK($F303),"",IF(ISNA(VBLookup($F303,Сектора!$B$2:$G$6725,6)),"Unknown",VBLookup($F303,Сектора!$B$2:$G$6725,6)))</f>
        <v/>
      </c>
      <c r="AF303" s="146" t="str">
        <f>IF(ISNUMBER($B303),VBLookup(WEEKDAY($B303,2),Служебный!$I$2:$J$8,2),"")</f>
        <v/>
      </c>
      <c r="AG303" s="38" t="str">
        <f t="shared" si="94"/>
        <v/>
      </c>
      <c r="AH303" s="146" t="str">
        <f>IF(ISNUMBER($B303),VBLookup(MONTH($B303),Служебный!$L$2:$M$13,2),"")</f>
        <v/>
      </c>
      <c r="AI303" s="38" t="str">
        <f t="shared" si="95"/>
        <v/>
      </c>
      <c r="AJ303" s="210" t="str">
        <f t="shared" si="96"/>
        <v/>
      </c>
      <c r="AK303" s="211" t="str">
        <f t="shared" si="87"/>
        <v/>
      </c>
      <c r="AL303" s="212" t="str">
        <f t="shared" si="97"/>
        <v/>
      </c>
      <c r="AM303" s="213" t="str">
        <f t="shared" si="100"/>
        <v/>
      </c>
      <c r="AN303" s="213" t="str">
        <f t="shared" si="98"/>
        <v/>
      </c>
      <c r="AO303" s="212" t="str">
        <f t="shared" si="99"/>
        <v/>
      </c>
    </row>
    <row r="304" spans="1:41" ht="15" customHeight="1" x14ac:dyDescent="0.25">
      <c r="A304" s="72">
        <v>303</v>
      </c>
      <c r="B304" s="214"/>
      <c r="C304" s="214"/>
      <c r="D304" s="204"/>
      <c r="E304" s="204"/>
      <c r="F304" s="151"/>
      <c r="G304" s="151"/>
      <c r="H304" s="36"/>
      <c r="I304" s="80"/>
      <c r="J304" s="80"/>
      <c r="K304" s="81"/>
      <c r="L304" s="152"/>
      <c r="M304" s="152"/>
      <c r="N304" s="215"/>
      <c r="O304" s="152"/>
      <c r="P304" s="80"/>
      <c r="Q304" s="37" t="str">
        <f t="shared" si="88"/>
        <v/>
      </c>
      <c r="R304" s="37" t="str">
        <f t="shared" si="89"/>
        <v/>
      </c>
      <c r="S304" s="37" t="str">
        <f t="shared" si="90"/>
        <v/>
      </c>
      <c r="T304" s="69" t="str">
        <f t="shared" si="91"/>
        <v/>
      </c>
      <c r="U304" s="37" t="str">
        <f t="shared" si="85"/>
        <v/>
      </c>
      <c r="V304" s="37" t="str">
        <f t="shared" si="86"/>
        <v/>
      </c>
      <c r="W304" s="206" t="str">
        <f t="shared" si="103"/>
        <v/>
      </c>
      <c r="X304" s="206" t="str">
        <f t="shared" si="104"/>
        <v/>
      </c>
      <c r="Y304" s="37" t="str">
        <f t="shared" si="101"/>
        <v/>
      </c>
      <c r="Z304" s="37" t="str">
        <f t="shared" si="102"/>
        <v/>
      </c>
      <c r="AA304" s="38" t="str">
        <f t="shared" si="92"/>
        <v/>
      </c>
      <c r="AB304" s="39" t="str">
        <f t="shared" si="93"/>
        <v/>
      </c>
      <c r="AC304" s="146" t="str">
        <f>IF(ISBLANK($F304),"",IF(ISNA(VBLookup($F304,Сектора!$B$2:$G$6725,4)),"Unknown",VBLookup($F304,Сектора!$B$2:$G$6725,4)))</f>
        <v/>
      </c>
      <c r="AD304" s="146" t="str">
        <f>IF(ISBLANK($F304),"",IF(ISNA(VBLookup($F304,Сектора!$B$2:$G$6725,3)),"Unknown",VBLookup($F304,Сектора!$B$2:$G$6725,3)))</f>
        <v/>
      </c>
      <c r="AE304" s="146" t="str">
        <f>IF(ISBLANK($F304),"",IF(ISNA(VBLookup($F304,Сектора!$B$2:$G$6725,6)),"Unknown",VBLookup($F304,Сектора!$B$2:$G$6725,6)))</f>
        <v/>
      </c>
      <c r="AF304" s="146" t="str">
        <f>IF(ISNUMBER($B304),VBLookup(WEEKDAY($B304,2),Служебный!$I$2:$J$8,2),"")</f>
        <v/>
      </c>
      <c r="AG304" s="38" t="str">
        <f t="shared" si="94"/>
        <v/>
      </c>
      <c r="AH304" s="146" t="str">
        <f>IF(ISNUMBER($B304),VBLookup(MONTH($B304),Служебный!$L$2:$M$13,2),"")</f>
        <v/>
      </c>
      <c r="AI304" s="38" t="str">
        <f t="shared" si="95"/>
        <v/>
      </c>
      <c r="AJ304" s="210" t="str">
        <f t="shared" si="96"/>
        <v/>
      </c>
      <c r="AK304" s="211" t="str">
        <f t="shared" si="87"/>
        <v/>
      </c>
      <c r="AL304" s="212" t="str">
        <f t="shared" si="97"/>
        <v/>
      </c>
      <c r="AM304" s="213" t="str">
        <f t="shared" si="100"/>
        <v/>
      </c>
      <c r="AN304" s="213" t="str">
        <f t="shared" si="98"/>
        <v/>
      </c>
      <c r="AO304" s="212" t="str">
        <f t="shared" si="99"/>
        <v/>
      </c>
    </row>
    <row r="305" spans="1:41" ht="15" customHeight="1" x14ac:dyDescent="0.25">
      <c r="A305" s="72">
        <v>304</v>
      </c>
      <c r="B305" s="214"/>
      <c r="C305" s="214"/>
      <c r="D305" s="204"/>
      <c r="E305" s="204"/>
      <c r="F305" s="151"/>
      <c r="G305" s="151"/>
      <c r="H305" s="36"/>
      <c r="I305" s="80"/>
      <c r="J305" s="80"/>
      <c r="K305" s="81"/>
      <c r="L305" s="152"/>
      <c r="M305" s="152"/>
      <c r="N305" s="215"/>
      <c r="O305" s="152"/>
      <c r="P305" s="80"/>
      <c r="Q305" s="37" t="str">
        <f t="shared" si="88"/>
        <v/>
      </c>
      <c r="R305" s="37" t="str">
        <f t="shared" si="89"/>
        <v/>
      </c>
      <c r="S305" s="37" t="str">
        <f t="shared" si="90"/>
        <v/>
      </c>
      <c r="T305" s="69" t="str">
        <f t="shared" si="91"/>
        <v/>
      </c>
      <c r="U305" s="37" t="str">
        <f t="shared" si="85"/>
        <v/>
      </c>
      <c r="V305" s="37" t="str">
        <f t="shared" si="86"/>
        <v/>
      </c>
      <c r="W305" s="206" t="str">
        <f t="shared" si="103"/>
        <v/>
      </c>
      <c r="X305" s="206" t="str">
        <f t="shared" si="104"/>
        <v/>
      </c>
      <c r="Y305" s="37" t="str">
        <f t="shared" si="101"/>
        <v/>
      </c>
      <c r="Z305" s="37" t="str">
        <f t="shared" si="102"/>
        <v/>
      </c>
      <c r="AA305" s="38" t="str">
        <f t="shared" si="92"/>
        <v/>
      </c>
      <c r="AB305" s="39" t="str">
        <f t="shared" si="93"/>
        <v/>
      </c>
      <c r="AC305" s="146" t="str">
        <f>IF(ISBLANK($F305),"",IF(ISNA(VBLookup($F305,Сектора!$B$2:$G$6725,4)),"Unknown",VBLookup($F305,Сектора!$B$2:$G$6725,4)))</f>
        <v/>
      </c>
      <c r="AD305" s="146" t="str">
        <f>IF(ISBLANK($F305),"",IF(ISNA(VBLookup($F305,Сектора!$B$2:$G$6725,3)),"Unknown",VBLookup($F305,Сектора!$B$2:$G$6725,3)))</f>
        <v/>
      </c>
      <c r="AE305" s="146" t="str">
        <f>IF(ISBLANK($F305),"",IF(ISNA(VBLookup($F305,Сектора!$B$2:$G$6725,6)),"Unknown",VBLookup($F305,Сектора!$B$2:$G$6725,6)))</f>
        <v/>
      </c>
      <c r="AF305" s="146" t="str">
        <f>IF(ISNUMBER($B305),VBLookup(WEEKDAY($B305,2),Служебный!$I$2:$J$8,2),"")</f>
        <v/>
      </c>
      <c r="AG305" s="38" t="str">
        <f t="shared" si="94"/>
        <v/>
      </c>
      <c r="AH305" s="146" t="str">
        <f>IF(ISNUMBER($B305),VBLookup(MONTH($B305),Служебный!$L$2:$M$13,2),"")</f>
        <v/>
      </c>
      <c r="AI305" s="38" t="str">
        <f t="shared" si="95"/>
        <v/>
      </c>
      <c r="AJ305" s="210" t="str">
        <f t="shared" si="96"/>
        <v/>
      </c>
      <c r="AK305" s="211" t="str">
        <f t="shared" si="87"/>
        <v/>
      </c>
      <c r="AL305" s="212" t="str">
        <f t="shared" si="97"/>
        <v/>
      </c>
      <c r="AM305" s="213" t="str">
        <f t="shared" si="100"/>
        <v/>
      </c>
      <c r="AN305" s="213" t="str">
        <f t="shared" si="98"/>
        <v/>
      </c>
      <c r="AO305" s="212" t="str">
        <f t="shared" si="99"/>
        <v/>
      </c>
    </row>
    <row r="306" spans="1:41" ht="15" customHeight="1" x14ac:dyDescent="0.25">
      <c r="A306" s="72">
        <v>305</v>
      </c>
      <c r="B306" s="214"/>
      <c r="C306" s="214"/>
      <c r="D306" s="204"/>
      <c r="E306" s="204"/>
      <c r="F306" s="151"/>
      <c r="G306" s="151"/>
      <c r="H306" s="36"/>
      <c r="I306" s="80"/>
      <c r="J306" s="80"/>
      <c r="K306" s="81"/>
      <c r="L306" s="152"/>
      <c r="M306" s="152"/>
      <c r="N306" s="215"/>
      <c r="O306" s="152"/>
      <c r="P306" s="80"/>
      <c r="Q306" s="37" t="str">
        <f t="shared" si="88"/>
        <v/>
      </c>
      <c r="R306" s="37" t="str">
        <f t="shared" si="89"/>
        <v/>
      </c>
      <c r="S306" s="37" t="str">
        <f t="shared" si="90"/>
        <v/>
      </c>
      <c r="T306" s="69" t="str">
        <f t="shared" si="91"/>
        <v/>
      </c>
      <c r="U306" s="37" t="str">
        <f t="shared" si="85"/>
        <v/>
      </c>
      <c r="V306" s="37" t="str">
        <f t="shared" si="86"/>
        <v/>
      </c>
      <c r="W306" s="206" t="str">
        <f t="shared" si="103"/>
        <v/>
      </c>
      <c r="X306" s="206" t="str">
        <f t="shared" si="104"/>
        <v/>
      </c>
      <c r="Y306" s="37" t="str">
        <f t="shared" si="101"/>
        <v/>
      </c>
      <c r="Z306" s="37" t="str">
        <f t="shared" si="102"/>
        <v/>
      </c>
      <c r="AA306" s="38" t="str">
        <f t="shared" si="92"/>
        <v/>
      </c>
      <c r="AB306" s="39" t="str">
        <f t="shared" si="93"/>
        <v/>
      </c>
      <c r="AC306" s="146" t="str">
        <f>IF(ISBLANK($F306),"",IF(ISNA(VBLookup($F306,Сектора!$B$2:$G$6725,4)),"Unknown",VBLookup($F306,Сектора!$B$2:$G$6725,4)))</f>
        <v/>
      </c>
      <c r="AD306" s="146" t="str">
        <f>IF(ISBLANK($F306),"",IF(ISNA(VBLookup($F306,Сектора!$B$2:$G$6725,3)),"Unknown",VBLookup($F306,Сектора!$B$2:$G$6725,3)))</f>
        <v/>
      </c>
      <c r="AE306" s="146" t="str">
        <f>IF(ISBLANK($F306),"",IF(ISNA(VBLookup($F306,Сектора!$B$2:$G$6725,6)),"Unknown",VBLookup($F306,Сектора!$B$2:$G$6725,6)))</f>
        <v/>
      </c>
      <c r="AF306" s="146" t="str">
        <f>IF(ISNUMBER($B306),VBLookup(WEEKDAY($B306,2),Служебный!$I$2:$J$8,2),"")</f>
        <v/>
      </c>
      <c r="AG306" s="38" t="str">
        <f t="shared" si="94"/>
        <v/>
      </c>
      <c r="AH306" s="146" t="str">
        <f>IF(ISNUMBER($B306),VBLookup(MONTH($B306),Служебный!$L$2:$M$13,2),"")</f>
        <v/>
      </c>
      <c r="AI306" s="38" t="str">
        <f t="shared" si="95"/>
        <v/>
      </c>
      <c r="AJ306" s="210" t="str">
        <f t="shared" si="96"/>
        <v/>
      </c>
      <c r="AK306" s="211" t="str">
        <f t="shared" si="87"/>
        <v/>
      </c>
      <c r="AL306" s="212" t="str">
        <f t="shared" si="97"/>
        <v/>
      </c>
      <c r="AM306" s="213" t="str">
        <f t="shared" si="100"/>
        <v/>
      </c>
      <c r="AN306" s="213" t="str">
        <f t="shared" si="98"/>
        <v/>
      </c>
      <c r="AO306" s="212" t="str">
        <f t="shared" si="99"/>
        <v/>
      </c>
    </row>
    <row r="307" spans="1:41" ht="15" customHeight="1" x14ac:dyDescent="0.25">
      <c r="A307" s="72">
        <v>306</v>
      </c>
      <c r="B307" s="214"/>
      <c r="C307" s="214"/>
      <c r="D307" s="204"/>
      <c r="E307" s="204"/>
      <c r="F307" s="151"/>
      <c r="G307" s="151"/>
      <c r="H307" s="36"/>
      <c r="I307" s="80"/>
      <c r="J307" s="80"/>
      <c r="K307" s="81"/>
      <c r="L307" s="152"/>
      <c r="M307" s="152"/>
      <c r="N307" s="215"/>
      <c r="O307" s="152"/>
      <c r="P307" s="80"/>
      <c r="Q307" s="37" t="str">
        <f t="shared" si="88"/>
        <v/>
      </c>
      <c r="R307" s="37" t="str">
        <f t="shared" si="89"/>
        <v/>
      </c>
      <c r="S307" s="37" t="str">
        <f t="shared" si="90"/>
        <v/>
      </c>
      <c r="T307" s="69" t="str">
        <f t="shared" si="91"/>
        <v/>
      </c>
      <c r="U307" s="37" t="str">
        <f t="shared" si="85"/>
        <v/>
      </c>
      <c r="V307" s="37" t="str">
        <f t="shared" si="86"/>
        <v/>
      </c>
      <c r="W307" s="206" t="str">
        <f t="shared" si="103"/>
        <v/>
      </c>
      <c r="X307" s="206" t="str">
        <f t="shared" si="104"/>
        <v/>
      </c>
      <c r="Y307" s="37" t="str">
        <f t="shared" si="101"/>
        <v/>
      </c>
      <c r="Z307" s="37" t="str">
        <f t="shared" si="102"/>
        <v/>
      </c>
      <c r="AA307" s="38" t="str">
        <f t="shared" si="92"/>
        <v/>
      </c>
      <c r="AB307" s="39" t="str">
        <f t="shared" si="93"/>
        <v/>
      </c>
      <c r="AC307" s="146" t="str">
        <f>IF(ISBLANK($F307),"",IF(ISNA(VBLookup($F307,Сектора!$B$2:$G$6725,4)),"Unknown",VBLookup($F307,Сектора!$B$2:$G$6725,4)))</f>
        <v/>
      </c>
      <c r="AD307" s="146" t="str">
        <f>IF(ISBLANK($F307),"",IF(ISNA(VBLookup($F307,Сектора!$B$2:$G$6725,3)),"Unknown",VBLookup($F307,Сектора!$B$2:$G$6725,3)))</f>
        <v/>
      </c>
      <c r="AE307" s="146" t="str">
        <f>IF(ISBLANK($F307),"",IF(ISNA(VBLookup($F307,Сектора!$B$2:$G$6725,6)),"Unknown",VBLookup($F307,Сектора!$B$2:$G$6725,6)))</f>
        <v/>
      </c>
      <c r="AF307" s="146" t="str">
        <f>IF(ISNUMBER($B307),VBLookup(WEEKDAY($B307,2),Служебный!$I$2:$J$8,2),"")</f>
        <v/>
      </c>
      <c r="AG307" s="38" t="str">
        <f t="shared" si="94"/>
        <v/>
      </c>
      <c r="AH307" s="146" t="str">
        <f>IF(ISNUMBER($B307),VBLookup(MONTH($B307),Служебный!$L$2:$M$13,2),"")</f>
        <v/>
      </c>
      <c r="AI307" s="38" t="str">
        <f t="shared" si="95"/>
        <v/>
      </c>
      <c r="AJ307" s="210" t="str">
        <f t="shared" si="96"/>
        <v/>
      </c>
      <c r="AK307" s="211" t="str">
        <f t="shared" si="87"/>
        <v/>
      </c>
      <c r="AL307" s="212" t="str">
        <f t="shared" si="97"/>
        <v/>
      </c>
      <c r="AM307" s="213" t="str">
        <f t="shared" si="100"/>
        <v/>
      </c>
      <c r="AN307" s="213" t="str">
        <f t="shared" si="98"/>
        <v/>
      </c>
      <c r="AO307" s="212" t="str">
        <f t="shared" si="99"/>
        <v/>
      </c>
    </row>
    <row r="308" spans="1:41" ht="15" customHeight="1" x14ac:dyDescent="0.25">
      <c r="A308" s="72">
        <v>307</v>
      </c>
      <c r="B308" s="214"/>
      <c r="C308" s="214"/>
      <c r="D308" s="204"/>
      <c r="E308" s="204"/>
      <c r="F308" s="151"/>
      <c r="G308" s="151"/>
      <c r="H308" s="36"/>
      <c r="I308" s="80"/>
      <c r="J308" s="80"/>
      <c r="K308" s="81"/>
      <c r="L308" s="152"/>
      <c r="M308" s="152"/>
      <c r="N308" s="215"/>
      <c r="O308" s="152"/>
      <c r="P308" s="80"/>
      <c r="Q308" s="37" t="str">
        <f t="shared" si="88"/>
        <v/>
      </c>
      <c r="R308" s="37" t="str">
        <f t="shared" si="89"/>
        <v/>
      </c>
      <c r="S308" s="37" t="str">
        <f t="shared" si="90"/>
        <v/>
      </c>
      <c r="T308" s="69" t="str">
        <f t="shared" si="91"/>
        <v/>
      </c>
      <c r="U308" s="37" t="str">
        <f t="shared" si="85"/>
        <v/>
      </c>
      <c r="V308" s="37" t="str">
        <f t="shared" si="86"/>
        <v/>
      </c>
      <c r="W308" s="206" t="str">
        <f t="shared" si="103"/>
        <v/>
      </c>
      <c r="X308" s="206" t="str">
        <f t="shared" si="104"/>
        <v/>
      </c>
      <c r="Y308" s="37" t="str">
        <f t="shared" si="101"/>
        <v/>
      </c>
      <c r="Z308" s="37" t="str">
        <f t="shared" si="102"/>
        <v/>
      </c>
      <c r="AA308" s="38" t="str">
        <f t="shared" si="92"/>
        <v/>
      </c>
      <c r="AB308" s="39" t="str">
        <f t="shared" si="93"/>
        <v/>
      </c>
      <c r="AC308" s="146" t="str">
        <f>IF(ISBLANK($F308),"",IF(ISNA(VBLookup($F308,Сектора!$B$2:$G$6725,4)),"Unknown",VBLookup($F308,Сектора!$B$2:$G$6725,4)))</f>
        <v/>
      </c>
      <c r="AD308" s="146" t="str">
        <f>IF(ISBLANK($F308),"",IF(ISNA(VBLookup($F308,Сектора!$B$2:$G$6725,3)),"Unknown",VBLookup($F308,Сектора!$B$2:$G$6725,3)))</f>
        <v/>
      </c>
      <c r="AE308" s="146" t="str">
        <f>IF(ISBLANK($F308),"",IF(ISNA(VBLookup($F308,Сектора!$B$2:$G$6725,6)),"Unknown",VBLookup($F308,Сектора!$B$2:$G$6725,6)))</f>
        <v/>
      </c>
      <c r="AF308" s="146" t="str">
        <f>IF(ISNUMBER($B308),VBLookup(WEEKDAY($B308,2),Служебный!$I$2:$J$8,2),"")</f>
        <v/>
      </c>
      <c r="AG308" s="38" t="str">
        <f t="shared" si="94"/>
        <v/>
      </c>
      <c r="AH308" s="146" t="str">
        <f>IF(ISNUMBER($B308),VBLookup(MONTH($B308),Служебный!$L$2:$M$13,2),"")</f>
        <v/>
      </c>
      <c r="AI308" s="38" t="str">
        <f t="shared" si="95"/>
        <v/>
      </c>
      <c r="AJ308" s="210" t="str">
        <f t="shared" si="96"/>
        <v/>
      </c>
      <c r="AK308" s="211" t="str">
        <f t="shared" si="87"/>
        <v/>
      </c>
      <c r="AL308" s="212" t="str">
        <f t="shared" si="97"/>
        <v/>
      </c>
      <c r="AM308" s="213" t="str">
        <f t="shared" si="100"/>
        <v/>
      </c>
      <c r="AN308" s="213" t="str">
        <f t="shared" si="98"/>
        <v/>
      </c>
      <c r="AO308" s="212" t="str">
        <f t="shared" si="99"/>
        <v/>
      </c>
    </row>
    <row r="309" spans="1:41" ht="15" customHeight="1" x14ac:dyDescent="0.25">
      <c r="A309" s="72">
        <v>308</v>
      </c>
      <c r="B309" s="214"/>
      <c r="C309" s="214"/>
      <c r="D309" s="204"/>
      <c r="E309" s="204"/>
      <c r="F309" s="151"/>
      <c r="G309" s="151"/>
      <c r="H309" s="36"/>
      <c r="I309" s="80"/>
      <c r="J309" s="80"/>
      <c r="K309" s="81"/>
      <c r="L309" s="152"/>
      <c r="M309" s="152"/>
      <c r="N309" s="215"/>
      <c r="O309" s="152"/>
      <c r="P309" s="80"/>
      <c r="Q309" s="37" t="str">
        <f t="shared" si="88"/>
        <v/>
      </c>
      <c r="R309" s="37" t="str">
        <f t="shared" si="89"/>
        <v/>
      </c>
      <c r="S309" s="37" t="str">
        <f t="shared" si="90"/>
        <v/>
      </c>
      <c r="T309" s="69" t="str">
        <f t="shared" si="91"/>
        <v/>
      </c>
      <c r="U309" s="37" t="str">
        <f t="shared" si="85"/>
        <v/>
      </c>
      <c r="V309" s="37" t="str">
        <f t="shared" si="86"/>
        <v/>
      </c>
      <c r="W309" s="206" t="str">
        <f t="shared" si="103"/>
        <v/>
      </c>
      <c r="X309" s="206" t="str">
        <f t="shared" si="104"/>
        <v/>
      </c>
      <c r="Y309" s="37" t="str">
        <f t="shared" si="101"/>
        <v/>
      </c>
      <c r="Z309" s="37" t="str">
        <f t="shared" si="102"/>
        <v/>
      </c>
      <c r="AA309" s="38" t="str">
        <f t="shared" si="92"/>
        <v/>
      </c>
      <c r="AB309" s="39" t="str">
        <f t="shared" si="93"/>
        <v/>
      </c>
      <c r="AC309" s="146" t="str">
        <f>IF(ISBLANK($F309),"",IF(ISNA(VBLookup($F309,Сектора!$B$2:$G$6725,4)),"Unknown",VBLookup($F309,Сектора!$B$2:$G$6725,4)))</f>
        <v/>
      </c>
      <c r="AD309" s="146" t="str">
        <f>IF(ISBLANK($F309),"",IF(ISNA(VBLookup($F309,Сектора!$B$2:$G$6725,3)),"Unknown",VBLookup($F309,Сектора!$B$2:$G$6725,3)))</f>
        <v/>
      </c>
      <c r="AE309" s="146" t="str">
        <f>IF(ISBLANK($F309),"",IF(ISNA(VBLookup($F309,Сектора!$B$2:$G$6725,6)),"Unknown",VBLookup($F309,Сектора!$B$2:$G$6725,6)))</f>
        <v/>
      </c>
      <c r="AF309" s="146" t="str">
        <f>IF(ISNUMBER($B309),VBLookup(WEEKDAY($B309,2),Служебный!$I$2:$J$8,2),"")</f>
        <v/>
      </c>
      <c r="AG309" s="38" t="str">
        <f t="shared" si="94"/>
        <v/>
      </c>
      <c r="AH309" s="146" t="str">
        <f>IF(ISNUMBER($B309),VBLookup(MONTH($B309),Служебный!$L$2:$M$13,2),"")</f>
        <v/>
      </c>
      <c r="AI309" s="38" t="str">
        <f t="shared" si="95"/>
        <v/>
      </c>
      <c r="AJ309" s="210" t="str">
        <f t="shared" si="96"/>
        <v/>
      </c>
      <c r="AK309" s="211" t="str">
        <f t="shared" si="87"/>
        <v/>
      </c>
      <c r="AL309" s="212" t="str">
        <f t="shared" si="97"/>
        <v/>
      </c>
      <c r="AM309" s="213" t="str">
        <f t="shared" si="100"/>
        <v/>
      </c>
      <c r="AN309" s="213" t="str">
        <f t="shared" si="98"/>
        <v/>
      </c>
      <c r="AO309" s="212" t="str">
        <f t="shared" si="99"/>
        <v/>
      </c>
    </row>
    <row r="310" spans="1:41" ht="15" customHeight="1" x14ac:dyDescent="0.25">
      <c r="A310" s="72">
        <v>309</v>
      </c>
      <c r="B310" s="214"/>
      <c r="C310" s="214"/>
      <c r="D310" s="204"/>
      <c r="E310" s="204"/>
      <c r="F310" s="151"/>
      <c r="G310" s="151"/>
      <c r="H310" s="36"/>
      <c r="I310" s="80"/>
      <c r="J310" s="80"/>
      <c r="K310" s="81"/>
      <c r="L310" s="152"/>
      <c r="M310" s="152"/>
      <c r="N310" s="215"/>
      <c r="O310" s="152"/>
      <c r="P310" s="80"/>
      <c r="Q310" s="37" t="str">
        <f t="shared" si="88"/>
        <v/>
      </c>
      <c r="R310" s="37" t="str">
        <f t="shared" si="89"/>
        <v/>
      </c>
      <c r="S310" s="37" t="str">
        <f t="shared" si="90"/>
        <v/>
      </c>
      <c r="T310" s="69" t="str">
        <f t="shared" si="91"/>
        <v/>
      </c>
      <c r="U310" s="37" t="str">
        <f t="shared" si="85"/>
        <v/>
      </c>
      <c r="V310" s="37" t="str">
        <f t="shared" si="86"/>
        <v/>
      </c>
      <c r="W310" s="206" t="str">
        <f t="shared" si="103"/>
        <v/>
      </c>
      <c r="X310" s="206" t="str">
        <f t="shared" si="104"/>
        <v/>
      </c>
      <c r="Y310" s="37" t="str">
        <f t="shared" si="101"/>
        <v/>
      </c>
      <c r="Z310" s="37" t="str">
        <f t="shared" si="102"/>
        <v/>
      </c>
      <c r="AA310" s="38" t="str">
        <f t="shared" si="92"/>
        <v/>
      </c>
      <c r="AB310" s="39" t="str">
        <f t="shared" si="93"/>
        <v/>
      </c>
      <c r="AC310" s="146" t="str">
        <f>IF(ISBLANK($F310),"",IF(ISNA(VBLookup($F310,Сектора!$B$2:$G$6725,4)),"Unknown",VBLookup($F310,Сектора!$B$2:$G$6725,4)))</f>
        <v/>
      </c>
      <c r="AD310" s="146" t="str">
        <f>IF(ISBLANK($F310),"",IF(ISNA(VBLookup($F310,Сектора!$B$2:$G$6725,3)),"Unknown",VBLookup($F310,Сектора!$B$2:$G$6725,3)))</f>
        <v/>
      </c>
      <c r="AE310" s="146" t="str">
        <f>IF(ISBLANK($F310),"",IF(ISNA(VBLookup($F310,Сектора!$B$2:$G$6725,6)),"Unknown",VBLookup($F310,Сектора!$B$2:$G$6725,6)))</f>
        <v/>
      </c>
      <c r="AF310" s="146" t="str">
        <f>IF(ISNUMBER($B310),VBLookup(WEEKDAY($B310,2),Служебный!$I$2:$J$8,2),"")</f>
        <v/>
      </c>
      <c r="AG310" s="38" t="str">
        <f t="shared" si="94"/>
        <v/>
      </c>
      <c r="AH310" s="146" t="str">
        <f>IF(ISNUMBER($B310),VBLookup(MONTH($B310),Служебный!$L$2:$M$13,2),"")</f>
        <v/>
      </c>
      <c r="AI310" s="38" t="str">
        <f t="shared" si="95"/>
        <v/>
      </c>
      <c r="AJ310" s="210" t="str">
        <f t="shared" si="96"/>
        <v/>
      </c>
      <c r="AK310" s="211" t="str">
        <f t="shared" si="87"/>
        <v/>
      </c>
      <c r="AL310" s="212" t="str">
        <f t="shared" si="97"/>
        <v/>
      </c>
      <c r="AM310" s="213" t="str">
        <f t="shared" si="100"/>
        <v/>
      </c>
      <c r="AN310" s="213" t="str">
        <f t="shared" si="98"/>
        <v/>
      </c>
      <c r="AO310" s="212" t="str">
        <f t="shared" si="99"/>
        <v/>
      </c>
    </row>
    <row r="311" spans="1:41" ht="15" customHeight="1" x14ac:dyDescent="0.25">
      <c r="A311" s="72">
        <v>310</v>
      </c>
      <c r="B311" s="214"/>
      <c r="C311" s="214"/>
      <c r="D311" s="204"/>
      <c r="E311" s="204"/>
      <c r="F311" s="151"/>
      <c r="G311" s="151"/>
      <c r="H311" s="36"/>
      <c r="I311" s="80"/>
      <c r="J311" s="80"/>
      <c r="K311" s="81"/>
      <c r="L311" s="152"/>
      <c r="M311" s="152"/>
      <c r="N311" s="215"/>
      <c r="O311" s="152"/>
      <c r="P311" s="80"/>
      <c r="Q311" s="37" t="str">
        <f t="shared" si="88"/>
        <v/>
      </c>
      <c r="R311" s="37" t="str">
        <f t="shared" si="89"/>
        <v/>
      </c>
      <c r="S311" s="37" t="str">
        <f t="shared" si="90"/>
        <v/>
      </c>
      <c r="T311" s="69" t="str">
        <f t="shared" si="91"/>
        <v/>
      </c>
      <c r="U311" s="37" t="str">
        <f t="shared" si="85"/>
        <v/>
      </c>
      <c r="V311" s="37" t="str">
        <f t="shared" si="86"/>
        <v/>
      </c>
      <c r="W311" s="206" t="str">
        <f t="shared" si="103"/>
        <v/>
      </c>
      <c r="X311" s="206" t="str">
        <f t="shared" si="104"/>
        <v/>
      </c>
      <c r="Y311" s="37" t="str">
        <f t="shared" si="101"/>
        <v/>
      </c>
      <c r="Z311" s="37" t="str">
        <f t="shared" si="102"/>
        <v/>
      </c>
      <c r="AA311" s="38" t="str">
        <f t="shared" si="92"/>
        <v/>
      </c>
      <c r="AB311" s="39" t="str">
        <f t="shared" si="93"/>
        <v/>
      </c>
      <c r="AC311" s="146" t="str">
        <f>IF(ISBLANK($F311),"",IF(ISNA(VBLookup($F311,Сектора!$B$2:$G$6725,4)),"Unknown",VBLookup($F311,Сектора!$B$2:$G$6725,4)))</f>
        <v/>
      </c>
      <c r="AD311" s="146" t="str">
        <f>IF(ISBLANK($F311),"",IF(ISNA(VBLookup($F311,Сектора!$B$2:$G$6725,3)),"Unknown",VBLookup($F311,Сектора!$B$2:$G$6725,3)))</f>
        <v/>
      </c>
      <c r="AE311" s="146" t="str">
        <f>IF(ISBLANK($F311),"",IF(ISNA(VBLookup($F311,Сектора!$B$2:$G$6725,6)),"Unknown",VBLookup($F311,Сектора!$B$2:$G$6725,6)))</f>
        <v/>
      </c>
      <c r="AF311" s="146" t="str">
        <f>IF(ISNUMBER($B311),VBLookup(WEEKDAY($B311,2),Служебный!$I$2:$J$8,2),"")</f>
        <v/>
      </c>
      <c r="AG311" s="38" t="str">
        <f t="shared" si="94"/>
        <v/>
      </c>
      <c r="AH311" s="146" t="str">
        <f>IF(ISNUMBER($B311),VBLookup(MONTH($B311),Служебный!$L$2:$M$13,2),"")</f>
        <v/>
      </c>
      <c r="AI311" s="38" t="str">
        <f t="shared" si="95"/>
        <v/>
      </c>
      <c r="AJ311" s="210" t="str">
        <f t="shared" si="96"/>
        <v/>
      </c>
      <c r="AK311" s="211" t="str">
        <f t="shared" si="87"/>
        <v/>
      </c>
      <c r="AL311" s="212" t="str">
        <f t="shared" si="97"/>
        <v/>
      </c>
      <c r="AM311" s="213" t="str">
        <f t="shared" si="100"/>
        <v/>
      </c>
      <c r="AN311" s="213" t="str">
        <f t="shared" si="98"/>
        <v/>
      </c>
      <c r="AO311" s="212" t="str">
        <f t="shared" si="99"/>
        <v/>
      </c>
    </row>
    <row r="312" spans="1:41" ht="15" customHeight="1" x14ac:dyDescent="0.25">
      <c r="A312" s="72">
        <v>311</v>
      </c>
      <c r="B312" s="214"/>
      <c r="C312" s="214"/>
      <c r="D312" s="204"/>
      <c r="E312" s="204"/>
      <c r="F312" s="151"/>
      <c r="G312" s="151"/>
      <c r="H312" s="36"/>
      <c r="I312" s="80"/>
      <c r="J312" s="80"/>
      <c r="K312" s="81"/>
      <c r="L312" s="152"/>
      <c r="M312" s="152"/>
      <c r="N312" s="215"/>
      <c r="O312" s="152"/>
      <c r="P312" s="80"/>
      <c r="Q312" s="37" t="str">
        <f t="shared" si="88"/>
        <v/>
      </c>
      <c r="R312" s="37" t="str">
        <f t="shared" si="89"/>
        <v/>
      </c>
      <c r="S312" s="37" t="str">
        <f t="shared" si="90"/>
        <v/>
      </c>
      <c r="T312" s="69" t="str">
        <f t="shared" si="91"/>
        <v/>
      </c>
      <c r="U312" s="37" t="str">
        <f t="shared" si="85"/>
        <v/>
      </c>
      <c r="V312" s="37" t="str">
        <f t="shared" si="86"/>
        <v/>
      </c>
      <c r="W312" s="206" t="str">
        <f t="shared" si="103"/>
        <v/>
      </c>
      <c r="X312" s="206" t="str">
        <f t="shared" si="104"/>
        <v/>
      </c>
      <c r="Y312" s="37" t="str">
        <f t="shared" si="101"/>
        <v/>
      </c>
      <c r="Z312" s="37" t="str">
        <f t="shared" si="102"/>
        <v/>
      </c>
      <c r="AA312" s="38" t="str">
        <f t="shared" si="92"/>
        <v/>
      </c>
      <c r="AB312" s="39" t="str">
        <f t="shared" si="93"/>
        <v/>
      </c>
      <c r="AC312" s="146" t="str">
        <f>IF(ISBLANK($F312),"",IF(ISNA(VBLookup($F312,Сектора!$B$2:$G$6725,4)),"Unknown",VBLookup($F312,Сектора!$B$2:$G$6725,4)))</f>
        <v/>
      </c>
      <c r="AD312" s="146" t="str">
        <f>IF(ISBLANK($F312),"",IF(ISNA(VBLookup($F312,Сектора!$B$2:$G$6725,3)),"Unknown",VBLookup($F312,Сектора!$B$2:$G$6725,3)))</f>
        <v/>
      </c>
      <c r="AE312" s="146" t="str">
        <f>IF(ISBLANK($F312),"",IF(ISNA(VBLookup($F312,Сектора!$B$2:$G$6725,6)),"Unknown",VBLookup($F312,Сектора!$B$2:$G$6725,6)))</f>
        <v/>
      </c>
      <c r="AF312" s="146" t="str">
        <f>IF(ISNUMBER($B312),VBLookup(WEEKDAY($B312,2),Служебный!$I$2:$J$8,2),"")</f>
        <v/>
      </c>
      <c r="AG312" s="38" t="str">
        <f t="shared" si="94"/>
        <v/>
      </c>
      <c r="AH312" s="146" t="str">
        <f>IF(ISNUMBER($B312),VBLookup(MONTH($B312),Служебный!$L$2:$M$13,2),"")</f>
        <v/>
      </c>
      <c r="AI312" s="38" t="str">
        <f t="shared" si="95"/>
        <v/>
      </c>
      <c r="AJ312" s="210" t="str">
        <f t="shared" si="96"/>
        <v/>
      </c>
      <c r="AK312" s="211" t="str">
        <f t="shared" si="87"/>
        <v/>
      </c>
      <c r="AL312" s="212" t="str">
        <f t="shared" si="97"/>
        <v/>
      </c>
      <c r="AM312" s="213" t="str">
        <f t="shared" si="100"/>
        <v/>
      </c>
      <c r="AN312" s="213" t="str">
        <f t="shared" si="98"/>
        <v/>
      </c>
      <c r="AO312" s="212" t="str">
        <f t="shared" si="99"/>
        <v/>
      </c>
    </row>
    <row r="313" spans="1:41" ht="15" customHeight="1" x14ac:dyDescent="0.25">
      <c r="A313" s="72">
        <v>312</v>
      </c>
      <c r="B313" s="214"/>
      <c r="C313" s="214"/>
      <c r="D313" s="204"/>
      <c r="E313" s="204"/>
      <c r="F313" s="151"/>
      <c r="G313" s="151"/>
      <c r="H313" s="36"/>
      <c r="I313" s="80"/>
      <c r="J313" s="80"/>
      <c r="K313" s="81"/>
      <c r="L313" s="152"/>
      <c r="M313" s="152"/>
      <c r="N313" s="215"/>
      <c r="O313" s="152"/>
      <c r="P313" s="80"/>
      <c r="Q313" s="37" t="str">
        <f t="shared" si="88"/>
        <v/>
      </c>
      <c r="R313" s="37" t="str">
        <f t="shared" si="89"/>
        <v/>
      </c>
      <c r="S313" s="37" t="str">
        <f t="shared" si="90"/>
        <v/>
      </c>
      <c r="T313" s="69" t="str">
        <f t="shared" si="91"/>
        <v/>
      </c>
      <c r="U313" s="37" t="str">
        <f t="shared" si="85"/>
        <v/>
      </c>
      <c r="V313" s="37" t="str">
        <f t="shared" si="86"/>
        <v/>
      </c>
      <c r="W313" s="206" t="str">
        <f t="shared" si="103"/>
        <v/>
      </c>
      <c r="X313" s="206" t="str">
        <f t="shared" si="104"/>
        <v/>
      </c>
      <c r="Y313" s="37" t="str">
        <f t="shared" si="101"/>
        <v/>
      </c>
      <c r="Z313" s="37" t="str">
        <f t="shared" si="102"/>
        <v/>
      </c>
      <c r="AA313" s="38" t="str">
        <f t="shared" si="92"/>
        <v/>
      </c>
      <c r="AB313" s="39" t="str">
        <f t="shared" si="93"/>
        <v/>
      </c>
      <c r="AC313" s="146" t="str">
        <f>IF(ISBLANK($F313),"",IF(ISNA(VBLookup($F313,Сектора!$B$2:$G$6725,4)),"Unknown",VBLookup($F313,Сектора!$B$2:$G$6725,4)))</f>
        <v/>
      </c>
      <c r="AD313" s="146" t="str">
        <f>IF(ISBLANK($F313),"",IF(ISNA(VBLookup($F313,Сектора!$B$2:$G$6725,3)),"Unknown",VBLookup($F313,Сектора!$B$2:$G$6725,3)))</f>
        <v/>
      </c>
      <c r="AE313" s="146" t="str">
        <f>IF(ISBLANK($F313),"",IF(ISNA(VBLookup($F313,Сектора!$B$2:$G$6725,6)),"Unknown",VBLookup($F313,Сектора!$B$2:$G$6725,6)))</f>
        <v/>
      </c>
      <c r="AF313" s="146" t="str">
        <f>IF(ISNUMBER($B313),VBLookup(WEEKDAY($B313,2),Служебный!$I$2:$J$8,2),"")</f>
        <v/>
      </c>
      <c r="AG313" s="38" t="str">
        <f t="shared" si="94"/>
        <v/>
      </c>
      <c r="AH313" s="146" t="str">
        <f>IF(ISNUMBER($B313),VBLookup(MONTH($B313),Служебный!$L$2:$M$13,2),"")</f>
        <v/>
      </c>
      <c r="AI313" s="38" t="str">
        <f t="shared" si="95"/>
        <v/>
      </c>
      <c r="AJ313" s="210" t="str">
        <f t="shared" si="96"/>
        <v/>
      </c>
      <c r="AK313" s="211" t="str">
        <f t="shared" si="87"/>
        <v/>
      </c>
      <c r="AL313" s="212" t="str">
        <f t="shared" si="97"/>
        <v/>
      </c>
      <c r="AM313" s="213" t="str">
        <f t="shared" si="100"/>
        <v/>
      </c>
      <c r="AN313" s="213" t="str">
        <f t="shared" si="98"/>
        <v/>
      </c>
      <c r="AO313" s="212" t="str">
        <f t="shared" si="99"/>
        <v/>
      </c>
    </row>
    <row r="314" spans="1:41" ht="15" customHeight="1" x14ac:dyDescent="0.25">
      <c r="A314" s="72">
        <v>313</v>
      </c>
      <c r="B314" s="214"/>
      <c r="C314" s="214"/>
      <c r="D314" s="204"/>
      <c r="E314" s="204"/>
      <c r="F314" s="151"/>
      <c r="G314" s="151"/>
      <c r="H314" s="36"/>
      <c r="I314" s="80"/>
      <c r="J314" s="80"/>
      <c r="K314" s="81"/>
      <c r="L314" s="152"/>
      <c r="M314" s="152"/>
      <c r="N314" s="215"/>
      <c r="O314" s="152"/>
      <c r="P314" s="80"/>
      <c r="Q314" s="37" t="str">
        <f t="shared" si="88"/>
        <v/>
      </c>
      <c r="R314" s="37" t="str">
        <f t="shared" si="89"/>
        <v/>
      </c>
      <c r="S314" s="37" t="str">
        <f t="shared" si="90"/>
        <v/>
      </c>
      <c r="T314" s="69" t="str">
        <f t="shared" si="91"/>
        <v/>
      </c>
      <c r="U314" s="37" t="str">
        <f t="shared" si="85"/>
        <v/>
      </c>
      <c r="V314" s="37" t="str">
        <f t="shared" si="86"/>
        <v/>
      </c>
      <c r="W314" s="206" t="str">
        <f t="shared" si="103"/>
        <v/>
      </c>
      <c r="X314" s="206" t="str">
        <f t="shared" si="104"/>
        <v/>
      </c>
      <c r="Y314" s="37" t="str">
        <f t="shared" si="101"/>
        <v/>
      </c>
      <c r="Z314" s="37" t="str">
        <f t="shared" si="102"/>
        <v/>
      </c>
      <c r="AA314" s="38" t="str">
        <f t="shared" si="92"/>
        <v/>
      </c>
      <c r="AB314" s="39" t="str">
        <f t="shared" si="93"/>
        <v/>
      </c>
      <c r="AC314" s="146" t="str">
        <f>IF(ISBLANK($F314),"",IF(ISNA(VBLookup($F314,Сектора!$B$2:$G$6725,4)),"Unknown",VBLookup($F314,Сектора!$B$2:$G$6725,4)))</f>
        <v/>
      </c>
      <c r="AD314" s="146" t="str">
        <f>IF(ISBLANK($F314),"",IF(ISNA(VBLookup($F314,Сектора!$B$2:$G$6725,3)),"Unknown",VBLookup($F314,Сектора!$B$2:$G$6725,3)))</f>
        <v/>
      </c>
      <c r="AE314" s="146" t="str">
        <f>IF(ISBLANK($F314),"",IF(ISNA(VBLookup($F314,Сектора!$B$2:$G$6725,6)),"Unknown",VBLookup($F314,Сектора!$B$2:$G$6725,6)))</f>
        <v/>
      </c>
      <c r="AF314" s="146" t="str">
        <f>IF(ISNUMBER($B314),VBLookup(WEEKDAY($B314,2),Служебный!$I$2:$J$8,2),"")</f>
        <v/>
      </c>
      <c r="AG314" s="38" t="str">
        <f t="shared" si="94"/>
        <v/>
      </c>
      <c r="AH314" s="146" t="str">
        <f>IF(ISNUMBER($B314),VBLookup(MONTH($B314),Служебный!$L$2:$M$13,2),"")</f>
        <v/>
      </c>
      <c r="AI314" s="38" t="str">
        <f t="shared" si="95"/>
        <v/>
      </c>
      <c r="AJ314" s="210" t="str">
        <f t="shared" si="96"/>
        <v/>
      </c>
      <c r="AK314" s="211" t="str">
        <f t="shared" si="87"/>
        <v/>
      </c>
      <c r="AL314" s="212" t="str">
        <f t="shared" si="97"/>
        <v/>
      </c>
      <c r="AM314" s="213" t="str">
        <f t="shared" si="100"/>
        <v/>
      </c>
      <c r="AN314" s="213" t="str">
        <f t="shared" si="98"/>
        <v/>
      </c>
      <c r="AO314" s="212" t="str">
        <f t="shared" si="99"/>
        <v/>
      </c>
    </row>
    <row r="315" spans="1:41" ht="15" customHeight="1" x14ac:dyDescent="0.25">
      <c r="A315" s="72">
        <v>314</v>
      </c>
      <c r="B315" s="214"/>
      <c r="C315" s="214"/>
      <c r="D315" s="204"/>
      <c r="E315" s="204"/>
      <c r="F315" s="151"/>
      <c r="G315" s="151"/>
      <c r="H315" s="36"/>
      <c r="I315" s="80"/>
      <c r="J315" s="80"/>
      <c r="K315" s="81"/>
      <c r="L315" s="152"/>
      <c r="M315" s="152"/>
      <c r="N315" s="215"/>
      <c r="O315" s="152"/>
      <c r="P315" s="80"/>
      <c r="Q315" s="37" t="str">
        <f t="shared" si="88"/>
        <v/>
      </c>
      <c r="R315" s="37" t="str">
        <f t="shared" si="89"/>
        <v/>
      </c>
      <c r="S315" s="37" t="str">
        <f t="shared" si="90"/>
        <v/>
      </c>
      <c r="T315" s="69" t="str">
        <f t="shared" si="91"/>
        <v/>
      </c>
      <c r="U315" s="37" t="str">
        <f t="shared" si="85"/>
        <v/>
      </c>
      <c r="V315" s="37" t="str">
        <f t="shared" si="86"/>
        <v/>
      </c>
      <c r="W315" s="206" t="str">
        <f t="shared" si="103"/>
        <v/>
      </c>
      <c r="X315" s="206" t="str">
        <f t="shared" si="104"/>
        <v/>
      </c>
      <c r="Y315" s="37" t="str">
        <f t="shared" si="101"/>
        <v/>
      </c>
      <c r="Z315" s="37" t="str">
        <f t="shared" si="102"/>
        <v/>
      </c>
      <c r="AA315" s="38" t="str">
        <f t="shared" si="92"/>
        <v/>
      </c>
      <c r="AB315" s="39" t="str">
        <f t="shared" si="93"/>
        <v/>
      </c>
      <c r="AC315" s="146" t="str">
        <f>IF(ISBLANK($F315),"",IF(ISNA(VBLookup($F315,Сектора!$B$2:$G$6725,4)),"Unknown",VBLookup($F315,Сектора!$B$2:$G$6725,4)))</f>
        <v/>
      </c>
      <c r="AD315" s="146" t="str">
        <f>IF(ISBLANK($F315),"",IF(ISNA(VBLookup($F315,Сектора!$B$2:$G$6725,3)),"Unknown",VBLookup($F315,Сектора!$B$2:$G$6725,3)))</f>
        <v/>
      </c>
      <c r="AE315" s="146" t="str">
        <f>IF(ISBLANK($F315),"",IF(ISNA(VBLookup($F315,Сектора!$B$2:$G$6725,6)),"Unknown",VBLookup($F315,Сектора!$B$2:$G$6725,6)))</f>
        <v/>
      </c>
      <c r="AF315" s="146" t="str">
        <f>IF(ISNUMBER($B315),VBLookup(WEEKDAY($B315,2),Служебный!$I$2:$J$8,2),"")</f>
        <v/>
      </c>
      <c r="AG315" s="38" t="str">
        <f t="shared" si="94"/>
        <v/>
      </c>
      <c r="AH315" s="146" t="str">
        <f>IF(ISNUMBER($B315),VBLookup(MONTH($B315),Служебный!$L$2:$M$13,2),"")</f>
        <v/>
      </c>
      <c r="AI315" s="38" t="str">
        <f t="shared" si="95"/>
        <v/>
      </c>
      <c r="AJ315" s="210" t="str">
        <f t="shared" si="96"/>
        <v/>
      </c>
      <c r="AK315" s="211" t="str">
        <f t="shared" si="87"/>
        <v/>
      </c>
      <c r="AL315" s="212" t="str">
        <f t="shared" si="97"/>
        <v/>
      </c>
      <c r="AM315" s="213" t="str">
        <f t="shared" si="100"/>
        <v/>
      </c>
      <c r="AN315" s="213" t="str">
        <f t="shared" si="98"/>
        <v/>
      </c>
      <c r="AO315" s="212" t="str">
        <f t="shared" si="99"/>
        <v/>
      </c>
    </row>
    <row r="316" spans="1:41" ht="15" customHeight="1" x14ac:dyDescent="0.25">
      <c r="A316" s="72">
        <v>315</v>
      </c>
      <c r="B316" s="214"/>
      <c r="C316" s="214"/>
      <c r="D316" s="204"/>
      <c r="E316" s="204"/>
      <c r="F316" s="151"/>
      <c r="G316" s="151"/>
      <c r="H316" s="36"/>
      <c r="I316" s="80"/>
      <c r="J316" s="80"/>
      <c r="K316" s="81"/>
      <c r="L316" s="152"/>
      <c r="M316" s="152"/>
      <c r="N316" s="215"/>
      <c r="O316" s="152"/>
      <c r="P316" s="80"/>
      <c r="Q316" s="37" t="str">
        <f t="shared" si="88"/>
        <v/>
      </c>
      <c r="R316" s="37" t="str">
        <f t="shared" si="89"/>
        <v/>
      </c>
      <c r="S316" s="37" t="str">
        <f t="shared" si="90"/>
        <v/>
      </c>
      <c r="T316" s="69" t="str">
        <f t="shared" si="91"/>
        <v/>
      </c>
      <c r="U316" s="37" t="str">
        <f t="shared" si="85"/>
        <v/>
      </c>
      <c r="V316" s="37" t="str">
        <f t="shared" si="86"/>
        <v/>
      </c>
      <c r="W316" s="206" t="str">
        <f t="shared" si="103"/>
        <v/>
      </c>
      <c r="X316" s="206" t="str">
        <f t="shared" si="104"/>
        <v/>
      </c>
      <c r="Y316" s="37" t="str">
        <f t="shared" si="101"/>
        <v/>
      </c>
      <c r="Z316" s="37" t="str">
        <f t="shared" si="102"/>
        <v/>
      </c>
      <c r="AA316" s="38" t="str">
        <f t="shared" si="92"/>
        <v/>
      </c>
      <c r="AB316" s="39" t="str">
        <f t="shared" si="93"/>
        <v/>
      </c>
      <c r="AC316" s="146" t="str">
        <f>IF(ISBLANK($F316),"",IF(ISNA(VBLookup($F316,Сектора!$B$2:$G$6725,4)),"Unknown",VBLookup($F316,Сектора!$B$2:$G$6725,4)))</f>
        <v/>
      </c>
      <c r="AD316" s="146" t="str">
        <f>IF(ISBLANK($F316),"",IF(ISNA(VBLookup($F316,Сектора!$B$2:$G$6725,3)),"Unknown",VBLookup($F316,Сектора!$B$2:$G$6725,3)))</f>
        <v/>
      </c>
      <c r="AE316" s="146" t="str">
        <f>IF(ISBLANK($F316),"",IF(ISNA(VBLookup($F316,Сектора!$B$2:$G$6725,6)),"Unknown",VBLookup($F316,Сектора!$B$2:$G$6725,6)))</f>
        <v/>
      </c>
      <c r="AF316" s="146" t="str">
        <f>IF(ISNUMBER($B316),VBLookup(WEEKDAY($B316,2),Служебный!$I$2:$J$8,2),"")</f>
        <v/>
      </c>
      <c r="AG316" s="38" t="str">
        <f t="shared" si="94"/>
        <v/>
      </c>
      <c r="AH316" s="146" t="str">
        <f>IF(ISNUMBER($B316),VBLookup(MONTH($B316),Служебный!$L$2:$M$13,2),"")</f>
        <v/>
      </c>
      <c r="AI316" s="38" t="str">
        <f t="shared" si="95"/>
        <v/>
      </c>
      <c r="AJ316" s="210" t="str">
        <f t="shared" si="96"/>
        <v/>
      </c>
      <c r="AK316" s="211" t="str">
        <f t="shared" si="87"/>
        <v/>
      </c>
      <c r="AL316" s="212" t="str">
        <f t="shared" si="97"/>
        <v/>
      </c>
      <c r="AM316" s="213" t="str">
        <f t="shared" si="100"/>
        <v/>
      </c>
      <c r="AN316" s="213" t="str">
        <f t="shared" si="98"/>
        <v/>
      </c>
      <c r="AO316" s="212" t="str">
        <f t="shared" si="99"/>
        <v/>
      </c>
    </row>
    <row r="317" spans="1:41" ht="15" customHeight="1" x14ac:dyDescent="0.25">
      <c r="A317" s="72">
        <v>316</v>
      </c>
      <c r="B317" s="214"/>
      <c r="C317" s="214"/>
      <c r="D317" s="204"/>
      <c r="E317" s="204"/>
      <c r="F317" s="151"/>
      <c r="G317" s="151"/>
      <c r="H317" s="36"/>
      <c r="I317" s="80"/>
      <c r="J317" s="80"/>
      <c r="K317" s="81"/>
      <c r="L317" s="152"/>
      <c r="M317" s="152"/>
      <c r="N317" s="215"/>
      <c r="O317" s="152"/>
      <c r="P317" s="80"/>
      <c r="Q317" s="37" t="str">
        <f t="shared" si="88"/>
        <v/>
      </c>
      <c r="R317" s="37" t="str">
        <f t="shared" si="89"/>
        <v/>
      </c>
      <c r="S317" s="37" t="str">
        <f t="shared" si="90"/>
        <v/>
      </c>
      <c r="T317" s="69" t="str">
        <f t="shared" si="91"/>
        <v/>
      </c>
      <c r="U317" s="37" t="str">
        <f t="shared" si="85"/>
        <v/>
      </c>
      <c r="V317" s="37" t="str">
        <f t="shared" si="86"/>
        <v/>
      </c>
      <c r="W317" s="206" t="str">
        <f t="shared" si="103"/>
        <v/>
      </c>
      <c r="X317" s="206" t="str">
        <f t="shared" si="104"/>
        <v/>
      </c>
      <c r="Y317" s="37" t="str">
        <f t="shared" si="101"/>
        <v/>
      </c>
      <c r="Z317" s="37" t="str">
        <f t="shared" si="102"/>
        <v/>
      </c>
      <c r="AA317" s="38" t="str">
        <f t="shared" si="92"/>
        <v/>
      </c>
      <c r="AB317" s="39" t="str">
        <f t="shared" si="93"/>
        <v/>
      </c>
      <c r="AC317" s="146" t="str">
        <f>IF(ISBLANK($F317),"",IF(ISNA(VBLookup($F317,Сектора!$B$2:$G$6725,4)),"Unknown",VBLookup($F317,Сектора!$B$2:$G$6725,4)))</f>
        <v/>
      </c>
      <c r="AD317" s="146" t="str">
        <f>IF(ISBLANK($F317),"",IF(ISNA(VBLookup($F317,Сектора!$B$2:$G$6725,3)),"Unknown",VBLookup($F317,Сектора!$B$2:$G$6725,3)))</f>
        <v/>
      </c>
      <c r="AE317" s="146" t="str">
        <f>IF(ISBLANK($F317),"",IF(ISNA(VBLookup($F317,Сектора!$B$2:$G$6725,6)),"Unknown",VBLookup($F317,Сектора!$B$2:$G$6725,6)))</f>
        <v/>
      </c>
      <c r="AF317" s="146" t="str">
        <f>IF(ISNUMBER($B317),VBLookup(WEEKDAY($B317,2),Служебный!$I$2:$J$8,2),"")</f>
        <v/>
      </c>
      <c r="AG317" s="38" t="str">
        <f t="shared" si="94"/>
        <v/>
      </c>
      <c r="AH317" s="146" t="str">
        <f>IF(ISNUMBER($B317),VBLookup(MONTH($B317),Служебный!$L$2:$M$13,2),"")</f>
        <v/>
      </c>
      <c r="AI317" s="38" t="str">
        <f t="shared" si="95"/>
        <v/>
      </c>
      <c r="AJ317" s="210" t="str">
        <f t="shared" si="96"/>
        <v/>
      </c>
      <c r="AK317" s="211" t="str">
        <f t="shared" si="87"/>
        <v/>
      </c>
      <c r="AL317" s="212" t="str">
        <f t="shared" si="97"/>
        <v/>
      </c>
      <c r="AM317" s="213" t="str">
        <f t="shared" si="100"/>
        <v/>
      </c>
      <c r="AN317" s="213" t="str">
        <f t="shared" si="98"/>
        <v/>
      </c>
      <c r="AO317" s="212" t="str">
        <f t="shared" si="99"/>
        <v/>
      </c>
    </row>
    <row r="318" spans="1:41" ht="15" customHeight="1" x14ac:dyDescent="0.25">
      <c r="A318" s="72">
        <v>317</v>
      </c>
      <c r="B318" s="214"/>
      <c r="C318" s="214"/>
      <c r="D318" s="204"/>
      <c r="E318" s="204"/>
      <c r="F318" s="151"/>
      <c r="G318" s="151"/>
      <c r="H318" s="36"/>
      <c r="I318" s="80"/>
      <c r="J318" s="80"/>
      <c r="K318" s="81"/>
      <c r="L318" s="152"/>
      <c r="M318" s="152"/>
      <c r="N318" s="215"/>
      <c r="O318" s="152"/>
      <c r="P318" s="80"/>
      <c r="Q318" s="37" t="str">
        <f t="shared" si="88"/>
        <v/>
      </c>
      <c r="R318" s="37" t="str">
        <f t="shared" si="89"/>
        <v/>
      </c>
      <c r="S318" s="37" t="str">
        <f t="shared" si="90"/>
        <v/>
      </c>
      <c r="T318" s="69" t="str">
        <f t="shared" si="91"/>
        <v/>
      </c>
      <c r="U318" s="37" t="str">
        <f t="shared" si="85"/>
        <v/>
      </c>
      <c r="V318" s="37" t="str">
        <f t="shared" si="86"/>
        <v/>
      </c>
      <c r="W318" s="206" t="str">
        <f t="shared" si="103"/>
        <v/>
      </c>
      <c r="X318" s="206" t="str">
        <f t="shared" si="104"/>
        <v/>
      </c>
      <c r="Y318" s="37" t="str">
        <f t="shared" si="101"/>
        <v/>
      </c>
      <c r="Z318" s="37" t="str">
        <f t="shared" si="102"/>
        <v/>
      </c>
      <c r="AA318" s="38" t="str">
        <f t="shared" si="92"/>
        <v/>
      </c>
      <c r="AB318" s="39" t="str">
        <f t="shared" si="93"/>
        <v/>
      </c>
      <c r="AC318" s="146" t="str">
        <f>IF(ISBLANK($F318),"",IF(ISNA(VBLookup($F318,Сектора!$B$2:$G$6725,4)),"Unknown",VBLookup($F318,Сектора!$B$2:$G$6725,4)))</f>
        <v/>
      </c>
      <c r="AD318" s="146" t="str">
        <f>IF(ISBLANK($F318),"",IF(ISNA(VBLookup($F318,Сектора!$B$2:$G$6725,3)),"Unknown",VBLookup($F318,Сектора!$B$2:$G$6725,3)))</f>
        <v/>
      </c>
      <c r="AE318" s="146" t="str">
        <f>IF(ISBLANK($F318),"",IF(ISNA(VBLookup($F318,Сектора!$B$2:$G$6725,6)),"Unknown",VBLookup($F318,Сектора!$B$2:$G$6725,6)))</f>
        <v/>
      </c>
      <c r="AF318" s="146" t="str">
        <f>IF(ISNUMBER($B318),VBLookup(WEEKDAY($B318,2),Служебный!$I$2:$J$8,2),"")</f>
        <v/>
      </c>
      <c r="AG318" s="38" t="str">
        <f t="shared" si="94"/>
        <v/>
      </c>
      <c r="AH318" s="146" t="str">
        <f>IF(ISNUMBER($B318),VBLookup(MONTH($B318),Служебный!$L$2:$M$13,2),"")</f>
        <v/>
      </c>
      <c r="AI318" s="38" t="str">
        <f t="shared" si="95"/>
        <v/>
      </c>
      <c r="AJ318" s="210" t="str">
        <f t="shared" si="96"/>
        <v/>
      </c>
      <c r="AK318" s="211" t="str">
        <f t="shared" si="87"/>
        <v/>
      </c>
      <c r="AL318" s="212" t="str">
        <f t="shared" si="97"/>
        <v/>
      </c>
      <c r="AM318" s="213" t="str">
        <f t="shared" si="100"/>
        <v/>
      </c>
      <c r="AN318" s="213" t="str">
        <f t="shared" si="98"/>
        <v/>
      </c>
      <c r="AO318" s="212" t="str">
        <f t="shared" si="99"/>
        <v/>
      </c>
    </row>
    <row r="319" spans="1:41" ht="15" customHeight="1" x14ac:dyDescent="0.25">
      <c r="A319" s="72">
        <v>318</v>
      </c>
      <c r="B319" s="214"/>
      <c r="C319" s="214"/>
      <c r="D319" s="204"/>
      <c r="E319" s="204"/>
      <c r="F319" s="151"/>
      <c r="G319" s="151"/>
      <c r="H319" s="36"/>
      <c r="I319" s="80"/>
      <c r="J319" s="80"/>
      <c r="K319" s="81"/>
      <c r="L319" s="152"/>
      <c r="M319" s="152"/>
      <c r="N319" s="215"/>
      <c r="O319" s="152"/>
      <c r="P319" s="80"/>
      <c r="Q319" s="37" t="str">
        <f t="shared" si="88"/>
        <v/>
      </c>
      <c r="R319" s="37" t="str">
        <f t="shared" si="89"/>
        <v/>
      </c>
      <c r="S319" s="37" t="str">
        <f t="shared" si="90"/>
        <v/>
      </c>
      <c r="T319" s="69" t="str">
        <f t="shared" si="91"/>
        <v/>
      </c>
      <c r="U319" s="37" t="str">
        <f t="shared" si="85"/>
        <v/>
      </c>
      <c r="V319" s="37" t="str">
        <f t="shared" si="86"/>
        <v/>
      </c>
      <c r="W319" s="206" t="str">
        <f t="shared" si="103"/>
        <v/>
      </c>
      <c r="X319" s="206" t="str">
        <f t="shared" si="104"/>
        <v/>
      </c>
      <c r="Y319" s="37" t="str">
        <f t="shared" si="101"/>
        <v/>
      </c>
      <c r="Z319" s="37" t="str">
        <f t="shared" si="102"/>
        <v/>
      </c>
      <c r="AA319" s="38" t="str">
        <f t="shared" si="92"/>
        <v/>
      </c>
      <c r="AB319" s="39" t="str">
        <f t="shared" si="93"/>
        <v/>
      </c>
      <c r="AC319" s="146" t="str">
        <f>IF(ISBLANK($F319),"",IF(ISNA(VBLookup($F319,Сектора!$B$2:$G$6725,4)),"Unknown",VBLookup($F319,Сектора!$B$2:$G$6725,4)))</f>
        <v/>
      </c>
      <c r="AD319" s="146" t="str">
        <f>IF(ISBLANK($F319),"",IF(ISNA(VBLookup($F319,Сектора!$B$2:$G$6725,3)),"Unknown",VBLookup($F319,Сектора!$B$2:$G$6725,3)))</f>
        <v/>
      </c>
      <c r="AE319" s="146" t="str">
        <f>IF(ISBLANK($F319),"",IF(ISNA(VBLookup($F319,Сектора!$B$2:$G$6725,6)),"Unknown",VBLookup($F319,Сектора!$B$2:$G$6725,6)))</f>
        <v/>
      </c>
      <c r="AF319" s="146" t="str">
        <f>IF(ISNUMBER($B319),VBLookup(WEEKDAY($B319,2),Служебный!$I$2:$J$8,2),"")</f>
        <v/>
      </c>
      <c r="AG319" s="38" t="str">
        <f t="shared" si="94"/>
        <v/>
      </c>
      <c r="AH319" s="146" t="str">
        <f>IF(ISNUMBER($B319),VBLookup(MONTH($B319),Служебный!$L$2:$M$13,2),"")</f>
        <v/>
      </c>
      <c r="AI319" s="38" t="str">
        <f t="shared" si="95"/>
        <v/>
      </c>
      <c r="AJ319" s="210" t="str">
        <f t="shared" si="96"/>
        <v/>
      </c>
      <c r="AK319" s="211" t="str">
        <f t="shared" si="87"/>
        <v/>
      </c>
      <c r="AL319" s="212" t="str">
        <f t="shared" si="97"/>
        <v/>
      </c>
      <c r="AM319" s="213" t="str">
        <f t="shared" si="100"/>
        <v/>
      </c>
      <c r="AN319" s="213" t="str">
        <f t="shared" si="98"/>
        <v/>
      </c>
      <c r="AO319" s="212" t="str">
        <f t="shared" si="99"/>
        <v/>
      </c>
    </row>
    <row r="320" spans="1:41" ht="15" customHeight="1" x14ac:dyDescent="0.25">
      <c r="A320" s="72">
        <v>319</v>
      </c>
      <c r="B320" s="214"/>
      <c r="C320" s="214"/>
      <c r="D320" s="204"/>
      <c r="E320" s="204"/>
      <c r="F320" s="151"/>
      <c r="G320" s="151"/>
      <c r="H320" s="36"/>
      <c r="I320" s="80"/>
      <c r="J320" s="80"/>
      <c r="K320" s="81"/>
      <c r="L320" s="152"/>
      <c r="M320" s="152"/>
      <c r="N320" s="215"/>
      <c r="O320" s="152"/>
      <c r="P320" s="80"/>
      <c r="Q320" s="37" t="str">
        <f t="shared" si="88"/>
        <v/>
      </c>
      <c r="R320" s="37" t="str">
        <f t="shared" si="89"/>
        <v/>
      </c>
      <c r="S320" s="37" t="str">
        <f t="shared" si="90"/>
        <v/>
      </c>
      <c r="T320" s="69" t="str">
        <f t="shared" si="91"/>
        <v/>
      </c>
      <c r="U320" s="37" t="str">
        <f t="shared" si="85"/>
        <v/>
      </c>
      <c r="V320" s="37" t="str">
        <f t="shared" si="86"/>
        <v/>
      </c>
      <c r="W320" s="206" t="str">
        <f t="shared" si="103"/>
        <v/>
      </c>
      <c r="X320" s="206" t="str">
        <f t="shared" si="104"/>
        <v/>
      </c>
      <c r="Y320" s="37" t="str">
        <f t="shared" si="101"/>
        <v/>
      </c>
      <c r="Z320" s="37" t="str">
        <f t="shared" si="102"/>
        <v/>
      </c>
      <c r="AA320" s="38" t="str">
        <f t="shared" si="92"/>
        <v/>
      </c>
      <c r="AB320" s="39" t="str">
        <f t="shared" si="93"/>
        <v/>
      </c>
      <c r="AC320" s="146" t="str">
        <f>IF(ISBLANK($F320),"",IF(ISNA(VBLookup($F320,Сектора!$B$2:$G$6725,4)),"Unknown",VBLookup($F320,Сектора!$B$2:$G$6725,4)))</f>
        <v/>
      </c>
      <c r="AD320" s="146" t="str">
        <f>IF(ISBLANK($F320),"",IF(ISNA(VBLookup($F320,Сектора!$B$2:$G$6725,3)),"Unknown",VBLookup($F320,Сектора!$B$2:$G$6725,3)))</f>
        <v/>
      </c>
      <c r="AE320" s="146" t="str">
        <f>IF(ISBLANK($F320),"",IF(ISNA(VBLookup($F320,Сектора!$B$2:$G$6725,6)),"Unknown",VBLookup($F320,Сектора!$B$2:$G$6725,6)))</f>
        <v/>
      </c>
      <c r="AF320" s="146" t="str">
        <f>IF(ISNUMBER($B320),VBLookup(WEEKDAY($B320,2),Служебный!$I$2:$J$8,2),"")</f>
        <v/>
      </c>
      <c r="AG320" s="38" t="str">
        <f t="shared" si="94"/>
        <v/>
      </c>
      <c r="AH320" s="146" t="str">
        <f>IF(ISNUMBER($B320),VBLookup(MONTH($B320),Служебный!$L$2:$M$13,2),"")</f>
        <v/>
      </c>
      <c r="AI320" s="38" t="str">
        <f t="shared" si="95"/>
        <v/>
      </c>
      <c r="AJ320" s="210" t="str">
        <f t="shared" si="96"/>
        <v/>
      </c>
      <c r="AK320" s="211" t="str">
        <f t="shared" si="87"/>
        <v/>
      </c>
      <c r="AL320" s="212" t="str">
        <f t="shared" si="97"/>
        <v/>
      </c>
      <c r="AM320" s="213" t="str">
        <f t="shared" si="100"/>
        <v/>
      </c>
      <c r="AN320" s="213" t="str">
        <f t="shared" si="98"/>
        <v/>
      </c>
      <c r="AO320" s="212" t="str">
        <f t="shared" si="99"/>
        <v/>
      </c>
    </row>
    <row r="321" spans="1:41" ht="15" customHeight="1" x14ac:dyDescent="0.25">
      <c r="A321" s="72">
        <v>320</v>
      </c>
      <c r="B321" s="214"/>
      <c r="C321" s="214"/>
      <c r="D321" s="204"/>
      <c r="E321" s="204"/>
      <c r="F321" s="151"/>
      <c r="G321" s="151"/>
      <c r="H321" s="36"/>
      <c r="I321" s="80"/>
      <c r="J321" s="80"/>
      <c r="K321" s="81"/>
      <c r="L321" s="152"/>
      <c r="M321" s="152"/>
      <c r="N321" s="215"/>
      <c r="O321" s="152"/>
      <c r="P321" s="80"/>
      <c r="Q321" s="37" t="str">
        <f t="shared" si="88"/>
        <v/>
      </c>
      <c r="R321" s="37" t="str">
        <f t="shared" si="89"/>
        <v/>
      </c>
      <c r="S321" s="37" t="str">
        <f t="shared" si="90"/>
        <v/>
      </c>
      <c r="T321" s="69" t="str">
        <f t="shared" si="91"/>
        <v/>
      </c>
      <c r="U321" s="37" t="str">
        <f t="shared" si="85"/>
        <v/>
      </c>
      <c r="V321" s="37" t="str">
        <f t="shared" si="86"/>
        <v/>
      </c>
      <c r="W321" s="206" t="str">
        <f t="shared" si="103"/>
        <v/>
      </c>
      <c r="X321" s="206" t="str">
        <f t="shared" si="104"/>
        <v/>
      </c>
      <c r="Y321" s="37" t="str">
        <f t="shared" si="101"/>
        <v/>
      </c>
      <c r="Z321" s="37" t="str">
        <f t="shared" si="102"/>
        <v/>
      </c>
      <c r="AA321" s="38" t="str">
        <f t="shared" si="92"/>
        <v/>
      </c>
      <c r="AB321" s="39" t="str">
        <f t="shared" si="93"/>
        <v/>
      </c>
      <c r="AC321" s="146" t="str">
        <f>IF(ISBLANK($F321),"",IF(ISNA(VBLookup($F321,Сектора!$B$2:$G$6725,4)),"Unknown",VBLookup($F321,Сектора!$B$2:$G$6725,4)))</f>
        <v/>
      </c>
      <c r="AD321" s="146" t="str">
        <f>IF(ISBLANK($F321),"",IF(ISNA(VBLookup($F321,Сектора!$B$2:$G$6725,3)),"Unknown",VBLookup($F321,Сектора!$B$2:$G$6725,3)))</f>
        <v/>
      </c>
      <c r="AE321" s="146" t="str">
        <f>IF(ISBLANK($F321),"",IF(ISNA(VBLookup($F321,Сектора!$B$2:$G$6725,6)),"Unknown",VBLookup($F321,Сектора!$B$2:$G$6725,6)))</f>
        <v/>
      </c>
      <c r="AF321" s="146" t="str">
        <f>IF(ISNUMBER($B321),VBLookup(WEEKDAY($B321,2),Служебный!$I$2:$J$8,2),"")</f>
        <v/>
      </c>
      <c r="AG321" s="38" t="str">
        <f t="shared" si="94"/>
        <v/>
      </c>
      <c r="AH321" s="146" t="str">
        <f>IF(ISNUMBER($B321),VBLookup(MONTH($B321),Служебный!$L$2:$M$13,2),"")</f>
        <v/>
      </c>
      <c r="AI321" s="38" t="str">
        <f t="shared" si="95"/>
        <v/>
      </c>
      <c r="AJ321" s="210" t="str">
        <f t="shared" si="96"/>
        <v/>
      </c>
      <c r="AK321" s="211" t="str">
        <f t="shared" si="87"/>
        <v/>
      </c>
      <c r="AL321" s="212" t="str">
        <f t="shared" si="97"/>
        <v/>
      </c>
      <c r="AM321" s="213" t="str">
        <f t="shared" si="100"/>
        <v/>
      </c>
      <c r="AN321" s="213" t="str">
        <f t="shared" si="98"/>
        <v/>
      </c>
      <c r="AO321" s="212" t="str">
        <f t="shared" si="99"/>
        <v/>
      </c>
    </row>
    <row r="322" spans="1:41" ht="15" customHeight="1" x14ac:dyDescent="0.25">
      <c r="A322" s="72">
        <v>321</v>
      </c>
      <c r="B322" s="214"/>
      <c r="C322" s="214"/>
      <c r="D322" s="204"/>
      <c r="E322" s="204"/>
      <c r="F322" s="151"/>
      <c r="G322" s="151"/>
      <c r="H322" s="36"/>
      <c r="I322" s="80"/>
      <c r="J322" s="80"/>
      <c r="K322" s="81"/>
      <c r="L322" s="152"/>
      <c r="M322" s="152"/>
      <c r="N322" s="215"/>
      <c r="O322" s="152"/>
      <c r="P322" s="80"/>
      <c r="Q322" s="37" t="str">
        <f t="shared" si="88"/>
        <v/>
      </c>
      <c r="R322" s="37" t="str">
        <f t="shared" si="89"/>
        <v/>
      </c>
      <c r="S322" s="37" t="str">
        <f t="shared" si="90"/>
        <v/>
      </c>
      <c r="T322" s="69" t="str">
        <f t="shared" si="91"/>
        <v/>
      </c>
      <c r="U322" s="37" t="str">
        <f t="shared" ref="U322:U385" si="105">IF(AND(NOT(ISBLANK($G322)),ISNUMBER($R322),ISNUMBER($S322)),ROUND(IF($G322="S",$R322-$S322,$S322-$R322),2),"")</f>
        <v/>
      </c>
      <c r="V322" s="37" t="str">
        <f t="shared" ref="V322:V385" si="106">IF(AND(ISNUMBER($Q322),ISNUMBER($U322)),ROUND($U322-$Q322,2),"")</f>
        <v/>
      </c>
      <c r="W322" s="206" t="str">
        <f t="shared" si="103"/>
        <v/>
      </c>
      <c r="X322" s="206" t="str">
        <f t="shared" si="104"/>
        <v/>
      </c>
      <c r="Y322" s="37" t="str">
        <f t="shared" si="101"/>
        <v/>
      </c>
      <c r="Z322" s="37" t="str">
        <f t="shared" si="102"/>
        <v/>
      </c>
      <c r="AA322" s="38" t="str">
        <f t="shared" si="92"/>
        <v/>
      </c>
      <c r="AB322" s="39" t="str">
        <f t="shared" si="93"/>
        <v/>
      </c>
      <c r="AC322" s="146" t="str">
        <f>IF(ISBLANK($F322),"",IF(ISNA(VBLookup($F322,Сектора!$B$2:$G$6725,4)),"Unknown",VBLookup($F322,Сектора!$B$2:$G$6725,4)))</f>
        <v/>
      </c>
      <c r="AD322" s="146" t="str">
        <f>IF(ISBLANK($F322),"",IF(ISNA(VBLookup($F322,Сектора!$B$2:$G$6725,3)),"Unknown",VBLookup($F322,Сектора!$B$2:$G$6725,3)))</f>
        <v/>
      </c>
      <c r="AE322" s="146" t="str">
        <f>IF(ISBLANK($F322),"",IF(ISNA(VBLookup($F322,Сектора!$B$2:$G$6725,6)),"Unknown",VBLookup($F322,Сектора!$B$2:$G$6725,6)))</f>
        <v/>
      </c>
      <c r="AF322" s="146" t="str">
        <f>IF(ISNUMBER($B322),VBLookup(WEEKDAY($B322,2),Служебный!$I$2:$J$8,2),"")</f>
        <v/>
      </c>
      <c r="AG322" s="38" t="str">
        <f t="shared" si="94"/>
        <v/>
      </c>
      <c r="AH322" s="146" t="str">
        <f>IF(ISNUMBER($B322),VBLookup(MONTH($B322),Служебный!$L$2:$M$13,2),"")</f>
        <v/>
      </c>
      <c r="AI322" s="38" t="str">
        <f t="shared" si="95"/>
        <v/>
      </c>
      <c r="AJ322" s="210" t="str">
        <f t="shared" si="96"/>
        <v/>
      </c>
      <c r="AK322" s="211" t="str">
        <f t="shared" ref="AK322:AK385" si="107">IF(ISNUMBER($AA322),MROUND($AA322,10),"")</f>
        <v/>
      </c>
      <c r="AL322" s="212" t="str">
        <f t="shared" si="97"/>
        <v/>
      </c>
      <c r="AM322" s="213" t="str">
        <f t="shared" si="100"/>
        <v/>
      </c>
      <c r="AN322" s="213" t="str">
        <f t="shared" si="98"/>
        <v/>
      </c>
      <c r="AO322" s="212" t="str">
        <f t="shared" si="99"/>
        <v/>
      </c>
    </row>
    <row r="323" spans="1:41" ht="15" customHeight="1" x14ac:dyDescent="0.25">
      <c r="A323" s="72">
        <v>322</v>
      </c>
      <c r="B323" s="214"/>
      <c r="C323" s="214"/>
      <c r="D323" s="204"/>
      <c r="E323" s="204"/>
      <c r="F323" s="151"/>
      <c r="G323" s="151"/>
      <c r="H323" s="36"/>
      <c r="I323" s="80"/>
      <c r="J323" s="80"/>
      <c r="K323" s="81"/>
      <c r="L323" s="152"/>
      <c r="M323" s="152"/>
      <c r="N323" s="215"/>
      <c r="O323" s="152"/>
      <c r="P323" s="80"/>
      <c r="Q323" s="37" t="str">
        <f t="shared" ref="Q323:Q386" si="108">IF(AND(ISNUMBER($K323),ISNUMBER($P323)),$P323*$K323/100,"")</f>
        <v/>
      </c>
      <c r="R323" s="37" t="str">
        <f t="shared" ref="R323:R386" si="109">IF(AND(ISNUMBER($I323),ISNUMBER($K323)),$I323*$K323,"")</f>
        <v/>
      </c>
      <c r="S323" s="37" t="str">
        <f t="shared" ref="S323:S386" si="110">IF(AND(ISNUMBER($J323),ISNUMBER($K323)),$J323*$K323,"")</f>
        <v/>
      </c>
      <c r="T323" s="69" t="str">
        <f t="shared" ref="T323:T386" si="111">IF(AND(NOT(ISBLANK($G323)),ISNUMBER($I323),ISNUMBER($J323)),IF($G323="S",$I323-$J323,$J323-$I323)*100,"")</f>
        <v/>
      </c>
      <c r="U323" s="37" t="str">
        <f t="shared" si="105"/>
        <v/>
      </c>
      <c r="V323" s="37" t="str">
        <f t="shared" si="106"/>
        <v/>
      </c>
      <c r="W323" s="206" t="str">
        <f t="shared" si="103"/>
        <v/>
      </c>
      <c r="X323" s="206" t="str">
        <f t="shared" si="104"/>
        <v/>
      </c>
      <c r="Y323" s="37" t="str">
        <f t="shared" si="101"/>
        <v/>
      </c>
      <c r="Z323" s="37" t="str">
        <f t="shared" si="102"/>
        <v/>
      </c>
      <c r="AA323" s="38" t="str">
        <f t="shared" ref="AA323:AA386" si="112">IF(AND(ISNUMBER($C323),ISNUMBER($E323),ISNUMBER($B323),ISNUMBER($D323)),(($C323+$E323)-($B323+$D323))*1440,"")</f>
        <v/>
      </c>
      <c r="AB323" s="39" t="str">
        <f t="shared" ref="AB323:AB386" si="113">IF(AND(NOT(ISBLANK($G323)),ISNUMBER($I323),ISNUMBER($J323)),IF(AND(ISNUMBER($H323),ABS($I323-$H323)&gt;0),ROUND(IF($G323="S",$I323-$J323,$J323-$I323)/ABS($I323-$H323)/0.5,0)*0.5,0),"")</f>
        <v/>
      </c>
      <c r="AC323" s="146" t="str">
        <f>IF(ISBLANK($F323),"",IF(ISNA(VBLookup($F323,Сектора!$B$2:$G$6725,4)),"Unknown",VBLookup($F323,Сектора!$B$2:$G$6725,4)))</f>
        <v/>
      </c>
      <c r="AD323" s="146" t="str">
        <f>IF(ISBLANK($F323),"",IF(ISNA(VBLookup($F323,Сектора!$B$2:$G$6725,3)),"Unknown",VBLookup($F323,Сектора!$B$2:$G$6725,3)))</f>
        <v/>
      </c>
      <c r="AE323" s="146" t="str">
        <f>IF(ISBLANK($F323),"",IF(ISNA(VBLookup($F323,Сектора!$B$2:$G$6725,6)),"Unknown",VBLookup($F323,Сектора!$B$2:$G$6725,6)))</f>
        <v/>
      </c>
      <c r="AF323" s="146" t="str">
        <f>IF(ISNUMBER($B323),VBLookup(WEEKDAY($B323,2),Служебный!$I$2:$J$8,2),"")</f>
        <v/>
      </c>
      <c r="AG323" s="38" t="str">
        <f t="shared" ref="AG323:AG386" si="114">IF(ISNUMBER($B323),WEEKNUM($B323,2),"")</f>
        <v/>
      </c>
      <c r="AH323" s="146" t="str">
        <f>IF(ISNUMBER($B323),VBLookup(MONTH($B323),Служебный!$L$2:$M$13,2),"")</f>
        <v/>
      </c>
      <c r="AI323" s="38" t="str">
        <f t="shared" ref="AI323:AI386" si="115">IF(ISNUMBER($B323),YEAR($B323),"")</f>
        <v/>
      </c>
      <c r="AJ323" s="210" t="str">
        <f t="shared" ref="AJ323:AJ386" si="116">IF(ISNUMBER($D323),MROUND($D323,1/48),"")</f>
        <v/>
      </c>
      <c r="AK323" s="211" t="str">
        <f t="shared" si="107"/>
        <v/>
      </c>
      <c r="AL323" s="212" t="str">
        <f t="shared" ref="AL323:AL386" si="117">IF(ISNUMBER($I323),MROUND($I323,5),"")</f>
        <v/>
      </c>
      <c r="AM323" s="213" t="str">
        <f t="shared" si="100"/>
        <v/>
      </c>
      <c r="AN323" s="213" t="str">
        <f t="shared" ref="AN323:AN386" si="118">IF(ISNUMBER($Z323),IF($B323&lt;&gt;$B324,$Z323,0),"")</f>
        <v/>
      </c>
      <c r="AO323" s="212" t="str">
        <f t="shared" ref="AO323:AO386" si="119">IF(ISNUMBER($K323),$K323*2,"")</f>
        <v/>
      </c>
    </row>
    <row r="324" spans="1:41" ht="15" customHeight="1" x14ac:dyDescent="0.25">
      <c r="A324" s="72">
        <v>323</v>
      </c>
      <c r="B324" s="214"/>
      <c r="C324" s="214"/>
      <c r="D324" s="204"/>
      <c r="E324" s="204"/>
      <c r="F324" s="151"/>
      <c r="G324" s="151"/>
      <c r="H324" s="36"/>
      <c r="I324" s="80"/>
      <c r="J324" s="80"/>
      <c r="K324" s="81"/>
      <c r="L324" s="152"/>
      <c r="M324" s="152"/>
      <c r="N324" s="215"/>
      <c r="O324" s="152"/>
      <c r="P324" s="80"/>
      <c r="Q324" s="37" t="str">
        <f t="shared" si="108"/>
        <v/>
      </c>
      <c r="R324" s="37" t="str">
        <f t="shared" si="109"/>
        <v/>
      </c>
      <c r="S324" s="37" t="str">
        <f t="shared" si="110"/>
        <v/>
      </c>
      <c r="T324" s="69" t="str">
        <f t="shared" si="111"/>
        <v/>
      </c>
      <c r="U324" s="37" t="str">
        <f t="shared" si="105"/>
        <v/>
      </c>
      <c r="V324" s="37" t="str">
        <f t="shared" si="106"/>
        <v/>
      </c>
      <c r="W324" s="206" t="str">
        <f t="shared" si="103"/>
        <v/>
      </c>
      <c r="X324" s="206" t="str">
        <f t="shared" si="104"/>
        <v/>
      </c>
      <c r="Y324" s="37" t="str">
        <f t="shared" si="101"/>
        <v/>
      </c>
      <c r="Z324" s="37" t="str">
        <f t="shared" si="102"/>
        <v/>
      </c>
      <c r="AA324" s="38" t="str">
        <f t="shared" si="112"/>
        <v/>
      </c>
      <c r="AB324" s="39" t="str">
        <f t="shared" si="113"/>
        <v/>
      </c>
      <c r="AC324" s="146" t="str">
        <f>IF(ISBLANK($F324),"",IF(ISNA(VBLookup($F324,Сектора!$B$2:$G$6725,4)),"Unknown",VBLookup($F324,Сектора!$B$2:$G$6725,4)))</f>
        <v/>
      </c>
      <c r="AD324" s="146" t="str">
        <f>IF(ISBLANK($F324),"",IF(ISNA(VBLookup($F324,Сектора!$B$2:$G$6725,3)),"Unknown",VBLookup($F324,Сектора!$B$2:$G$6725,3)))</f>
        <v/>
      </c>
      <c r="AE324" s="146" t="str">
        <f>IF(ISBLANK($F324),"",IF(ISNA(VBLookup($F324,Сектора!$B$2:$G$6725,6)),"Unknown",VBLookup($F324,Сектора!$B$2:$G$6725,6)))</f>
        <v/>
      </c>
      <c r="AF324" s="146" t="str">
        <f>IF(ISNUMBER($B324),VBLookup(WEEKDAY($B324,2),Служебный!$I$2:$J$8,2),"")</f>
        <v/>
      </c>
      <c r="AG324" s="38" t="str">
        <f t="shared" si="114"/>
        <v/>
      </c>
      <c r="AH324" s="146" t="str">
        <f>IF(ISNUMBER($B324),VBLookup(MONTH($B324),Служебный!$L$2:$M$13,2),"")</f>
        <v/>
      </c>
      <c r="AI324" s="38" t="str">
        <f t="shared" si="115"/>
        <v/>
      </c>
      <c r="AJ324" s="210" t="str">
        <f t="shared" si="116"/>
        <v/>
      </c>
      <c r="AK324" s="211" t="str">
        <f t="shared" si="107"/>
        <v/>
      </c>
      <c r="AL324" s="212" t="str">
        <f t="shared" si="117"/>
        <v/>
      </c>
      <c r="AM324" s="213" t="str">
        <f t="shared" ref="AM324:AM387" si="120">IF(AND(ISNUMBER($Z324),ISNUMBER($AN323)),$AN323,"")</f>
        <v/>
      </c>
      <c r="AN324" s="213" t="str">
        <f t="shared" si="118"/>
        <v/>
      </c>
      <c r="AO324" s="212" t="str">
        <f t="shared" si="119"/>
        <v/>
      </c>
    </row>
    <row r="325" spans="1:41" ht="15" customHeight="1" x14ac:dyDescent="0.25">
      <c r="A325" s="72">
        <v>324</v>
      </c>
      <c r="B325" s="214"/>
      <c r="C325" s="214"/>
      <c r="D325" s="204"/>
      <c r="E325" s="204"/>
      <c r="F325" s="151"/>
      <c r="G325" s="151"/>
      <c r="H325" s="36"/>
      <c r="I325" s="80"/>
      <c r="J325" s="80"/>
      <c r="K325" s="81"/>
      <c r="L325" s="152"/>
      <c r="M325" s="152"/>
      <c r="N325" s="215"/>
      <c r="O325" s="152"/>
      <c r="P325" s="80"/>
      <c r="Q325" s="37" t="str">
        <f t="shared" si="108"/>
        <v/>
      </c>
      <c r="R325" s="37" t="str">
        <f t="shared" si="109"/>
        <v/>
      </c>
      <c r="S325" s="37" t="str">
        <f t="shared" si="110"/>
        <v/>
      </c>
      <c r="T325" s="69" t="str">
        <f t="shared" si="111"/>
        <v/>
      </c>
      <c r="U325" s="37" t="str">
        <f t="shared" si="105"/>
        <v/>
      </c>
      <c r="V325" s="37" t="str">
        <f t="shared" si="106"/>
        <v/>
      </c>
      <c r="W325" s="206" t="str">
        <f t="shared" si="103"/>
        <v/>
      </c>
      <c r="X325" s="206" t="str">
        <f t="shared" si="104"/>
        <v/>
      </c>
      <c r="Y325" s="37" t="str">
        <f t="shared" si="101"/>
        <v/>
      </c>
      <c r="Z325" s="37" t="str">
        <f t="shared" si="102"/>
        <v/>
      </c>
      <c r="AA325" s="38" t="str">
        <f t="shared" si="112"/>
        <v/>
      </c>
      <c r="AB325" s="39" t="str">
        <f t="shared" si="113"/>
        <v/>
      </c>
      <c r="AC325" s="146" t="str">
        <f>IF(ISBLANK($F325),"",IF(ISNA(VBLookup($F325,Сектора!$B$2:$G$6725,4)),"Unknown",VBLookup($F325,Сектора!$B$2:$G$6725,4)))</f>
        <v/>
      </c>
      <c r="AD325" s="146" t="str">
        <f>IF(ISBLANK($F325),"",IF(ISNA(VBLookup($F325,Сектора!$B$2:$G$6725,3)),"Unknown",VBLookup($F325,Сектора!$B$2:$G$6725,3)))</f>
        <v/>
      </c>
      <c r="AE325" s="146" t="str">
        <f>IF(ISBLANK($F325),"",IF(ISNA(VBLookup($F325,Сектора!$B$2:$G$6725,6)),"Unknown",VBLookup($F325,Сектора!$B$2:$G$6725,6)))</f>
        <v/>
      </c>
      <c r="AF325" s="146" t="str">
        <f>IF(ISNUMBER($B325),VBLookup(WEEKDAY($B325,2),Служебный!$I$2:$J$8,2),"")</f>
        <v/>
      </c>
      <c r="AG325" s="38" t="str">
        <f t="shared" si="114"/>
        <v/>
      </c>
      <c r="AH325" s="146" t="str">
        <f>IF(ISNUMBER($B325),VBLookup(MONTH($B325),Служебный!$L$2:$M$13,2),"")</f>
        <v/>
      </c>
      <c r="AI325" s="38" t="str">
        <f t="shared" si="115"/>
        <v/>
      </c>
      <c r="AJ325" s="210" t="str">
        <f t="shared" si="116"/>
        <v/>
      </c>
      <c r="AK325" s="211" t="str">
        <f t="shared" si="107"/>
        <v/>
      </c>
      <c r="AL325" s="212" t="str">
        <f t="shared" si="117"/>
        <v/>
      </c>
      <c r="AM325" s="213" t="str">
        <f t="shared" si="120"/>
        <v/>
      </c>
      <c r="AN325" s="213" t="str">
        <f t="shared" si="118"/>
        <v/>
      </c>
      <c r="AO325" s="212" t="str">
        <f t="shared" si="119"/>
        <v/>
      </c>
    </row>
    <row r="326" spans="1:41" ht="15" customHeight="1" x14ac:dyDescent="0.25">
      <c r="A326" s="72">
        <v>325</v>
      </c>
      <c r="B326" s="214"/>
      <c r="C326" s="214"/>
      <c r="D326" s="204"/>
      <c r="E326" s="204"/>
      <c r="F326" s="151"/>
      <c r="G326" s="151"/>
      <c r="H326" s="36"/>
      <c r="I326" s="80"/>
      <c r="J326" s="80"/>
      <c r="K326" s="81"/>
      <c r="L326" s="152"/>
      <c r="M326" s="152"/>
      <c r="N326" s="215"/>
      <c r="O326" s="152"/>
      <c r="P326" s="80"/>
      <c r="Q326" s="37" t="str">
        <f t="shared" si="108"/>
        <v/>
      </c>
      <c r="R326" s="37" t="str">
        <f t="shared" si="109"/>
        <v/>
      </c>
      <c r="S326" s="37" t="str">
        <f t="shared" si="110"/>
        <v/>
      </c>
      <c r="T326" s="69" t="str">
        <f t="shared" si="111"/>
        <v/>
      </c>
      <c r="U326" s="37" t="str">
        <f t="shared" si="105"/>
        <v/>
      </c>
      <c r="V326" s="37" t="str">
        <f t="shared" si="106"/>
        <v/>
      </c>
      <c r="W326" s="206" t="str">
        <f t="shared" si="103"/>
        <v/>
      </c>
      <c r="X326" s="206" t="str">
        <f t="shared" si="104"/>
        <v/>
      </c>
      <c r="Y326" s="37" t="str">
        <f t="shared" si="101"/>
        <v/>
      </c>
      <c r="Z326" s="37" t="str">
        <f t="shared" si="102"/>
        <v/>
      </c>
      <c r="AA326" s="38" t="str">
        <f t="shared" si="112"/>
        <v/>
      </c>
      <c r="AB326" s="39" t="str">
        <f t="shared" si="113"/>
        <v/>
      </c>
      <c r="AC326" s="146" t="str">
        <f>IF(ISBLANK($F326),"",IF(ISNA(VBLookup($F326,Сектора!$B$2:$G$6725,4)),"Unknown",VBLookup($F326,Сектора!$B$2:$G$6725,4)))</f>
        <v/>
      </c>
      <c r="AD326" s="146" t="str">
        <f>IF(ISBLANK($F326),"",IF(ISNA(VBLookup($F326,Сектора!$B$2:$G$6725,3)),"Unknown",VBLookup($F326,Сектора!$B$2:$G$6725,3)))</f>
        <v/>
      </c>
      <c r="AE326" s="146" t="str">
        <f>IF(ISBLANK($F326),"",IF(ISNA(VBLookup($F326,Сектора!$B$2:$G$6725,6)),"Unknown",VBLookup($F326,Сектора!$B$2:$G$6725,6)))</f>
        <v/>
      </c>
      <c r="AF326" s="146" t="str">
        <f>IF(ISNUMBER($B326),VBLookup(WEEKDAY($B326,2),Служебный!$I$2:$J$8,2),"")</f>
        <v/>
      </c>
      <c r="AG326" s="38" t="str">
        <f t="shared" si="114"/>
        <v/>
      </c>
      <c r="AH326" s="146" t="str">
        <f>IF(ISNUMBER($B326),VBLookup(MONTH($B326),Служебный!$L$2:$M$13,2),"")</f>
        <v/>
      </c>
      <c r="AI326" s="38" t="str">
        <f t="shared" si="115"/>
        <v/>
      </c>
      <c r="AJ326" s="210" t="str">
        <f t="shared" si="116"/>
        <v/>
      </c>
      <c r="AK326" s="211" t="str">
        <f t="shared" si="107"/>
        <v/>
      </c>
      <c r="AL326" s="212" t="str">
        <f t="shared" si="117"/>
        <v/>
      </c>
      <c r="AM326" s="213" t="str">
        <f t="shared" si="120"/>
        <v/>
      </c>
      <c r="AN326" s="213" t="str">
        <f t="shared" si="118"/>
        <v/>
      </c>
      <c r="AO326" s="212" t="str">
        <f t="shared" si="119"/>
        <v/>
      </c>
    </row>
    <row r="327" spans="1:41" ht="15" customHeight="1" x14ac:dyDescent="0.25">
      <c r="A327" s="72">
        <v>326</v>
      </c>
      <c r="B327" s="214"/>
      <c r="C327" s="214"/>
      <c r="D327" s="204"/>
      <c r="E327" s="204"/>
      <c r="F327" s="151"/>
      <c r="G327" s="151"/>
      <c r="H327" s="36"/>
      <c r="I327" s="80"/>
      <c r="J327" s="80"/>
      <c r="K327" s="81"/>
      <c r="L327" s="152"/>
      <c r="M327" s="152"/>
      <c r="N327" s="215"/>
      <c r="O327" s="152"/>
      <c r="P327" s="80"/>
      <c r="Q327" s="37" t="str">
        <f t="shared" si="108"/>
        <v/>
      </c>
      <c r="R327" s="37" t="str">
        <f t="shared" si="109"/>
        <v/>
      </c>
      <c r="S327" s="37" t="str">
        <f t="shared" si="110"/>
        <v/>
      </c>
      <c r="T327" s="69" t="str">
        <f t="shared" si="111"/>
        <v/>
      </c>
      <c r="U327" s="37" t="str">
        <f t="shared" si="105"/>
        <v/>
      </c>
      <c r="V327" s="37" t="str">
        <f t="shared" si="106"/>
        <v/>
      </c>
      <c r="W327" s="206" t="str">
        <f t="shared" si="103"/>
        <v/>
      </c>
      <c r="X327" s="206" t="str">
        <f t="shared" si="104"/>
        <v/>
      </c>
      <c r="Y327" s="37" t="str">
        <f t="shared" si="101"/>
        <v/>
      </c>
      <c r="Z327" s="37" t="str">
        <f t="shared" si="102"/>
        <v/>
      </c>
      <c r="AA327" s="38" t="str">
        <f t="shared" si="112"/>
        <v/>
      </c>
      <c r="AB327" s="39" t="str">
        <f t="shared" si="113"/>
        <v/>
      </c>
      <c r="AC327" s="146" t="str">
        <f>IF(ISBLANK($F327),"",IF(ISNA(VBLookup($F327,Сектора!$B$2:$G$6725,4)),"Unknown",VBLookup($F327,Сектора!$B$2:$G$6725,4)))</f>
        <v/>
      </c>
      <c r="AD327" s="146" t="str">
        <f>IF(ISBLANK($F327),"",IF(ISNA(VBLookup($F327,Сектора!$B$2:$G$6725,3)),"Unknown",VBLookup($F327,Сектора!$B$2:$G$6725,3)))</f>
        <v/>
      </c>
      <c r="AE327" s="146" t="str">
        <f>IF(ISBLANK($F327),"",IF(ISNA(VBLookup($F327,Сектора!$B$2:$G$6725,6)),"Unknown",VBLookup($F327,Сектора!$B$2:$G$6725,6)))</f>
        <v/>
      </c>
      <c r="AF327" s="146" t="str">
        <f>IF(ISNUMBER($B327),VBLookup(WEEKDAY($B327,2),Служебный!$I$2:$J$8,2),"")</f>
        <v/>
      </c>
      <c r="AG327" s="38" t="str">
        <f t="shared" si="114"/>
        <v/>
      </c>
      <c r="AH327" s="146" t="str">
        <f>IF(ISNUMBER($B327),VBLookup(MONTH($B327),Служебный!$L$2:$M$13,2),"")</f>
        <v/>
      </c>
      <c r="AI327" s="38" t="str">
        <f t="shared" si="115"/>
        <v/>
      </c>
      <c r="AJ327" s="210" t="str">
        <f t="shared" si="116"/>
        <v/>
      </c>
      <c r="AK327" s="211" t="str">
        <f t="shared" si="107"/>
        <v/>
      </c>
      <c r="AL327" s="212" t="str">
        <f t="shared" si="117"/>
        <v/>
      </c>
      <c r="AM327" s="213" t="str">
        <f t="shared" si="120"/>
        <v/>
      </c>
      <c r="AN327" s="213" t="str">
        <f t="shared" si="118"/>
        <v/>
      </c>
      <c r="AO327" s="212" t="str">
        <f t="shared" si="119"/>
        <v/>
      </c>
    </row>
    <row r="328" spans="1:41" ht="15" customHeight="1" x14ac:dyDescent="0.25">
      <c r="A328" s="72">
        <v>327</v>
      </c>
      <c r="B328" s="214"/>
      <c r="C328" s="214"/>
      <c r="D328" s="204"/>
      <c r="E328" s="204"/>
      <c r="F328" s="151"/>
      <c r="G328" s="151"/>
      <c r="H328" s="36"/>
      <c r="I328" s="80"/>
      <c r="J328" s="80"/>
      <c r="K328" s="81"/>
      <c r="L328" s="152"/>
      <c r="M328" s="152"/>
      <c r="N328" s="215"/>
      <c r="O328" s="152"/>
      <c r="P328" s="80"/>
      <c r="Q328" s="37" t="str">
        <f t="shared" si="108"/>
        <v/>
      </c>
      <c r="R328" s="37" t="str">
        <f t="shared" si="109"/>
        <v/>
      </c>
      <c r="S328" s="37" t="str">
        <f t="shared" si="110"/>
        <v/>
      </c>
      <c r="T328" s="69" t="str">
        <f t="shared" si="111"/>
        <v/>
      </c>
      <c r="U328" s="37" t="str">
        <f t="shared" si="105"/>
        <v/>
      </c>
      <c r="V328" s="37" t="str">
        <f t="shared" si="106"/>
        <v/>
      </c>
      <c r="W328" s="206" t="str">
        <f t="shared" si="103"/>
        <v/>
      </c>
      <c r="X328" s="206" t="str">
        <f t="shared" si="104"/>
        <v/>
      </c>
      <c r="Y328" s="37" t="str">
        <f t="shared" si="101"/>
        <v/>
      </c>
      <c r="Z328" s="37" t="str">
        <f t="shared" si="102"/>
        <v/>
      </c>
      <c r="AA328" s="38" t="str">
        <f t="shared" si="112"/>
        <v/>
      </c>
      <c r="AB328" s="39" t="str">
        <f t="shared" si="113"/>
        <v/>
      </c>
      <c r="AC328" s="146" t="str">
        <f>IF(ISBLANK($F328),"",IF(ISNA(VBLookup($F328,Сектора!$B$2:$G$6725,4)),"Unknown",VBLookup($F328,Сектора!$B$2:$G$6725,4)))</f>
        <v/>
      </c>
      <c r="AD328" s="146" t="str">
        <f>IF(ISBLANK($F328),"",IF(ISNA(VBLookup($F328,Сектора!$B$2:$G$6725,3)),"Unknown",VBLookup($F328,Сектора!$B$2:$G$6725,3)))</f>
        <v/>
      </c>
      <c r="AE328" s="146" t="str">
        <f>IF(ISBLANK($F328),"",IF(ISNA(VBLookup($F328,Сектора!$B$2:$G$6725,6)),"Unknown",VBLookup($F328,Сектора!$B$2:$G$6725,6)))</f>
        <v/>
      </c>
      <c r="AF328" s="146" t="str">
        <f>IF(ISNUMBER($B328),VBLookup(WEEKDAY($B328,2),Служебный!$I$2:$J$8,2),"")</f>
        <v/>
      </c>
      <c r="AG328" s="38" t="str">
        <f t="shared" si="114"/>
        <v/>
      </c>
      <c r="AH328" s="146" t="str">
        <f>IF(ISNUMBER($B328),VBLookup(MONTH($B328),Служебный!$L$2:$M$13,2),"")</f>
        <v/>
      </c>
      <c r="AI328" s="38" t="str">
        <f t="shared" si="115"/>
        <v/>
      </c>
      <c r="AJ328" s="210" t="str">
        <f t="shared" si="116"/>
        <v/>
      </c>
      <c r="AK328" s="211" t="str">
        <f t="shared" si="107"/>
        <v/>
      </c>
      <c r="AL328" s="212" t="str">
        <f t="shared" si="117"/>
        <v/>
      </c>
      <c r="AM328" s="213" t="str">
        <f t="shared" si="120"/>
        <v/>
      </c>
      <c r="AN328" s="213" t="str">
        <f t="shared" si="118"/>
        <v/>
      </c>
      <c r="AO328" s="212" t="str">
        <f t="shared" si="119"/>
        <v/>
      </c>
    </row>
    <row r="329" spans="1:41" ht="15" customHeight="1" x14ac:dyDescent="0.25">
      <c r="A329" s="72">
        <v>328</v>
      </c>
      <c r="B329" s="214"/>
      <c r="C329" s="214"/>
      <c r="D329" s="204"/>
      <c r="E329" s="204"/>
      <c r="F329" s="151"/>
      <c r="G329" s="151"/>
      <c r="H329" s="36"/>
      <c r="I329" s="80"/>
      <c r="J329" s="80"/>
      <c r="K329" s="81"/>
      <c r="L329" s="152"/>
      <c r="M329" s="152"/>
      <c r="N329" s="215"/>
      <c r="O329" s="152"/>
      <c r="P329" s="80"/>
      <c r="Q329" s="37" t="str">
        <f t="shared" si="108"/>
        <v/>
      </c>
      <c r="R329" s="37" t="str">
        <f t="shared" si="109"/>
        <v/>
      </c>
      <c r="S329" s="37" t="str">
        <f t="shared" si="110"/>
        <v/>
      </c>
      <c r="T329" s="69" t="str">
        <f t="shared" si="111"/>
        <v/>
      </c>
      <c r="U329" s="37" t="str">
        <f t="shared" si="105"/>
        <v/>
      </c>
      <c r="V329" s="37" t="str">
        <f t="shared" si="106"/>
        <v/>
      </c>
      <c r="W329" s="206" t="str">
        <f t="shared" si="103"/>
        <v/>
      </c>
      <c r="X329" s="206" t="str">
        <f t="shared" si="104"/>
        <v/>
      </c>
      <c r="Y329" s="37" t="str">
        <f t="shared" si="101"/>
        <v/>
      </c>
      <c r="Z329" s="37" t="str">
        <f t="shared" si="102"/>
        <v/>
      </c>
      <c r="AA329" s="38" t="str">
        <f t="shared" si="112"/>
        <v/>
      </c>
      <c r="AB329" s="39" t="str">
        <f t="shared" si="113"/>
        <v/>
      </c>
      <c r="AC329" s="146" t="str">
        <f>IF(ISBLANK($F329),"",IF(ISNA(VBLookup($F329,Сектора!$B$2:$G$6725,4)),"Unknown",VBLookup($F329,Сектора!$B$2:$G$6725,4)))</f>
        <v/>
      </c>
      <c r="AD329" s="146" t="str">
        <f>IF(ISBLANK($F329),"",IF(ISNA(VBLookup($F329,Сектора!$B$2:$G$6725,3)),"Unknown",VBLookup($F329,Сектора!$B$2:$G$6725,3)))</f>
        <v/>
      </c>
      <c r="AE329" s="146" t="str">
        <f>IF(ISBLANK($F329),"",IF(ISNA(VBLookup($F329,Сектора!$B$2:$G$6725,6)),"Unknown",VBLookup($F329,Сектора!$B$2:$G$6725,6)))</f>
        <v/>
      </c>
      <c r="AF329" s="146" t="str">
        <f>IF(ISNUMBER($B329),VBLookup(WEEKDAY($B329,2),Служебный!$I$2:$J$8,2),"")</f>
        <v/>
      </c>
      <c r="AG329" s="38" t="str">
        <f t="shared" si="114"/>
        <v/>
      </c>
      <c r="AH329" s="146" t="str">
        <f>IF(ISNUMBER($B329),VBLookup(MONTH($B329),Служебный!$L$2:$M$13,2),"")</f>
        <v/>
      </c>
      <c r="AI329" s="38" t="str">
        <f t="shared" si="115"/>
        <v/>
      </c>
      <c r="AJ329" s="210" t="str">
        <f t="shared" si="116"/>
        <v/>
      </c>
      <c r="AK329" s="211" t="str">
        <f t="shared" si="107"/>
        <v/>
      </c>
      <c r="AL329" s="212" t="str">
        <f t="shared" si="117"/>
        <v/>
      </c>
      <c r="AM329" s="213" t="str">
        <f t="shared" si="120"/>
        <v/>
      </c>
      <c r="AN329" s="213" t="str">
        <f t="shared" si="118"/>
        <v/>
      </c>
      <c r="AO329" s="212" t="str">
        <f t="shared" si="119"/>
        <v/>
      </c>
    </row>
    <row r="330" spans="1:41" ht="15" customHeight="1" x14ac:dyDescent="0.25">
      <c r="A330" s="72">
        <v>329</v>
      </c>
      <c r="B330" s="214"/>
      <c r="C330" s="214"/>
      <c r="D330" s="204"/>
      <c r="E330" s="204"/>
      <c r="F330" s="151"/>
      <c r="G330" s="151"/>
      <c r="H330" s="36"/>
      <c r="I330" s="80"/>
      <c r="J330" s="80"/>
      <c r="K330" s="81"/>
      <c r="L330" s="152"/>
      <c r="M330" s="152"/>
      <c r="N330" s="215"/>
      <c r="O330" s="152"/>
      <c r="P330" s="80"/>
      <c r="Q330" s="37" t="str">
        <f t="shared" si="108"/>
        <v/>
      </c>
      <c r="R330" s="37" t="str">
        <f t="shared" si="109"/>
        <v/>
      </c>
      <c r="S330" s="37" t="str">
        <f t="shared" si="110"/>
        <v/>
      </c>
      <c r="T330" s="69" t="str">
        <f t="shared" si="111"/>
        <v/>
      </c>
      <c r="U330" s="37" t="str">
        <f t="shared" si="105"/>
        <v/>
      </c>
      <c r="V330" s="37" t="str">
        <f t="shared" si="106"/>
        <v/>
      </c>
      <c r="W330" s="206" t="str">
        <f t="shared" si="103"/>
        <v/>
      </c>
      <c r="X330" s="206" t="str">
        <f t="shared" si="104"/>
        <v/>
      </c>
      <c r="Y330" s="37" t="str">
        <f t="shared" si="101"/>
        <v/>
      </c>
      <c r="Z330" s="37" t="str">
        <f t="shared" si="102"/>
        <v/>
      </c>
      <c r="AA330" s="38" t="str">
        <f t="shared" si="112"/>
        <v/>
      </c>
      <c r="AB330" s="39" t="str">
        <f t="shared" si="113"/>
        <v/>
      </c>
      <c r="AC330" s="146" t="str">
        <f>IF(ISBLANK($F330),"",IF(ISNA(VBLookup($F330,Сектора!$B$2:$G$6725,4)),"Unknown",VBLookup($F330,Сектора!$B$2:$G$6725,4)))</f>
        <v/>
      </c>
      <c r="AD330" s="146" t="str">
        <f>IF(ISBLANK($F330),"",IF(ISNA(VBLookup($F330,Сектора!$B$2:$G$6725,3)),"Unknown",VBLookup($F330,Сектора!$B$2:$G$6725,3)))</f>
        <v/>
      </c>
      <c r="AE330" s="146" t="str">
        <f>IF(ISBLANK($F330),"",IF(ISNA(VBLookup($F330,Сектора!$B$2:$G$6725,6)),"Unknown",VBLookup($F330,Сектора!$B$2:$G$6725,6)))</f>
        <v/>
      </c>
      <c r="AF330" s="146" t="str">
        <f>IF(ISNUMBER($B330),VBLookup(WEEKDAY($B330,2),Служебный!$I$2:$J$8,2),"")</f>
        <v/>
      </c>
      <c r="AG330" s="38" t="str">
        <f t="shared" si="114"/>
        <v/>
      </c>
      <c r="AH330" s="146" t="str">
        <f>IF(ISNUMBER($B330),VBLookup(MONTH($B330),Служебный!$L$2:$M$13,2),"")</f>
        <v/>
      </c>
      <c r="AI330" s="38" t="str">
        <f t="shared" si="115"/>
        <v/>
      </c>
      <c r="AJ330" s="210" t="str">
        <f t="shared" si="116"/>
        <v/>
      </c>
      <c r="AK330" s="211" t="str">
        <f t="shared" si="107"/>
        <v/>
      </c>
      <c r="AL330" s="212" t="str">
        <f t="shared" si="117"/>
        <v/>
      </c>
      <c r="AM330" s="213" t="str">
        <f t="shared" si="120"/>
        <v/>
      </c>
      <c r="AN330" s="213" t="str">
        <f t="shared" si="118"/>
        <v/>
      </c>
      <c r="AO330" s="212" t="str">
        <f t="shared" si="119"/>
        <v/>
      </c>
    </row>
    <row r="331" spans="1:41" ht="15" customHeight="1" x14ac:dyDescent="0.25">
      <c r="A331" s="72">
        <v>330</v>
      </c>
      <c r="B331" s="214"/>
      <c r="C331" s="214"/>
      <c r="D331" s="204"/>
      <c r="E331" s="204"/>
      <c r="F331" s="151"/>
      <c r="G331" s="151"/>
      <c r="H331" s="36"/>
      <c r="I331" s="80"/>
      <c r="J331" s="80"/>
      <c r="K331" s="81"/>
      <c r="L331" s="152"/>
      <c r="M331" s="152"/>
      <c r="N331" s="215"/>
      <c r="O331" s="152"/>
      <c r="P331" s="80"/>
      <c r="Q331" s="37" t="str">
        <f t="shared" si="108"/>
        <v/>
      </c>
      <c r="R331" s="37" t="str">
        <f t="shared" si="109"/>
        <v/>
      </c>
      <c r="S331" s="37" t="str">
        <f t="shared" si="110"/>
        <v/>
      </c>
      <c r="T331" s="69" t="str">
        <f t="shared" si="111"/>
        <v/>
      </c>
      <c r="U331" s="37" t="str">
        <f t="shared" si="105"/>
        <v/>
      </c>
      <c r="V331" s="37" t="str">
        <f t="shared" si="106"/>
        <v/>
      </c>
      <c r="W331" s="206" t="str">
        <f t="shared" si="103"/>
        <v/>
      </c>
      <c r="X331" s="206" t="str">
        <f t="shared" si="104"/>
        <v/>
      </c>
      <c r="Y331" s="37" t="str">
        <f t="shared" si="101"/>
        <v/>
      </c>
      <c r="Z331" s="37" t="str">
        <f t="shared" si="102"/>
        <v/>
      </c>
      <c r="AA331" s="38" t="str">
        <f t="shared" si="112"/>
        <v/>
      </c>
      <c r="AB331" s="39" t="str">
        <f t="shared" si="113"/>
        <v/>
      </c>
      <c r="AC331" s="146" t="str">
        <f>IF(ISBLANK($F331),"",IF(ISNA(VBLookup($F331,Сектора!$B$2:$G$6725,4)),"Unknown",VBLookup($F331,Сектора!$B$2:$G$6725,4)))</f>
        <v/>
      </c>
      <c r="AD331" s="146" t="str">
        <f>IF(ISBLANK($F331),"",IF(ISNA(VBLookup($F331,Сектора!$B$2:$G$6725,3)),"Unknown",VBLookup($F331,Сектора!$B$2:$G$6725,3)))</f>
        <v/>
      </c>
      <c r="AE331" s="146" t="str">
        <f>IF(ISBLANK($F331),"",IF(ISNA(VBLookup($F331,Сектора!$B$2:$G$6725,6)),"Unknown",VBLookup($F331,Сектора!$B$2:$G$6725,6)))</f>
        <v/>
      </c>
      <c r="AF331" s="146" t="str">
        <f>IF(ISNUMBER($B331),VBLookup(WEEKDAY($B331,2),Служебный!$I$2:$J$8,2),"")</f>
        <v/>
      </c>
      <c r="AG331" s="38" t="str">
        <f t="shared" si="114"/>
        <v/>
      </c>
      <c r="AH331" s="146" t="str">
        <f>IF(ISNUMBER($B331),VBLookup(MONTH($B331),Служебный!$L$2:$M$13,2),"")</f>
        <v/>
      </c>
      <c r="AI331" s="38" t="str">
        <f t="shared" si="115"/>
        <v/>
      </c>
      <c r="AJ331" s="210" t="str">
        <f t="shared" si="116"/>
        <v/>
      </c>
      <c r="AK331" s="211" t="str">
        <f t="shared" si="107"/>
        <v/>
      </c>
      <c r="AL331" s="212" t="str">
        <f t="shared" si="117"/>
        <v/>
      </c>
      <c r="AM331" s="213" t="str">
        <f t="shared" si="120"/>
        <v/>
      </c>
      <c r="AN331" s="213" t="str">
        <f t="shared" si="118"/>
        <v/>
      </c>
      <c r="AO331" s="212" t="str">
        <f t="shared" si="119"/>
        <v/>
      </c>
    </row>
    <row r="332" spans="1:41" ht="15" customHeight="1" x14ac:dyDescent="0.25">
      <c r="A332" s="72">
        <v>331</v>
      </c>
      <c r="B332" s="214"/>
      <c r="C332" s="214"/>
      <c r="D332" s="204"/>
      <c r="E332" s="204"/>
      <c r="F332" s="151"/>
      <c r="G332" s="151"/>
      <c r="H332" s="36"/>
      <c r="I332" s="80"/>
      <c r="J332" s="80"/>
      <c r="K332" s="81"/>
      <c r="L332" s="152"/>
      <c r="M332" s="152"/>
      <c r="N332" s="215"/>
      <c r="O332" s="152"/>
      <c r="P332" s="80"/>
      <c r="Q332" s="37" t="str">
        <f t="shared" si="108"/>
        <v/>
      </c>
      <c r="R332" s="37" t="str">
        <f t="shared" si="109"/>
        <v/>
      </c>
      <c r="S332" s="37" t="str">
        <f t="shared" si="110"/>
        <v/>
      </c>
      <c r="T332" s="69" t="str">
        <f t="shared" si="111"/>
        <v/>
      </c>
      <c r="U332" s="37" t="str">
        <f t="shared" si="105"/>
        <v/>
      </c>
      <c r="V332" s="37" t="str">
        <f t="shared" si="106"/>
        <v/>
      </c>
      <c r="W332" s="206" t="str">
        <f t="shared" si="103"/>
        <v/>
      </c>
      <c r="X332" s="206" t="str">
        <f t="shared" si="104"/>
        <v/>
      </c>
      <c r="Y332" s="37" t="str">
        <f t="shared" si="101"/>
        <v/>
      </c>
      <c r="Z332" s="37" t="str">
        <f t="shared" si="102"/>
        <v/>
      </c>
      <c r="AA332" s="38" t="str">
        <f t="shared" si="112"/>
        <v/>
      </c>
      <c r="AB332" s="39" t="str">
        <f t="shared" si="113"/>
        <v/>
      </c>
      <c r="AC332" s="146" t="str">
        <f>IF(ISBLANK($F332),"",IF(ISNA(VBLookup($F332,Сектора!$B$2:$G$6725,4)),"Unknown",VBLookup($F332,Сектора!$B$2:$G$6725,4)))</f>
        <v/>
      </c>
      <c r="AD332" s="146" t="str">
        <f>IF(ISBLANK($F332),"",IF(ISNA(VBLookup($F332,Сектора!$B$2:$G$6725,3)),"Unknown",VBLookup($F332,Сектора!$B$2:$G$6725,3)))</f>
        <v/>
      </c>
      <c r="AE332" s="146" t="str">
        <f>IF(ISBLANK($F332),"",IF(ISNA(VBLookup($F332,Сектора!$B$2:$G$6725,6)),"Unknown",VBLookup($F332,Сектора!$B$2:$G$6725,6)))</f>
        <v/>
      </c>
      <c r="AF332" s="146" t="str">
        <f>IF(ISNUMBER($B332),VBLookup(WEEKDAY($B332,2),Служебный!$I$2:$J$8,2),"")</f>
        <v/>
      </c>
      <c r="AG332" s="38" t="str">
        <f t="shared" si="114"/>
        <v/>
      </c>
      <c r="AH332" s="146" t="str">
        <f>IF(ISNUMBER($B332),VBLookup(MONTH($B332),Служебный!$L$2:$M$13,2),"")</f>
        <v/>
      </c>
      <c r="AI332" s="38" t="str">
        <f t="shared" si="115"/>
        <v/>
      </c>
      <c r="AJ332" s="210" t="str">
        <f t="shared" si="116"/>
        <v/>
      </c>
      <c r="AK332" s="211" t="str">
        <f t="shared" si="107"/>
        <v/>
      </c>
      <c r="AL332" s="212" t="str">
        <f t="shared" si="117"/>
        <v/>
      </c>
      <c r="AM332" s="213" t="str">
        <f t="shared" si="120"/>
        <v/>
      </c>
      <c r="AN332" s="213" t="str">
        <f t="shared" si="118"/>
        <v/>
      </c>
      <c r="AO332" s="212" t="str">
        <f t="shared" si="119"/>
        <v/>
      </c>
    </row>
    <row r="333" spans="1:41" ht="15" customHeight="1" x14ac:dyDescent="0.25">
      <c r="A333" s="72">
        <v>332</v>
      </c>
      <c r="B333" s="214"/>
      <c r="C333" s="214"/>
      <c r="D333" s="204"/>
      <c r="E333" s="204"/>
      <c r="F333" s="151"/>
      <c r="G333" s="151"/>
      <c r="H333" s="36"/>
      <c r="I333" s="80"/>
      <c r="J333" s="80"/>
      <c r="K333" s="81"/>
      <c r="L333" s="152"/>
      <c r="M333" s="152"/>
      <c r="N333" s="215"/>
      <c r="O333" s="152"/>
      <c r="P333" s="80"/>
      <c r="Q333" s="37" t="str">
        <f t="shared" si="108"/>
        <v/>
      </c>
      <c r="R333" s="37" t="str">
        <f t="shared" si="109"/>
        <v/>
      </c>
      <c r="S333" s="37" t="str">
        <f t="shared" si="110"/>
        <v/>
      </c>
      <c r="T333" s="69" t="str">
        <f t="shared" si="111"/>
        <v/>
      </c>
      <c r="U333" s="37" t="str">
        <f t="shared" si="105"/>
        <v/>
      </c>
      <c r="V333" s="37" t="str">
        <f t="shared" si="106"/>
        <v/>
      </c>
      <c r="W333" s="206" t="str">
        <f t="shared" si="103"/>
        <v/>
      </c>
      <c r="X333" s="206" t="str">
        <f t="shared" si="104"/>
        <v/>
      </c>
      <c r="Y333" s="37" t="str">
        <f t="shared" si="101"/>
        <v/>
      </c>
      <c r="Z333" s="37" t="str">
        <f t="shared" si="102"/>
        <v/>
      </c>
      <c r="AA333" s="38" t="str">
        <f t="shared" si="112"/>
        <v/>
      </c>
      <c r="AB333" s="39" t="str">
        <f t="shared" si="113"/>
        <v/>
      </c>
      <c r="AC333" s="146" t="str">
        <f>IF(ISBLANK($F333),"",IF(ISNA(VBLookup($F333,Сектора!$B$2:$G$6725,4)),"Unknown",VBLookup($F333,Сектора!$B$2:$G$6725,4)))</f>
        <v/>
      </c>
      <c r="AD333" s="146" t="str">
        <f>IF(ISBLANK($F333),"",IF(ISNA(VBLookup($F333,Сектора!$B$2:$G$6725,3)),"Unknown",VBLookup($F333,Сектора!$B$2:$G$6725,3)))</f>
        <v/>
      </c>
      <c r="AE333" s="146" t="str">
        <f>IF(ISBLANK($F333),"",IF(ISNA(VBLookup($F333,Сектора!$B$2:$G$6725,6)),"Unknown",VBLookup($F333,Сектора!$B$2:$G$6725,6)))</f>
        <v/>
      </c>
      <c r="AF333" s="146" t="str">
        <f>IF(ISNUMBER($B333),VBLookup(WEEKDAY($B333,2),Служебный!$I$2:$J$8,2),"")</f>
        <v/>
      </c>
      <c r="AG333" s="38" t="str">
        <f t="shared" si="114"/>
        <v/>
      </c>
      <c r="AH333" s="146" t="str">
        <f>IF(ISNUMBER($B333),VBLookup(MONTH($B333),Служебный!$L$2:$M$13,2),"")</f>
        <v/>
      </c>
      <c r="AI333" s="38" t="str">
        <f t="shared" si="115"/>
        <v/>
      </c>
      <c r="AJ333" s="210" t="str">
        <f t="shared" si="116"/>
        <v/>
      </c>
      <c r="AK333" s="211" t="str">
        <f t="shared" si="107"/>
        <v/>
      </c>
      <c r="AL333" s="212" t="str">
        <f t="shared" si="117"/>
        <v/>
      </c>
      <c r="AM333" s="213" t="str">
        <f t="shared" si="120"/>
        <v/>
      </c>
      <c r="AN333" s="213" t="str">
        <f t="shared" si="118"/>
        <v/>
      </c>
      <c r="AO333" s="212" t="str">
        <f t="shared" si="119"/>
        <v/>
      </c>
    </row>
    <row r="334" spans="1:41" ht="15" customHeight="1" x14ac:dyDescent="0.25">
      <c r="A334" s="72">
        <v>333</v>
      </c>
      <c r="B334" s="214"/>
      <c r="C334" s="214"/>
      <c r="D334" s="204"/>
      <c r="E334" s="204"/>
      <c r="F334" s="151"/>
      <c r="G334" s="151"/>
      <c r="H334" s="36"/>
      <c r="I334" s="80"/>
      <c r="J334" s="80"/>
      <c r="K334" s="81"/>
      <c r="L334" s="152"/>
      <c r="M334" s="152"/>
      <c r="N334" s="215"/>
      <c r="O334" s="152"/>
      <c r="P334" s="80"/>
      <c r="Q334" s="37" t="str">
        <f t="shared" si="108"/>
        <v/>
      </c>
      <c r="R334" s="37" t="str">
        <f t="shared" si="109"/>
        <v/>
      </c>
      <c r="S334" s="37" t="str">
        <f t="shared" si="110"/>
        <v/>
      </c>
      <c r="T334" s="69" t="str">
        <f t="shared" si="111"/>
        <v/>
      </c>
      <c r="U334" s="37" t="str">
        <f t="shared" si="105"/>
        <v/>
      </c>
      <c r="V334" s="37" t="str">
        <f t="shared" si="106"/>
        <v/>
      </c>
      <c r="W334" s="206" t="str">
        <f t="shared" si="103"/>
        <v/>
      </c>
      <c r="X334" s="206" t="str">
        <f t="shared" si="104"/>
        <v/>
      </c>
      <c r="Y334" s="37" t="str">
        <f t="shared" si="101"/>
        <v/>
      </c>
      <c r="Z334" s="37" t="str">
        <f t="shared" si="102"/>
        <v/>
      </c>
      <c r="AA334" s="38" t="str">
        <f t="shared" si="112"/>
        <v/>
      </c>
      <c r="AB334" s="39" t="str">
        <f t="shared" si="113"/>
        <v/>
      </c>
      <c r="AC334" s="146" t="str">
        <f>IF(ISBLANK($F334),"",IF(ISNA(VBLookup($F334,Сектора!$B$2:$G$6725,4)),"Unknown",VBLookup($F334,Сектора!$B$2:$G$6725,4)))</f>
        <v/>
      </c>
      <c r="AD334" s="146" t="str">
        <f>IF(ISBLANK($F334),"",IF(ISNA(VBLookup($F334,Сектора!$B$2:$G$6725,3)),"Unknown",VBLookup($F334,Сектора!$B$2:$G$6725,3)))</f>
        <v/>
      </c>
      <c r="AE334" s="146" t="str">
        <f>IF(ISBLANK($F334),"",IF(ISNA(VBLookup($F334,Сектора!$B$2:$G$6725,6)),"Unknown",VBLookup($F334,Сектора!$B$2:$G$6725,6)))</f>
        <v/>
      </c>
      <c r="AF334" s="146" t="str">
        <f>IF(ISNUMBER($B334),VBLookup(WEEKDAY($B334,2),Служебный!$I$2:$J$8,2),"")</f>
        <v/>
      </c>
      <c r="AG334" s="38" t="str">
        <f t="shared" si="114"/>
        <v/>
      </c>
      <c r="AH334" s="146" t="str">
        <f>IF(ISNUMBER($B334),VBLookup(MONTH($B334),Служебный!$L$2:$M$13,2),"")</f>
        <v/>
      </c>
      <c r="AI334" s="38" t="str">
        <f t="shared" si="115"/>
        <v/>
      </c>
      <c r="AJ334" s="210" t="str">
        <f t="shared" si="116"/>
        <v/>
      </c>
      <c r="AK334" s="211" t="str">
        <f t="shared" si="107"/>
        <v/>
      </c>
      <c r="AL334" s="212" t="str">
        <f t="shared" si="117"/>
        <v/>
      </c>
      <c r="AM334" s="213" t="str">
        <f t="shared" si="120"/>
        <v/>
      </c>
      <c r="AN334" s="213" t="str">
        <f t="shared" si="118"/>
        <v/>
      </c>
      <c r="AO334" s="212" t="str">
        <f t="shared" si="119"/>
        <v/>
      </c>
    </row>
    <row r="335" spans="1:41" ht="15" customHeight="1" x14ac:dyDescent="0.25">
      <c r="A335" s="72">
        <v>334</v>
      </c>
      <c r="B335" s="214"/>
      <c r="C335" s="214"/>
      <c r="D335" s="204"/>
      <c r="E335" s="204"/>
      <c r="F335" s="151"/>
      <c r="G335" s="151"/>
      <c r="H335" s="36"/>
      <c r="I335" s="80"/>
      <c r="J335" s="80"/>
      <c r="K335" s="81"/>
      <c r="L335" s="152"/>
      <c r="M335" s="152"/>
      <c r="N335" s="215"/>
      <c r="O335" s="152"/>
      <c r="P335" s="80"/>
      <c r="Q335" s="37" t="str">
        <f t="shared" si="108"/>
        <v/>
      </c>
      <c r="R335" s="37" t="str">
        <f t="shared" si="109"/>
        <v/>
      </c>
      <c r="S335" s="37" t="str">
        <f t="shared" si="110"/>
        <v/>
      </c>
      <c r="T335" s="69" t="str">
        <f t="shared" si="111"/>
        <v/>
      </c>
      <c r="U335" s="37" t="str">
        <f t="shared" si="105"/>
        <v/>
      </c>
      <c r="V335" s="37" t="str">
        <f t="shared" si="106"/>
        <v/>
      </c>
      <c r="W335" s="206" t="str">
        <f t="shared" si="103"/>
        <v/>
      </c>
      <c r="X335" s="206" t="str">
        <f t="shared" si="104"/>
        <v/>
      </c>
      <c r="Y335" s="37" t="str">
        <f t="shared" si="101"/>
        <v/>
      </c>
      <c r="Z335" s="37" t="str">
        <f t="shared" si="102"/>
        <v/>
      </c>
      <c r="AA335" s="38" t="str">
        <f t="shared" si="112"/>
        <v/>
      </c>
      <c r="AB335" s="39" t="str">
        <f t="shared" si="113"/>
        <v/>
      </c>
      <c r="AC335" s="146" t="str">
        <f>IF(ISBLANK($F335),"",IF(ISNA(VBLookup($F335,Сектора!$B$2:$G$6725,4)),"Unknown",VBLookup($F335,Сектора!$B$2:$G$6725,4)))</f>
        <v/>
      </c>
      <c r="AD335" s="146" t="str">
        <f>IF(ISBLANK($F335),"",IF(ISNA(VBLookup($F335,Сектора!$B$2:$G$6725,3)),"Unknown",VBLookup($F335,Сектора!$B$2:$G$6725,3)))</f>
        <v/>
      </c>
      <c r="AE335" s="146" t="str">
        <f>IF(ISBLANK($F335),"",IF(ISNA(VBLookup($F335,Сектора!$B$2:$G$6725,6)),"Unknown",VBLookup($F335,Сектора!$B$2:$G$6725,6)))</f>
        <v/>
      </c>
      <c r="AF335" s="146" t="str">
        <f>IF(ISNUMBER($B335),VBLookup(WEEKDAY($B335,2),Служебный!$I$2:$J$8,2),"")</f>
        <v/>
      </c>
      <c r="AG335" s="38" t="str">
        <f t="shared" si="114"/>
        <v/>
      </c>
      <c r="AH335" s="146" t="str">
        <f>IF(ISNUMBER($B335),VBLookup(MONTH($B335),Служебный!$L$2:$M$13,2),"")</f>
        <v/>
      </c>
      <c r="AI335" s="38" t="str">
        <f t="shared" si="115"/>
        <v/>
      </c>
      <c r="AJ335" s="210" t="str">
        <f t="shared" si="116"/>
        <v/>
      </c>
      <c r="AK335" s="211" t="str">
        <f t="shared" si="107"/>
        <v/>
      </c>
      <c r="AL335" s="212" t="str">
        <f t="shared" si="117"/>
        <v/>
      </c>
      <c r="AM335" s="213" t="str">
        <f t="shared" si="120"/>
        <v/>
      </c>
      <c r="AN335" s="213" t="str">
        <f t="shared" si="118"/>
        <v/>
      </c>
      <c r="AO335" s="212" t="str">
        <f t="shared" si="119"/>
        <v/>
      </c>
    </row>
    <row r="336" spans="1:41" ht="15" customHeight="1" x14ac:dyDescent="0.25">
      <c r="A336" s="72">
        <v>335</v>
      </c>
      <c r="B336" s="214"/>
      <c r="C336" s="214"/>
      <c r="D336" s="204"/>
      <c r="E336" s="204"/>
      <c r="F336" s="151"/>
      <c r="G336" s="151"/>
      <c r="H336" s="36"/>
      <c r="I336" s="80"/>
      <c r="J336" s="80"/>
      <c r="K336" s="81"/>
      <c r="L336" s="152"/>
      <c r="M336" s="152"/>
      <c r="N336" s="215"/>
      <c r="O336" s="152"/>
      <c r="P336" s="80"/>
      <c r="Q336" s="37" t="str">
        <f t="shared" si="108"/>
        <v/>
      </c>
      <c r="R336" s="37" t="str">
        <f t="shared" si="109"/>
        <v/>
      </c>
      <c r="S336" s="37" t="str">
        <f t="shared" si="110"/>
        <v/>
      </c>
      <c r="T336" s="69" t="str">
        <f t="shared" si="111"/>
        <v/>
      </c>
      <c r="U336" s="37" t="str">
        <f t="shared" si="105"/>
        <v/>
      </c>
      <c r="V336" s="37" t="str">
        <f t="shared" si="106"/>
        <v/>
      </c>
      <c r="W336" s="206" t="str">
        <f t="shared" si="103"/>
        <v/>
      </c>
      <c r="X336" s="206" t="str">
        <f t="shared" si="104"/>
        <v/>
      </c>
      <c r="Y336" s="37" t="str">
        <f t="shared" si="101"/>
        <v/>
      </c>
      <c r="Z336" s="37" t="str">
        <f t="shared" si="102"/>
        <v/>
      </c>
      <c r="AA336" s="38" t="str">
        <f t="shared" si="112"/>
        <v/>
      </c>
      <c r="AB336" s="39" t="str">
        <f t="shared" si="113"/>
        <v/>
      </c>
      <c r="AC336" s="146" t="str">
        <f>IF(ISBLANK($F336),"",IF(ISNA(VBLookup($F336,Сектора!$B$2:$G$6725,4)),"Unknown",VBLookup($F336,Сектора!$B$2:$G$6725,4)))</f>
        <v/>
      </c>
      <c r="AD336" s="146" t="str">
        <f>IF(ISBLANK($F336),"",IF(ISNA(VBLookup($F336,Сектора!$B$2:$G$6725,3)),"Unknown",VBLookup($F336,Сектора!$B$2:$G$6725,3)))</f>
        <v/>
      </c>
      <c r="AE336" s="146" t="str">
        <f>IF(ISBLANK($F336),"",IF(ISNA(VBLookup($F336,Сектора!$B$2:$G$6725,6)),"Unknown",VBLookup($F336,Сектора!$B$2:$G$6725,6)))</f>
        <v/>
      </c>
      <c r="AF336" s="146" t="str">
        <f>IF(ISNUMBER($B336),VBLookup(WEEKDAY($B336,2),Служебный!$I$2:$J$8,2),"")</f>
        <v/>
      </c>
      <c r="AG336" s="38" t="str">
        <f t="shared" si="114"/>
        <v/>
      </c>
      <c r="AH336" s="146" t="str">
        <f>IF(ISNUMBER($B336),VBLookup(MONTH($B336),Служебный!$L$2:$M$13,2),"")</f>
        <v/>
      </c>
      <c r="AI336" s="38" t="str">
        <f t="shared" si="115"/>
        <v/>
      </c>
      <c r="AJ336" s="210" t="str">
        <f t="shared" si="116"/>
        <v/>
      </c>
      <c r="AK336" s="211" t="str">
        <f t="shared" si="107"/>
        <v/>
      </c>
      <c r="AL336" s="212" t="str">
        <f t="shared" si="117"/>
        <v/>
      </c>
      <c r="AM336" s="213" t="str">
        <f t="shared" si="120"/>
        <v/>
      </c>
      <c r="AN336" s="213" t="str">
        <f t="shared" si="118"/>
        <v/>
      </c>
      <c r="AO336" s="212" t="str">
        <f t="shared" si="119"/>
        <v/>
      </c>
    </row>
    <row r="337" spans="1:41" ht="15" customHeight="1" x14ac:dyDescent="0.25">
      <c r="A337" s="72">
        <v>336</v>
      </c>
      <c r="B337" s="214"/>
      <c r="C337" s="214"/>
      <c r="D337" s="204"/>
      <c r="E337" s="204"/>
      <c r="F337" s="151"/>
      <c r="G337" s="151"/>
      <c r="H337" s="36"/>
      <c r="I337" s="80"/>
      <c r="J337" s="80"/>
      <c r="K337" s="81"/>
      <c r="L337" s="152"/>
      <c r="M337" s="152"/>
      <c r="N337" s="215"/>
      <c r="O337" s="152"/>
      <c r="P337" s="80"/>
      <c r="Q337" s="37" t="str">
        <f t="shared" si="108"/>
        <v/>
      </c>
      <c r="R337" s="37" t="str">
        <f t="shared" si="109"/>
        <v/>
      </c>
      <c r="S337" s="37" t="str">
        <f t="shared" si="110"/>
        <v/>
      </c>
      <c r="T337" s="69" t="str">
        <f t="shared" si="111"/>
        <v/>
      </c>
      <c r="U337" s="37" t="str">
        <f t="shared" si="105"/>
        <v/>
      </c>
      <c r="V337" s="37" t="str">
        <f t="shared" si="106"/>
        <v/>
      </c>
      <c r="W337" s="206" t="str">
        <f t="shared" si="103"/>
        <v/>
      </c>
      <c r="X337" s="206" t="str">
        <f t="shared" si="104"/>
        <v/>
      </c>
      <c r="Y337" s="37" t="str">
        <f t="shared" si="101"/>
        <v/>
      </c>
      <c r="Z337" s="37" t="str">
        <f t="shared" si="102"/>
        <v/>
      </c>
      <c r="AA337" s="38" t="str">
        <f t="shared" si="112"/>
        <v/>
      </c>
      <c r="AB337" s="39" t="str">
        <f t="shared" si="113"/>
        <v/>
      </c>
      <c r="AC337" s="146" t="str">
        <f>IF(ISBLANK($F337),"",IF(ISNA(VBLookup($F337,Сектора!$B$2:$G$6725,4)),"Unknown",VBLookup($F337,Сектора!$B$2:$G$6725,4)))</f>
        <v/>
      </c>
      <c r="AD337" s="146" t="str">
        <f>IF(ISBLANK($F337),"",IF(ISNA(VBLookup($F337,Сектора!$B$2:$G$6725,3)),"Unknown",VBLookup($F337,Сектора!$B$2:$G$6725,3)))</f>
        <v/>
      </c>
      <c r="AE337" s="146" t="str">
        <f>IF(ISBLANK($F337),"",IF(ISNA(VBLookup($F337,Сектора!$B$2:$G$6725,6)),"Unknown",VBLookup($F337,Сектора!$B$2:$G$6725,6)))</f>
        <v/>
      </c>
      <c r="AF337" s="146" t="str">
        <f>IF(ISNUMBER($B337),VBLookup(WEEKDAY($B337,2),Служебный!$I$2:$J$8,2),"")</f>
        <v/>
      </c>
      <c r="AG337" s="38" t="str">
        <f t="shared" si="114"/>
        <v/>
      </c>
      <c r="AH337" s="146" t="str">
        <f>IF(ISNUMBER($B337),VBLookup(MONTH($B337),Служебный!$L$2:$M$13,2),"")</f>
        <v/>
      </c>
      <c r="AI337" s="38" t="str">
        <f t="shared" si="115"/>
        <v/>
      </c>
      <c r="AJ337" s="210" t="str">
        <f t="shared" si="116"/>
        <v/>
      </c>
      <c r="AK337" s="211" t="str">
        <f t="shared" si="107"/>
        <v/>
      </c>
      <c r="AL337" s="212" t="str">
        <f t="shared" si="117"/>
        <v/>
      </c>
      <c r="AM337" s="213" t="str">
        <f t="shared" si="120"/>
        <v/>
      </c>
      <c r="AN337" s="213" t="str">
        <f t="shared" si="118"/>
        <v/>
      </c>
      <c r="AO337" s="212" t="str">
        <f t="shared" si="119"/>
        <v/>
      </c>
    </row>
    <row r="338" spans="1:41" ht="15" customHeight="1" x14ac:dyDescent="0.25">
      <c r="A338" s="72">
        <v>337</v>
      </c>
      <c r="B338" s="214"/>
      <c r="C338" s="214"/>
      <c r="D338" s="204"/>
      <c r="E338" s="204"/>
      <c r="F338" s="151"/>
      <c r="G338" s="151"/>
      <c r="H338" s="36"/>
      <c r="I338" s="80"/>
      <c r="J338" s="80"/>
      <c r="K338" s="81"/>
      <c r="L338" s="152"/>
      <c r="M338" s="152"/>
      <c r="N338" s="215"/>
      <c r="O338" s="152"/>
      <c r="P338" s="80"/>
      <c r="Q338" s="37" t="str">
        <f t="shared" si="108"/>
        <v/>
      </c>
      <c r="R338" s="37" t="str">
        <f t="shared" si="109"/>
        <v/>
      </c>
      <c r="S338" s="37" t="str">
        <f t="shared" si="110"/>
        <v/>
      </c>
      <c r="T338" s="69" t="str">
        <f t="shared" si="111"/>
        <v/>
      </c>
      <c r="U338" s="37" t="str">
        <f t="shared" si="105"/>
        <v/>
      </c>
      <c r="V338" s="37" t="str">
        <f t="shared" si="106"/>
        <v/>
      </c>
      <c r="W338" s="206" t="str">
        <f t="shared" si="103"/>
        <v/>
      </c>
      <c r="X338" s="206" t="str">
        <f t="shared" si="104"/>
        <v/>
      </c>
      <c r="Y338" s="37" t="str">
        <f t="shared" si="101"/>
        <v/>
      </c>
      <c r="Z338" s="37" t="str">
        <f t="shared" si="102"/>
        <v/>
      </c>
      <c r="AA338" s="38" t="str">
        <f t="shared" si="112"/>
        <v/>
      </c>
      <c r="AB338" s="39" t="str">
        <f t="shared" si="113"/>
        <v/>
      </c>
      <c r="AC338" s="146" t="str">
        <f>IF(ISBLANK($F338),"",IF(ISNA(VBLookup($F338,Сектора!$B$2:$G$6725,4)),"Unknown",VBLookup($F338,Сектора!$B$2:$G$6725,4)))</f>
        <v/>
      </c>
      <c r="AD338" s="146" t="str">
        <f>IF(ISBLANK($F338),"",IF(ISNA(VBLookup($F338,Сектора!$B$2:$G$6725,3)),"Unknown",VBLookup($F338,Сектора!$B$2:$G$6725,3)))</f>
        <v/>
      </c>
      <c r="AE338" s="146" t="str">
        <f>IF(ISBLANK($F338),"",IF(ISNA(VBLookup($F338,Сектора!$B$2:$G$6725,6)),"Unknown",VBLookup($F338,Сектора!$B$2:$G$6725,6)))</f>
        <v/>
      </c>
      <c r="AF338" s="146" t="str">
        <f>IF(ISNUMBER($B338),VBLookup(WEEKDAY($B338,2),Служебный!$I$2:$J$8,2),"")</f>
        <v/>
      </c>
      <c r="AG338" s="38" t="str">
        <f t="shared" si="114"/>
        <v/>
      </c>
      <c r="AH338" s="146" t="str">
        <f>IF(ISNUMBER($B338),VBLookup(MONTH($B338),Служебный!$L$2:$M$13,2),"")</f>
        <v/>
      </c>
      <c r="AI338" s="38" t="str">
        <f t="shared" si="115"/>
        <v/>
      </c>
      <c r="AJ338" s="210" t="str">
        <f t="shared" si="116"/>
        <v/>
      </c>
      <c r="AK338" s="211" t="str">
        <f t="shared" si="107"/>
        <v/>
      </c>
      <c r="AL338" s="212" t="str">
        <f t="shared" si="117"/>
        <v/>
      </c>
      <c r="AM338" s="213" t="str">
        <f t="shared" si="120"/>
        <v/>
      </c>
      <c r="AN338" s="213" t="str">
        <f t="shared" si="118"/>
        <v/>
      </c>
      <c r="AO338" s="212" t="str">
        <f t="shared" si="119"/>
        <v/>
      </c>
    </row>
    <row r="339" spans="1:41" ht="15" customHeight="1" x14ac:dyDescent="0.25">
      <c r="A339" s="72">
        <v>338</v>
      </c>
      <c r="B339" s="214"/>
      <c r="C339" s="214"/>
      <c r="D339" s="204"/>
      <c r="E339" s="204"/>
      <c r="F339" s="151"/>
      <c r="G339" s="151"/>
      <c r="H339" s="36"/>
      <c r="I339" s="80"/>
      <c r="J339" s="80"/>
      <c r="K339" s="81"/>
      <c r="L339" s="152"/>
      <c r="M339" s="152"/>
      <c r="N339" s="215"/>
      <c r="O339" s="152"/>
      <c r="P339" s="80"/>
      <c r="Q339" s="37" t="str">
        <f t="shared" si="108"/>
        <v/>
      </c>
      <c r="R339" s="37" t="str">
        <f t="shared" si="109"/>
        <v/>
      </c>
      <c r="S339" s="37" t="str">
        <f t="shared" si="110"/>
        <v/>
      </c>
      <c r="T339" s="69" t="str">
        <f t="shared" si="111"/>
        <v/>
      </c>
      <c r="U339" s="37" t="str">
        <f t="shared" si="105"/>
        <v/>
      </c>
      <c r="V339" s="37" t="str">
        <f t="shared" si="106"/>
        <v/>
      </c>
      <c r="W339" s="206" t="str">
        <f t="shared" si="103"/>
        <v/>
      </c>
      <c r="X339" s="206" t="str">
        <f t="shared" si="104"/>
        <v/>
      </c>
      <c r="Y339" s="37" t="str">
        <f t="shared" si="101"/>
        <v/>
      </c>
      <c r="Z339" s="37" t="str">
        <f t="shared" si="102"/>
        <v/>
      </c>
      <c r="AA339" s="38" t="str">
        <f t="shared" si="112"/>
        <v/>
      </c>
      <c r="AB339" s="39" t="str">
        <f t="shared" si="113"/>
        <v/>
      </c>
      <c r="AC339" s="146" t="str">
        <f>IF(ISBLANK($F339),"",IF(ISNA(VBLookup($F339,Сектора!$B$2:$G$6725,4)),"Unknown",VBLookup($F339,Сектора!$B$2:$G$6725,4)))</f>
        <v/>
      </c>
      <c r="AD339" s="146" t="str">
        <f>IF(ISBLANK($F339),"",IF(ISNA(VBLookup($F339,Сектора!$B$2:$G$6725,3)),"Unknown",VBLookup($F339,Сектора!$B$2:$G$6725,3)))</f>
        <v/>
      </c>
      <c r="AE339" s="146" t="str">
        <f>IF(ISBLANK($F339),"",IF(ISNA(VBLookup($F339,Сектора!$B$2:$G$6725,6)),"Unknown",VBLookup($F339,Сектора!$B$2:$G$6725,6)))</f>
        <v/>
      </c>
      <c r="AF339" s="146" t="str">
        <f>IF(ISNUMBER($B339),VBLookup(WEEKDAY($B339,2),Служебный!$I$2:$J$8,2),"")</f>
        <v/>
      </c>
      <c r="AG339" s="38" t="str">
        <f t="shared" si="114"/>
        <v/>
      </c>
      <c r="AH339" s="146" t="str">
        <f>IF(ISNUMBER($B339),VBLookup(MONTH($B339),Служебный!$L$2:$M$13,2),"")</f>
        <v/>
      </c>
      <c r="AI339" s="38" t="str">
        <f t="shared" si="115"/>
        <v/>
      </c>
      <c r="AJ339" s="210" t="str">
        <f t="shared" si="116"/>
        <v/>
      </c>
      <c r="AK339" s="211" t="str">
        <f t="shared" si="107"/>
        <v/>
      </c>
      <c r="AL339" s="212" t="str">
        <f t="shared" si="117"/>
        <v/>
      </c>
      <c r="AM339" s="213" t="str">
        <f t="shared" si="120"/>
        <v/>
      </c>
      <c r="AN339" s="213" t="str">
        <f t="shared" si="118"/>
        <v/>
      </c>
      <c r="AO339" s="212" t="str">
        <f t="shared" si="119"/>
        <v/>
      </c>
    </row>
    <row r="340" spans="1:41" ht="15" customHeight="1" x14ac:dyDescent="0.25">
      <c r="A340" s="72">
        <v>339</v>
      </c>
      <c r="B340" s="214"/>
      <c r="C340" s="214"/>
      <c r="D340" s="204"/>
      <c r="E340" s="204"/>
      <c r="F340" s="151"/>
      <c r="G340" s="151"/>
      <c r="H340" s="36"/>
      <c r="I340" s="80"/>
      <c r="J340" s="80"/>
      <c r="K340" s="81"/>
      <c r="L340" s="152"/>
      <c r="M340" s="152"/>
      <c r="N340" s="215"/>
      <c r="O340" s="152"/>
      <c r="P340" s="80"/>
      <c r="Q340" s="37" t="str">
        <f t="shared" si="108"/>
        <v/>
      </c>
      <c r="R340" s="37" t="str">
        <f t="shared" si="109"/>
        <v/>
      </c>
      <c r="S340" s="37" t="str">
        <f t="shared" si="110"/>
        <v/>
      </c>
      <c r="T340" s="69" t="str">
        <f t="shared" si="111"/>
        <v/>
      </c>
      <c r="U340" s="37" t="str">
        <f t="shared" si="105"/>
        <v/>
      </c>
      <c r="V340" s="37" t="str">
        <f t="shared" si="106"/>
        <v/>
      </c>
      <c r="W340" s="206" t="str">
        <f t="shared" si="103"/>
        <v/>
      </c>
      <c r="X340" s="206" t="str">
        <f t="shared" si="104"/>
        <v/>
      </c>
      <c r="Y340" s="37" t="str">
        <f t="shared" si="101"/>
        <v/>
      </c>
      <c r="Z340" s="37" t="str">
        <f t="shared" si="102"/>
        <v/>
      </c>
      <c r="AA340" s="38" t="str">
        <f t="shared" si="112"/>
        <v/>
      </c>
      <c r="AB340" s="39" t="str">
        <f t="shared" si="113"/>
        <v/>
      </c>
      <c r="AC340" s="146" t="str">
        <f>IF(ISBLANK($F340),"",IF(ISNA(VBLookup($F340,Сектора!$B$2:$G$6725,4)),"Unknown",VBLookup($F340,Сектора!$B$2:$G$6725,4)))</f>
        <v/>
      </c>
      <c r="AD340" s="146" t="str">
        <f>IF(ISBLANK($F340),"",IF(ISNA(VBLookup($F340,Сектора!$B$2:$G$6725,3)),"Unknown",VBLookup($F340,Сектора!$B$2:$G$6725,3)))</f>
        <v/>
      </c>
      <c r="AE340" s="146" t="str">
        <f>IF(ISBLANK($F340),"",IF(ISNA(VBLookup($F340,Сектора!$B$2:$G$6725,6)),"Unknown",VBLookup($F340,Сектора!$B$2:$G$6725,6)))</f>
        <v/>
      </c>
      <c r="AF340" s="146" t="str">
        <f>IF(ISNUMBER($B340),VBLookup(WEEKDAY($B340,2),Служебный!$I$2:$J$8,2),"")</f>
        <v/>
      </c>
      <c r="AG340" s="38" t="str">
        <f t="shared" si="114"/>
        <v/>
      </c>
      <c r="AH340" s="146" t="str">
        <f>IF(ISNUMBER($B340),VBLookup(MONTH($B340),Служебный!$L$2:$M$13,2),"")</f>
        <v/>
      </c>
      <c r="AI340" s="38" t="str">
        <f t="shared" si="115"/>
        <v/>
      </c>
      <c r="AJ340" s="210" t="str">
        <f t="shared" si="116"/>
        <v/>
      </c>
      <c r="AK340" s="211" t="str">
        <f t="shared" si="107"/>
        <v/>
      </c>
      <c r="AL340" s="212" t="str">
        <f t="shared" si="117"/>
        <v/>
      </c>
      <c r="AM340" s="213" t="str">
        <f t="shared" si="120"/>
        <v/>
      </c>
      <c r="AN340" s="213" t="str">
        <f t="shared" si="118"/>
        <v/>
      </c>
      <c r="AO340" s="212" t="str">
        <f t="shared" si="119"/>
        <v/>
      </c>
    </row>
    <row r="341" spans="1:41" ht="15" customHeight="1" x14ac:dyDescent="0.25">
      <c r="A341" s="72">
        <v>340</v>
      </c>
      <c r="B341" s="214"/>
      <c r="C341" s="214"/>
      <c r="D341" s="204"/>
      <c r="E341" s="204"/>
      <c r="F341" s="151"/>
      <c r="G341" s="151"/>
      <c r="H341" s="36"/>
      <c r="I341" s="80"/>
      <c r="J341" s="80"/>
      <c r="K341" s="81"/>
      <c r="L341" s="152"/>
      <c r="M341" s="152"/>
      <c r="N341" s="215"/>
      <c r="O341" s="152"/>
      <c r="P341" s="80"/>
      <c r="Q341" s="37" t="str">
        <f t="shared" si="108"/>
        <v/>
      </c>
      <c r="R341" s="37" t="str">
        <f t="shared" si="109"/>
        <v/>
      </c>
      <c r="S341" s="37" t="str">
        <f t="shared" si="110"/>
        <v/>
      </c>
      <c r="T341" s="69" t="str">
        <f t="shared" si="111"/>
        <v/>
      </c>
      <c r="U341" s="37" t="str">
        <f t="shared" si="105"/>
        <v/>
      </c>
      <c r="V341" s="37" t="str">
        <f t="shared" si="106"/>
        <v/>
      </c>
      <c r="W341" s="206" t="str">
        <f t="shared" si="103"/>
        <v/>
      </c>
      <c r="X341" s="206" t="str">
        <f t="shared" si="104"/>
        <v/>
      </c>
      <c r="Y341" s="37" t="str">
        <f t="shared" si="101"/>
        <v/>
      </c>
      <c r="Z341" s="37" t="str">
        <f t="shared" si="102"/>
        <v/>
      </c>
      <c r="AA341" s="38" t="str">
        <f t="shared" si="112"/>
        <v/>
      </c>
      <c r="AB341" s="39" t="str">
        <f t="shared" si="113"/>
        <v/>
      </c>
      <c r="AC341" s="146" t="str">
        <f>IF(ISBLANK($F341),"",IF(ISNA(VBLookup($F341,Сектора!$B$2:$G$6725,4)),"Unknown",VBLookup($F341,Сектора!$B$2:$G$6725,4)))</f>
        <v/>
      </c>
      <c r="AD341" s="146" t="str">
        <f>IF(ISBLANK($F341),"",IF(ISNA(VBLookup($F341,Сектора!$B$2:$G$6725,3)),"Unknown",VBLookup($F341,Сектора!$B$2:$G$6725,3)))</f>
        <v/>
      </c>
      <c r="AE341" s="146" t="str">
        <f>IF(ISBLANK($F341),"",IF(ISNA(VBLookup($F341,Сектора!$B$2:$G$6725,6)),"Unknown",VBLookup($F341,Сектора!$B$2:$G$6725,6)))</f>
        <v/>
      </c>
      <c r="AF341" s="146" t="str">
        <f>IF(ISNUMBER($B341),VBLookup(WEEKDAY($B341,2),Служебный!$I$2:$J$8,2),"")</f>
        <v/>
      </c>
      <c r="AG341" s="38" t="str">
        <f t="shared" si="114"/>
        <v/>
      </c>
      <c r="AH341" s="146" t="str">
        <f>IF(ISNUMBER($B341),VBLookup(MONTH($B341),Служебный!$L$2:$M$13,2),"")</f>
        <v/>
      </c>
      <c r="AI341" s="38" t="str">
        <f t="shared" si="115"/>
        <v/>
      </c>
      <c r="AJ341" s="210" t="str">
        <f t="shared" si="116"/>
        <v/>
      </c>
      <c r="AK341" s="211" t="str">
        <f t="shared" si="107"/>
        <v/>
      </c>
      <c r="AL341" s="212" t="str">
        <f t="shared" si="117"/>
        <v/>
      </c>
      <c r="AM341" s="213" t="str">
        <f t="shared" si="120"/>
        <v/>
      </c>
      <c r="AN341" s="213" t="str">
        <f t="shared" si="118"/>
        <v/>
      </c>
      <c r="AO341" s="212" t="str">
        <f t="shared" si="119"/>
        <v/>
      </c>
    </row>
    <row r="342" spans="1:41" ht="15" customHeight="1" x14ac:dyDescent="0.25">
      <c r="A342" s="72">
        <v>341</v>
      </c>
      <c r="B342" s="214"/>
      <c r="C342" s="214"/>
      <c r="D342" s="204"/>
      <c r="E342" s="204"/>
      <c r="F342" s="151"/>
      <c r="G342" s="151"/>
      <c r="H342" s="36"/>
      <c r="I342" s="80"/>
      <c r="J342" s="80"/>
      <c r="K342" s="81"/>
      <c r="L342" s="152"/>
      <c r="M342" s="152"/>
      <c r="N342" s="215"/>
      <c r="O342" s="152"/>
      <c r="P342" s="80"/>
      <c r="Q342" s="37" t="str">
        <f t="shared" si="108"/>
        <v/>
      </c>
      <c r="R342" s="37" t="str">
        <f t="shared" si="109"/>
        <v/>
      </c>
      <c r="S342" s="37" t="str">
        <f t="shared" si="110"/>
        <v/>
      </c>
      <c r="T342" s="69" t="str">
        <f t="shared" si="111"/>
        <v/>
      </c>
      <c r="U342" s="37" t="str">
        <f t="shared" si="105"/>
        <v/>
      </c>
      <c r="V342" s="37" t="str">
        <f t="shared" si="106"/>
        <v/>
      </c>
      <c r="W342" s="206" t="str">
        <f t="shared" si="103"/>
        <v/>
      </c>
      <c r="X342" s="206" t="str">
        <f t="shared" si="104"/>
        <v/>
      </c>
      <c r="Y342" s="37" t="str">
        <f t="shared" ref="Y342:Y405" si="121">IF(AND(ISNUMBER($Y341),ISNUMBER($U342)),$Y341+$U342,"")</f>
        <v/>
      </c>
      <c r="Z342" s="37" t="str">
        <f t="shared" ref="Z342:Z405" si="122">IF(AND(ISNUMBER($Z341),ISNUMBER($V342)),$Z341+$V342,"")</f>
        <v/>
      </c>
      <c r="AA342" s="38" t="str">
        <f t="shared" si="112"/>
        <v/>
      </c>
      <c r="AB342" s="39" t="str">
        <f t="shared" si="113"/>
        <v/>
      </c>
      <c r="AC342" s="146" t="str">
        <f>IF(ISBLANK($F342),"",IF(ISNA(VBLookup($F342,Сектора!$B$2:$G$6725,4)),"Unknown",VBLookup($F342,Сектора!$B$2:$G$6725,4)))</f>
        <v/>
      </c>
      <c r="AD342" s="146" t="str">
        <f>IF(ISBLANK($F342),"",IF(ISNA(VBLookup($F342,Сектора!$B$2:$G$6725,3)),"Unknown",VBLookup($F342,Сектора!$B$2:$G$6725,3)))</f>
        <v/>
      </c>
      <c r="AE342" s="146" t="str">
        <f>IF(ISBLANK($F342),"",IF(ISNA(VBLookup($F342,Сектора!$B$2:$G$6725,6)),"Unknown",VBLookup($F342,Сектора!$B$2:$G$6725,6)))</f>
        <v/>
      </c>
      <c r="AF342" s="146" t="str">
        <f>IF(ISNUMBER($B342),VBLookup(WEEKDAY($B342,2),Служебный!$I$2:$J$8,2),"")</f>
        <v/>
      </c>
      <c r="AG342" s="38" t="str">
        <f t="shared" si="114"/>
        <v/>
      </c>
      <c r="AH342" s="146" t="str">
        <f>IF(ISNUMBER($B342),VBLookup(MONTH($B342),Служебный!$L$2:$M$13,2),"")</f>
        <v/>
      </c>
      <c r="AI342" s="38" t="str">
        <f t="shared" si="115"/>
        <v/>
      </c>
      <c r="AJ342" s="210" t="str">
        <f t="shared" si="116"/>
        <v/>
      </c>
      <c r="AK342" s="211" t="str">
        <f t="shared" si="107"/>
        <v/>
      </c>
      <c r="AL342" s="212" t="str">
        <f t="shared" si="117"/>
        <v/>
      </c>
      <c r="AM342" s="213" t="str">
        <f t="shared" si="120"/>
        <v/>
      </c>
      <c r="AN342" s="213" t="str">
        <f t="shared" si="118"/>
        <v/>
      </c>
      <c r="AO342" s="212" t="str">
        <f t="shared" si="119"/>
        <v/>
      </c>
    </row>
    <row r="343" spans="1:41" ht="15" customHeight="1" x14ac:dyDescent="0.25">
      <c r="A343" s="72">
        <v>342</v>
      </c>
      <c r="B343" s="214"/>
      <c r="C343" s="214"/>
      <c r="D343" s="204"/>
      <c r="E343" s="204"/>
      <c r="F343" s="151"/>
      <c r="G343" s="151"/>
      <c r="H343" s="36"/>
      <c r="I343" s="80"/>
      <c r="J343" s="80"/>
      <c r="K343" s="81"/>
      <c r="L343" s="152"/>
      <c r="M343" s="152"/>
      <c r="N343" s="215"/>
      <c r="O343" s="152"/>
      <c r="P343" s="80"/>
      <c r="Q343" s="37" t="str">
        <f t="shared" si="108"/>
        <v/>
      </c>
      <c r="R343" s="37" t="str">
        <f t="shared" si="109"/>
        <v/>
      </c>
      <c r="S343" s="37" t="str">
        <f t="shared" si="110"/>
        <v/>
      </c>
      <c r="T343" s="69" t="str">
        <f t="shared" si="111"/>
        <v/>
      </c>
      <c r="U343" s="37" t="str">
        <f t="shared" si="105"/>
        <v/>
      </c>
      <c r="V343" s="37" t="str">
        <f t="shared" si="106"/>
        <v/>
      </c>
      <c r="W343" s="206" t="str">
        <f t="shared" si="103"/>
        <v/>
      </c>
      <c r="X343" s="206" t="str">
        <f t="shared" si="104"/>
        <v/>
      </c>
      <c r="Y343" s="37" t="str">
        <f t="shared" si="121"/>
        <v/>
      </c>
      <c r="Z343" s="37" t="str">
        <f t="shared" si="122"/>
        <v/>
      </c>
      <c r="AA343" s="38" t="str">
        <f t="shared" si="112"/>
        <v/>
      </c>
      <c r="AB343" s="39" t="str">
        <f t="shared" si="113"/>
        <v/>
      </c>
      <c r="AC343" s="146" t="str">
        <f>IF(ISBLANK($F343),"",IF(ISNA(VBLookup($F343,Сектора!$B$2:$G$6725,4)),"Unknown",VBLookup($F343,Сектора!$B$2:$G$6725,4)))</f>
        <v/>
      </c>
      <c r="AD343" s="146" t="str">
        <f>IF(ISBLANK($F343),"",IF(ISNA(VBLookup($F343,Сектора!$B$2:$G$6725,3)),"Unknown",VBLookup($F343,Сектора!$B$2:$G$6725,3)))</f>
        <v/>
      </c>
      <c r="AE343" s="146" t="str">
        <f>IF(ISBLANK($F343),"",IF(ISNA(VBLookup($F343,Сектора!$B$2:$G$6725,6)),"Unknown",VBLookup($F343,Сектора!$B$2:$G$6725,6)))</f>
        <v/>
      </c>
      <c r="AF343" s="146" t="str">
        <f>IF(ISNUMBER($B343),VBLookup(WEEKDAY($B343,2),Служебный!$I$2:$J$8,2),"")</f>
        <v/>
      </c>
      <c r="AG343" s="38" t="str">
        <f t="shared" si="114"/>
        <v/>
      </c>
      <c r="AH343" s="146" t="str">
        <f>IF(ISNUMBER($B343),VBLookup(MONTH($B343),Служебный!$L$2:$M$13,2),"")</f>
        <v/>
      </c>
      <c r="AI343" s="38" t="str">
        <f t="shared" si="115"/>
        <v/>
      </c>
      <c r="AJ343" s="210" t="str">
        <f t="shared" si="116"/>
        <v/>
      </c>
      <c r="AK343" s="211" t="str">
        <f t="shared" si="107"/>
        <v/>
      </c>
      <c r="AL343" s="212" t="str">
        <f t="shared" si="117"/>
        <v/>
      </c>
      <c r="AM343" s="213" t="str">
        <f t="shared" si="120"/>
        <v/>
      </c>
      <c r="AN343" s="213" t="str">
        <f t="shared" si="118"/>
        <v/>
      </c>
      <c r="AO343" s="212" t="str">
        <f t="shared" si="119"/>
        <v/>
      </c>
    </row>
    <row r="344" spans="1:41" ht="15" customHeight="1" x14ac:dyDescent="0.25">
      <c r="A344" s="72">
        <v>343</v>
      </c>
      <c r="B344" s="214"/>
      <c r="C344" s="214"/>
      <c r="D344" s="204"/>
      <c r="E344" s="204"/>
      <c r="F344" s="151"/>
      <c r="G344" s="151"/>
      <c r="H344" s="36"/>
      <c r="I344" s="80"/>
      <c r="J344" s="80"/>
      <c r="K344" s="81"/>
      <c r="L344" s="152"/>
      <c r="M344" s="152"/>
      <c r="N344" s="215"/>
      <c r="O344" s="152"/>
      <c r="P344" s="80"/>
      <c r="Q344" s="37" t="str">
        <f t="shared" si="108"/>
        <v/>
      </c>
      <c r="R344" s="37" t="str">
        <f t="shared" si="109"/>
        <v/>
      </c>
      <c r="S344" s="37" t="str">
        <f t="shared" si="110"/>
        <v/>
      </c>
      <c r="T344" s="69" t="str">
        <f t="shared" si="111"/>
        <v/>
      </c>
      <c r="U344" s="37" t="str">
        <f t="shared" si="105"/>
        <v/>
      </c>
      <c r="V344" s="37" t="str">
        <f t="shared" si="106"/>
        <v/>
      </c>
      <c r="W344" s="206" t="str">
        <f t="shared" si="103"/>
        <v/>
      </c>
      <c r="X344" s="206" t="str">
        <f t="shared" si="104"/>
        <v/>
      </c>
      <c r="Y344" s="37" t="str">
        <f t="shared" si="121"/>
        <v/>
      </c>
      <c r="Z344" s="37" t="str">
        <f t="shared" si="122"/>
        <v/>
      </c>
      <c r="AA344" s="38" t="str">
        <f t="shared" si="112"/>
        <v/>
      </c>
      <c r="AB344" s="39" t="str">
        <f t="shared" si="113"/>
        <v/>
      </c>
      <c r="AC344" s="146" t="str">
        <f>IF(ISBLANK($F344),"",IF(ISNA(VBLookup($F344,Сектора!$B$2:$G$6725,4)),"Unknown",VBLookup($F344,Сектора!$B$2:$G$6725,4)))</f>
        <v/>
      </c>
      <c r="AD344" s="146" t="str">
        <f>IF(ISBLANK($F344),"",IF(ISNA(VBLookup($F344,Сектора!$B$2:$G$6725,3)),"Unknown",VBLookup($F344,Сектора!$B$2:$G$6725,3)))</f>
        <v/>
      </c>
      <c r="AE344" s="146" t="str">
        <f>IF(ISBLANK($F344),"",IF(ISNA(VBLookup($F344,Сектора!$B$2:$G$6725,6)),"Unknown",VBLookup($F344,Сектора!$B$2:$G$6725,6)))</f>
        <v/>
      </c>
      <c r="AF344" s="146" t="str">
        <f>IF(ISNUMBER($B344),VBLookup(WEEKDAY($B344,2),Служебный!$I$2:$J$8,2),"")</f>
        <v/>
      </c>
      <c r="AG344" s="38" t="str">
        <f t="shared" si="114"/>
        <v/>
      </c>
      <c r="AH344" s="146" t="str">
        <f>IF(ISNUMBER($B344),VBLookup(MONTH($B344),Служебный!$L$2:$M$13,2),"")</f>
        <v/>
      </c>
      <c r="AI344" s="38" t="str">
        <f t="shared" si="115"/>
        <v/>
      </c>
      <c r="AJ344" s="210" t="str">
        <f t="shared" si="116"/>
        <v/>
      </c>
      <c r="AK344" s="211" t="str">
        <f t="shared" si="107"/>
        <v/>
      </c>
      <c r="AL344" s="212" t="str">
        <f t="shared" si="117"/>
        <v/>
      </c>
      <c r="AM344" s="213" t="str">
        <f t="shared" si="120"/>
        <v/>
      </c>
      <c r="AN344" s="213" t="str">
        <f t="shared" si="118"/>
        <v/>
      </c>
      <c r="AO344" s="212" t="str">
        <f t="shared" si="119"/>
        <v/>
      </c>
    </row>
    <row r="345" spans="1:41" ht="15" customHeight="1" x14ac:dyDescent="0.25">
      <c r="A345" s="72">
        <v>344</v>
      </c>
      <c r="B345" s="214"/>
      <c r="C345" s="214"/>
      <c r="D345" s="204"/>
      <c r="E345" s="204"/>
      <c r="F345" s="151"/>
      <c r="G345" s="151"/>
      <c r="H345" s="36"/>
      <c r="I345" s="80"/>
      <c r="J345" s="80"/>
      <c r="K345" s="81"/>
      <c r="L345" s="152"/>
      <c r="M345" s="152"/>
      <c r="N345" s="215"/>
      <c r="O345" s="152"/>
      <c r="P345" s="80"/>
      <c r="Q345" s="37" t="str">
        <f t="shared" si="108"/>
        <v/>
      </c>
      <c r="R345" s="37" t="str">
        <f t="shared" si="109"/>
        <v/>
      </c>
      <c r="S345" s="37" t="str">
        <f t="shared" si="110"/>
        <v/>
      </c>
      <c r="T345" s="69" t="str">
        <f t="shared" si="111"/>
        <v/>
      </c>
      <c r="U345" s="37" t="str">
        <f t="shared" si="105"/>
        <v/>
      </c>
      <c r="V345" s="37" t="str">
        <f t="shared" si="106"/>
        <v/>
      </c>
      <c r="W345" s="206" t="str">
        <f t="shared" ref="W345:W408" si="123">IF(AND(ISNUMBER($Y344),ISNUMBER($U345)),IF($Y344&gt;0,$U345/$Y344,0),"")</f>
        <v/>
      </c>
      <c r="X345" s="206" t="str">
        <f t="shared" ref="X345:X408" si="124">IF(AND(ISNUMBER($Z344),ISNUMBER($V345)),IF($Z344&gt;0,$V345/$Z344,0),"")</f>
        <v/>
      </c>
      <c r="Y345" s="37" t="str">
        <f t="shared" si="121"/>
        <v/>
      </c>
      <c r="Z345" s="37" t="str">
        <f t="shared" si="122"/>
        <v/>
      </c>
      <c r="AA345" s="38" t="str">
        <f t="shared" si="112"/>
        <v/>
      </c>
      <c r="AB345" s="39" t="str">
        <f t="shared" si="113"/>
        <v/>
      </c>
      <c r="AC345" s="146" t="str">
        <f>IF(ISBLANK($F345),"",IF(ISNA(VBLookup($F345,Сектора!$B$2:$G$6725,4)),"Unknown",VBLookup($F345,Сектора!$B$2:$G$6725,4)))</f>
        <v/>
      </c>
      <c r="AD345" s="146" t="str">
        <f>IF(ISBLANK($F345),"",IF(ISNA(VBLookup($F345,Сектора!$B$2:$G$6725,3)),"Unknown",VBLookup($F345,Сектора!$B$2:$G$6725,3)))</f>
        <v/>
      </c>
      <c r="AE345" s="146" t="str">
        <f>IF(ISBLANK($F345),"",IF(ISNA(VBLookup($F345,Сектора!$B$2:$G$6725,6)),"Unknown",VBLookup($F345,Сектора!$B$2:$G$6725,6)))</f>
        <v/>
      </c>
      <c r="AF345" s="146" t="str">
        <f>IF(ISNUMBER($B345),VBLookup(WEEKDAY($B345,2),Служебный!$I$2:$J$8,2),"")</f>
        <v/>
      </c>
      <c r="AG345" s="38" t="str">
        <f t="shared" si="114"/>
        <v/>
      </c>
      <c r="AH345" s="146" t="str">
        <f>IF(ISNUMBER($B345),VBLookup(MONTH($B345),Служебный!$L$2:$M$13,2),"")</f>
        <v/>
      </c>
      <c r="AI345" s="38" t="str">
        <f t="shared" si="115"/>
        <v/>
      </c>
      <c r="AJ345" s="210" t="str">
        <f t="shared" si="116"/>
        <v/>
      </c>
      <c r="AK345" s="211" t="str">
        <f t="shared" si="107"/>
        <v/>
      </c>
      <c r="AL345" s="212" t="str">
        <f t="shared" si="117"/>
        <v/>
      </c>
      <c r="AM345" s="213" t="str">
        <f t="shared" si="120"/>
        <v/>
      </c>
      <c r="AN345" s="213" t="str">
        <f t="shared" si="118"/>
        <v/>
      </c>
      <c r="AO345" s="212" t="str">
        <f t="shared" si="119"/>
        <v/>
      </c>
    </row>
    <row r="346" spans="1:41" ht="15" customHeight="1" x14ac:dyDescent="0.25">
      <c r="A346" s="72">
        <v>345</v>
      </c>
      <c r="B346" s="214"/>
      <c r="C346" s="214"/>
      <c r="D346" s="204"/>
      <c r="E346" s="204"/>
      <c r="F346" s="151"/>
      <c r="G346" s="151"/>
      <c r="H346" s="36"/>
      <c r="I346" s="80"/>
      <c r="J346" s="80"/>
      <c r="K346" s="81"/>
      <c r="L346" s="152"/>
      <c r="M346" s="152"/>
      <c r="N346" s="215"/>
      <c r="O346" s="152"/>
      <c r="P346" s="80"/>
      <c r="Q346" s="37" t="str">
        <f t="shared" si="108"/>
        <v/>
      </c>
      <c r="R346" s="37" t="str">
        <f t="shared" si="109"/>
        <v/>
      </c>
      <c r="S346" s="37" t="str">
        <f t="shared" si="110"/>
        <v/>
      </c>
      <c r="T346" s="69" t="str">
        <f t="shared" si="111"/>
        <v/>
      </c>
      <c r="U346" s="37" t="str">
        <f t="shared" si="105"/>
        <v/>
      </c>
      <c r="V346" s="37" t="str">
        <f t="shared" si="106"/>
        <v/>
      </c>
      <c r="W346" s="206" t="str">
        <f t="shared" si="123"/>
        <v/>
      </c>
      <c r="X346" s="206" t="str">
        <f t="shared" si="124"/>
        <v/>
      </c>
      <c r="Y346" s="37" t="str">
        <f t="shared" si="121"/>
        <v/>
      </c>
      <c r="Z346" s="37" t="str">
        <f t="shared" si="122"/>
        <v/>
      </c>
      <c r="AA346" s="38" t="str">
        <f t="shared" si="112"/>
        <v/>
      </c>
      <c r="AB346" s="39" t="str">
        <f t="shared" si="113"/>
        <v/>
      </c>
      <c r="AC346" s="146" t="str">
        <f>IF(ISBLANK($F346),"",IF(ISNA(VBLookup($F346,Сектора!$B$2:$G$6725,4)),"Unknown",VBLookup($F346,Сектора!$B$2:$G$6725,4)))</f>
        <v/>
      </c>
      <c r="AD346" s="146" t="str">
        <f>IF(ISBLANK($F346),"",IF(ISNA(VBLookup($F346,Сектора!$B$2:$G$6725,3)),"Unknown",VBLookup($F346,Сектора!$B$2:$G$6725,3)))</f>
        <v/>
      </c>
      <c r="AE346" s="146" t="str">
        <f>IF(ISBLANK($F346),"",IF(ISNA(VBLookup($F346,Сектора!$B$2:$G$6725,6)),"Unknown",VBLookup($F346,Сектора!$B$2:$G$6725,6)))</f>
        <v/>
      </c>
      <c r="AF346" s="146" t="str">
        <f>IF(ISNUMBER($B346),VBLookup(WEEKDAY($B346,2),Служебный!$I$2:$J$8,2),"")</f>
        <v/>
      </c>
      <c r="AG346" s="38" t="str">
        <f t="shared" si="114"/>
        <v/>
      </c>
      <c r="AH346" s="146" t="str">
        <f>IF(ISNUMBER($B346),VBLookup(MONTH($B346),Служебный!$L$2:$M$13,2),"")</f>
        <v/>
      </c>
      <c r="AI346" s="38" t="str">
        <f t="shared" si="115"/>
        <v/>
      </c>
      <c r="AJ346" s="210" t="str">
        <f t="shared" si="116"/>
        <v/>
      </c>
      <c r="AK346" s="211" t="str">
        <f t="shared" si="107"/>
        <v/>
      </c>
      <c r="AL346" s="212" t="str">
        <f t="shared" si="117"/>
        <v/>
      </c>
      <c r="AM346" s="213" t="str">
        <f t="shared" si="120"/>
        <v/>
      </c>
      <c r="AN346" s="213" t="str">
        <f t="shared" si="118"/>
        <v/>
      </c>
      <c r="AO346" s="212" t="str">
        <f t="shared" si="119"/>
        <v/>
      </c>
    </row>
    <row r="347" spans="1:41" ht="15" customHeight="1" x14ac:dyDescent="0.25">
      <c r="A347" s="72">
        <v>346</v>
      </c>
      <c r="B347" s="214"/>
      <c r="C347" s="214"/>
      <c r="D347" s="204"/>
      <c r="E347" s="204"/>
      <c r="F347" s="151"/>
      <c r="G347" s="151"/>
      <c r="H347" s="36"/>
      <c r="I347" s="80"/>
      <c r="J347" s="80"/>
      <c r="K347" s="81"/>
      <c r="L347" s="152"/>
      <c r="M347" s="152"/>
      <c r="N347" s="215"/>
      <c r="O347" s="152"/>
      <c r="P347" s="80"/>
      <c r="Q347" s="37" t="str">
        <f t="shared" si="108"/>
        <v/>
      </c>
      <c r="R347" s="37" t="str">
        <f t="shared" si="109"/>
        <v/>
      </c>
      <c r="S347" s="37" t="str">
        <f t="shared" si="110"/>
        <v/>
      </c>
      <c r="T347" s="69" t="str">
        <f t="shared" si="111"/>
        <v/>
      </c>
      <c r="U347" s="37" t="str">
        <f t="shared" si="105"/>
        <v/>
      </c>
      <c r="V347" s="37" t="str">
        <f t="shared" si="106"/>
        <v/>
      </c>
      <c r="W347" s="206" t="str">
        <f t="shared" si="123"/>
        <v/>
      </c>
      <c r="X347" s="206" t="str">
        <f t="shared" si="124"/>
        <v/>
      </c>
      <c r="Y347" s="37" t="str">
        <f t="shared" si="121"/>
        <v/>
      </c>
      <c r="Z347" s="37" t="str">
        <f t="shared" si="122"/>
        <v/>
      </c>
      <c r="AA347" s="38" t="str">
        <f t="shared" si="112"/>
        <v/>
      </c>
      <c r="AB347" s="39" t="str">
        <f t="shared" si="113"/>
        <v/>
      </c>
      <c r="AC347" s="146" t="str">
        <f>IF(ISBLANK($F347),"",IF(ISNA(VBLookup($F347,Сектора!$B$2:$G$6725,4)),"Unknown",VBLookup($F347,Сектора!$B$2:$G$6725,4)))</f>
        <v/>
      </c>
      <c r="AD347" s="146" t="str">
        <f>IF(ISBLANK($F347),"",IF(ISNA(VBLookup($F347,Сектора!$B$2:$G$6725,3)),"Unknown",VBLookup($F347,Сектора!$B$2:$G$6725,3)))</f>
        <v/>
      </c>
      <c r="AE347" s="146" t="str">
        <f>IF(ISBLANK($F347),"",IF(ISNA(VBLookup($F347,Сектора!$B$2:$G$6725,6)),"Unknown",VBLookup($F347,Сектора!$B$2:$G$6725,6)))</f>
        <v/>
      </c>
      <c r="AF347" s="146" t="str">
        <f>IF(ISNUMBER($B347),VBLookup(WEEKDAY($B347,2),Служебный!$I$2:$J$8,2),"")</f>
        <v/>
      </c>
      <c r="AG347" s="38" t="str">
        <f t="shared" si="114"/>
        <v/>
      </c>
      <c r="AH347" s="146" t="str">
        <f>IF(ISNUMBER($B347),VBLookup(MONTH($B347),Служебный!$L$2:$M$13,2),"")</f>
        <v/>
      </c>
      <c r="AI347" s="38" t="str">
        <f t="shared" si="115"/>
        <v/>
      </c>
      <c r="AJ347" s="210" t="str">
        <f t="shared" si="116"/>
        <v/>
      </c>
      <c r="AK347" s="211" t="str">
        <f t="shared" si="107"/>
        <v/>
      </c>
      <c r="AL347" s="212" t="str">
        <f t="shared" si="117"/>
        <v/>
      </c>
      <c r="AM347" s="213" t="str">
        <f t="shared" si="120"/>
        <v/>
      </c>
      <c r="AN347" s="213" t="str">
        <f t="shared" si="118"/>
        <v/>
      </c>
      <c r="AO347" s="212" t="str">
        <f t="shared" si="119"/>
        <v/>
      </c>
    </row>
    <row r="348" spans="1:41" ht="15" customHeight="1" x14ac:dyDescent="0.25">
      <c r="A348" s="72">
        <v>347</v>
      </c>
      <c r="B348" s="214"/>
      <c r="C348" s="214"/>
      <c r="D348" s="204"/>
      <c r="E348" s="204"/>
      <c r="F348" s="151"/>
      <c r="G348" s="151"/>
      <c r="H348" s="36"/>
      <c r="I348" s="80"/>
      <c r="J348" s="80"/>
      <c r="K348" s="81"/>
      <c r="L348" s="152"/>
      <c r="M348" s="152"/>
      <c r="N348" s="215"/>
      <c r="O348" s="152"/>
      <c r="P348" s="80"/>
      <c r="Q348" s="37" t="str">
        <f t="shared" si="108"/>
        <v/>
      </c>
      <c r="R348" s="37" t="str">
        <f t="shared" si="109"/>
        <v/>
      </c>
      <c r="S348" s="37" t="str">
        <f t="shared" si="110"/>
        <v/>
      </c>
      <c r="T348" s="69" t="str">
        <f t="shared" si="111"/>
        <v/>
      </c>
      <c r="U348" s="37" t="str">
        <f t="shared" si="105"/>
        <v/>
      </c>
      <c r="V348" s="37" t="str">
        <f t="shared" si="106"/>
        <v/>
      </c>
      <c r="W348" s="206" t="str">
        <f t="shared" si="123"/>
        <v/>
      </c>
      <c r="X348" s="206" t="str">
        <f t="shared" si="124"/>
        <v/>
      </c>
      <c r="Y348" s="37" t="str">
        <f t="shared" si="121"/>
        <v/>
      </c>
      <c r="Z348" s="37" t="str">
        <f t="shared" si="122"/>
        <v/>
      </c>
      <c r="AA348" s="38" t="str">
        <f t="shared" si="112"/>
        <v/>
      </c>
      <c r="AB348" s="39" t="str">
        <f t="shared" si="113"/>
        <v/>
      </c>
      <c r="AC348" s="146" t="str">
        <f>IF(ISBLANK($F348),"",IF(ISNA(VBLookup($F348,Сектора!$B$2:$G$6725,4)),"Unknown",VBLookup($F348,Сектора!$B$2:$G$6725,4)))</f>
        <v/>
      </c>
      <c r="AD348" s="146" t="str">
        <f>IF(ISBLANK($F348),"",IF(ISNA(VBLookup($F348,Сектора!$B$2:$G$6725,3)),"Unknown",VBLookup($F348,Сектора!$B$2:$G$6725,3)))</f>
        <v/>
      </c>
      <c r="AE348" s="146" t="str">
        <f>IF(ISBLANK($F348),"",IF(ISNA(VBLookup($F348,Сектора!$B$2:$G$6725,6)),"Unknown",VBLookup($F348,Сектора!$B$2:$G$6725,6)))</f>
        <v/>
      </c>
      <c r="AF348" s="146" t="str">
        <f>IF(ISNUMBER($B348),VBLookup(WEEKDAY($B348,2),Служебный!$I$2:$J$8,2),"")</f>
        <v/>
      </c>
      <c r="AG348" s="38" t="str">
        <f t="shared" si="114"/>
        <v/>
      </c>
      <c r="AH348" s="146" t="str">
        <f>IF(ISNUMBER($B348),VBLookup(MONTH($B348),Служебный!$L$2:$M$13,2),"")</f>
        <v/>
      </c>
      <c r="AI348" s="38" t="str">
        <f t="shared" si="115"/>
        <v/>
      </c>
      <c r="AJ348" s="210" t="str">
        <f t="shared" si="116"/>
        <v/>
      </c>
      <c r="AK348" s="211" t="str">
        <f t="shared" si="107"/>
        <v/>
      </c>
      <c r="AL348" s="212" t="str">
        <f t="shared" si="117"/>
        <v/>
      </c>
      <c r="AM348" s="213" t="str">
        <f t="shared" si="120"/>
        <v/>
      </c>
      <c r="AN348" s="213" t="str">
        <f t="shared" si="118"/>
        <v/>
      </c>
      <c r="AO348" s="212" t="str">
        <f t="shared" si="119"/>
        <v/>
      </c>
    </row>
    <row r="349" spans="1:41" ht="15" customHeight="1" x14ac:dyDescent="0.25">
      <c r="A349" s="72">
        <v>348</v>
      </c>
      <c r="B349" s="214"/>
      <c r="C349" s="214"/>
      <c r="D349" s="204"/>
      <c r="E349" s="204"/>
      <c r="F349" s="151"/>
      <c r="G349" s="151"/>
      <c r="H349" s="36"/>
      <c r="I349" s="80"/>
      <c r="J349" s="80"/>
      <c r="K349" s="81"/>
      <c r="L349" s="152"/>
      <c r="M349" s="152"/>
      <c r="N349" s="215"/>
      <c r="O349" s="152"/>
      <c r="P349" s="80"/>
      <c r="Q349" s="37" t="str">
        <f t="shared" si="108"/>
        <v/>
      </c>
      <c r="R349" s="37" t="str">
        <f t="shared" si="109"/>
        <v/>
      </c>
      <c r="S349" s="37" t="str">
        <f t="shared" si="110"/>
        <v/>
      </c>
      <c r="T349" s="69" t="str">
        <f t="shared" si="111"/>
        <v/>
      </c>
      <c r="U349" s="37" t="str">
        <f t="shared" si="105"/>
        <v/>
      </c>
      <c r="V349" s="37" t="str">
        <f t="shared" si="106"/>
        <v/>
      </c>
      <c r="W349" s="206" t="str">
        <f t="shared" si="123"/>
        <v/>
      </c>
      <c r="X349" s="206" t="str">
        <f t="shared" si="124"/>
        <v/>
      </c>
      <c r="Y349" s="37" t="str">
        <f t="shared" si="121"/>
        <v/>
      </c>
      <c r="Z349" s="37" t="str">
        <f t="shared" si="122"/>
        <v/>
      </c>
      <c r="AA349" s="38" t="str">
        <f t="shared" si="112"/>
        <v/>
      </c>
      <c r="AB349" s="39" t="str">
        <f t="shared" si="113"/>
        <v/>
      </c>
      <c r="AC349" s="146" t="str">
        <f>IF(ISBLANK($F349),"",IF(ISNA(VBLookup($F349,Сектора!$B$2:$G$6725,4)),"Unknown",VBLookup($F349,Сектора!$B$2:$G$6725,4)))</f>
        <v/>
      </c>
      <c r="AD349" s="146" t="str">
        <f>IF(ISBLANK($F349),"",IF(ISNA(VBLookup($F349,Сектора!$B$2:$G$6725,3)),"Unknown",VBLookup($F349,Сектора!$B$2:$G$6725,3)))</f>
        <v/>
      </c>
      <c r="AE349" s="146" t="str">
        <f>IF(ISBLANK($F349),"",IF(ISNA(VBLookup($F349,Сектора!$B$2:$G$6725,6)),"Unknown",VBLookup($F349,Сектора!$B$2:$G$6725,6)))</f>
        <v/>
      </c>
      <c r="AF349" s="146" t="str">
        <f>IF(ISNUMBER($B349),VBLookup(WEEKDAY($B349,2),Служебный!$I$2:$J$8,2),"")</f>
        <v/>
      </c>
      <c r="AG349" s="38" t="str">
        <f t="shared" si="114"/>
        <v/>
      </c>
      <c r="AH349" s="146" t="str">
        <f>IF(ISNUMBER($B349),VBLookup(MONTH($B349),Служебный!$L$2:$M$13,2),"")</f>
        <v/>
      </c>
      <c r="AI349" s="38" t="str">
        <f t="shared" si="115"/>
        <v/>
      </c>
      <c r="AJ349" s="210" t="str">
        <f t="shared" si="116"/>
        <v/>
      </c>
      <c r="AK349" s="211" t="str">
        <f t="shared" si="107"/>
        <v/>
      </c>
      <c r="AL349" s="212" t="str">
        <f t="shared" si="117"/>
        <v/>
      </c>
      <c r="AM349" s="213" t="str">
        <f t="shared" si="120"/>
        <v/>
      </c>
      <c r="AN349" s="213" t="str">
        <f t="shared" si="118"/>
        <v/>
      </c>
      <c r="AO349" s="212" t="str">
        <f t="shared" si="119"/>
        <v/>
      </c>
    </row>
    <row r="350" spans="1:41" ht="15" customHeight="1" x14ac:dyDescent="0.25">
      <c r="A350" s="72">
        <v>349</v>
      </c>
      <c r="B350" s="214"/>
      <c r="C350" s="214"/>
      <c r="D350" s="204"/>
      <c r="E350" s="204"/>
      <c r="F350" s="151"/>
      <c r="G350" s="151"/>
      <c r="H350" s="36"/>
      <c r="I350" s="80"/>
      <c r="J350" s="80"/>
      <c r="K350" s="81"/>
      <c r="L350" s="152"/>
      <c r="M350" s="152"/>
      <c r="N350" s="215"/>
      <c r="O350" s="152"/>
      <c r="P350" s="80"/>
      <c r="Q350" s="37" t="str">
        <f t="shared" si="108"/>
        <v/>
      </c>
      <c r="R350" s="37" t="str">
        <f t="shared" si="109"/>
        <v/>
      </c>
      <c r="S350" s="37" t="str">
        <f t="shared" si="110"/>
        <v/>
      </c>
      <c r="T350" s="69" t="str">
        <f t="shared" si="111"/>
        <v/>
      </c>
      <c r="U350" s="37" t="str">
        <f t="shared" si="105"/>
        <v/>
      </c>
      <c r="V350" s="37" t="str">
        <f t="shared" si="106"/>
        <v/>
      </c>
      <c r="W350" s="206" t="str">
        <f t="shared" si="123"/>
        <v/>
      </c>
      <c r="X350" s="206" t="str">
        <f t="shared" si="124"/>
        <v/>
      </c>
      <c r="Y350" s="37" t="str">
        <f t="shared" si="121"/>
        <v/>
      </c>
      <c r="Z350" s="37" t="str">
        <f t="shared" si="122"/>
        <v/>
      </c>
      <c r="AA350" s="38" t="str">
        <f t="shared" si="112"/>
        <v/>
      </c>
      <c r="AB350" s="39" t="str">
        <f t="shared" si="113"/>
        <v/>
      </c>
      <c r="AC350" s="146" t="str">
        <f>IF(ISBLANK($F350),"",IF(ISNA(VBLookup($F350,Сектора!$B$2:$G$6725,4)),"Unknown",VBLookup($F350,Сектора!$B$2:$G$6725,4)))</f>
        <v/>
      </c>
      <c r="AD350" s="146" t="str">
        <f>IF(ISBLANK($F350),"",IF(ISNA(VBLookup($F350,Сектора!$B$2:$G$6725,3)),"Unknown",VBLookup($F350,Сектора!$B$2:$G$6725,3)))</f>
        <v/>
      </c>
      <c r="AE350" s="146" t="str">
        <f>IF(ISBLANK($F350),"",IF(ISNA(VBLookup($F350,Сектора!$B$2:$G$6725,6)),"Unknown",VBLookup($F350,Сектора!$B$2:$G$6725,6)))</f>
        <v/>
      </c>
      <c r="AF350" s="146" t="str">
        <f>IF(ISNUMBER($B350),VBLookup(WEEKDAY($B350,2),Служебный!$I$2:$J$8,2),"")</f>
        <v/>
      </c>
      <c r="AG350" s="38" t="str">
        <f t="shared" si="114"/>
        <v/>
      </c>
      <c r="AH350" s="146" t="str">
        <f>IF(ISNUMBER($B350),VBLookup(MONTH($B350),Служебный!$L$2:$M$13,2),"")</f>
        <v/>
      </c>
      <c r="AI350" s="38" t="str">
        <f t="shared" si="115"/>
        <v/>
      </c>
      <c r="AJ350" s="210" t="str">
        <f t="shared" si="116"/>
        <v/>
      </c>
      <c r="AK350" s="211" t="str">
        <f t="shared" si="107"/>
        <v/>
      </c>
      <c r="AL350" s="212" t="str">
        <f t="shared" si="117"/>
        <v/>
      </c>
      <c r="AM350" s="213" t="str">
        <f t="shared" si="120"/>
        <v/>
      </c>
      <c r="AN350" s="213" t="str">
        <f t="shared" si="118"/>
        <v/>
      </c>
      <c r="AO350" s="212" t="str">
        <f t="shared" si="119"/>
        <v/>
      </c>
    </row>
    <row r="351" spans="1:41" ht="15" customHeight="1" x14ac:dyDescent="0.25">
      <c r="A351" s="72">
        <v>350</v>
      </c>
      <c r="B351" s="214"/>
      <c r="C351" s="214"/>
      <c r="D351" s="204"/>
      <c r="E351" s="204"/>
      <c r="F351" s="151"/>
      <c r="G351" s="151"/>
      <c r="H351" s="36"/>
      <c r="I351" s="80"/>
      <c r="J351" s="80"/>
      <c r="K351" s="81"/>
      <c r="L351" s="152"/>
      <c r="M351" s="152"/>
      <c r="N351" s="215"/>
      <c r="O351" s="152"/>
      <c r="P351" s="80"/>
      <c r="Q351" s="37" t="str">
        <f t="shared" si="108"/>
        <v/>
      </c>
      <c r="R351" s="37" t="str">
        <f t="shared" si="109"/>
        <v/>
      </c>
      <c r="S351" s="37" t="str">
        <f t="shared" si="110"/>
        <v/>
      </c>
      <c r="T351" s="69" t="str">
        <f t="shared" si="111"/>
        <v/>
      </c>
      <c r="U351" s="37" t="str">
        <f t="shared" si="105"/>
        <v/>
      </c>
      <c r="V351" s="37" t="str">
        <f t="shared" si="106"/>
        <v/>
      </c>
      <c r="W351" s="206" t="str">
        <f t="shared" si="123"/>
        <v/>
      </c>
      <c r="X351" s="206" t="str">
        <f t="shared" si="124"/>
        <v/>
      </c>
      <c r="Y351" s="37" t="str">
        <f t="shared" si="121"/>
        <v/>
      </c>
      <c r="Z351" s="37" t="str">
        <f t="shared" si="122"/>
        <v/>
      </c>
      <c r="AA351" s="38" t="str">
        <f t="shared" si="112"/>
        <v/>
      </c>
      <c r="AB351" s="39" t="str">
        <f t="shared" si="113"/>
        <v/>
      </c>
      <c r="AC351" s="146" t="str">
        <f>IF(ISBLANK($F351),"",IF(ISNA(VBLookup($F351,Сектора!$B$2:$G$6725,4)),"Unknown",VBLookup($F351,Сектора!$B$2:$G$6725,4)))</f>
        <v/>
      </c>
      <c r="AD351" s="146" t="str">
        <f>IF(ISBLANK($F351),"",IF(ISNA(VBLookup($F351,Сектора!$B$2:$G$6725,3)),"Unknown",VBLookup($F351,Сектора!$B$2:$G$6725,3)))</f>
        <v/>
      </c>
      <c r="AE351" s="146" t="str">
        <f>IF(ISBLANK($F351),"",IF(ISNA(VBLookup($F351,Сектора!$B$2:$G$6725,6)),"Unknown",VBLookup($F351,Сектора!$B$2:$G$6725,6)))</f>
        <v/>
      </c>
      <c r="AF351" s="146" t="str">
        <f>IF(ISNUMBER($B351),VBLookup(WEEKDAY($B351,2),Служебный!$I$2:$J$8,2),"")</f>
        <v/>
      </c>
      <c r="AG351" s="38" t="str">
        <f t="shared" si="114"/>
        <v/>
      </c>
      <c r="AH351" s="146" t="str">
        <f>IF(ISNUMBER($B351),VBLookup(MONTH($B351),Служебный!$L$2:$M$13,2),"")</f>
        <v/>
      </c>
      <c r="AI351" s="38" t="str">
        <f t="shared" si="115"/>
        <v/>
      </c>
      <c r="AJ351" s="210" t="str">
        <f t="shared" si="116"/>
        <v/>
      </c>
      <c r="AK351" s="211" t="str">
        <f t="shared" si="107"/>
        <v/>
      </c>
      <c r="AL351" s="212" t="str">
        <f t="shared" si="117"/>
        <v/>
      </c>
      <c r="AM351" s="213" t="str">
        <f t="shared" si="120"/>
        <v/>
      </c>
      <c r="AN351" s="213" t="str">
        <f t="shared" si="118"/>
        <v/>
      </c>
      <c r="AO351" s="212" t="str">
        <f t="shared" si="119"/>
        <v/>
      </c>
    </row>
    <row r="352" spans="1:41" ht="15" customHeight="1" x14ac:dyDescent="0.25">
      <c r="A352" s="72">
        <v>351</v>
      </c>
      <c r="B352" s="214"/>
      <c r="C352" s="214"/>
      <c r="D352" s="204"/>
      <c r="E352" s="204"/>
      <c r="F352" s="151"/>
      <c r="G352" s="151"/>
      <c r="H352" s="36"/>
      <c r="I352" s="80"/>
      <c r="J352" s="80"/>
      <c r="K352" s="81"/>
      <c r="L352" s="152"/>
      <c r="M352" s="152"/>
      <c r="N352" s="215"/>
      <c r="O352" s="152"/>
      <c r="P352" s="80"/>
      <c r="Q352" s="37" t="str">
        <f t="shared" si="108"/>
        <v/>
      </c>
      <c r="R352" s="37" t="str">
        <f t="shared" si="109"/>
        <v/>
      </c>
      <c r="S352" s="37" t="str">
        <f t="shared" si="110"/>
        <v/>
      </c>
      <c r="T352" s="69" t="str">
        <f t="shared" si="111"/>
        <v/>
      </c>
      <c r="U352" s="37" t="str">
        <f t="shared" si="105"/>
        <v/>
      </c>
      <c r="V352" s="37" t="str">
        <f t="shared" si="106"/>
        <v/>
      </c>
      <c r="W352" s="206" t="str">
        <f t="shared" si="123"/>
        <v/>
      </c>
      <c r="X352" s="206" t="str">
        <f t="shared" si="124"/>
        <v/>
      </c>
      <c r="Y352" s="37" t="str">
        <f t="shared" si="121"/>
        <v/>
      </c>
      <c r="Z352" s="37" t="str">
        <f t="shared" si="122"/>
        <v/>
      </c>
      <c r="AA352" s="38" t="str">
        <f t="shared" si="112"/>
        <v/>
      </c>
      <c r="AB352" s="39" t="str">
        <f t="shared" si="113"/>
        <v/>
      </c>
      <c r="AC352" s="146" t="str">
        <f>IF(ISBLANK($F352),"",IF(ISNA(VBLookup($F352,Сектора!$B$2:$G$6725,4)),"Unknown",VBLookup($F352,Сектора!$B$2:$G$6725,4)))</f>
        <v/>
      </c>
      <c r="AD352" s="146" t="str">
        <f>IF(ISBLANK($F352),"",IF(ISNA(VBLookup($F352,Сектора!$B$2:$G$6725,3)),"Unknown",VBLookup($F352,Сектора!$B$2:$G$6725,3)))</f>
        <v/>
      </c>
      <c r="AE352" s="146" t="str">
        <f>IF(ISBLANK($F352),"",IF(ISNA(VBLookup($F352,Сектора!$B$2:$G$6725,6)),"Unknown",VBLookup($F352,Сектора!$B$2:$G$6725,6)))</f>
        <v/>
      </c>
      <c r="AF352" s="146" t="str">
        <f>IF(ISNUMBER($B352),VBLookup(WEEKDAY($B352,2),Служебный!$I$2:$J$8,2),"")</f>
        <v/>
      </c>
      <c r="AG352" s="38" t="str">
        <f t="shared" si="114"/>
        <v/>
      </c>
      <c r="AH352" s="146" t="str">
        <f>IF(ISNUMBER($B352),VBLookup(MONTH($B352),Служебный!$L$2:$M$13,2),"")</f>
        <v/>
      </c>
      <c r="AI352" s="38" t="str">
        <f t="shared" si="115"/>
        <v/>
      </c>
      <c r="AJ352" s="210" t="str">
        <f t="shared" si="116"/>
        <v/>
      </c>
      <c r="AK352" s="211" t="str">
        <f t="shared" si="107"/>
        <v/>
      </c>
      <c r="AL352" s="212" t="str">
        <f t="shared" si="117"/>
        <v/>
      </c>
      <c r="AM352" s="213" t="str">
        <f t="shared" si="120"/>
        <v/>
      </c>
      <c r="AN352" s="213" t="str">
        <f t="shared" si="118"/>
        <v/>
      </c>
      <c r="AO352" s="212" t="str">
        <f t="shared" si="119"/>
        <v/>
      </c>
    </row>
    <row r="353" spans="1:41" ht="15" customHeight="1" x14ac:dyDescent="0.25">
      <c r="A353" s="72">
        <v>352</v>
      </c>
      <c r="B353" s="214"/>
      <c r="C353" s="214"/>
      <c r="D353" s="204"/>
      <c r="E353" s="204"/>
      <c r="F353" s="151"/>
      <c r="G353" s="151"/>
      <c r="H353" s="36"/>
      <c r="I353" s="80"/>
      <c r="J353" s="80"/>
      <c r="K353" s="81"/>
      <c r="L353" s="152"/>
      <c r="M353" s="152"/>
      <c r="N353" s="215"/>
      <c r="O353" s="152"/>
      <c r="P353" s="80"/>
      <c r="Q353" s="37" t="str">
        <f t="shared" si="108"/>
        <v/>
      </c>
      <c r="R353" s="37" t="str">
        <f t="shared" si="109"/>
        <v/>
      </c>
      <c r="S353" s="37" t="str">
        <f t="shared" si="110"/>
        <v/>
      </c>
      <c r="T353" s="69" t="str">
        <f t="shared" si="111"/>
        <v/>
      </c>
      <c r="U353" s="37" t="str">
        <f t="shared" si="105"/>
        <v/>
      </c>
      <c r="V353" s="37" t="str">
        <f t="shared" si="106"/>
        <v/>
      </c>
      <c r="W353" s="206" t="str">
        <f t="shared" si="123"/>
        <v/>
      </c>
      <c r="X353" s="206" t="str">
        <f t="shared" si="124"/>
        <v/>
      </c>
      <c r="Y353" s="37" t="str">
        <f t="shared" si="121"/>
        <v/>
      </c>
      <c r="Z353" s="37" t="str">
        <f t="shared" si="122"/>
        <v/>
      </c>
      <c r="AA353" s="38" t="str">
        <f t="shared" si="112"/>
        <v/>
      </c>
      <c r="AB353" s="39" t="str">
        <f t="shared" si="113"/>
        <v/>
      </c>
      <c r="AC353" s="146" t="str">
        <f>IF(ISBLANK($F353),"",IF(ISNA(VBLookup($F353,Сектора!$B$2:$G$6725,4)),"Unknown",VBLookup($F353,Сектора!$B$2:$G$6725,4)))</f>
        <v/>
      </c>
      <c r="AD353" s="146" t="str">
        <f>IF(ISBLANK($F353),"",IF(ISNA(VBLookup($F353,Сектора!$B$2:$G$6725,3)),"Unknown",VBLookup($F353,Сектора!$B$2:$G$6725,3)))</f>
        <v/>
      </c>
      <c r="AE353" s="146" t="str">
        <f>IF(ISBLANK($F353),"",IF(ISNA(VBLookup($F353,Сектора!$B$2:$G$6725,6)),"Unknown",VBLookup($F353,Сектора!$B$2:$G$6725,6)))</f>
        <v/>
      </c>
      <c r="AF353" s="146" t="str">
        <f>IF(ISNUMBER($B353),VBLookup(WEEKDAY($B353,2),Служебный!$I$2:$J$8,2),"")</f>
        <v/>
      </c>
      <c r="AG353" s="38" t="str">
        <f t="shared" si="114"/>
        <v/>
      </c>
      <c r="AH353" s="146" t="str">
        <f>IF(ISNUMBER($B353),VBLookup(MONTH($B353),Служебный!$L$2:$M$13,2),"")</f>
        <v/>
      </c>
      <c r="AI353" s="38" t="str">
        <f t="shared" si="115"/>
        <v/>
      </c>
      <c r="AJ353" s="210" t="str">
        <f t="shared" si="116"/>
        <v/>
      </c>
      <c r="AK353" s="211" t="str">
        <f t="shared" si="107"/>
        <v/>
      </c>
      <c r="AL353" s="212" t="str">
        <f t="shared" si="117"/>
        <v/>
      </c>
      <c r="AM353" s="213" t="str">
        <f t="shared" si="120"/>
        <v/>
      </c>
      <c r="AN353" s="213" t="str">
        <f t="shared" si="118"/>
        <v/>
      </c>
      <c r="AO353" s="212" t="str">
        <f t="shared" si="119"/>
        <v/>
      </c>
    </row>
    <row r="354" spans="1:41" ht="15" customHeight="1" x14ac:dyDescent="0.25">
      <c r="A354" s="72">
        <v>353</v>
      </c>
      <c r="B354" s="214"/>
      <c r="C354" s="214"/>
      <c r="D354" s="204"/>
      <c r="E354" s="204"/>
      <c r="F354" s="151"/>
      <c r="G354" s="151"/>
      <c r="H354" s="36"/>
      <c r="I354" s="80"/>
      <c r="J354" s="80"/>
      <c r="K354" s="81"/>
      <c r="L354" s="152"/>
      <c r="M354" s="152"/>
      <c r="N354" s="215"/>
      <c r="O354" s="152"/>
      <c r="P354" s="80"/>
      <c r="Q354" s="37" t="str">
        <f t="shared" si="108"/>
        <v/>
      </c>
      <c r="R354" s="37" t="str">
        <f t="shared" si="109"/>
        <v/>
      </c>
      <c r="S354" s="37" t="str">
        <f t="shared" si="110"/>
        <v/>
      </c>
      <c r="T354" s="69" t="str">
        <f t="shared" si="111"/>
        <v/>
      </c>
      <c r="U354" s="37" t="str">
        <f t="shared" si="105"/>
        <v/>
      </c>
      <c r="V354" s="37" t="str">
        <f t="shared" si="106"/>
        <v/>
      </c>
      <c r="W354" s="206" t="str">
        <f t="shared" si="123"/>
        <v/>
      </c>
      <c r="X354" s="206" t="str">
        <f t="shared" si="124"/>
        <v/>
      </c>
      <c r="Y354" s="37" t="str">
        <f t="shared" si="121"/>
        <v/>
      </c>
      <c r="Z354" s="37" t="str">
        <f t="shared" si="122"/>
        <v/>
      </c>
      <c r="AA354" s="38" t="str">
        <f t="shared" si="112"/>
        <v/>
      </c>
      <c r="AB354" s="39" t="str">
        <f t="shared" si="113"/>
        <v/>
      </c>
      <c r="AC354" s="146" t="str">
        <f>IF(ISBLANK($F354),"",IF(ISNA(VBLookup($F354,Сектора!$B$2:$G$6725,4)),"Unknown",VBLookup($F354,Сектора!$B$2:$G$6725,4)))</f>
        <v/>
      </c>
      <c r="AD354" s="146" t="str">
        <f>IF(ISBLANK($F354),"",IF(ISNA(VBLookup($F354,Сектора!$B$2:$G$6725,3)),"Unknown",VBLookup($F354,Сектора!$B$2:$G$6725,3)))</f>
        <v/>
      </c>
      <c r="AE354" s="146" t="str">
        <f>IF(ISBLANK($F354),"",IF(ISNA(VBLookup($F354,Сектора!$B$2:$G$6725,6)),"Unknown",VBLookup($F354,Сектора!$B$2:$G$6725,6)))</f>
        <v/>
      </c>
      <c r="AF354" s="146" t="str">
        <f>IF(ISNUMBER($B354),VBLookup(WEEKDAY($B354,2),Служебный!$I$2:$J$8,2),"")</f>
        <v/>
      </c>
      <c r="AG354" s="38" t="str">
        <f t="shared" si="114"/>
        <v/>
      </c>
      <c r="AH354" s="146" t="str">
        <f>IF(ISNUMBER($B354),VBLookup(MONTH($B354),Служебный!$L$2:$M$13,2),"")</f>
        <v/>
      </c>
      <c r="AI354" s="38" t="str">
        <f t="shared" si="115"/>
        <v/>
      </c>
      <c r="AJ354" s="210" t="str">
        <f t="shared" si="116"/>
        <v/>
      </c>
      <c r="AK354" s="211" t="str">
        <f t="shared" si="107"/>
        <v/>
      </c>
      <c r="AL354" s="212" t="str">
        <f t="shared" si="117"/>
        <v/>
      </c>
      <c r="AM354" s="213" t="str">
        <f t="shared" si="120"/>
        <v/>
      </c>
      <c r="AN354" s="213" t="str">
        <f t="shared" si="118"/>
        <v/>
      </c>
      <c r="AO354" s="212" t="str">
        <f t="shared" si="119"/>
        <v/>
      </c>
    </row>
    <row r="355" spans="1:41" ht="15" customHeight="1" x14ac:dyDescent="0.25">
      <c r="A355" s="72">
        <v>354</v>
      </c>
      <c r="B355" s="214"/>
      <c r="C355" s="214"/>
      <c r="D355" s="204"/>
      <c r="E355" s="204"/>
      <c r="F355" s="151"/>
      <c r="G355" s="151"/>
      <c r="H355" s="36"/>
      <c r="I355" s="80"/>
      <c r="J355" s="80"/>
      <c r="K355" s="81"/>
      <c r="L355" s="152"/>
      <c r="M355" s="152"/>
      <c r="N355" s="215"/>
      <c r="O355" s="152"/>
      <c r="P355" s="80"/>
      <c r="Q355" s="37" t="str">
        <f t="shared" si="108"/>
        <v/>
      </c>
      <c r="R355" s="37" t="str">
        <f t="shared" si="109"/>
        <v/>
      </c>
      <c r="S355" s="37" t="str">
        <f t="shared" si="110"/>
        <v/>
      </c>
      <c r="T355" s="69" t="str">
        <f t="shared" si="111"/>
        <v/>
      </c>
      <c r="U355" s="37" t="str">
        <f t="shared" si="105"/>
        <v/>
      </c>
      <c r="V355" s="37" t="str">
        <f t="shared" si="106"/>
        <v/>
      </c>
      <c r="W355" s="206" t="str">
        <f t="shared" si="123"/>
        <v/>
      </c>
      <c r="X355" s="206" t="str">
        <f t="shared" si="124"/>
        <v/>
      </c>
      <c r="Y355" s="37" t="str">
        <f t="shared" si="121"/>
        <v/>
      </c>
      <c r="Z355" s="37" t="str">
        <f t="shared" si="122"/>
        <v/>
      </c>
      <c r="AA355" s="38" t="str">
        <f t="shared" si="112"/>
        <v/>
      </c>
      <c r="AB355" s="39" t="str">
        <f t="shared" si="113"/>
        <v/>
      </c>
      <c r="AC355" s="146" t="str">
        <f>IF(ISBLANK($F355),"",IF(ISNA(VBLookup($F355,Сектора!$B$2:$G$6725,4)),"Unknown",VBLookup($F355,Сектора!$B$2:$G$6725,4)))</f>
        <v/>
      </c>
      <c r="AD355" s="146" t="str">
        <f>IF(ISBLANK($F355),"",IF(ISNA(VBLookup($F355,Сектора!$B$2:$G$6725,3)),"Unknown",VBLookup($F355,Сектора!$B$2:$G$6725,3)))</f>
        <v/>
      </c>
      <c r="AE355" s="146" t="str">
        <f>IF(ISBLANK($F355),"",IF(ISNA(VBLookup($F355,Сектора!$B$2:$G$6725,6)),"Unknown",VBLookup($F355,Сектора!$B$2:$G$6725,6)))</f>
        <v/>
      </c>
      <c r="AF355" s="146" t="str">
        <f>IF(ISNUMBER($B355),VBLookup(WEEKDAY($B355,2),Служебный!$I$2:$J$8,2),"")</f>
        <v/>
      </c>
      <c r="AG355" s="38" t="str">
        <f t="shared" si="114"/>
        <v/>
      </c>
      <c r="AH355" s="146" t="str">
        <f>IF(ISNUMBER($B355),VBLookup(MONTH($B355),Служебный!$L$2:$M$13,2),"")</f>
        <v/>
      </c>
      <c r="AI355" s="38" t="str">
        <f t="shared" si="115"/>
        <v/>
      </c>
      <c r="AJ355" s="210" t="str">
        <f t="shared" si="116"/>
        <v/>
      </c>
      <c r="AK355" s="211" t="str">
        <f t="shared" si="107"/>
        <v/>
      </c>
      <c r="AL355" s="212" t="str">
        <f t="shared" si="117"/>
        <v/>
      </c>
      <c r="AM355" s="213" t="str">
        <f t="shared" si="120"/>
        <v/>
      </c>
      <c r="AN355" s="213" t="str">
        <f t="shared" si="118"/>
        <v/>
      </c>
      <c r="AO355" s="212" t="str">
        <f t="shared" si="119"/>
        <v/>
      </c>
    </row>
    <row r="356" spans="1:41" ht="15" customHeight="1" x14ac:dyDescent="0.25">
      <c r="A356" s="72">
        <v>355</v>
      </c>
      <c r="B356" s="214"/>
      <c r="C356" s="214"/>
      <c r="D356" s="204"/>
      <c r="E356" s="204"/>
      <c r="F356" s="151"/>
      <c r="G356" s="151"/>
      <c r="H356" s="36"/>
      <c r="I356" s="80"/>
      <c r="J356" s="80"/>
      <c r="K356" s="81"/>
      <c r="L356" s="152"/>
      <c r="M356" s="152"/>
      <c r="N356" s="215"/>
      <c r="O356" s="152"/>
      <c r="P356" s="80"/>
      <c r="Q356" s="37" t="str">
        <f t="shared" si="108"/>
        <v/>
      </c>
      <c r="R356" s="37" t="str">
        <f t="shared" si="109"/>
        <v/>
      </c>
      <c r="S356" s="37" t="str">
        <f t="shared" si="110"/>
        <v/>
      </c>
      <c r="T356" s="69" t="str">
        <f t="shared" si="111"/>
        <v/>
      </c>
      <c r="U356" s="37" t="str">
        <f t="shared" si="105"/>
        <v/>
      </c>
      <c r="V356" s="37" t="str">
        <f t="shared" si="106"/>
        <v/>
      </c>
      <c r="W356" s="206" t="str">
        <f t="shared" si="123"/>
        <v/>
      </c>
      <c r="X356" s="206" t="str">
        <f t="shared" si="124"/>
        <v/>
      </c>
      <c r="Y356" s="37" t="str">
        <f t="shared" si="121"/>
        <v/>
      </c>
      <c r="Z356" s="37" t="str">
        <f t="shared" si="122"/>
        <v/>
      </c>
      <c r="AA356" s="38" t="str">
        <f t="shared" si="112"/>
        <v/>
      </c>
      <c r="AB356" s="39" t="str">
        <f t="shared" si="113"/>
        <v/>
      </c>
      <c r="AC356" s="146" t="str">
        <f>IF(ISBLANK($F356),"",IF(ISNA(VBLookup($F356,Сектора!$B$2:$G$6725,4)),"Unknown",VBLookup($F356,Сектора!$B$2:$G$6725,4)))</f>
        <v/>
      </c>
      <c r="AD356" s="146" t="str">
        <f>IF(ISBLANK($F356),"",IF(ISNA(VBLookup($F356,Сектора!$B$2:$G$6725,3)),"Unknown",VBLookup($F356,Сектора!$B$2:$G$6725,3)))</f>
        <v/>
      </c>
      <c r="AE356" s="146" t="str">
        <f>IF(ISBLANK($F356),"",IF(ISNA(VBLookup($F356,Сектора!$B$2:$G$6725,6)),"Unknown",VBLookup($F356,Сектора!$B$2:$G$6725,6)))</f>
        <v/>
      </c>
      <c r="AF356" s="146" t="str">
        <f>IF(ISNUMBER($B356),VBLookup(WEEKDAY($B356,2),Служебный!$I$2:$J$8,2),"")</f>
        <v/>
      </c>
      <c r="AG356" s="38" t="str">
        <f t="shared" si="114"/>
        <v/>
      </c>
      <c r="AH356" s="146" t="str">
        <f>IF(ISNUMBER($B356),VBLookup(MONTH($B356),Служебный!$L$2:$M$13,2),"")</f>
        <v/>
      </c>
      <c r="AI356" s="38" t="str">
        <f t="shared" si="115"/>
        <v/>
      </c>
      <c r="AJ356" s="210" t="str">
        <f t="shared" si="116"/>
        <v/>
      </c>
      <c r="AK356" s="211" t="str">
        <f t="shared" si="107"/>
        <v/>
      </c>
      <c r="AL356" s="212" t="str">
        <f t="shared" si="117"/>
        <v/>
      </c>
      <c r="AM356" s="213" t="str">
        <f t="shared" si="120"/>
        <v/>
      </c>
      <c r="AN356" s="213" t="str">
        <f t="shared" si="118"/>
        <v/>
      </c>
      <c r="AO356" s="212" t="str">
        <f t="shared" si="119"/>
        <v/>
      </c>
    </row>
    <row r="357" spans="1:41" ht="15" customHeight="1" x14ac:dyDescent="0.25">
      <c r="A357" s="72">
        <v>356</v>
      </c>
      <c r="B357" s="214"/>
      <c r="C357" s="214"/>
      <c r="D357" s="204"/>
      <c r="E357" s="204"/>
      <c r="F357" s="151"/>
      <c r="G357" s="151"/>
      <c r="H357" s="36"/>
      <c r="I357" s="80"/>
      <c r="J357" s="80"/>
      <c r="K357" s="81"/>
      <c r="L357" s="152"/>
      <c r="M357" s="152"/>
      <c r="N357" s="215"/>
      <c r="O357" s="152"/>
      <c r="P357" s="80"/>
      <c r="Q357" s="37" t="str">
        <f t="shared" si="108"/>
        <v/>
      </c>
      <c r="R357" s="37" t="str">
        <f t="shared" si="109"/>
        <v/>
      </c>
      <c r="S357" s="37" t="str">
        <f t="shared" si="110"/>
        <v/>
      </c>
      <c r="T357" s="69" t="str">
        <f t="shared" si="111"/>
        <v/>
      </c>
      <c r="U357" s="37" t="str">
        <f t="shared" si="105"/>
        <v/>
      </c>
      <c r="V357" s="37" t="str">
        <f t="shared" si="106"/>
        <v/>
      </c>
      <c r="W357" s="206" t="str">
        <f t="shared" si="123"/>
        <v/>
      </c>
      <c r="X357" s="206" t="str">
        <f t="shared" si="124"/>
        <v/>
      </c>
      <c r="Y357" s="37" t="str">
        <f t="shared" si="121"/>
        <v/>
      </c>
      <c r="Z357" s="37" t="str">
        <f t="shared" si="122"/>
        <v/>
      </c>
      <c r="AA357" s="38" t="str">
        <f t="shared" si="112"/>
        <v/>
      </c>
      <c r="AB357" s="39" t="str">
        <f t="shared" si="113"/>
        <v/>
      </c>
      <c r="AC357" s="146" t="str">
        <f>IF(ISBLANK($F357),"",IF(ISNA(VBLookup($F357,Сектора!$B$2:$G$6725,4)),"Unknown",VBLookup($F357,Сектора!$B$2:$G$6725,4)))</f>
        <v/>
      </c>
      <c r="AD357" s="146" t="str">
        <f>IF(ISBLANK($F357),"",IF(ISNA(VBLookup($F357,Сектора!$B$2:$G$6725,3)),"Unknown",VBLookup($F357,Сектора!$B$2:$G$6725,3)))</f>
        <v/>
      </c>
      <c r="AE357" s="146" t="str">
        <f>IF(ISBLANK($F357),"",IF(ISNA(VBLookup($F357,Сектора!$B$2:$G$6725,6)),"Unknown",VBLookup($F357,Сектора!$B$2:$G$6725,6)))</f>
        <v/>
      </c>
      <c r="AF357" s="146" t="str">
        <f>IF(ISNUMBER($B357),VBLookup(WEEKDAY($B357,2),Служебный!$I$2:$J$8,2),"")</f>
        <v/>
      </c>
      <c r="AG357" s="38" t="str">
        <f t="shared" si="114"/>
        <v/>
      </c>
      <c r="AH357" s="146" t="str">
        <f>IF(ISNUMBER($B357),VBLookup(MONTH($B357),Служебный!$L$2:$M$13,2),"")</f>
        <v/>
      </c>
      <c r="AI357" s="38" t="str">
        <f t="shared" si="115"/>
        <v/>
      </c>
      <c r="AJ357" s="210" t="str">
        <f t="shared" si="116"/>
        <v/>
      </c>
      <c r="AK357" s="211" t="str">
        <f t="shared" si="107"/>
        <v/>
      </c>
      <c r="AL357" s="212" t="str">
        <f t="shared" si="117"/>
        <v/>
      </c>
      <c r="AM357" s="213" t="str">
        <f t="shared" si="120"/>
        <v/>
      </c>
      <c r="AN357" s="213" t="str">
        <f t="shared" si="118"/>
        <v/>
      </c>
      <c r="AO357" s="212" t="str">
        <f t="shared" si="119"/>
        <v/>
      </c>
    </row>
    <row r="358" spans="1:41" ht="15" customHeight="1" x14ac:dyDescent="0.25">
      <c r="A358" s="72">
        <v>357</v>
      </c>
      <c r="B358" s="214"/>
      <c r="C358" s="214"/>
      <c r="D358" s="204"/>
      <c r="E358" s="204"/>
      <c r="F358" s="151"/>
      <c r="G358" s="151"/>
      <c r="H358" s="36"/>
      <c r="I358" s="80"/>
      <c r="J358" s="80"/>
      <c r="K358" s="81"/>
      <c r="L358" s="152"/>
      <c r="M358" s="152"/>
      <c r="N358" s="215"/>
      <c r="O358" s="152"/>
      <c r="P358" s="80"/>
      <c r="Q358" s="37" t="str">
        <f t="shared" si="108"/>
        <v/>
      </c>
      <c r="R358" s="37" t="str">
        <f t="shared" si="109"/>
        <v/>
      </c>
      <c r="S358" s="37" t="str">
        <f t="shared" si="110"/>
        <v/>
      </c>
      <c r="T358" s="69" t="str">
        <f t="shared" si="111"/>
        <v/>
      </c>
      <c r="U358" s="37" t="str">
        <f t="shared" si="105"/>
        <v/>
      </c>
      <c r="V358" s="37" t="str">
        <f t="shared" si="106"/>
        <v/>
      </c>
      <c r="W358" s="206" t="str">
        <f t="shared" si="123"/>
        <v/>
      </c>
      <c r="X358" s="206" t="str">
        <f t="shared" si="124"/>
        <v/>
      </c>
      <c r="Y358" s="37" t="str">
        <f t="shared" si="121"/>
        <v/>
      </c>
      <c r="Z358" s="37" t="str">
        <f t="shared" si="122"/>
        <v/>
      </c>
      <c r="AA358" s="38" t="str">
        <f t="shared" si="112"/>
        <v/>
      </c>
      <c r="AB358" s="39" t="str">
        <f t="shared" si="113"/>
        <v/>
      </c>
      <c r="AC358" s="146" t="str">
        <f>IF(ISBLANK($F358),"",IF(ISNA(VBLookup($F358,Сектора!$B$2:$G$6725,4)),"Unknown",VBLookup($F358,Сектора!$B$2:$G$6725,4)))</f>
        <v/>
      </c>
      <c r="AD358" s="146" t="str">
        <f>IF(ISBLANK($F358),"",IF(ISNA(VBLookup($F358,Сектора!$B$2:$G$6725,3)),"Unknown",VBLookup($F358,Сектора!$B$2:$G$6725,3)))</f>
        <v/>
      </c>
      <c r="AE358" s="146" t="str">
        <f>IF(ISBLANK($F358),"",IF(ISNA(VBLookup($F358,Сектора!$B$2:$G$6725,6)),"Unknown",VBLookup($F358,Сектора!$B$2:$G$6725,6)))</f>
        <v/>
      </c>
      <c r="AF358" s="146" t="str">
        <f>IF(ISNUMBER($B358),VBLookup(WEEKDAY($B358,2),Служебный!$I$2:$J$8,2),"")</f>
        <v/>
      </c>
      <c r="AG358" s="38" t="str">
        <f t="shared" si="114"/>
        <v/>
      </c>
      <c r="AH358" s="146" t="str">
        <f>IF(ISNUMBER($B358),VBLookup(MONTH($B358),Служебный!$L$2:$M$13,2),"")</f>
        <v/>
      </c>
      <c r="AI358" s="38" t="str">
        <f t="shared" si="115"/>
        <v/>
      </c>
      <c r="AJ358" s="210" t="str">
        <f t="shared" si="116"/>
        <v/>
      </c>
      <c r="AK358" s="211" t="str">
        <f t="shared" si="107"/>
        <v/>
      </c>
      <c r="AL358" s="212" t="str">
        <f t="shared" si="117"/>
        <v/>
      </c>
      <c r="AM358" s="213" t="str">
        <f t="shared" si="120"/>
        <v/>
      </c>
      <c r="AN358" s="213" t="str">
        <f t="shared" si="118"/>
        <v/>
      </c>
      <c r="AO358" s="212" t="str">
        <f t="shared" si="119"/>
        <v/>
      </c>
    </row>
    <row r="359" spans="1:41" ht="15" customHeight="1" x14ac:dyDescent="0.25">
      <c r="A359" s="72">
        <v>358</v>
      </c>
      <c r="B359" s="214"/>
      <c r="C359" s="214"/>
      <c r="D359" s="204"/>
      <c r="E359" s="204"/>
      <c r="F359" s="151"/>
      <c r="G359" s="151"/>
      <c r="H359" s="36"/>
      <c r="I359" s="80"/>
      <c r="J359" s="80"/>
      <c r="K359" s="81"/>
      <c r="L359" s="152"/>
      <c r="M359" s="152"/>
      <c r="N359" s="215"/>
      <c r="O359" s="152"/>
      <c r="P359" s="80"/>
      <c r="Q359" s="37" t="str">
        <f t="shared" si="108"/>
        <v/>
      </c>
      <c r="R359" s="37" t="str">
        <f t="shared" si="109"/>
        <v/>
      </c>
      <c r="S359" s="37" t="str">
        <f t="shared" si="110"/>
        <v/>
      </c>
      <c r="T359" s="69" t="str">
        <f t="shared" si="111"/>
        <v/>
      </c>
      <c r="U359" s="37" t="str">
        <f t="shared" si="105"/>
        <v/>
      </c>
      <c r="V359" s="37" t="str">
        <f t="shared" si="106"/>
        <v/>
      </c>
      <c r="W359" s="206" t="str">
        <f t="shared" si="123"/>
        <v/>
      </c>
      <c r="X359" s="206" t="str">
        <f t="shared" si="124"/>
        <v/>
      </c>
      <c r="Y359" s="37" t="str">
        <f t="shared" si="121"/>
        <v/>
      </c>
      <c r="Z359" s="37" t="str">
        <f t="shared" si="122"/>
        <v/>
      </c>
      <c r="AA359" s="38" t="str">
        <f t="shared" si="112"/>
        <v/>
      </c>
      <c r="AB359" s="39" t="str">
        <f t="shared" si="113"/>
        <v/>
      </c>
      <c r="AC359" s="146" t="str">
        <f>IF(ISBLANK($F359),"",IF(ISNA(VBLookup($F359,Сектора!$B$2:$G$6725,4)),"Unknown",VBLookup($F359,Сектора!$B$2:$G$6725,4)))</f>
        <v/>
      </c>
      <c r="AD359" s="146" t="str">
        <f>IF(ISBLANK($F359),"",IF(ISNA(VBLookup($F359,Сектора!$B$2:$G$6725,3)),"Unknown",VBLookup($F359,Сектора!$B$2:$G$6725,3)))</f>
        <v/>
      </c>
      <c r="AE359" s="146" t="str">
        <f>IF(ISBLANK($F359),"",IF(ISNA(VBLookup($F359,Сектора!$B$2:$G$6725,6)),"Unknown",VBLookup($F359,Сектора!$B$2:$G$6725,6)))</f>
        <v/>
      </c>
      <c r="AF359" s="146" t="str">
        <f>IF(ISNUMBER($B359),VBLookup(WEEKDAY($B359,2),Служебный!$I$2:$J$8,2),"")</f>
        <v/>
      </c>
      <c r="AG359" s="38" t="str">
        <f t="shared" si="114"/>
        <v/>
      </c>
      <c r="AH359" s="146" t="str">
        <f>IF(ISNUMBER($B359),VBLookup(MONTH($B359),Служебный!$L$2:$M$13,2),"")</f>
        <v/>
      </c>
      <c r="AI359" s="38" t="str">
        <f t="shared" si="115"/>
        <v/>
      </c>
      <c r="AJ359" s="210" t="str">
        <f t="shared" si="116"/>
        <v/>
      </c>
      <c r="AK359" s="211" t="str">
        <f t="shared" si="107"/>
        <v/>
      </c>
      <c r="AL359" s="212" t="str">
        <f t="shared" si="117"/>
        <v/>
      </c>
      <c r="AM359" s="213" t="str">
        <f t="shared" si="120"/>
        <v/>
      </c>
      <c r="AN359" s="213" t="str">
        <f t="shared" si="118"/>
        <v/>
      </c>
      <c r="AO359" s="212" t="str">
        <f t="shared" si="119"/>
        <v/>
      </c>
    </row>
    <row r="360" spans="1:41" ht="15" customHeight="1" x14ac:dyDescent="0.25">
      <c r="A360" s="72">
        <v>359</v>
      </c>
      <c r="B360" s="214"/>
      <c r="C360" s="214"/>
      <c r="D360" s="204"/>
      <c r="E360" s="204"/>
      <c r="F360" s="151"/>
      <c r="G360" s="151"/>
      <c r="H360" s="36"/>
      <c r="I360" s="80"/>
      <c r="J360" s="80"/>
      <c r="K360" s="81"/>
      <c r="L360" s="152"/>
      <c r="M360" s="152"/>
      <c r="N360" s="215"/>
      <c r="O360" s="152"/>
      <c r="P360" s="80"/>
      <c r="Q360" s="37" t="str">
        <f t="shared" si="108"/>
        <v/>
      </c>
      <c r="R360" s="37" t="str">
        <f t="shared" si="109"/>
        <v/>
      </c>
      <c r="S360" s="37" t="str">
        <f t="shared" si="110"/>
        <v/>
      </c>
      <c r="T360" s="69" t="str">
        <f t="shared" si="111"/>
        <v/>
      </c>
      <c r="U360" s="37" t="str">
        <f t="shared" si="105"/>
        <v/>
      </c>
      <c r="V360" s="37" t="str">
        <f t="shared" si="106"/>
        <v/>
      </c>
      <c r="W360" s="206" t="str">
        <f t="shared" si="123"/>
        <v/>
      </c>
      <c r="X360" s="206" t="str">
        <f t="shared" si="124"/>
        <v/>
      </c>
      <c r="Y360" s="37" t="str">
        <f t="shared" si="121"/>
        <v/>
      </c>
      <c r="Z360" s="37" t="str">
        <f t="shared" si="122"/>
        <v/>
      </c>
      <c r="AA360" s="38" t="str">
        <f t="shared" si="112"/>
        <v/>
      </c>
      <c r="AB360" s="39" t="str">
        <f t="shared" si="113"/>
        <v/>
      </c>
      <c r="AC360" s="146" t="str">
        <f>IF(ISBLANK($F360),"",IF(ISNA(VBLookup($F360,Сектора!$B$2:$G$6725,4)),"Unknown",VBLookup($F360,Сектора!$B$2:$G$6725,4)))</f>
        <v/>
      </c>
      <c r="AD360" s="146" t="str">
        <f>IF(ISBLANK($F360),"",IF(ISNA(VBLookup($F360,Сектора!$B$2:$G$6725,3)),"Unknown",VBLookup($F360,Сектора!$B$2:$G$6725,3)))</f>
        <v/>
      </c>
      <c r="AE360" s="146" t="str">
        <f>IF(ISBLANK($F360),"",IF(ISNA(VBLookup($F360,Сектора!$B$2:$G$6725,6)),"Unknown",VBLookup($F360,Сектора!$B$2:$G$6725,6)))</f>
        <v/>
      </c>
      <c r="AF360" s="146" t="str">
        <f>IF(ISNUMBER($B360),VBLookup(WEEKDAY($B360,2),Служебный!$I$2:$J$8,2),"")</f>
        <v/>
      </c>
      <c r="AG360" s="38" t="str">
        <f t="shared" si="114"/>
        <v/>
      </c>
      <c r="AH360" s="146" t="str">
        <f>IF(ISNUMBER($B360),VBLookup(MONTH($B360),Служебный!$L$2:$M$13,2),"")</f>
        <v/>
      </c>
      <c r="AI360" s="38" t="str">
        <f t="shared" si="115"/>
        <v/>
      </c>
      <c r="AJ360" s="210" t="str">
        <f t="shared" si="116"/>
        <v/>
      </c>
      <c r="AK360" s="211" t="str">
        <f t="shared" si="107"/>
        <v/>
      </c>
      <c r="AL360" s="212" t="str">
        <f t="shared" si="117"/>
        <v/>
      </c>
      <c r="AM360" s="213" t="str">
        <f t="shared" si="120"/>
        <v/>
      </c>
      <c r="AN360" s="213" t="str">
        <f t="shared" si="118"/>
        <v/>
      </c>
      <c r="AO360" s="212" t="str">
        <f t="shared" si="119"/>
        <v/>
      </c>
    </row>
    <row r="361" spans="1:41" ht="15" customHeight="1" x14ac:dyDescent="0.25">
      <c r="A361" s="72">
        <v>360</v>
      </c>
      <c r="B361" s="214"/>
      <c r="C361" s="214"/>
      <c r="D361" s="204"/>
      <c r="E361" s="204"/>
      <c r="F361" s="151"/>
      <c r="G361" s="151"/>
      <c r="H361" s="36"/>
      <c r="I361" s="80"/>
      <c r="J361" s="80"/>
      <c r="K361" s="81"/>
      <c r="L361" s="152"/>
      <c r="M361" s="152"/>
      <c r="N361" s="215"/>
      <c r="O361" s="152"/>
      <c r="P361" s="80"/>
      <c r="Q361" s="37" t="str">
        <f t="shared" si="108"/>
        <v/>
      </c>
      <c r="R361" s="37" t="str">
        <f t="shared" si="109"/>
        <v/>
      </c>
      <c r="S361" s="37" t="str">
        <f t="shared" si="110"/>
        <v/>
      </c>
      <c r="T361" s="69" t="str">
        <f t="shared" si="111"/>
        <v/>
      </c>
      <c r="U361" s="37" t="str">
        <f t="shared" si="105"/>
        <v/>
      </c>
      <c r="V361" s="37" t="str">
        <f t="shared" si="106"/>
        <v/>
      </c>
      <c r="W361" s="206" t="str">
        <f t="shared" si="123"/>
        <v/>
      </c>
      <c r="X361" s="206" t="str">
        <f t="shared" si="124"/>
        <v/>
      </c>
      <c r="Y361" s="37" t="str">
        <f t="shared" si="121"/>
        <v/>
      </c>
      <c r="Z361" s="37" t="str">
        <f t="shared" si="122"/>
        <v/>
      </c>
      <c r="AA361" s="38" t="str">
        <f t="shared" si="112"/>
        <v/>
      </c>
      <c r="AB361" s="39" t="str">
        <f t="shared" si="113"/>
        <v/>
      </c>
      <c r="AC361" s="146" t="str">
        <f>IF(ISBLANK($F361),"",IF(ISNA(VBLookup($F361,Сектора!$B$2:$G$6725,4)),"Unknown",VBLookup($F361,Сектора!$B$2:$G$6725,4)))</f>
        <v/>
      </c>
      <c r="AD361" s="146" t="str">
        <f>IF(ISBLANK($F361),"",IF(ISNA(VBLookup($F361,Сектора!$B$2:$G$6725,3)),"Unknown",VBLookup($F361,Сектора!$B$2:$G$6725,3)))</f>
        <v/>
      </c>
      <c r="AE361" s="146" t="str">
        <f>IF(ISBLANK($F361),"",IF(ISNA(VBLookup($F361,Сектора!$B$2:$G$6725,6)),"Unknown",VBLookup($F361,Сектора!$B$2:$G$6725,6)))</f>
        <v/>
      </c>
      <c r="AF361" s="146" t="str">
        <f>IF(ISNUMBER($B361),VBLookup(WEEKDAY($B361,2),Служебный!$I$2:$J$8,2),"")</f>
        <v/>
      </c>
      <c r="AG361" s="38" t="str">
        <f t="shared" si="114"/>
        <v/>
      </c>
      <c r="AH361" s="146" t="str">
        <f>IF(ISNUMBER($B361),VBLookup(MONTH($B361),Служебный!$L$2:$M$13,2),"")</f>
        <v/>
      </c>
      <c r="AI361" s="38" t="str">
        <f t="shared" si="115"/>
        <v/>
      </c>
      <c r="AJ361" s="210" t="str">
        <f t="shared" si="116"/>
        <v/>
      </c>
      <c r="AK361" s="211" t="str">
        <f t="shared" si="107"/>
        <v/>
      </c>
      <c r="AL361" s="212" t="str">
        <f t="shared" si="117"/>
        <v/>
      </c>
      <c r="AM361" s="213" t="str">
        <f t="shared" si="120"/>
        <v/>
      </c>
      <c r="AN361" s="213" t="str">
        <f t="shared" si="118"/>
        <v/>
      </c>
      <c r="AO361" s="212" t="str">
        <f t="shared" si="119"/>
        <v/>
      </c>
    </row>
    <row r="362" spans="1:41" ht="15" customHeight="1" x14ac:dyDescent="0.25">
      <c r="A362" s="72">
        <v>361</v>
      </c>
      <c r="B362" s="214"/>
      <c r="C362" s="214"/>
      <c r="D362" s="204"/>
      <c r="E362" s="204"/>
      <c r="F362" s="151"/>
      <c r="G362" s="151"/>
      <c r="H362" s="36"/>
      <c r="I362" s="80"/>
      <c r="J362" s="80"/>
      <c r="K362" s="81"/>
      <c r="L362" s="152"/>
      <c r="M362" s="152"/>
      <c r="N362" s="215"/>
      <c r="O362" s="152"/>
      <c r="P362" s="80"/>
      <c r="Q362" s="37" t="str">
        <f t="shared" si="108"/>
        <v/>
      </c>
      <c r="R362" s="37" t="str">
        <f t="shared" si="109"/>
        <v/>
      </c>
      <c r="S362" s="37" t="str">
        <f t="shared" si="110"/>
        <v/>
      </c>
      <c r="T362" s="69" t="str">
        <f t="shared" si="111"/>
        <v/>
      </c>
      <c r="U362" s="37" t="str">
        <f t="shared" si="105"/>
        <v/>
      </c>
      <c r="V362" s="37" t="str">
        <f t="shared" si="106"/>
        <v/>
      </c>
      <c r="W362" s="206" t="str">
        <f t="shared" si="123"/>
        <v/>
      </c>
      <c r="X362" s="206" t="str">
        <f t="shared" si="124"/>
        <v/>
      </c>
      <c r="Y362" s="37" t="str">
        <f t="shared" si="121"/>
        <v/>
      </c>
      <c r="Z362" s="37" t="str">
        <f t="shared" si="122"/>
        <v/>
      </c>
      <c r="AA362" s="38" t="str">
        <f t="shared" si="112"/>
        <v/>
      </c>
      <c r="AB362" s="39" t="str">
        <f t="shared" si="113"/>
        <v/>
      </c>
      <c r="AC362" s="146" t="str">
        <f>IF(ISBLANK($F362),"",IF(ISNA(VBLookup($F362,Сектора!$B$2:$G$6725,4)),"Unknown",VBLookup($F362,Сектора!$B$2:$G$6725,4)))</f>
        <v/>
      </c>
      <c r="AD362" s="146" t="str">
        <f>IF(ISBLANK($F362),"",IF(ISNA(VBLookup($F362,Сектора!$B$2:$G$6725,3)),"Unknown",VBLookup($F362,Сектора!$B$2:$G$6725,3)))</f>
        <v/>
      </c>
      <c r="AE362" s="146" t="str">
        <f>IF(ISBLANK($F362),"",IF(ISNA(VBLookup($F362,Сектора!$B$2:$G$6725,6)),"Unknown",VBLookup($F362,Сектора!$B$2:$G$6725,6)))</f>
        <v/>
      </c>
      <c r="AF362" s="146" t="str">
        <f>IF(ISNUMBER($B362),VBLookup(WEEKDAY($B362,2),Служебный!$I$2:$J$8,2),"")</f>
        <v/>
      </c>
      <c r="AG362" s="38" t="str">
        <f t="shared" si="114"/>
        <v/>
      </c>
      <c r="AH362" s="146" t="str">
        <f>IF(ISNUMBER($B362),VBLookup(MONTH($B362),Служебный!$L$2:$M$13,2),"")</f>
        <v/>
      </c>
      <c r="AI362" s="38" t="str">
        <f t="shared" si="115"/>
        <v/>
      </c>
      <c r="AJ362" s="210" t="str">
        <f t="shared" si="116"/>
        <v/>
      </c>
      <c r="AK362" s="211" t="str">
        <f t="shared" si="107"/>
        <v/>
      </c>
      <c r="AL362" s="212" t="str">
        <f t="shared" si="117"/>
        <v/>
      </c>
      <c r="AM362" s="213" t="str">
        <f t="shared" si="120"/>
        <v/>
      </c>
      <c r="AN362" s="213" t="str">
        <f t="shared" si="118"/>
        <v/>
      </c>
      <c r="AO362" s="212" t="str">
        <f t="shared" si="119"/>
        <v/>
      </c>
    </row>
    <row r="363" spans="1:41" ht="15" customHeight="1" x14ac:dyDescent="0.25">
      <c r="A363" s="72">
        <v>362</v>
      </c>
      <c r="B363" s="214"/>
      <c r="C363" s="214"/>
      <c r="D363" s="204"/>
      <c r="E363" s="204"/>
      <c r="F363" s="151"/>
      <c r="G363" s="151"/>
      <c r="H363" s="36"/>
      <c r="I363" s="80"/>
      <c r="J363" s="80"/>
      <c r="K363" s="81"/>
      <c r="L363" s="152"/>
      <c r="M363" s="152"/>
      <c r="N363" s="215"/>
      <c r="O363" s="152"/>
      <c r="P363" s="80"/>
      <c r="Q363" s="37" t="str">
        <f t="shared" si="108"/>
        <v/>
      </c>
      <c r="R363" s="37" t="str">
        <f t="shared" si="109"/>
        <v/>
      </c>
      <c r="S363" s="37" t="str">
        <f t="shared" si="110"/>
        <v/>
      </c>
      <c r="T363" s="69" t="str">
        <f t="shared" si="111"/>
        <v/>
      </c>
      <c r="U363" s="37" t="str">
        <f t="shared" si="105"/>
        <v/>
      </c>
      <c r="V363" s="37" t="str">
        <f t="shared" si="106"/>
        <v/>
      </c>
      <c r="W363" s="206" t="str">
        <f t="shared" si="123"/>
        <v/>
      </c>
      <c r="X363" s="206" t="str">
        <f t="shared" si="124"/>
        <v/>
      </c>
      <c r="Y363" s="37" t="str">
        <f t="shared" si="121"/>
        <v/>
      </c>
      <c r="Z363" s="37" t="str">
        <f t="shared" si="122"/>
        <v/>
      </c>
      <c r="AA363" s="38" t="str">
        <f t="shared" si="112"/>
        <v/>
      </c>
      <c r="AB363" s="39" t="str">
        <f t="shared" si="113"/>
        <v/>
      </c>
      <c r="AC363" s="146" t="str">
        <f>IF(ISBLANK($F363),"",IF(ISNA(VBLookup($F363,Сектора!$B$2:$G$6725,4)),"Unknown",VBLookup($F363,Сектора!$B$2:$G$6725,4)))</f>
        <v/>
      </c>
      <c r="AD363" s="146" t="str">
        <f>IF(ISBLANK($F363),"",IF(ISNA(VBLookup($F363,Сектора!$B$2:$G$6725,3)),"Unknown",VBLookup($F363,Сектора!$B$2:$G$6725,3)))</f>
        <v/>
      </c>
      <c r="AE363" s="146" t="str">
        <f>IF(ISBLANK($F363),"",IF(ISNA(VBLookup($F363,Сектора!$B$2:$G$6725,6)),"Unknown",VBLookup($F363,Сектора!$B$2:$G$6725,6)))</f>
        <v/>
      </c>
      <c r="AF363" s="146" t="str">
        <f>IF(ISNUMBER($B363),VBLookup(WEEKDAY($B363,2),Служебный!$I$2:$J$8,2),"")</f>
        <v/>
      </c>
      <c r="AG363" s="38" t="str">
        <f t="shared" si="114"/>
        <v/>
      </c>
      <c r="AH363" s="146" t="str">
        <f>IF(ISNUMBER($B363),VBLookup(MONTH($B363),Служебный!$L$2:$M$13,2),"")</f>
        <v/>
      </c>
      <c r="AI363" s="38" t="str">
        <f t="shared" si="115"/>
        <v/>
      </c>
      <c r="AJ363" s="210" t="str">
        <f t="shared" si="116"/>
        <v/>
      </c>
      <c r="AK363" s="211" t="str">
        <f t="shared" si="107"/>
        <v/>
      </c>
      <c r="AL363" s="212" t="str">
        <f t="shared" si="117"/>
        <v/>
      </c>
      <c r="AM363" s="213" t="str">
        <f t="shared" si="120"/>
        <v/>
      </c>
      <c r="AN363" s="213" t="str">
        <f t="shared" si="118"/>
        <v/>
      </c>
      <c r="AO363" s="212" t="str">
        <f t="shared" si="119"/>
        <v/>
      </c>
    </row>
    <row r="364" spans="1:41" ht="15" customHeight="1" x14ac:dyDescent="0.25">
      <c r="A364" s="72">
        <v>363</v>
      </c>
      <c r="B364" s="214"/>
      <c r="C364" s="214"/>
      <c r="D364" s="204"/>
      <c r="E364" s="204"/>
      <c r="F364" s="151"/>
      <c r="G364" s="151"/>
      <c r="H364" s="36"/>
      <c r="I364" s="80"/>
      <c r="J364" s="80"/>
      <c r="K364" s="81"/>
      <c r="L364" s="152"/>
      <c r="M364" s="152"/>
      <c r="N364" s="215"/>
      <c r="O364" s="152"/>
      <c r="P364" s="80"/>
      <c r="Q364" s="37" t="str">
        <f t="shared" si="108"/>
        <v/>
      </c>
      <c r="R364" s="37" t="str">
        <f t="shared" si="109"/>
        <v/>
      </c>
      <c r="S364" s="37" t="str">
        <f t="shared" si="110"/>
        <v/>
      </c>
      <c r="T364" s="69" t="str">
        <f t="shared" si="111"/>
        <v/>
      </c>
      <c r="U364" s="37" t="str">
        <f t="shared" si="105"/>
        <v/>
      </c>
      <c r="V364" s="37" t="str">
        <f t="shared" si="106"/>
        <v/>
      </c>
      <c r="W364" s="206" t="str">
        <f t="shared" si="123"/>
        <v/>
      </c>
      <c r="X364" s="206" t="str">
        <f t="shared" si="124"/>
        <v/>
      </c>
      <c r="Y364" s="37" t="str">
        <f t="shared" si="121"/>
        <v/>
      </c>
      <c r="Z364" s="37" t="str">
        <f t="shared" si="122"/>
        <v/>
      </c>
      <c r="AA364" s="38" t="str">
        <f t="shared" si="112"/>
        <v/>
      </c>
      <c r="AB364" s="39" t="str">
        <f t="shared" si="113"/>
        <v/>
      </c>
      <c r="AC364" s="146" t="str">
        <f>IF(ISBLANK($F364),"",IF(ISNA(VBLookup($F364,Сектора!$B$2:$G$6725,4)),"Unknown",VBLookup($F364,Сектора!$B$2:$G$6725,4)))</f>
        <v/>
      </c>
      <c r="AD364" s="146" t="str">
        <f>IF(ISBLANK($F364),"",IF(ISNA(VBLookup($F364,Сектора!$B$2:$G$6725,3)),"Unknown",VBLookup($F364,Сектора!$B$2:$G$6725,3)))</f>
        <v/>
      </c>
      <c r="AE364" s="146" t="str">
        <f>IF(ISBLANK($F364),"",IF(ISNA(VBLookup($F364,Сектора!$B$2:$G$6725,6)),"Unknown",VBLookup($F364,Сектора!$B$2:$G$6725,6)))</f>
        <v/>
      </c>
      <c r="AF364" s="146" t="str">
        <f>IF(ISNUMBER($B364),VBLookup(WEEKDAY($B364,2),Служебный!$I$2:$J$8,2),"")</f>
        <v/>
      </c>
      <c r="AG364" s="38" t="str">
        <f t="shared" si="114"/>
        <v/>
      </c>
      <c r="AH364" s="146" t="str">
        <f>IF(ISNUMBER($B364),VBLookup(MONTH($B364),Служебный!$L$2:$M$13,2),"")</f>
        <v/>
      </c>
      <c r="AI364" s="38" t="str">
        <f t="shared" si="115"/>
        <v/>
      </c>
      <c r="AJ364" s="210" t="str">
        <f t="shared" si="116"/>
        <v/>
      </c>
      <c r="AK364" s="211" t="str">
        <f t="shared" si="107"/>
        <v/>
      </c>
      <c r="AL364" s="212" t="str">
        <f t="shared" si="117"/>
        <v/>
      </c>
      <c r="AM364" s="213" t="str">
        <f t="shared" si="120"/>
        <v/>
      </c>
      <c r="AN364" s="213" t="str">
        <f t="shared" si="118"/>
        <v/>
      </c>
      <c r="AO364" s="212" t="str">
        <f t="shared" si="119"/>
        <v/>
      </c>
    </row>
    <row r="365" spans="1:41" ht="15" customHeight="1" x14ac:dyDescent="0.25">
      <c r="A365" s="72">
        <v>364</v>
      </c>
      <c r="B365" s="214"/>
      <c r="C365" s="214"/>
      <c r="D365" s="204"/>
      <c r="E365" s="204"/>
      <c r="F365" s="151"/>
      <c r="G365" s="151"/>
      <c r="H365" s="36"/>
      <c r="I365" s="80"/>
      <c r="J365" s="80"/>
      <c r="K365" s="81"/>
      <c r="L365" s="152"/>
      <c r="M365" s="152"/>
      <c r="N365" s="215"/>
      <c r="O365" s="152"/>
      <c r="P365" s="80"/>
      <c r="Q365" s="37" t="str">
        <f t="shared" si="108"/>
        <v/>
      </c>
      <c r="R365" s="37" t="str">
        <f t="shared" si="109"/>
        <v/>
      </c>
      <c r="S365" s="37" t="str">
        <f t="shared" si="110"/>
        <v/>
      </c>
      <c r="T365" s="69" t="str">
        <f t="shared" si="111"/>
        <v/>
      </c>
      <c r="U365" s="37" t="str">
        <f t="shared" si="105"/>
        <v/>
      </c>
      <c r="V365" s="37" t="str">
        <f t="shared" si="106"/>
        <v/>
      </c>
      <c r="W365" s="206" t="str">
        <f t="shared" si="123"/>
        <v/>
      </c>
      <c r="X365" s="206" t="str">
        <f t="shared" si="124"/>
        <v/>
      </c>
      <c r="Y365" s="37" t="str">
        <f t="shared" si="121"/>
        <v/>
      </c>
      <c r="Z365" s="37" t="str">
        <f t="shared" si="122"/>
        <v/>
      </c>
      <c r="AA365" s="38" t="str">
        <f t="shared" si="112"/>
        <v/>
      </c>
      <c r="AB365" s="39" t="str">
        <f t="shared" si="113"/>
        <v/>
      </c>
      <c r="AC365" s="146" t="str">
        <f>IF(ISBLANK($F365),"",IF(ISNA(VBLookup($F365,Сектора!$B$2:$G$6725,4)),"Unknown",VBLookup($F365,Сектора!$B$2:$G$6725,4)))</f>
        <v/>
      </c>
      <c r="AD365" s="146" t="str">
        <f>IF(ISBLANK($F365),"",IF(ISNA(VBLookup($F365,Сектора!$B$2:$G$6725,3)),"Unknown",VBLookup($F365,Сектора!$B$2:$G$6725,3)))</f>
        <v/>
      </c>
      <c r="AE365" s="146" t="str">
        <f>IF(ISBLANK($F365),"",IF(ISNA(VBLookup($F365,Сектора!$B$2:$G$6725,6)),"Unknown",VBLookup($F365,Сектора!$B$2:$G$6725,6)))</f>
        <v/>
      </c>
      <c r="AF365" s="146" t="str">
        <f>IF(ISNUMBER($B365),VBLookup(WEEKDAY($B365,2),Служебный!$I$2:$J$8,2),"")</f>
        <v/>
      </c>
      <c r="AG365" s="38" t="str">
        <f t="shared" si="114"/>
        <v/>
      </c>
      <c r="AH365" s="146" t="str">
        <f>IF(ISNUMBER($B365),VBLookup(MONTH($B365),Служебный!$L$2:$M$13,2),"")</f>
        <v/>
      </c>
      <c r="AI365" s="38" t="str">
        <f t="shared" si="115"/>
        <v/>
      </c>
      <c r="AJ365" s="210" t="str">
        <f t="shared" si="116"/>
        <v/>
      </c>
      <c r="AK365" s="211" t="str">
        <f t="shared" si="107"/>
        <v/>
      </c>
      <c r="AL365" s="212" t="str">
        <f t="shared" si="117"/>
        <v/>
      </c>
      <c r="AM365" s="213" t="str">
        <f t="shared" si="120"/>
        <v/>
      </c>
      <c r="AN365" s="213" t="str">
        <f t="shared" si="118"/>
        <v/>
      </c>
      <c r="AO365" s="212" t="str">
        <f t="shared" si="119"/>
        <v/>
      </c>
    </row>
    <row r="366" spans="1:41" ht="15" customHeight="1" x14ac:dyDescent="0.25">
      <c r="A366" s="72">
        <v>365</v>
      </c>
      <c r="B366" s="214"/>
      <c r="C366" s="214"/>
      <c r="D366" s="204"/>
      <c r="E366" s="204"/>
      <c r="F366" s="151"/>
      <c r="G366" s="151"/>
      <c r="H366" s="36"/>
      <c r="I366" s="80"/>
      <c r="J366" s="80"/>
      <c r="K366" s="81"/>
      <c r="L366" s="152"/>
      <c r="M366" s="152"/>
      <c r="N366" s="215"/>
      <c r="O366" s="152"/>
      <c r="P366" s="80"/>
      <c r="Q366" s="37" t="str">
        <f t="shared" si="108"/>
        <v/>
      </c>
      <c r="R366" s="37" t="str">
        <f t="shared" si="109"/>
        <v/>
      </c>
      <c r="S366" s="37" t="str">
        <f t="shared" si="110"/>
        <v/>
      </c>
      <c r="T366" s="69" t="str">
        <f t="shared" si="111"/>
        <v/>
      </c>
      <c r="U366" s="37" t="str">
        <f t="shared" si="105"/>
        <v/>
      </c>
      <c r="V366" s="37" t="str">
        <f t="shared" si="106"/>
        <v/>
      </c>
      <c r="W366" s="206" t="str">
        <f t="shared" si="123"/>
        <v/>
      </c>
      <c r="X366" s="206" t="str">
        <f t="shared" si="124"/>
        <v/>
      </c>
      <c r="Y366" s="37" t="str">
        <f t="shared" si="121"/>
        <v/>
      </c>
      <c r="Z366" s="37" t="str">
        <f t="shared" si="122"/>
        <v/>
      </c>
      <c r="AA366" s="38" t="str">
        <f t="shared" si="112"/>
        <v/>
      </c>
      <c r="AB366" s="39" t="str">
        <f t="shared" si="113"/>
        <v/>
      </c>
      <c r="AC366" s="146" t="str">
        <f>IF(ISBLANK($F366),"",IF(ISNA(VBLookup($F366,Сектора!$B$2:$G$6725,4)),"Unknown",VBLookup($F366,Сектора!$B$2:$G$6725,4)))</f>
        <v/>
      </c>
      <c r="AD366" s="146" t="str">
        <f>IF(ISBLANK($F366),"",IF(ISNA(VBLookup($F366,Сектора!$B$2:$G$6725,3)),"Unknown",VBLookup($F366,Сектора!$B$2:$G$6725,3)))</f>
        <v/>
      </c>
      <c r="AE366" s="146" t="str">
        <f>IF(ISBLANK($F366),"",IF(ISNA(VBLookup($F366,Сектора!$B$2:$G$6725,6)),"Unknown",VBLookup($F366,Сектора!$B$2:$G$6725,6)))</f>
        <v/>
      </c>
      <c r="AF366" s="146" t="str">
        <f>IF(ISNUMBER($B366),VBLookup(WEEKDAY($B366,2),Служебный!$I$2:$J$8,2),"")</f>
        <v/>
      </c>
      <c r="AG366" s="38" t="str">
        <f t="shared" si="114"/>
        <v/>
      </c>
      <c r="AH366" s="146" t="str">
        <f>IF(ISNUMBER($B366),VBLookup(MONTH($B366),Служебный!$L$2:$M$13,2),"")</f>
        <v/>
      </c>
      <c r="AI366" s="38" t="str">
        <f t="shared" si="115"/>
        <v/>
      </c>
      <c r="AJ366" s="210" t="str">
        <f t="shared" si="116"/>
        <v/>
      </c>
      <c r="AK366" s="211" t="str">
        <f t="shared" si="107"/>
        <v/>
      </c>
      <c r="AL366" s="212" t="str">
        <f t="shared" si="117"/>
        <v/>
      </c>
      <c r="AM366" s="213" t="str">
        <f t="shared" si="120"/>
        <v/>
      </c>
      <c r="AN366" s="213" t="str">
        <f t="shared" si="118"/>
        <v/>
      </c>
      <c r="AO366" s="212" t="str">
        <f t="shared" si="119"/>
        <v/>
      </c>
    </row>
    <row r="367" spans="1:41" ht="15" customHeight="1" x14ac:dyDescent="0.25">
      <c r="A367" s="72">
        <v>366</v>
      </c>
      <c r="B367" s="214"/>
      <c r="C367" s="214"/>
      <c r="D367" s="204"/>
      <c r="E367" s="204"/>
      <c r="F367" s="151"/>
      <c r="G367" s="151"/>
      <c r="H367" s="36"/>
      <c r="I367" s="80"/>
      <c r="J367" s="80"/>
      <c r="K367" s="81"/>
      <c r="L367" s="152"/>
      <c r="M367" s="152"/>
      <c r="N367" s="215"/>
      <c r="O367" s="152"/>
      <c r="P367" s="80"/>
      <c r="Q367" s="37" t="str">
        <f t="shared" si="108"/>
        <v/>
      </c>
      <c r="R367" s="37" t="str">
        <f t="shared" si="109"/>
        <v/>
      </c>
      <c r="S367" s="37" t="str">
        <f t="shared" si="110"/>
        <v/>
      </c>
      <c r="T367" s="69" t="str">
        <f t="shared" si="111"/>
        <v/>
      </c>
      <c r="U367" s="37" t="str">
        <f t="shared" si="105"/>
        <v/>
      </c>
      <c r="V367" s="37" t="str">
        <f t="shared" si="106"/>
        <v/>
      </c>
      <c r="W367" s="206" t="str">
        <f t="shared" si="123"/>
        <v/>
      </c>
      <c r="X367" s="206" t="str">
        <f t="shared" si="124"/>
        <v/>
      </c>
      <c r="Y367" s="37" t="str">
        <f t="shared" si="121"/>
        <v/>
      </c>
      <c r="Z367" s="37" t="str">
        <f t="shared" si="122"/>
        <v/>
      </c>
      <c r="AA367" s="38" t="str">
        <f t="shared" si="112"/>
        <v/>
      </c>
      <c r="AB367" s="39" t="str">
        <f t="shared" si="113"/>
        <v/>
      </c>
      <c r="AC367" s="146" t="str">
        <f>IF(ISBLANK($F367),"",IF(ISNA(VBLookup($F367,Сектора!$B$2:$G$6725,4)),"Unknown",VBLookup($F367,Сектора!$B$2:$G$6725,4)))</f>
        <v/>
      </c>
      <c r="AD367" s="146" t="str">
        <f>IF(ISBLANK($F367),"",IF(ISNA(VBLookup($F367,Сектора!$B$2:$G$6725,3)),"Unknown",VBLookup($F367,Сектора!$B$2:$G$6725,3)))</f>
        <v/>
      </c>
      <c r="AE367" s="146" t="str">
        <f>IF(ISBLANK($F367),"",IF(ISNA(VBLookup($F367,Сектора!$B$2:$G$6725,6)),"Unknown",VBLookup($F367,Сектора!$B$2:$G$6725,6)))</f>
        <v/>
      </c>
      <c r="AF367" s="146" t="str">
        <f>IF(ISNUMBER($B367),VBLookup(WEEKDAY($B367,2),Служебный!$I$2:$J$8,2),"")</f>
        <v/>
      </c>
      <c r="AG367" s="38" t="str">
        <f t="shared" si="114"/>
        <v/>
      </c>
      <c r="AH367" s="146" t="str">
        <f>IF(ISNUMBER($B367),VBLookup(MONTH($B367),Служебный!$L$2:$M$13,2),"")</f>
        <v/>
      </c>
      <c r="AI367" s="38" t="str">
        <f t="shared" si="115"/>
        <v/>
      </c>
      <c r="AJ367" s="210" t="str">
        <f t="shared" si="116"/>
        <v/>
      </c>
      <c r="AK367" s="211" t="str">
        <f t="shared" si="107"/>
        <v/>
      </c>
      <c r="AL367" s="212" t="str">
        <f t="shared" si="117"/>
        <v/>
      </c>
      <c r="AM367" s="213" t="str">
        <f t="shared" si="120"/>
        <v/>
      </c>
      <c r="AN367" s="213" t="str">
        <f t="shared" si="118"/>
        <v/>
      </c>
      <c r="AO367" s="212" t="str">
        <f t="shared" si="119"/>
        <v/>
      </c>
    </row>
    <row r="368" spans="1:41" ht="15" customHeight="1" x14ac:dyDescent="0.25">
      <c r="A368" s="72">
        <v>367</v>
      </c>
      <c r="B368" s="214"/>
      <c r="C368" s="214"/>
      <c r="D368" s="204"/>
      <c r="E368" s="204"/>
      <c r="F368" s="151"/>
      <c r="G368" s="151"/>
      <c r="H368" s="36"/>
      <c r="I368" s="80"/>
      <c r="J368" s="80"/>
      <c r="K368" s="81"/>
      <c r="L368" s="152"/>
      <c r="M368" s="152"/>
      <c r="N368" s="215"/>
      <c r="O368" s="152"/>
      <c r="P368" s="80"/>
      <c r="Q368" s="37" t="str">
        <f t="shared" si="108"/>
        <v/>
      </c>
      <c r="R368" s="37" t="str">
        <f t="shared" si="109"/>
        <v/>
      </c>
      <c r="S368" s="37" t="str">
        <f t="shared" si="110"/>
        <v/>
      </c>
      <c r="T368" s="69" t="str">
        <f t="shared" si="111"/>
        <v/>
      </c>
      <c r="U368" s="37" t="str">
        <f t="shared" si="105"/>
        <v/>
      </c>
      <c r="V368" s="37" t="str">
        <f t="shared" si="106"/>
        <v/>
      </c>
      <c r="W368" s="206" t="str">
        <f t="shared" si="123"/>
        <v/>
      </c>
      <c r="X368" s="206" t="str">
        <f t="shared" si="124"/>
        <v/>
      </c>
      <c r="Y368" s="37" t="str">
        <f t="shared" si="121"/>
        <v/>
      </c>
      <c r="Z368" s="37" t="str">
        <f t="shared" si="122"/>
        <v/>
      </c>
      <c r="AA368" s="38" t="str">
        <f t="shared" si="112"/>
        <v/>
      </c>
      <c r="AB368" s="39" t="str">
        <f t="shared" si="113"/>
        <v/>
      </c>
      <c r="AC368" s="146" t="str">
        <f>IF(ISBLANK($F368),"",IF(ISNA(VBLookup($F368,Сектора!$B$2:$G$6725,4)),"Unknown",VBLookup($F368,Сектора!$B$2:$G$6725,4)))</f>
        <v/>
      </c>
      <c r="AD368" s="146" t="str">
        <f>IF(ISBLANK($F368),"",IF(ISNA(VBLookup($F368,Сектора!$B$2:$G$6725,3)),"Unknown",VBLookup($F368,Сектора!$B$2:$G$6725,3)))</f>
        <v/>
      </c>
      <c r="AE368" s="146" t="str">
        <f>IF(ISBLANK($F368),"",IF(ISNA(VBLookup($F368,Сектора!$B$2:$G$6725,6)),"Unknown",VBLookup($F368,Сектора!$B$2:$G$6725,6)))</f>
        <v/>
      </c>
      <c r="AF368" s="146" t="str">
        <f>IF(ISNUMBER($B368),VBLookup(WEEKDAY($B368,2),Служебный!$I$2:$J$8,2),"")</f>
        <v/>
      </c>
      <c r="AG368" s="38" t="str">
        <f t="shared" si="114"/>
        <v/>
      </c>
      <c r="AH368" s="146" t="str">
        <f>IF(ISNUMBER($B368),VBLookup(MONTH($B368),Служебный!$L$2:$M$13,2),"")</f>
        <v/>
      </c>
      <c r="AI368" s="38" t="str">
        <f t="shared" si="115"/>
        <v/>
      </c>
      <c r="AJ368" s="210" t="str">
        <f t="shared" si="116"/>
        <v/>
      </c>
      <c r="AK368" s="211" t="str">
        <f t="shared" si="107"/>
        <v/>
      </c>
      <c r="AL368" s="212" t="str">
        <f t="shared" si="117"/>
        <v/>
      </c>
      <c r="AM368" s="213" t="str">
        <f t="shared" si="120"/>
        <v/>
      </c>
      <c r="AN368" s="213" t="str">
        <f t="shared" si="118"/>
        <v/>
      </c>
      <c r="AO368" s="212" t="str">
        <f t="shared" si="119"/>
        <v/>
      </c>
    </row>
    <row r="369" spans="1:41" ht="15" customHeight="1" x14ac:dyDescent="0.25">
      <c r="A369" s="72">
        <v>368</v>
      </c>
      <c r="B369" s="214"/>
      <c r="C369" s="214"/>
      <c r="D369" s="204"/>
      <c r="E369" s="204"/>
      <c r="F369" s="151"/>
      <c r="G369" s="151"/>
      <c r="H369" s="36"/>
      <c r="I369" s="80"/>
      <c r="J369" s="80"/>
      <c r="K369" s="81"/>
      <c r="L369" s="152"/>
      <c r="M369" s="152"/>
      <c r="N369" s="215"/>
      <c r="O369" s="152"/>
      <c r="P369" s="80"/>
      <c r="Q369" s="37" t="str">
        <f t="shared" si="108"/>
        <v/>
      </c>
      <c r="R369" s="37" t="str">
        <f t="shared" si="109"/>
        <v/>
      </c>
      <c r="S369" s="37" t="str">
        <f t="shared" si="110"/>
        <v/>
      </c>
      <c r="T369" s="69" t="str">
        <f t="shared" si="111"/>
        <v/>
      </c>
      <c r="U369" s="37" t="str">
        <f t="shared" si="105"/>
        <v/>
      </c>
      <c r="V369" s="37" t="str">
        <f t="shared" si="106"/>
        <v/>
      </c>
      <c r="W369" s="206" t="str">
        <f t="shared" si="123"/>
        <v/>
      </c>
      <c r="X369" s="206" t="str">
        <f t="shared" si="124"/>
        <v/>
      </c>
      <c r="Y369" s="37" t="str">
        <f t="shared" si="121"/>
        <v/>
      </c>
      <c r="Z369" s="37" t="str">
        <f t="shared" si="122"/>
        <v/>
      </c>
      <c r="AA369" s="38" t="str">
        <f t="shared" si="112"/>
        <v/>
      </c>
      <c r="AB369" s="39" t="str">
        <f t="shared" si="113"/>
        <v/>
      </c>
      <c r="AC369" s="146" t="str">
        <f>IF(ISBLANK($F369),"",IF(ISNA(VBLookup($F369,Сектора!$B$2:$G$6725,4)),"Unknown",VBLookup($F369,Сектора!$B$2:$G$6725,4)))</f>
        <v/>
      </c>
      <c r="AD369" s="146" t="str">
        <f>IF(ISBLANK($F369),"",IF(ISNA(VBLookup($F369,Сектора!$B$2:$G$6725,3)),"Unknown",VBLookup($F369,Сектора!$B$2:$G$6725,3)))</f>
        <v/>
      </c>
      <c r="AE369" s="146" t="str">
        <f>IF(ISBLANK($F369),"",IF(ISNA(VBLookup($F369,Сектора!$B$2:$G$6725,6)),"Unknown",VBLookup($F369,Сектора!$B$2:$G$6725,6)))</f>
        <v/>
      </c>
      <c r="AF369" s="146" t="str">
        <f>IF(ISNUMBER($B369),VBLookup(WEEKDAY($B369,2),Служебный!$I$2:$J$8,2),"")</f>
        <v/>
      </c>
      <c r="AG369" s="38" t="str">
        <f t="shared" si="114"/>
        <v/>
      </c>
      <c r="AH369" s="146" t="str">
        <f>IF(ISNUMBER($B369),VBLookup(MONTH($B369),Служебный!$L$2:$M$13,2),"")</f>
        <v/>
      </c>
      <c r="AI369" s="38" t="str">
        <f t="shared" si="115"/>
        <v/>
      </c>
      <c r="AJ369" s="210" t="str">
        <f t="shared" si="116"/>
        <v/>
      </c>
      <c r="AK369" s="211" t="str">
        <f t="shared" si="107"/>
        <v/>
      </c>
      <c r="AL369" s="212" t="str">
        <f t="shared" si="117"/>
        <v/>
      </c>
      <c r="AM369" s="213" t="str">
        <f t="shared" si="120"/>
        <v/>
      </c>
      <c r="AN369" s="213" t="str">
        <f t="shared" si="118"/>
        <v/>
      </c>
      <c r="AO369" s="212" t="str">
        <f t="shared" si="119"/>
        <v/>
      </c>
    </row>
    <row r="370" spans="1:41" ht="15" customHeight="1" x14ac:dyDescent="0.25">
      <c r="A370" s="72">
        <v>369</v>
      </c>
      <c r="B370" s="214"/>
      <c r="C370" s="214"/>
      <c r="D370" s="204"/>
      <c r="E370" s="204"/>
      <c r="F370" s="151"/>
      <c r="G370" s="151"/>
      <c r="H370" s="36"/>
      <c r="I370" s="80"/>
      <c r="J370" s="80"/>
      <c r="K370" s="81"/>
      <c r="L370" s="152"/>
      <c r="M370" s="152"/>
      <c r="N370" s="215"/>
      <c r="O370" s="152"/>
      <c r="P370" s="80"/>
      <c r="Q370" s="37" t="str">
        <f t="shared" si="108"/>
        <v/>
      </c>
      <c r="R370" s="37" t="str">
        <f t="shared" si="109"/>
        <v/>
      </c>
      <c r="S370" s="37" t="str">
        <f t="shared" si="110"/>
        <v/>
      </c>
      <c r="T370" s="69" t="str">
        <f t="shared" si="111"/>
        <v/>
      </c>
      <c r="U370" s="37" t="str">
        <f t="shared" si="105"/>
        <v/>
      </c>
      <c r="V370" s="37" t="str">
        <f t="shared" si="106"/>
        <v/>
      </c>
      <c r="W370" s="206" t="str">
        <f t="shared" si="123"/>
        <v/>
      </c>
      <c r="X370" s="206" t="str">
        <f t="shared" si="124"/>
        <v/>
      </c>
      <c r="Y370" s="37" t="str">
        <f t="shared" si="121"/>
        <v/>
      </c>
      <c r="Z370" s="37" t="str">
        <f t="shared" si="122"/>
        <v/>
      </c>
      <c r="AA370" s="38" t="str">
        <f t="shared" si="112"/>
        <v/>
      </c>
      <c r="AB370" s="39" t="str">
        <f t="shared" si="113"/>
        <v/>
      </c>
      <c r="AC370" s="146" t="str">
        <f>IF(ISBLANK($F370),"",IF(ISNA(VBLookup($F370,Сектора!$B$2:$G$6725,4)),"Unknown",VBLookup($F370,Сектора!$B$2:$G$6725,4)))</f>
        <v/>
      </c>
      <c r="AD370" s="146" t="str">
        <f>IF(ISBLANK($F370),"",IF(ISNA(VBLookup($F370,Сектора!$B$2:$G$6725,3)),"Unknown",VBLookup($F370,Сектора!$B$2:$G$6725,3)))</f>
        <v/>
      </c>
      <c r="AE370" s="146" t="str">
        <f>IF(ISBLANK($F370),"",IF(ISNA(VBLookup($F370,Сектора!$B$2:$G$6725,6)),"Unknown",VBLookup($F370,Сектора!$B$2:$G$6725,6)))</f>
        <v/>
      </c>
      <c r="AF370" s="146" t="str">
        <f>IF(ISNUMBER($B370),VBLookup(WEEKDAY($B370,2),Служебный!$I$2:$J$8,2),"")</f>
        <v/>
      </c>
      <c r="AG370" s="38" t="str">
        <f t="shared" si="114"/>
        <v/>
      </c>
      <c r="AH370" s="146" t="str">
        <f>IF(ISNUMBER($B370),VBLookup(MONTH($B370),Служебный!$L$2:$M$13,2),"")</f>
        <v/>
      </c>
      <c r="AI370" s="38" t="str">
        <f t="shared" si="115"/>
        <v/>
      </c>
      <c r="AJ370" s="210" t="str">
        <f t="shared" si="116"/>
        <v/>
      </c>
      <c r="AK370" s="211" t="str">
        <f t="shared" si="107"/>
        <v/>
      </c>
      <c r="AL370" s="212" t="str">
        <f t="shared" si="117"/>
        <v/>
      </c>
      <c r="AM370" s="213" t="str">
        <f t="shared" si="120"/>
        <v/>
      </c>
      <c r="AN370" s="213" t="str">
        <f t="shared" si="118"/>
        <v/>
      </c>
      <c r="AO370" s="212" t="str">
        <f t="shared" si="119"/>
        <v/>
      </c>
    </row>
    <row r="371" spans="1:41" ht="15" customHeight="1" x14ac:dyDescent="0.25">
      <c r="A371" s="72">
        <v>370</v>
      </c>
      <c r="B371" s="214"/>
      <c r="C371" s="214"/>
      <c r="D371" s="204"/>
      <c r="E371" s="204"/>
      <c r="F371" s="151"/>
      <c r="G371" s="151"/>
      <c r="H371" s="36"/>
      <c r="I371" s="80"/>
      <c r="J371" s="80"/>
      <c r="K371" s="81"/>
      <c r="L371" s="152"/>
      <c r="M371" s="152"/>
      <c r="N371" s="215"/>
      <c r="O371" s="152"/>
      <c r="P371" s="80"/>
      <c r="Q371" s="37" t="str">
        <f t="shared" si="108"/>
        <v/>
      </c>
      <c r="R371" s="37" t="str">
        <f t="shared" si="109"/>
        <v/>
      </c>
      <c r="S371" s="37" t="str">
        <f t="shared" si="110"/>
        <v/>
      </c>
      <c r="T371" s="69" t="str">
        <f t="shared" si="111"/>
        <v/>
      </c>
      <c r="U371" s="37" t="str">
        <f t="shared" si="105"/>
        <v/>
      </c>
      <c r="V371" s="37" t="str">
        <f t="shared" si="106"/>
        <v/>
      </c>
      <c r="W371" s="206" t="str">
        <f t="shared" si="123"/>
        <v/>
      </c>
      <c r="X371" s="206" t="str">
        <f t="shared" si="124"/>
        <v/>
      </c>
      <c r="Y371" s="37" t="str">
        <f t="shared" si="121"/>
        <v/>
      </c>
      <c r="Z371" s="37" t="str">
        <f t="shared" si="122"/>
        <v/>
      </c>
      <c r="AA371" s="38" t="str">
        <f t="shared" si="112"/>
        <v/>
      </c>
      <c r="AB371" s="39" t="str">
        <f t="shared" si="113"/>
        <v/>
      </c>
      <c r="AC371" s="146" t="str">
        <f>IF(ISBLANK($F371),"",IF(ISNA(VBLookup($F371,Сектора!$B$2:$G$6725,4)),"Unknown",VBLookup($F371,Сектора!$B$2:$G$6725,4)))</f>
        <v/>
      </c>
      <c r="AD371" s="146" t="str">
        <f>IF(ISBLANK($F371),"",IF(ISNA(VBLookup($F371,Сектора!$B$2:$G$6725,3)),"Unknown",VBLookup($F371,Сектора!$B$2:$G$6725,3)))</f>
        <v/>
      </c>
      <c r="AE371" s="146" t="str">
        <f>IF(ISBLANK($F371),"",IF(ISNA(VBLookup($F371,Сектора!$B$2:$G$6725,6)),"Unknown",VBLookup($F371,Сектора!$B$2:$G$6725,6)))</f>
        <v/>
      </c>
      <c r="AF371" s="146" t="str">
        <f>IF(ISNUMBER($B371),VBLookup(WEEKDAY($B371,2),Служебный!$I$2:$J$8,2),"")</f>
        <v/>
      </c>
      <c r="AG371" s="38" t="str">
        <f t="shared" si="114"/>
        <v/>
      </c>
      <c r="AH371" s="146" t="str">
        <f>IF(ISNUMBER($B371),VBLookup(MONTH($B371),Служебный!$L$2:$M$13,2),"")</f>
        <v/>
      </c>
      <c r="AI371" s="38" t="str">
        <f t="shared" si="115"/>
        <v/>
      </c>
      <c r="AJ371" s="210" t="str">
        <f t="shared" si="116"/>
        <v/>
      </c>
      <c r="AK371" s="211" t="str">
        <f t="shared" si="107"/>
        <v/>
      </c>
      <c r="AL371" s="212" t="str">
        <f t="shared" si="117"/>
        <v/>
      </c>
      <c r="AM371" s="213" t="str">
        <f t="shared" si="120"/>
        <v/>
      </c>
      <c r="AN371" s="213" t="str">
        <f t="shared" si="118"/>
        <v/>
      </c>
      <c r="AO371" s="212" t="str">
        <f t="shared" si="119"/>
        <v/>
      </c>
    </row>
    <row r="372" spans="1:41" ht="15" customHeight="1" x14ac:dyDescent="0.25">
      <c r="A372" s="72">
        <v>371</v>
      </c>
      <c r="B372" s="214"/>
      <c r="C372" s="214"/>
      <c r="D372" s="204"/>
      <c r="E372" s="204"/>
      <c r="F372" s="151"/>
      <c r="G372" s="151"/>
      <c r="H372" s="36"/>
      <c r="I372" s="80"/>
      <c r="J372" s="80"/>
      <c r="K372" s="81"/>
      <c r="L372" s="152"/>
      <c r="M372" s="152"/>
      <c r="N372" s="215"/>
      <c r="O372" s="152"/>
      <c r="P372" s="80"/>
      <c r="Q372" s="37" t="str">
        <f t="shared" si="108"/>
        <v/>
      </c>
      <c r="R372" s="37" t="str">
        <f t="shared" si="109"/>
        <v/>
      </c>
      <c r="S372" s="37" t="str">
        <f t="shared" si="110"/>
        <v/>
      </c>
      <c r="T372" s="69" t="str">
        <f t="shared" si="111"/>
        <v/>
      </c>
      <c r="U372" s="37" t="str">
        <f t="shared" si="105"/>
        <v/>
      </c>
      <c r="V372" s="37" t="str">
        <f t="shared" si="106"/>
        <v/>
      </c>
      <c r="W372" s="206" t="str">
        <f t="shared" si="123"/>
        <v/>
      </c>
      <c r="X372" s="206" t="str">
        <f t="shared" si="124"/>
        <v/>
      </c>
      <c r="Y372" s="37" t="str">
        <f t="shared" si="121"/>
        <v/>
      </c>
      <c r="Z372" s="37" t="str">
        <f t="shared" si="122"/>
        <v/>
      </c>
      <c r="AA372" s="38" t="str">
        <f t="shared" si="112"/>
        <v/>
      </c>
      <c r="AB372" s="39" t="str">
        <f t="shared" si="113"/>
        <v/>
      </c>
      <c r="AC372" s="146" t="str">
        <f>IF(ISBLANK($F372),"",IF(ISNA(VBLookup($F372,Сектора!$B$2:$G$6725,4)),"Unknown",VBLookup($F372,Сектора!$B$2:$G$6725,4)))</f>
        <v/>
      </c>
      <c r="AD372" s="146" t="str">
        <f>IF(ISBLANK($F372),"",IF(ISNA(VBLookup($F372,Сектора!$B$2:$G$6725,3)),"Unknown",VBLookup($F372,Сектора!$B$2:$G$6725,3)))</f>
        <v/>
      </c>
      <c r="AE372" s="146" t="str">
        <f>IF(ISBLANK($F372),"",IF(ISNA(VBLookup($F372,Сектора!$B$2:$G$6725,6)),"Unknown",VBLookup($F372,Сектора!$B$2:$G$6725,6)))</f>
        <v/>
      </c>
      <c r="AF372" s="146" t="str">
        <f>IF(ISNUMBER($B372),VBLookup(WEEKDAY($B372,2),Служебный!$I$2:$J$8,2),"")</f>
        <v/>
      </c>
      <c r="AG372" s="38" t="str">
        <f t="shared" si="114"/>
        <v/>
      </c>
      <c r="AH372" s="146" t="str">
        <f>IF(ISNUMBER($B372),VBLookup(MONTH($B372),Служебный!$L$2:$M$13,2),"")</f>
        <v/>
      </c>
      <c r="AI372" s="38" t="str">
        <f t="shared" si="115"/>
        <v/>
      </c>
      <c r="AJ372" s="210" t="str">
        <f t="shared" si="116"/>
        <v/>
      </c>
      <c r="AK372" s="211" t="str">
        <f t="shared" si="107"/>
        <v/>
      </c>
      <c r="AL372" s="212" t="str">
        <f t="shared" si="117"/>
        <v/>
      </c>
      <c r="AM372" s="213" t="str">
        <f t="shared" si="120"/>
        <v/>
      </c>
      <c r="AN372" s="213" t="str">
        <f t="shared" si="118"/>
        <v/>
      </c>
      <c r="AO372" s="212" t="str">
        <f t="shared" si="119"/>
        <v/>
      </c>
    </row>
    <row r="373" spans="1:41" ht="15" customHeight="1" x14ac:dyDescent="0.25">
      <c r="A373" s="72">
        <v>372</v>
      </c>
      <c r="B373" s="214"/>
      <c r="C373" s="214"/>
      <c r="D373" s="204"/>
      <c r="E373" s="204"/>
      <c r="F373" s="151"/>
      <c r="G373" s="151"/>
      <c r="H373" s="36"/>
      <c r="I373" s="80"/>
      <c r="J373" s="80"/>
      <c r="K373" s="81"/>
      <c r="L373" s="152"/>
      <c r="M373" s="152"/>
      <c r="N373" s="215"/>
      <c r="O373" s="152"/>
      <c r="P373" s="80"/>
      <c r="Q373" s="37" t="str">
        <f t="shared" si="108"/>
        <v/>
      </c>
      <c r="R373" s="37" t="str">
        <f t="shared" si="109"/>
        <v/>
      </c>
      <c r="S373" s="37" t="str">
        <f t="shared" si="110"/>
        <v/>
      </c>
      <c r="T373" s="69" t="str">
        <f t="shared" si="111"/>
        <v/>
      </c>
      <c r="U373" s="37" t="str">
        <f t="shared" si="105"/>
        <v/>
      </c>
      <c r="V373" s="37" t="str">
        <f t="shared" si="106"/>
        <v/>
      </c>
      <c r="W373" s="206" t="str">
        <f t="shared" si="123"/>
        <v/>
      </c>
      <c r="X373" s="206" t="str">
        <f t="shared" si="124"/>
        <v/>
      </c>
      <c r="Y373" s="37" t="str">
        <f t="shared" si="121"/>
        <v/>
      </c>
      <c r="Z373" s="37" t="str">
        <f t="shared" si="122"/>
        <v/>
      </c>
      <c r="AA373" s="38" t="str">
        <f t="shared" si="112"/>
        <v/>
      </c>
      <c r="AB373" s="39" t="str">
        <f t="shared" si="113"/>
        <v/>
      </c>
      <c r="AC373" s="146" t="str">
        <f>IF(ISBLANK($F373),"",IF(ISNA(VBLookup($F373,Сектора!$B$2:$G$6725,4)),"Unknown",VBLookup($F373,Сектора!$B$2:$G$6725,4)))</f>
        <v/>
      </c>
      <c r="AD373" s="146" t="str">
        <f>IF(ISBLANK($F373),"",IF(ISNA(VBLookup($F373,Сектора!$B$2:$G$6725,3)),"Unknown",VBLookup($F373,Сектора!$B$2:$G$6725,3)))</f>
        <v/>
      </c>
      <c r="AE373" s="146" t="str">
        <f>IF(ISBLANK($F373),"",IF(ISNA(VBLookup($F373,Сектора!$B$2:$G$6725,6)),"Unknown",VBLookup($F373,Сектора!$B$2:$G$6725,6)))</f>
        <v/>
      </c>
      <c r="AF373" s="146" t="str">
        <f>IF(ISNUMBER($B373),VBLookup(WEEKDAY($B373,2),Служебный!$I$2:$J$8,2),"")</f>
        <v/>
      </c>
      <c r="AG373" s="38" t="str">
        <f t="shared" si="114"/>
        <v/>
      </c>
      <c r="AH373" s="146" t="str">
        <f>IF(ISNUMBER($B373),VBLookup(MONTH($B373),Служебный!$L$2:$M$13,2),"")</f>
        <v/>
      </c>
      <c r="AI373" s="38" t="str">
        <f t="shared" si="115"/>
        <v/>
      </c>
      <c r="AJ373" s="210" t="str">
        <f t="shared" si="116"/>
        <v/>
      </c>
      <c r="AK373" s="211" t="str">
        <f t="shared" si="107"/>
        <v/>
      </c>
      <c r="AL373" s="212" t="str">
        <f t="shared" si="117"/>
        <v/>
      </c>
      <c r="AM373" s="213" t="str">
        <f t="shared" si="120"/>
        <v/>
      </c>
      <c r="AN373" s="213" t="str">
        <f t="shared" si="118"/>
        <v/>
      </c>
      <c r="AO373" s="212" t="str">
        <f t="shared" si="119"/>
        <v/>
      </c>
    </row>
    <row r="374" spans="1:41" ht="15" customHeight="1" x14ac:dyDescent="0.25">
      <c r="A374" s="72">
        <v>373</v>
      </c>
      <c r="B374" s="214"/>
      <c r="C374" s="214"/>
      <c r="D374" s="204"/>
      <c r="E374" s="204"/>
      <c r="F374" s="151"/>
      <c r="G374" s="151"/>
      <c r="H374" s="36"/>
      <c r="I374" s="80"/>
      <c r="J374" s="80"/>
      <c r="K374" s="81"/>
      <c r="L374" s="152"/>
      <c r="M374" s="152"/>
      <c r="N374" s="215"/>
      <c r="O374" s="152"/>
      <c r="P374" s="80"/>
      <c r="Q374" s="37" t="str">
        <f t="shared" si="108"/>
        <v/>
      </c>
      <c r="R374" s="37" t="str">
        <f t="shared" si="109"/>
        <v/>
      </c>
      <c r="S374" s="37" t="str">
        <f t="shared" si="110"/>
        <v/>
      </c>
      <c r="T374" s="69" t="str">
        <f t="shared" si="111"/>
        <v/>
      </c>
      <c r="U374" s="37" t="str">
        <f t="shared" si="105"/>
        <v/>
      </c>
      <c r="V374" s="37" t="str">
        <f t="shared" si="106"/>
        <v/>
      </c>
      <c r="W374" s="206" t="str">
        <f t="shared" si="123"/>
        <v/>
      </c>
      <c r="X374" s="206" t="str">
        <f t="shared" si="124"/>
        <v/>
      </c>
      <c r="Y374" s="37" t="str">
        <f t="shared" si="121"/>
        <v/>
      </c>
      <c r="Z374" s="37" t="str">
        <f t="shared" si="122"/>
        <v/>
      </c>
      <c r="AA374" s="38" t="str">
        <f t="shared" si="112"/>
        <v/>
      </c>
      <c r="AB374" s="39" t="str">
        <f t="shared" si="113"/>
        <v/>
      </c>
      <c r="AC374" s="146" t="str">
        <f>IF(ISBLANK($F374),"",IF(ISNA(VBLookup($F374,Сектора!$B$2:$G$6725,4)),"Unknown",VBLookup($F374,Сектора!$B$2:$G$6725,4)))</f>
        <v/>
      </c>
      <c r="AD374" s="146" t="str">
        <f>IF(ISBLANK($F374),"",IF(ISNA(VBLookup($F374,Сектора!$B$2:$G$6725,3)),"Unknown",VBLookup($F374,Сектора!$B$2:$G$6725,3)))</f>
        <v/>
      </c>
      <c r="AE374" s="146" t="str">
        <f>IF(ISBLANK($F374),"",IF(ISNA(VBLookup($F374,Сектора!$B$2:$G$6725,6)),"Unknown",VBLookup($F374,Сектора!$B$2:$G$6725,6)))</f>
        <v/>
      </c>
      <c r="AF374" s="146" t="str">
        <f>IF(ISNUMBER($B374),VBLookup(WEEKDAY($B374,2),Служебный!$I$2:$J$8,2),"")</f>
        <v/>
      </c>
      <c r="AG374" s="38" t="str">
        <f t="shared" si="114"/>
        <v/>
      </c>
      <c r="AH374" s="146" t="str">
        <f>IF(ISNUMBER($B374),VBLookup(MONTH($B374),Служебный!$L$2:$M$13,2),"")</f>
        <v/>
      </c>
      <c r="AI374" s="38" t="str">
        <f t="shared" si="115"/>
        <v/>
      </c>
      <c r="AJ374" s="210" t="str">
        <f t="shared" si="116"/>
        <v/>
      </c>
      <c r="AK374" s="211" t="str">
        <f t="shared" si="107"/>
        <v/>
      </c>
      <c r="AL374" s="212" t="str">
        <f t="shared" si="117"/>
        <v/>
      </c>
      <c r="AM374" s="213" t="str">
        <f t="shared" si="120"/>
        <v/>
      </c>
      <c r="AN374" s="213" t="str">
        <f t="shared" si="118"/>
        <v/>
      </c>
      <c r="AO374" s="212" t="str">
        <f t="shared" si="119"/>
        <v/>
      </c>
    </row>
    <row r="375" spans="1:41" ht="15" customHeight="1" x14ac:dyDescent="0.25">
      <c r="A375" s="72">
        <v>374</v>
      </c>
      <c r="B375" s="214"/>
      <c r="C375" s="214"/>
      <c r="D375" s="204"/>
      <c r="E375" s="204"/>
      <c r="F375" s="151"/>
      <c r="G375" s="151"/>
      <c r="H375" s="36"/>
      <c r="I375" s="80"/>
      <c r="J375" s="80"/>
      <c r="K375" s="81"/>
      <c r="L375" s="152"/>
      <c r="M375" s="152"/>
      <c r="N375" s="215"/>
      <c r="O375" s="152"/>
      <c r="P375" s="80"/>
      <c r="Q375" s="37" t="str">
        <f t="shared" si="108"/>
        <v/>
      </c>
      <c r="R375" s="37" t="str">
        <f t="shared" si="109"/>
        <v/>
      </c>
      <c r="S375" s="37" t="str">
        <f t="shared" si="110"/>
        <v/>
      </c>
      <c r="T375" s="69" t="str">
        <f t="shared" si="111"/>
        <v/>
      </c>
      <c r="U375" s="37" t="str">
        <f t="shared" si="105"/>
        <v/>
      </c>
      <c r="V375" s="37" t="str">
        <f t="shared" si="106"/>
        <v/>
      </c>
      <c r="W375" s="206" t="str">
        <f t="shared" si="123"/>
        <v/>
      </c>
      <c r="X375" s="206" t="str">
        <f t="shared" si="124"/>
        <v/>
      </c>
      <c r="Y375" s="37" t="str">
        <f t="shared" si="121"/>
        <v/>
      </c>
      <c r="Z375" s="37" t="str">
        <f t="shared" si="122"/>
        <v/>
      </c>
      <c r="AA375" s="38" t="str">
        <f t="shared" si="112"/>
        <v/>
      </c>
      <c r="AB375" s="39" t="str">
        <f t="shared" si="113"/>
        <v/>
      </c>
      <c r="AC375" s="146" t="str">
        <f>IF(ISBLANK($F375),"",IF(ISNA(VBLookup($F375,Сектора!$B$2:$G$6725,4)),"Unknown",VBLookup($F375,Сектора!$B$2:$G$6725,4)))</f>
        <v/>
      </c>
      <c r="AD375" s="146" t="str">
        <f>IF(ISBLANK($F375),"",IF(ISNA(VBLookup($F375,Сектора!$B$2:$G$6725,3)),"Unknown",VBLookup($F375,Сектора!$B$2:$G$6725,3)))</f>
        <v/>
      </c>
      <c r="AE375" s="146" t="str">
        <f>IF(ISBLANK($F375),"",IF(ISNA(VBLookup($F375,Сектора!$B$2:$G$6725,6)),"Unknown",VBLookup($F375,Сектора!$B$2:$G$6725,6)))</f>
        <v/>
      </c>
      <c r="AF375" s="146" t="str">
        <f>IF(ISNUMBER($B375),VBLookup(WEEKDAY($B375,2),Служебный!$I$2:$J$8,2),"")</f>
        <v/>
      </c>
      <c r="AG375" s="38" t="str">
        <f t="shared" si="114"/>
        <v/>
      </c>
      <c r="AH375" s="146" t="str">
        <f>IF(ISNUMBER($B375),VBLookup(MONTH($B375),Служебный!$L$2:$M$13,2),"")</f>
        <v/>
      </c>
      <c r="AI375" s="38" t="str">
        <f t="shared" si="115"/>
        <v/>
      </c>
      <c r="AJ375" s="210" t="str">
        <f t="shared" si="116"/>
        <v/>
      </c>
      <c r="AK375" s="211" t="str">
        <f t="shared" si="107"/>
        <v/>
      </c>
      <c r="AL375" s="212" t="str">
        <f t="shared" si="117"/>
        <v/>
      </c>
      <c r="AM375" s="213" t="str">
        <f t="shared" si="120"/>
        <v/>
      </c>
      <c r="AN375" s="213" t="str">
        <f t="shared" si="118"/>
        <v/>
      </c>
      <c r="AO375" s="212" t="str">
        <f t="shared" si="119"/>
        <v/>
      </c>
    </row>
    <row r="376" spans="1:41" ht="15" customHeight="1" x14ac:dyDescent="0.25">
      <c r="A376" s="72">
        <v>375</v>
      </c>
      <c r="B376" s="214"/>
      <c r="C376" s="214"/>
      <c r="D376" s="204"/>
      <c r="E376" s="204"/>
      <c r="F376" s="151"/>
      <c r="G376" s="151"/>
      <c r="H376" s="36"/>
      <c r="I376" s="80"/>
      <c r="J376" s="80"/>
      <c r="K376" s="81"/>
      <c r="L376" s="152"/>
      <c r="M376" s="152"/>
      <c r="N376" s="215"/>
      <c r="O376" s="152"/>
      <c r="P376" s="80"/>
      <c r="Q376" s="37" t="str">
        <f t="shared" si="108"/>
        <v/>
      </c>
      <c r="R376" s="37" t="str">
        <f t="shared" si="109"/>
        <v/>
      </c>
      <c r="S376" s="37" t="str">
        <f t="shared" si="110"/>
        <v/>
      </c>
      <c r="T376" s="69" t="str">
        <f t="shared" si="111"/>
        <v/>
      </c>
      <c r="U376" s="37" t="str">
        <f t="shared" si="105"/>
        <v/>
      </c>
      <c r="V376" s="37" t="str">
        <f t="shared" si="106"/>
        <v/>
      </c>
      <c r="W376" s="206" t="str">
        <f t="shared" si="123"/>
        <v/>
      </c>
      <c r="X376" s="206" t="str">
        <f t="shared" si="124"/>
        <v/>
      </c>
      <c r="Y376" s="37" t="str">
        <f t="shared" si="121"/>
        <v/>
      </c>
      <c r="Z376" s="37" t="str">
        <f t="shared" si="122"/>
        <v/>
      </c>
      <c r="AA376" s="38" t="str">
        <f t="shared" si="112"/>
        <v/>
      </c>
      <c r="AB376" s="39" t="str">
        <f t="shared" si="113"/>
        <v/>
      </c>
      <c r="AC376" s="146" t="str">
        <f>IF(ISBLANK($F376),"",IF(ISNA(VBLookup($F376,Сектора!$B$2:$G$6725,4)),"Unknown",VBLookup($F376,Сектора!$B$2:$G$6725,4)))</f>
        <v/>
      </c>
      <c r="AD376" s="146" t="str">
        <f>IF(ISBLANK($F376),"",IF(ISNA(VBLookup($F376,Сектора!$B$2:$G$6725,3)),"Unknown",VBLookup($F376,Сектора!$B$2:$G$6725,3)))</f>
        <v/>
      </c>
      <c r="AE376" s="146" t="str">
        <f>IF(ISBLANK($F376),"",IF(ISNA(VBLookup($F376,Сектора!$B$2:$G$6725,6)),"Unknown",VBLookup($F376,Сектора!$B$2:$G$6725,6)))</f>
        <v/>
      </c>
      <c r="AF376" s="146" t="str">
        <f>IF(ISNUMBER($B376),VBLookup(WEEKDAY($B376,2),Служебный!$I$2:$J$8,2),"")</f>
        <v/>
      </c>
      <c r="AG376" s="38" t="str">
        <f t="shared" si="114"/>
        <v/>
      </c>
      <c r="AH376" s="146" t="str">
        <f>IF(ISNUMBER($B376),VBLookup(MONTH($B376),Служебный!$L$2:$M$13,2),"")</f>
        <v/>
      </c>
      <c r="AI376" s="38" t="str">
        <f t="shared" si="115"/>
        <v/>
      </c>
      <c r="AJ376" s="210" t="str">
        <f t="shared" si="116"/>
        <v/>
      </c>
      <c r="AK376" s="211" t="str">
        <f t="shared" si="107"/>
        <v/>
      </c>
      <c r="AL376" s="212" t="str">
        <f t="shared" si="117"/>
        <v/>
      </c>
      <c r="AM376" s="213" t="str">
        <f t="shared" si="120"/>
        <v/>
      </c>
      <c r="AN376" s="213" t="str">
        <f t="shared" si="118"/>
        <v/>
      </c>
      <c r="AO376" s="212" t="str">
        <f t="shared" si="119"/>
        <v/>
      </c>
    </row>
    <row r="377" spans="1:41" ht="15" customHeight="1" x14ac:dyDescent="0.25">
      <c r="A377" s="72">
        <v>376</v>
      </c>
      <c r="B377" s="214"/>
      <c r="C377" s="214"/>
      <c r="D377" s="204"/>
      <c r="E377" s="204"/>
      <c r="F377" s="151"/>
      <c r="G377" s="151"/>
      <c r="H377" s="36"/>
      <c r="I377" s="80"/>
      <c r="J377" s="80"/>
      <c r="K377" s="81"/>
      <c r="L377" s="152"/>
      <c r="M377" s="152"/>
      <c r="N377" s="215"/>
      <c r="O377" s="152"/>
      <c r="P377" s="80"/>
      <c r="Q377" s="37" t="str">
        <f t="shared" si="108"/>
        <v/>
      </c>
      <c r="R377" s="37" t="str">
        <f t="shared" si="109"/>
        <v/>
      </c>
      <c r="S377" s="37" t="str">
        <f t="shared" si="110"/>
        <v/>
      </c>
      <c r="T377" s="69" t="str">
        <f t="shared" si="111"/>
        <v/>
      </c>
      <c r="U377" s="37" t="str">
        <f t="shared" si="105"/>
        <v/>
      </c>
      <c r="V377" s="37" t="str">
        <f t="shared" si="106"/>
        <v/>
      </c>
      <c r="W377" s="206" t="str">
        <f t="shared" si="123"/>
        <v/>
      </c>
      <c r="X377" s="206" t="str">
        <f t="shared" si="124"/>
        <v/>
      </c>
      <c r="Y377" s="37" t="str">
        <f t="shared" si="121"/>
        <v/>
      </c>
      <c r="Z377" s="37" t="str">
        <f t="shared" si="122"/>
        <v/>
      </c>
      <c r="AA377" s="38" t="str">
        <f t="shared" si="112"/>
        <v/>
      </c>
      <c r="AB377" s="39" t="str">
        <f t="shared" si="113"/>
        <v/>
      </c>
      <c r="AC377" s="146" t="str">
        <f>IF(ISBLANK($F377),"",IF(ISNA(VBLookup($F377,Сектора!$B$2:$G$6725,4)),"Unknown",VBLookup($F377,Сектора!$B$2:$G$6725,4)))</f>
        <v/>
      </c>
      <c r="AD377" s="146" t="str">
        <f>IF(ISBLANK($F377),"",IF(ISNA(VBLookup($F377,Сектора!$B$2:$G$6725,3)),"Unknown",VBLookup($F377,Сектора!$B$2:$G$6725,3)))</f>
        <v/>
      </c>
      <c r="AE377" s="146" t="str">
        <f>IF(ISBLANK($F377),"",IF(ISNA(VBLookup($F377,Сектора!$B$2:$G$6725,6)),"Unknown",VBLookup($F377,Сектора!$B$2:$G$6725,6)))</f>
        <v/>
      </c>
      <c r="AF377" s="146" t="str">
        <f>IF(ISNUMBER($B377),VBLookup(WEEKDAY($B377,2),Служебный!$I$2:$J$8,2),"")</f>
        <v/>
      </c>
      <c r="AG377" s="38" t="str">
        <f t="shared" si="114"/>
        <v/>
      </c>
      <c r="AH377" s="146" t="str">
        <f>IF(ISNUMBER($B377),VBLookup(MONTH($B377),Служебный!$L$2:$M$13,2),"")</f>
        <v/>
      </c>
      <c r="AI377" s="38" t="str">
        <f t="shared" si="115"/>
        <v/>
      </c>
      <c r="AJ377" s="210" t="str">
        <f t="shared" si="116"/>
        <v/>
      </c>
      <c r="AK377" s="211" t="str">
        <f t="shared" si="107"/>
        <v/>
      </c>
      <c r="AL377" s="212" t="str">
        <f t="shared" si="117"/>
        <v/>
      </c>
      <c r="AM377" s="213" t="str">
        <f t="shared" si="120"/>
        <v/>
      </c>
      <c r="AN377" s="213" t="str">
        <f t="shared" si="118"/>
        <v/>
      </c>
      <c r="AO377" s="212" t="str">
        <f t="shared" si="119"/>
        <v/>
      </c>
    </row>
    <row r="378" spans="1:41" ht="15" customHeight="1" x14ac:dyDescent="0.25">
      <c r="A378" s="72">
        <v>377</v>
      </c>
      <c r="B378" s="214"/>
      <c r="C378" s="214"/>
      <c r="D378" s="204"/>
      <c r="E378" s="204"/>
      <c r="F378" s="151"/>
      <c r="G378" s="151"/>
      <c r="H378" s="36"/>
      <c r="I378" s="80"/>
      <c r="J378" s="80"/>
      <c r="K378" s="81"/>
      <c r="L378" s="152"/>
      <c r="M378" s="152"/>
      <c r="N378" s="215"/>
      <c r="O378" s="152"/>
      <c r="P378" s="80"/>
      <c r="Q378" s="37" t="str">
        <f t="shared" si="108"/>
        <v/>
      </c>
      <c r="R378" s="37" t="str">
        <f t="shared" si="109"/>
        <v/>
      </c>
      <c r="S378" s="37" t="str">
        <f t="shared" si="110"/>
        <v/>
      </c>
      <c r="T378" s="69" t="str">
        <f t="shared" si="111"/>
        <v/>
      </c>
      <c r="U378" s="37" t="str">
        <f t="shared" si="105"/>
        <v/>
      </c>
      <c r="V378" s="37" t="str">
        <f t="shared" si="106"/>
        <v/>
      </c>
      <c r="W378" s="206" t="str">
        <f t="shared" si="123"/>
        <v/>
      </c>
      <c r="X378" s="206" t="str">
        <f t="shared" si="124"/>
        <v/>
      </c>
      <c r="Y378" s="37" t="str">
        <f t="shared" si="121"/>
        <v/>
      </c>
      <c r="Z378" s="37" t="str">
        <f t="shared" si="122"/>
        <v/>
      </c>
      <c r="AA378" s="38" t="str">
        <f t="shared" si="112"/>
        <v/>
      </c>
      <c r="AB378" s="39" t="str">
        <f t="shared" si="113"/>
        <v/>
      </c>
      <c r="AC378" s="146" t="str">
        <f>IF(ISBLANK($F378),"",IF(ISNA(VBLookup($F378,Сектора!$B$2:$G$6725,4)),"Unknown",VBLookup($F378,Сектора!$B$2:$G$6725,4)))</f>
        <v/>
      </c>
      <c r="AD378" s="146" t="str">
        <f>IF(ISBLANK($F378),"",IF(ISNA(VBLookup($F378,Сектора!$B$2:$G$6725,3)),"Unknown",VBLookup($F378,Сектора!$B$2:$G$6725,3)))</f>
        <v/>
      </c>
      <c r="AE378" s="146" t="str">
        <f>IF(ISBLANK($F378),"",IF(ISNA(VBLookup($F378,Сектора!$B$2:$G$6725,6)),"Unknown",VBLookup($F378,Сектора!$B$2:$G$6725,6)))</f>
        <v/>
      </c>
      <c r="AF378" s="146" t="str">
        <f>IF(ISNUMBER($B378),VBLookup(WEEKDAY($B378,2),Служебный!$I$2:$J$8,2),"")</f>
        <v/>
      </c>
      <c r="AG378" s="38" t="str">
        <f t="shared" si="114"/>
        <v/>
      </c>
      <c r="AH378" s="146" t="str">
        <f>IF(ISNUMBER($B378),VBLookup(MONTH($B378),Служебный!$L$2:$M$13,2),"")</f>
        <v/>
      </c>
      <c r="AI378" s="38" t="str">
        <f t="shared" si="115"/>
        <v/>
      </c>
      <c r="AJ378" s="210" t="str">
        <f t="shared" si="116"/>
        <v/>
      </c>
      <c r="AK378" s="211" t="str">
        <f t="shared" si="107"/>
        <v/>
      </c>
      <c r="AL378" s="212" t="str">
        <f t="shared" si="117"/>
        <v/>
      </c>
      <c r="AM378" s="213" t="str">
        <f t="shared" si="120"/>
        <v/>
      </c>
      <c r="AN378" s="213" t="str">
        <f t="shared" si="118"/>
        <v/>
      </c>
      <c r="AO378" s="212" t="str">
        <f t="shared" si="119"/>
        <v/>
      </c>
    </row>
    <row r="379" spans="1:41" ht="15" customHeight="1" x14ac:dyDescent="0.25">
      <c r="A379" s="72">
        <v>378</v>
      </c>
      <c r="B379" s="214"/>
      <c r="C379" s="214"/>
      <c r="D379" s="204"/>
      <c r="E379" s="204"/>
      <c r="F379" s="151"/>
      <c r="G379" s="151"/>
      <c r="H379" s="36"/>
      <c r="I379" s="80"/>
      <c r="J379" s="80"/>
      <c r="K379" s="81"/>
      <c r="L379" s="152"/>
      <c r="M379" s="152"/>
      <c r="N379" s="215"/>
      <c r="O379" s="152"/>
      <c r="P379" s="80"/>
      <c r="Q379" s="37" t="str">
        <f t="shared" si="108"/>
        <v/>
      </c>
      <c r="R379" s="37" t="str">
        <f t="shared" si="109"/>
        <v/>
      </c>
      <c r="S379" s="37" t="str">
        <f t="shared" si="110"/>
        <v/>
      </c>
      <c r="T379" s="69" t="str">
        <f t="shared" si="111"/>
        <v/>
      </c>
      <c r="U379" s="37" t="str">
        <f t="shared" si="105"/>
        <v/>
      </c>
      <c r="V379" s="37" t="str">
        <f t="shared" si="106"/>
        <v/>
      </c>
      <c r="W379" s="206" t="str">
        <f t="shared" si="123"/>
        <v/>
      </c>
      <c r="X379" s="206" t="str">
        <f t="shared" si="124"/>
        <v/>
      </c>
      <c r="Y379" s="37" t="str">
        <f t="shared" si="121"/>
        <v/>
      </c>
      <c r="Z379" s="37" t="str">
        <f t="shared" si="122"/>
        <v/>
      </c>
      <c r="AA379" s="38" t="str">
        <f t="shared" si="112"/>
        <v/>
      </c>
      <c r="AB379" s="39" t="str">
        <f t="shared" si="113"/>
        <v/>
      </c>
      <c r="AC379" s="146" t="str">
        <f>IF(ISBLANK($F379),"",IF(ISNA(VBLookup($F379,Сектора!$B$2:$G$6725,4)),"Unknown",VBLookup($F379,Сектора!$B$2:$G$6725,4)))</f>
        <v/>
      </c>
      <c r="AD379" s="146" t="str">
        <f>IF(ISBLANK($F379),"",IF(ISNA(VBLookup($F379,Сектора!$B$2:$G$6725,3)),"Unknown",VBLookup($F379,Сектора!$B$2:$G$6725,3)))</f>
        <v/>
      </c>
      <c r="AE379" s="146" t="str">
        <f>IF(ISBLANK($F379),"",IF(ISNA(VBLookup($F379,Сектора!$B$2:$G$6725,6)),"Unknown",VBLookup($F379,Сектора!$B$2:$G$6725,6)))</f>
        <v/>
      </c>
      <c r="AF379" s="146" t="str">
        <f>IF(ISNUMBER($B379),VBLookup(WEEKDAY($B379,2),Служебный!$I$2:$J$8,2),"")</f>
        <v/>
      </c>
      <c r="AG379" s="38" t="str">
        <f t="shared" si="114"/>
        <v/>
      </c>
      <c r="AH379" s="146" t="str">
        <f>IF(ISNUMBER($B379),VBLookup(MONTH($B379),Служебный!$L$2:$M$13,2),"")</f>
        <v/>
      </c>
      <c r="AI379" s="38" t="str">
        <f t="shared" si="115"/>
        <v/>
      </c>
      <c r="AJ379" s="210" t="str">
        <f t="shared" si="116"/>
        <v/>
      </c>
      <c r="AK379" s="211" t="str">
        <f t="shared" si="107"/>
        <v/>
      </c>
      <c r="AL379" s="212" t="str">
        <f t="shared" si="117"/>
        <v/>
      </c>
      <c r="AM379" s="213" t="str">
        <f t="shared" si="120"/>
        <v/>
      </c>
      <c r="AN379" s="213" t="str">
        <f t="shared" si="118"/>
        <v/>
      </c>
      <c r="AO379" s="212" t="str">
        <f t="shared" si="119"/>
        <v/>
      </c>
    </row>
    <row r="380" spans="1:41" ht="15" customHeight="1" x14ac:dyDescent="0.25">
      <c r="A380" s="72">
        <v>379</v>
      </c>
      <c r="B380" s="214"/>
      <c r="C380" s="214"/>
      <c r="D380" s="204"/>
      <c r="E380" s="204"/>
      <c r="F380" s="151"/>
      <c r="G380" s="151"/>
      <c r="H380" s="36"/>
      <c r="I380" s="80"/>
      <c r="J380" s="80"/>
      <c r="K380" s="81"/>
      <c r="L380" s="152"/>
      <c r="M380" s="152"/>
      <c r="N380" s="215"/>
      <c r="O380" s="152"/>
      <c r="P380" s="80"/>
      <c r="Q380" s="37" t="str">
        <f t="shared" si="108"/>
        <v/>
      </c>
      <c r="R380" s="37" t="str">
        <f t="shared" si="109"/>
        <v/>
      </c>
      <c r="S380" s="37" t="str">
        <f t="shared" si="110"/>
        <v/>
      </c>
      <c r="T380" s="69" t="str">
        <f t="shared" si="111"/>
        <v/>
      </c>
      <c r="U380" s="37" t="str">
        <f t="shared" si="105"/>
        <v/>
      </c>
      <c r="V380" s="37" t="str">
        <f t="shared" si="106"/>
        <v/>
      </c>
      <c r="W380" s="206" t="str">
        <f t="shared" si="123"/>
        <v/>
      </c>
      <c r="X380" s="206" t="str">
        <f t="shared" si="124"/>
        <v/>
      </c>
      <c r="Y380" s="37" t="str">
        <f t="shared" si="121"/>
        <v/>
      </c>
      <c r="Z380" s="37" t="str">
        <f t="shared" si="122"/>
        <v/>
      </c>
      <c r="AA380" s="38" t="str">
        <f t="shared" si="112"/>
        <v/>
      </c>
      <c r="AB380" s="39" t="str">
        <f t="shared" si="113"/>
        <v/>
      </c>
      <c r="AC380" s="146" t="str">
        <f>IF(ISBLANK($F380),"",IF(ISNA(VBLookup($F380,Сектора!$B$2:$G$6725,4)),"Unknown",VBLookup($F380,Сектора!$B$2:$G$6725,4)))</f>
        <v/>
      </c>
      <c r="AD380" s="146" t="str">
        <f>IF(ISBLANK($F380),"",IF(ISNA(VBLookup($F380,Сектора!$B$2:$G$6725,3)),"Unknown",VBLookup($F380,Сектора!$B$2:$G$6725,3)))</f>
        <v/>
      </c>
      <c r="AE380" s="146" t="str">
        <f>IF(ISBLANK($F380),"",IF(ISNA(VBLookup($F380,Сектора!$B$2:$G$6725,6)),"Unknown",VBLookup($F380,Сектора!$B$2:$G$6725,6)))</f>
        <v/>
      </c>
      <c r="AF380" s="146" t="str">
        <f>IF(ISNUMBER($B380),VBLookup(WEEKDAY($B380,2),Служебный!$I$2:$J$8,2),"")</f>
        <v/>
      </c>
      <c r="AG380" s="38" t="str">
        <f t="shared" si="114"/>
        <v/>
      </c>
      <c r="AH380" s="146" t="str">
        <f>IF(ISNUMBER($B380),VBLookup(MONTH($B380),Служебный!$L$2:$M$13,2),"")</f>
        <v/>
      </c>
      <c r="AI380" s="38" t="str">
        <f t="shared" si="115"/>
        <v/>
      </c>
      <c r="AJ380" s="210" t="str">
        <f t="shared" si="116"/>
        <v/>
      </c>
      <c r="AK380" s="211" t="str">
        <f t="shared" si="107"/>
        <v/>
      </c>
      <c r="AL380" s="212" t="str">
        <f t="shared" si="117"/>
        <v/>
      </c>
      <c r="AM380" s="213" t="str">
        <f t="shared" si="120"/>
        <v/>
      </c>
      <c r="AN380" s="213" t="str">
        <f t="shared" si="118"/>
        <v/>
      </c>
      <c r="AO380" s="212" t="str">
        <f t="shared" si="119"/>
        <v/>
      </c>
    </row>
    <row r="381" spans="1:41" ht="15" customHeight="1" x14ac:dyDescent="0.25">
      <c r="A381" s="72">
        <v>380</v>
      </c>
      <c r="B381" s="214"/>
      <c r="C381" s="214"/>
      <c r="D381" s="204"/>
      <c r="E381" s="204"/>
      <c r="F381" s="151"/>
      <c r="G381" s="151"/>
      <c r="H381" s="36"/>
      <c r="I381" s="80"/>
      <c r="J381" s="80"/>
      <c r="K381" s="81"/>
      <c r="L381" s="152"/>
      <c r="M381" s="152"/>
      <c r="N381" s="215"/>
      <c r="O381" s="152"/>
      <c r="P381" s="80"/>
      <c r="Q381" s="37" t="str">
        <f t="shared" si="108"/>
        <v/>
      </c>
      <c r="R381" s="37" t="str">
        <f t="shared" si="109"/>
        <v/>
      </c>
      <c r="S381" s="37" t="str">
        <f t="shared" si="110"/>
        <v/>
      </c>
      <c r="T381" s="69" t="str">
        <f t="shared" si="111"/>
        <v/>
      </c>
      <c r="U381" s="37" t="str">
        <f t="shared" si="105"/>
        <v/>
      </c>
      <c r="V381" s="37" t="str">
        <f t="shared" si="106"/>
        <v/>
      </c>
      <c r="W381" s="206" t="str">
        <f t="shared" si="123"/>
        <v/>
      </c>
      <c r="X381" s="206" t="str">
        <f t="shared" si="124"/>
        <v/>
      </c>
      <c r="Y381" s="37" t="str">
        <f t="shared" si="121"/>
        <v/>
      </c>
      <c r="Z381" s="37" t="str">
        <f t="shared" si="122"/>
        <v/>
      </c>
      <c r="AA381" s="38" t="str">
        <f t="shared" si="112"/>
        <v/>
      </c>
      <c r="AB381" s="39" t="str">
        <f t="shared" si="113"/>
        <v/>
      </c>
      <c r="AC381" s="146" t="str">
        <f>IF(ISBLANK($F381),"",IF(ISNA(VBLookup($F381,Сектора!$B$2:$G$6725,4)),"Unknown",VBLookup($F381,Сектора!$B$2:$G$6725,4)))</f>
        <v/>
      </c>
      <c r="AD381" s="146" t="str">
        <f>IF(ISBLANK($F381),"",IF(ISNA(VBLookup($F381,Сектора!$B$2:$G$6725,3)),"Unknown",VBLookup($F381,Сектора!$B$2:$G$6725,3)))</f>
        <v/>
      </c>
      <c r="AE381" s="146" t="str">
        <f>IF(ISBLANK($F381),"",IF(ISNA(VBLookup($F381,Сектора!$B$2:$G$6725,6)),"Unknown",VBLookup($F381,Сектора!$B$2:$G$6725,6)))</f>
        <v/>
      </c>
      <c r="AF381" s="146" t="str">
        <f>IF(ISNUMBER($B381),VBLookup(WEEKDAY($B381,2),Служебный!$I$2:$J$8,2),"")</f>
        <v/>
      </c>
      <c r="AG381" s="38" t="str">
        <f t="shared" si="114"/>
        <v/>
      </c>
      <c r="AH381" s="146" t="str">
        <f>IF(ISNUMBER($B381),VBLookup(MONTH($B381),Служебный!$L$2:$M$13,2),"")</f>
        <v/>
      </c>
      <c r="AI381" s="38" t="str">
        <f t="shared" si="115"/>
        <v/>
      </c>
      <c r="AJ381" s="210" t="str">
        <f t="shared" si="116"/>
        <v/>
      </c>
      <c r="AK381" s="211" t="str">
        <f t="shared" si="107"/>
        <v/>
      </c>
      <c r="AL381" s="212" t="str">
        <f t="shared" si="117"/>
        <v/>
      </c>
      <c r="AM381" s="213" t="str">
        <f t="shared" si="120"/>
        <v/>
      </c>
      <c r="AN381" s="213" t="str">
        <f t="shared" si="118"/>
        <v/>
      </c>
      <c r="AO381" s="212" t="str">
        <f t="shared" si="119"/>
        <v/>
      </c>
    </row>
    <row r="382" spans="1:41" ht="15" customHeight="1" x14ac:dyDescent="0.25">
      <c r="A382" s="72">
        <v>381</v>
      </c>
      <c r="B382" s="214"/>
      <c r="C382" s="214"/>
      <c r="D382" s="204"/>
      <c r="E382" s="204"/>
      <c r="F382" s="151"/>
      <c r="G382" s="151"/>
      <c r="H382" s="36"/>
      <c r="I382" s="80"/>
      <c r="J382" s="80"/>
      <c r="K382" s="81"/>
      <c r="L382" s="152"/>
      <c r="M382" s="152"/>
      <c r="N382" s="215"/>
      <c r="O382" s="152"/>
      <c r="P382" s="80"/>
      <c r="Q382" s="37" t="str">
        <f t="shared" si="108"/>
        <v/>
      </c>
      <c r="R382" s="37" t="str">
        <f t="shared" si="109"/>
        <v/>
      </c>
      <c r="S382" s="37" t="str">
        <f t="shared" si="110"/>
        <v/>
      </c>
      <c r="T382" s="69" t="str">
        <f t="shared" si="111"/>
        <v/>
      </c>
      <c r="U382" s="37" t="str">
        <f t="shared" si="105"/>
        <v/>
      </c>
      <c r="V382" s="37" t="str">
        <f t="shared" si="106"/>
        <v/>
      </c>
      <c r="W382" s="206" t="str">
        <f t="shared" si="123"/>
        <v/>
      </c>
      <c r="X382" s="206" t="str">
        <f t="shared" si="124"/>
        <v/>
      </c>
      <c r="Y382" s="37" t="str">
        <f t="shared" si="121"/>
        <v/>
      </c>
      <c r="Z382" s="37" t="str">
        <f t="shared" si="122"/>
        <v/>
      </c>
      <c r="AA382" s="38" t="str">
        <f t="shared" si="112"/>
        <v/>
      </c>
      <c r="AB382" s="39" t="str">
        <f t="shared" si="113"/>
        <v/>
      </c>
      <c r="AC382" s="146" t="str">
        <f>IF(ISBLANK($F382),"",IF(ISNA(VBLookup($F382,Сектора!$B$2:$G$6725,4)),"Unknown",VBLookup($F382,Сектора!$B$2:$G$6725,4)))</f>
        <v/>
      </c>
      <c r="AD382" s="146" t="str">
        <f>IF(ISBLANK($F382),"",IF(ISNA(VBLookup($F382,Сектора!$B$2:$G$6725,3)),"Unknown",VBLookup($F382,Сектора!$B$2:$G$6725,3)))</f>
        <v/>
      </c>
      <c r="AE382" s="146" t="str">
        <f>IF(ISBLANK($F382),"",IF(ISNA(VBLookup($F382,Сектора!$B$2:$G$6725,6)),"Unknown",VBLookup($F382,Сектора!$B$2:$G$6725,6)))</f>
        <v/>
      </c>
      <c r="AF382" s="146" t="str">
        <f>IF(ISNUMBER($B382),VBLookup(WEEKDAY($B382,2),Служебный!$I$2:$J$8,2),"")</f>
        <v/>
      </c>
      <c r="AG382" s="38" t="str">
        <f t="shared" si="114"/>
        <v/>
      </c>
      <c r="AH382" s="146" t="str">
        <f>IF(ISNUMBER($B382),VBLookup(MONTH($B382),Служебный!$L$2:$M$13,2),"")</f>
        <v/>
      </c>
      <c r="AI382" s="38" t="str">
        <f t="shared" si="115"/>
        <v/>
      </c>
      <c r="AJ382" s="210" t="str">
        <f t="shared" si="116"/>
        <v/>
      </c>
      <c r="AK382" s="211" t="str">
        <f t="shared" si="107"/>
        <v/>
      </c>
      <c r="AL382" s="212" t="str">
        <f t="shared" si="117"/>
        <v/>
      </c>
      <c r="AM382" s="213" t="str">
        <f t="shared" si="120"/>
        <v/>
      </c>
      <c r="AN382" s="213" t="str">
        <f t="shared" si="118"/>
        <v/>
      </c>
      <c r="AO382" s="212" t="str">
        <f t="shared" si="119"/>
        <v/>
      </c>
    </row>
    <row r="383" spans="1:41" ht="15" customHeight="1" x14ac:dyDescent="0.25">
      <c r="A383" s="72">
        <v>382</v>
      </c>
      <c r="B383" s="214"/>
      <c r="C383" s="214"/>
      <c r="D383" s="204"/>
      <c r="E383" s="204"/>
      <c r="F383" s="151"/>
      <c r="G383" s="151"/>
      <c r="H383" s="36"/>
      <c r="I383" s="80"/>
      <c r="J383" s="80"/>
      <c r="K383" s="81"/>
      <c r="L383" s="152"/>
      <c r="M383" s="152"/>
      <c r="N383" s="215"/>
      <c r="O383" s="152"/>
      <c r="P383" s="80"/>
      <c r="Q383" s="37" t="str">
        <f t="shared" si="108"/>
        <v/>
      </c>
      <c r="R383" s="37" t="str">
        <f t="shared" si="109"/>
        <v/>
      </c>
      <c r="S383" s="37" t="str">
        <f t="shared" si="110"/>
        <v/>
      </c>
      <c r="T383" s="69" t="str">
        <f t="shared" si="111"/>
        <v/>
      </c>
      <c r="U383" s="37" t="str">
        <f t="shared" si="105"/>
        <v/>
      </c>
      <c r="V383" s="37" t="str">
        <f t="shared" si="106"/>
        <v/>
      </c>
      <c r="W383" s="206" t="str">
        <f t="shared" si="123"/>
        <v/>
      </c>
      <c r="X383" s="206" t="str">
        <f t="shared" si="124"/>
        <v/>
      </c>
      <c r="Y383" s="37" t="str">
        <f t="shared" si="121"/>
        <v/>
      </c>
      <c r="Z383" s="37" t="str">
        <f t="shared" si="122"/>
        <v/>
      </c>
      <c r="AA383" s="38" t="str">
        <f t="shared" si="112"/>
        <v/>
      </c>
      <c r="AB383" s="39" t="str">
        <f t="shared" si="113"/>
        <v/>
      </c>
      <c r="AC383" s="146" t="str">
        <f>IF(ISBLANK($F383),"",IF(ISNA(VBLookup($F383,Сектора!$B$2:$G$6725,4)),"Unknown",VBLookup($F383,Сектора!$B$2:$G$6725,4)))</f>
        <v/>
      </c>
      <c r="AD383" s="146" t="str">
        <f>IF(ISBLANK($F383),"",IF(ISNA(VBLookup($F383,Сектора!$B$2:$G$6725,3)),"Unknown",VBLookup($F383,Сектора!$B$2:$G$6725,3)))</f>
        <v/>
      </c>
      <c r="AE383" s="146" t="str">
        <f>IF(ISBLANK($F383),"",IF(ISNA(VBLookup($F383,Сектора!$B$2:$G$6725,6)),"Unknown",VBLookup($F383,Сектора!$B$2:$G$6725,6)))</f>
        <v/>
      </c>
      <c r="AF383" s="146" t="str">
        <f>IF(ISNUMBER($B383),VBLookup(WEEKDAY($B383,2),Служебный!$I$2:$J$8,2),"")</f>
        <v/>
      </c>
      <c r="AG383" s="38" t="str">
        <f t="shared" si="114"/>
        <v/>
      </c>
      <c r="AH383" s="146" t="str">
        <f>IF(ISNUMBER($B383),VBLookup(MONTH($B383),Служебный!$L$2:$M$13,2),"")</f>
        <v/>
      </c>
      <c r="AI383" s="38" t="str">
        <f t="shared" si="115"/>
        <v/>
      </c>
      <c r="AJ383" s="210" t="str">
        <f t="shared" si="116"/>
        <v/>
      </c>
      <c r="AK383" s="211" t="str">
        <f t="shared" si="107"/>
        <v/>
      </c>
      <c r="AL383" s="212" t="str">
        <f t="shared" si="117"/>
        <v/>
      </c>
      <c r="AM383" s="213" t="str">
        <f t="shared" si="120"/>
        <v/>
      </c>
      <c r="AN383" s="213" t="str">
        <f t="shared" si="118"/>
        <v/>
      </c>
      <c r="AO383" s="212" t="str">
        <f t="shared" si="119"/>
        <v/>
      </c>
    </row>
    <row r="384" spans="1:41" ht="15" customHeight="1" x14ac:dyDescent="0.25">
      <c r="A384" s="72">
        <v>383</v>
      </c>
      <c r="B384" s="214"/>
      <c r="C384" s="214"/>
      <c r="D384" s="204"/>
      <c r="E384" s="204"/>
      <c r="F384" s="151"/>
      <c r="G384" s="151"/>
      <c r="H384" s="36"/>
      <c r="I384" s="80"/>
      <c r="J384" s="80"/>
      <c r="K384" s="81"/>
      <c r="L384" s="152"/>
      <c r="M384" s="152"/>
      <c r="N384" s="215"/>
      <c r="O384" s="152"/>
      <c r="P384" s="80"/>
      <c r="Q384" s="37" t="str">
        <f t="shared" si="108"/>
        <v/>
      </c>
      <c r="R384" s="37" t="str">
        <f t="shared" si="109"/>
        <v/>
      </c>
      <c r="S384" s="37" t="str">
        <f t="shared" si="110"/>
        <v/>
      </c>
      <c r="T384" s="69" t="str">
        <f t="shared" si="111"/>
        <v/>
      </c>
      <c r="U384" s="37" t="str">
        <f t="shared" si="105"/>
        <v/>
      </c>
      <c r="V384" s="37" t="str">
        <f t="shared" si="106"/>
        <v/>
      </c>
      <c r="W384" s="206" t="str">
        <f t="shared" si="123"/>
        <v/>
      </c>
      <c r="X384" s="206" t="str">
        <f t="shared" si="124"/>
        <v/>
      </c>
      <c r="Y384" s="37" t="str">
        <f t="shared" si="121"/>
        <v/>
      </c>
      <c r="Z384" s="37" t="str">
        <f t="shared" si="122"/>
        <v/>
      </c>
      <c r="AA384" s="38" t="str">
        <f t="shared" si="112"/>
        <v/>
      </c>
      <c r="AB384" s="39" t="str">
        <f t="shared" si="113"/>
        <v/>
      </c>
      <c r="AC384" s="146" t="str">
        <f>IF(ISBLANK($F384),"",IF(ISNA(VBLookup($F384,Сектора!$B$2:$G$6725,4)),"Unknown",VBLookup($F384,Сектора!$B$2:$G$6725,4)))</f>
        <v/>
      </c>
      <c r="AD384" s="146" t="str">
        <f>IF(ISBLANK($F384),"",IF(ISNA(VBLookup($F384,Сектора!$B$2:$G$6725,3)),"Unknown",VBLookup($F384,Сектора!$B$2:$G$6725,3)))</f>
        <v/>
      </c>
      <c r="AE384" s="146" t="str">
        <f>IF(ISBLANK($F384),"",IF(ISNA(VBLookup($F384,Сектора!$B$2:$G$6725,6)),"Unknown",VBLookup($F384,Сектора!$B$2:$G$6725,6)))</f>
        <v/>
      </c>
      <c r="AF384" s="146" t="str">
        <f>IF(ISNUMBER($B384),VBLookup(WEEKDAY($B384,2),Служебный!$I$2:$J$8,2),"")</f>
        <v/>
      </c>
      <c r="AG384" s="38" t="str">
        <f t="shared" si="114"/>
        <v/>
      </c>
      <c r="AH384" s="146" t="str">
        <f>IF(ISNUMBER($B384),VBLookup(MONTH($B384),Служебный!$L$2:$M$13,2),"")</f>
        <v/>
      </c>
      <c r="AI384" s="38" t="str">
        <f t="shared" si="115"/>
        <v/>
      </c>
      <c r="AJ384" s="210" t="str">
        <f t="shared" si="116"/>
        <v/>
      </c>
      <c r="AK384" s="211" t="str">
        <f t="shared" si="107"/>
        <v/>
      </c>
      <c r="AL384" s="212" t="str">
        <f t="shared" si="117"/>
        <v/>
      </c>
      <c r="AM384" s="213" t="str">
        <f t="shared" si="120"/>
        <v/>
      </c>
      <c r="AN384" s="213" t="str">
        <f t="shared" si="118"/>
        <v/>
      </c>
      <c r="AO384" s="212" t="str">
        <f t="shared" si="119"/>
        <v/>
      </c>
    </row>
    <row r="385" spans="1:41" ht="15" customHeight="1" x14ac:dyDescent="0.25">
      <c r="A385" s="72">
        <v>384</v>
      </c>
      <c r="B385" s="214"/>
      <c r="C385" s="214"/>
      <c r="D385" s="204"/>
      <c r="E385" s="204"/>
      <c r="F385" s="151"/>
      <c r="G385" s="151"/>
      <c r="H385" s="36"/>
      <c r="I385" s="80"/>
      <c r="J385" s="80"/>
      <c r="K385" s="81"/>
      <c r="L385" s="152"/>
      <c r="M385" s="152"/>
      <c r="N385" s="215"/>
      <c r="O385" s="152"/>
      <c r="P385" s="80"/>
      <c r="Q385" s="37" t="str">
        <f t="shared" si="108"/>
        <v/>
      </c>
      <c r="R385" s="37" t="str">
        <f t="shared" si="109"/>
        <v/>
      </c>
      <c r="S385" s="37" t="str">
        <f t="shared" si="110"/>
        <v/>
      </c>
      <c r="T385" s="69" t="str">
        <f t="shared" si="111"/>
        <v/>
      </c>
      <c r="U385" s="37" t="str">
        <f t="shared" si="105"/>
        <v/>
      </c>
      <c r="V385" s="37" t="str">
        <f t="shared" si="106"/>
        <v/>
      </c>
      <c r="W385" s="206" t="str">
        <f t="shared" si="123"/>
        <v/>
      </c>
      <c r="X385" s="206" t="str">
        <f t="shared" si="124"/>
        <v/>
      </c>
      <c r="Y385" s="37" t="str">
        <f t="shared" si="121"/>
        <v/>
      </c>
      <c r="Z385" s="37" t="str">
        <f t="shared" si="122"/>
        <v/>
      </c>
      <c r="AA385" s="38" t="str">
        <f t="shared" si="112"/>
        <v/>
      </c>
      <c r="AB385" s="39" t="str">
        <f t="shared" si="113"/>
        <v/>
      </c>
      <c r="AC385" s="146" t="str">
        <f>IF(ISBLANK($F385),"",IF(ISNA(VBLookup($F385,Сектора!$B$2:$G$6725,4)),"Unknown",VBLookup($F385,Сектора!$B$2:$G$6725,4)))</f>
        <v/>
      </c>
      <c r="AD385" s="146" t="str">
        <f>IF(ISBLANK($F385),"",IF(ISNA(VBLookup($F385,Сектора!$B$2:$G$6725,3)),"Unknown",VBLookup($F385,Сектора!$B$2:$G$6725,3)))</f>
        <v/>
      </c>
      <c r="AE385" s="146" t="str">
        <f>IF(ISBLANK($F385),"",IF(ISNA(VBLookup($F385,Сектора!$B$2:$G$6725,6)),"Unknown",VBLookup($F385,Сектора!$B$2:$G$6725,6)))</f>
        <v/>
      </c>
      <c r="AF385" s="146" t="str">
        <f>IF(ISNUMBER($B385),VBLookup(WEEKDAY($B385,2),Служебный!$I$2:$J$8,2),"")</f>
        <v/>
      </c>
      <c r="AG385" s="38" t="str">
        <f t="shared" si="114"/>
        <v/>
      </c>
      <c r="AH385" s="146" t="str">
        <f>IF(ISNUMBER($B385),VBLookup(MONTH($B385),Служебный!$L$2:$M$13,2),"")</f>
        <v/>
      </c>
      <c r="AI385" s="38" t="str">
        <f t="shared" si="115"/>
        <v/>
      </c>
      <c r="AJ385" s="210" t="str">
        <f t="shared" si="116"/>
        <v/>
      </c>
      <c r="AK385" s="211" t="str">
        <f t="shared" si="107"/>
        <v/>
      </c>
      <c r="AL385" s="212" t="str">
        <f t="shared" si="117"/>
        <v/>
      </c>
      <c r="AM385" s="213" t="str">
        <f t="shared" si="120"/>
        <v/>
      </c>
      <c r="AN385" s="213" t="str">
        <f t="shared" si="118"/>
        <v/>
      </c>
      <c r="AO385" s="212" t="str">
        <f t="shared" si="119"/>
        <v/>
      </c>
    </row>
    <row r="386" spans="1:41" ht="15" customHeight="1" x14ac:dyDescent="0.25">
      <c r="A386" s="72">
        <v>385</v>
      </c>
      <c r="B386" s="214"/>
      <c r="C386" s="214"/>
      <c r="D386" s="204"/>
      <c r="E386" s="204"/>
      <c r="F386" s="151"/>
      <c r="G386" s="151"/>
      <c r="H386" s="36"/>
      <c r="I386" s="80"/>
      <c r="J386" s="80"/>
      <c r="K386" s="81"/>
      <c r="L386" s="152"/>
      <c r="M386" s="152"/>
      <c r="N386" s="215"/>
      <c r="O386" s="152"/>
      <c r="P386" s="80"/>
      <c r="Q386" s="37" t="str">
        <f t="shared" si="108"/>
        <v/>
      </c>
      <c r="R386" s="37" t="str">
        <f t="shared" si="109"/>
        <v/>
      </c>
      <c r="S386" s="37" t="str">
        <f t="shared" si="110"/>
        <v/>
      </c>
      <c r="T386" s="69" t="str">
        <f t="shared" si="111"/>
        <v/>
      </c>
      <c r="U386" s="37" t="str">
        <f t="shared" ref="U386:U449" si="125">IF(AND(NOT(ISBLANK($G386)),ISNUMBER($R386),ISNUMBER($S386)),ROUND(IF($G386="S",$R386-$S386,$S386-$R386),2),"")</f>
        <v/>
      </c>
      <c r="V386" s="37" t="str">
        <f t="shared" ref="V386:V449" si="126">IF(AND(ISNUMBER($Q386),ISNUMBER($U386)),ROUND($U386-$Q386,2),"")</f>
        <v/>
      </c>
      <c r="W386" s="206" t="str">
        <f t="shared" si="123"/>
        <v/>
      </c>
      <c r="X386" s="206" t="str">
        <f t="shared" si="124"/>
        <v/>
      </c>
      <c r="Y386" s="37" t="str">
        <f t="shared" si="121"/>
        <v/>
      </c>
      <c r="Z386" s="37" t="str">
        <f t="shared" si="122"/>
        <v/>
      </c>
      <c r="AA386" s="38" t="str">
        <f t="shared" si="112"/>
        <v/>
      </c>
      <c r="AB386" s="39" t="str">
        <f t="shared" si="113"/>
        <v/>
      </c>
      <c r="AC386" s="146" t="str">
        <f>IF(ISBLANK($F386),"",IF(ISNA(VBLookup($F386,Сектора!$B$2:$G$6725,4)),"Unknown",VBLookup($F386,Сектора!$B$2:$G$6725,4)))</f>
        <v/>
      </c>
      <c r="AD386" s="146" t="str">
        <f>IF(ISBLANK($F386),"",IF(ISNA(VBLookup($F386,Сектора!$B$2:$G$6725,3)),"Unknown",VBLookup($F386,Сектора!$B$2:$G$6725,3)))</f>
        <v/>
      </c>
      <c r="AE386" s="146" t="str">
        <f>IF(ISBLANK($F386),"",IF(ISNA(VBLookup($F386,Сектора!$B$2:$G$6725,6)),"Unknown",VBLookup($F386,Сектора!$B$2:$G$6725,6)))</f>
        <v/>
      </c>
      <c r="AF386" s="146" t="str">
        <f>IF(ISNUMBER($B386),VBLookup(WEEKDAY($B386,2),Служебный!$I$2:$J$8,2),"")</f>
        <v/>
      </c>
      <c r="AG386" s="38" t="str">
        <f t="shared" si="114"/>
        <v/>
      </c>
      <c r="AH386" s="146" t="str">
        <f>IF(ISNUMBER($B386),VBLookup(MONTH($B386),Служебный!$L$2:$M$13,2),"")</f>
        <v/>
      </c>
      <c r="AI386" s="38" t="str">
        <f t="shared" si="115"/>
        <v/>
      </c>
      <c r="AJ386" s="210" t="str">
        <f t="shared" si="116"/>
        <v/>
      </c>
      <c r="AK386" s="211" t="str">
        <f t="shared" ref="AK386:AK449" si="127">IF(ISNUMBER($AA386),MROUND($AA386,10),"")</f>
        <v/>
      </c>
      <c r="AL386" s="212" t="str">
        <f t="shared" si="117"/>
        <v/>
      </c>
      <c r="AM386" s="213" t="str">
        <f t="shared" si="120"/>
        <v/>
      </c>
      <c r="AN386" s="213" t="str">
        <f t="shared" si="118"/>
        <v/>
      </c>
      <c r="AO386" s="212" t="str">
        <f t="shared" si="119"/>
        <v/>
      </c>
    </row>
    <row r="387" spans="1:41" ht="15" customHeight="1" x14ac:dyDescent="0.25">
      <c r="A387" s="72">
        <v>386</v>
      </c>
      <c r="B387" s="214"/>
      <c r="C387" s="214"/>
      <c r="D387" s="204"/>
      <c r="E387" s="204"/>
      <c r="F387" s="151"/>
      <c r="G387" s="151"/>
      <c r="H387" s="36"/>
      <c r="I387" s="80"/>
      <c r="J387" s="80"/>
      <c r="K387" s="81"/>
      <c r="L387" s="152"/>
      <c r="M387" s="152"/>
      <c r="N387" s="215"/>
      <c r="O387" s="152"/>
      <c r="P387" s="80"/>
      <c r="Q387" s="37" t="str">
        <f t="shared" ref="Q387:Q450" si="128">IF(AND(ISNUMBER($K387),ISNUMBER($P387)),$P387*$K387/100,"")</f>
        <v/>
      </c>
      <c r="R387" s="37" t="str">
        <f t="shared" ref="R387:R450" si="129">IF(AND(ISNUMBER($I387),ISNUMBER($K387)),$I387*$K387,"")</f>
        <v/>
      </c>
      <c r="S387" s="37" t="str">
        <f t="shared" ref="S387:S450" si="130">IF(AND(ISNUMBER($J387),ISNUMBER($K387)),$J387*$K387,"")</f>
        <v/>
      </c>
      <c r="T387" s="69" t="str">
        <f t="shared" ref="T387:T450" si="131">IF(AND(NOT(ISBLANK($G387)),ISNUMBER($I387),ISNUMBER($J387)),IF($G387="S",$I387-$J387,$J387-$I387)*100,"")</f>
        <v/>
      </c>
      <c r="U387" s="37" t="str">
        <f t="shared" si="125"/>
        <v/>
      </c>
      <c r="V387" s="37" t="str">
        <f t="shared" si="126"/>
        <v/>
      </c>
      <c r="W387" s="206" t="str">
        <f t="shared" si="123"/>
        <v/>
      </c>
      <c r="X387" s="206" t="str">
        <f t="shared" si="124"/>
        <v/>
      </c>
      <c r="Y387" s="37" t="str">
        <f t="shared" si="121"/>
        <v/>
      </c>
      <c r="Z387" s="37" t="str">
        <f t="shared" si="122"/>
        <v/>
      </c>
      <c r="AA387" s="38" t="str">
        <f t="shared" ref="AA387:AA450" si="132">IF(AND(ISNUMBER($C387),ISNUMBER($E387),ISNUMBER($B387),ISNUMBER($D387)),(($C387+$E387)-($B387+$D387))*1440,"")</f>
        <v/>
      </c>
      <c r="AB387" s="39" t="str">
        <f t="shared" ref="AB387:AB450" si="133">IF(AND(NOT(ISBLANK($G387)),ISNUMBER($I387),ISNUMBER($J387)),IF(AND(ISNUMBER($H387),ABS($I387-$H387)&gt;0),ROUND(IF($G387="S",$I387-$J387,$J387-$I387)/ABS($I387-$H387)/0.5,0)*0.5,0),"")</f>
        <v/>
      </c>
      <c r="AC387" s="146" t="str">
        <f>IF(ISBLANK($F387),"",IF(ISNA(VBLookup($F387,Сектора!$B$2:$G$6725,4)),"Unknown",VBLookup($F387,Сектора!$B$2:$G$6725,4)))</f>
        <v/>
      </c>
      <c r="AD387" s="146" t="str">
        <f>IF(ISBLANK($F387),"",IF(ISNA(VBLookup($F387,Сектора!$B$2:$G$6725,3)),"Unknown",VBLookup($F387,Сектора!$B$2:$G$6725,3)))</f>
        <v/>
      </c>
      <c r="AE387" s="146" t="str">
        <f>IF(ISBLANK($F387),"",IF(ISNA(VBLookup($F387,Сектора!$B$2:$G$6725,6)),"Unknown",VBLookup($F387,Сектора!$B$2:$G$6725,6)))</f>
        <v/>
      </c>
      <c r="AF387" s="146" t="str">
        <f>IF(ISNUMBER($B387),VBLookup(WEEKDAY($B387,2),Служебный!$I$2:$J$8,2),"")</f>
        <v/>
      </c>
      <c r="AG387" s="38" t="str">
        <f t="shared" ref="AG387:AG450" si="134">IF(ISNUMBER($B387),WEEKNUM($B387,2),"")</f>
        <v/>
      </c>
      <c r="AH387" s="146" t="str">
        <f>IF(ISNUMBER($B387),VBLookup(MONTH($B387),Служебный!$L$2:$M$13,2),"")</f>
        <v/>
      </c>
      <c r="AI387" s="38" t="str">
        <f t="shared" ref="AI387:AI450" si="135">IF(ISNUMBER($B387),YEAR($B387),"")</f>
        <v/>
      </c>
      <c r="AJ387" s="210" t="str">
        <f t="shared" ref="AJ387:AJ450" si="136">IF(ISNUMBER($D387),MROUND($D387,1/48),"")</f>
        <v/>
      </c>
      <c r="AK387" s="211" t="str">
        <f t="shared" si="127"/>
        <v/>
      </c>
      <c r="AL387" s="212" t="str">
        <f t="shared" ref="AL387:AL450" si="137">IF(ISNUMBER($I387),MROUND($I387,5),"")</f>
        <v/>
      </c>
      <c r="AM387" s="213" t="str">
        <f t="shared" si="120"/>
        <v/>
      </c>
      <c r="AN387" s="213" t="str">
        <f t="shared" ref="AN387:AN450" si="138">IF(ISNUMBER($Z387),IF($B387&lt;&gt;$B388,$Z387,0),"")</f>
        <v/>
      </c>
      <c r="AO387" s="212" t="str">
        <f t="shared" ref="AO387:AO450" si="139">IF(ISNUMBER($K387),$K387*2,"")</f>
        <v/>
      </c>
    </row>
    <row r="388" spans="1:41" ht="15" customHeight="1" x14ac:dyDescent="0.25">
      <c r="A388" s="72">
        <v>387</v>
      </c>
      <c r="B388" s="214"/>
      <c r="C388" s="214"/>
      <c r="D388" s="204"/>
      <c r="E388" s="204"/>
      <c r="F388" s="151"/>
      <c r="G388" s="151"/>
      <c r="H388" s="36"/>
      <c r="I388" s="80"/>
      <c r="J388" s="80"/>
      <c r="K388" s="81"/>
      <c r="L388" s="152"/>
      <c r="M388" s="152"/>
      <c r="N388" s="215"/>
      <c r="O388" s="152"/>
      <c r="P388" s="80"/>
      <c r="Q388" s="37" t="str">
        <f t="shared" si="128"/>
        <v/>
      </c>
      <c r="R388" s="37" t="str">
        <f t="shared" si="129"/>
        <v/>
      </c>
      <c r="S388" s="37" t="str">
        <f t="shared" si="130"/>
        <v/>
      </c>
      <c r="T388" s="69" t="str">
        <f t="shared" si="131"/>
        <v/>
      </c>
      <c r="U388" s="37" t="str">
        <f t="shared" si="125"/>
        <v/>
      </c>
      <c r="V388" s="37" t="str">
        <f t="shared" si="126"/>
        <v/>
      </c>
      <c r="W388" s="206" t="str">
        <f t="shared" si="123"/>
        <v/>
      </c>
      <c r="X388" s="206" t="str">
        <f t="shared" si="124"/>
        <v/>
      </c>
      <c r="Y388" s="37" t="str">
        <f t="shared" si="121"/>
        <v/>
      </c>
      <c r="Z388" s="37" t="str">
        <f t="shared" si="122"/>
        <v/>
      </c>
      <c r="AA388" s="38" t="str">
        <f t="shared" si="132"/>
        <v/>
      </c>
      <c r="AB388" s="39" t="str">
        <f t="shared" si="133"/>
        <v/>
      </c>
      <c r="AC388" s="146" t="str">
        <f>IF(ISBLANK($F388),"",IF(ISNA(VBLookup($F388,Сектора!$B$2:$G$6725,4)),"Unknown",VBLookup($F388,Сектора!$B$2:$G$6725,4)))</f>
        <v/>
      </c>
      <c r="AD388" s="146" t="str">
        <f>IF(ISBLANK($F388),"",IF(ISNA(VBLookup($F388,Сектора!$B$2:$G$6725,3)),"Unknown",VBLookup($F388,Сектора!$B$2:$G$6725,3)))</f>
        <v/>
      </c>
      <c r="AE388" s="146" t="str">
        <f>IF(ISBLANK($F388),"",IF(ISNA(VBLookup($F388,Сектора!$B$2:$G$6725,6)),"Unknown",VBLookup($F388,Сектора!$B$2:$G$6725,6)))</f>
        <v/>
      </c>
      <c r="AF388" s="146" t="str">
        <f>IF(ISNUMBER($B388),VBLookup(WEEKDAY($B388,2),Служебный!$I$2:$J$8,2),"")</f>
        <v/>
      </c>
      <c r="AG388" s="38" t="str">
        <f t="shared" si="134"/>
        <v/>
      </c>
      <c r="AH388" s="146" t="str">
        <f>IF(ISNUMBER($B388),VBLookup(MONTH($B388),Служебный!$L$2:$M$13,2),"")</f>
        <v/>
      </c>
      <c r="AI388" s="38" t="str">
        <f t="shared" si="135"/>
        <v/>
      </c>
      <c r="AJ388" s="210" t="str">
        <f t="shared" si="136"/>
        <v/>
      </c>
      <c r="AK388" s="211" t="str">
        <f t="shared" si="127"/>
        <v/>
      </c>
      <c r="AL388" s="212" t="str">
        <f t="shared" si="137"/>
        <v/>
      </c>
      <c r="AM388" s="213" t="str">
        <f t="shared" ref="AM388:AM451" si="140">IF(AND(ISNUMBER($Z388),ISNUMBER($AN387)),$AN387,"")</f>
        <v/>
      </c>
      <c r="AN388" s="213" t="str">
        <f t="shared" si="138"/>
        <v/>
      </c>
      <c r="AO388" s="212" t="str">
        <f t="shared" si="139"/>
        <v/>
      </c>
    </row>
    <row r="389" spans="1:41" ht="15" customHeight="1" x14ac:dyDescent="0.25">
      <c r="A389" s="72">
        <v>388</v>
      </c>
      <c r="B389" s="214"/>
      <c r="C389" s="214"/>
      <c r="D389" s="204"/>
      <c r="E389" s="204"/>
      <c r="F389" s="151"/>
      <c r="G389" s="151"/>
      <c r="H389" s="36"/>
      <c r="I389" s="80"/>
      <c r="J389" s="80"/>
      <c r="K389" s="81"/>
      <c r="L389" s="152"/>
      <c r="M389" s="152"/>
      <c r="N389" s="215"/>
      <c r="O389" s="152"/>
      <c r="P389" s="80"/>
      <c r="Q389" s="37" t="str">
        <f t="shared" si="128"/>
        <v/>
      </c>
      <c r="R389" s="37" t="str">
        <f t="shared" si="129"/>
        <v/>
      </c>
      <c r="S389" s="37" t="str">
        <f t="shared" si="130"/>
        <v/>
      </c>
      <c r="T389" s="69" t="str">
        <f t="shared" si="131"/>
        <v/>
      </c>
      <c r="U389" s="37" t="str">
        <f t="shared" si="125"/>
        <v/>
      </c>
      <c r="V389" s="37" t="str">
        <f t="shared" si="126"/>
        <v/>
      </c>
      <c r="W389" s="206" t="str">
        <f t="shared" si="123"/>
        <v/>
      </c>
      <c r="X389" s="206" t="str">
        <f t="shared" si="124"/>
        <v/>
      </c>
      <c r="Y389" s="37" t="str">
        <f t="shared" si="121"/>
        <v/>
      </c>
      <c r="Z389" s="37" t="str">
        <f t="shared" si="122"/>
        <v/>
      </c>
      <c r="AA389" s="38" t="str">
        <f t="shared" si="132"/>
        <v/>
      </c>
      <c r="AB389" s="39" t="str">
        <f t="shared" si="133"/>
        <v/>
      </c>
      <c r="AC389" s="146" t="str">
        <f>IF(ISBLANK($F389),"",IF(ISNA(VBLookup($F389,Сектора!$B$2:$G$6725,4)),"Unknown",VBLookup($F389,Сектора!$B$2:$G$6725,4)))</f>
        <v/>
      </c>
      <c r="AD389" s="146" t="str">
        <f>IF(ISBLANK($F389),"",IF(ISNA(VBLookup($F389,Сектора!$B$2:$G$6725,3)),"Unknown",VBLookup($F389,Сектора!$B$2:$G$6725,3)))</f>
        <v/>
      </c>
      <c r="AE389" s="146" t="str">
        <f>IF(ISBLANK($F389),"",IF(ISNA(VBLookup($F389,Сектора!$B$2:$G$6725,6)),"Unknown",VBLookup($F389,Сектора!$B$2:$G$6725,6)))</f>
        <v/>
      </c>
      <c r="AF389" s="146" t="str">
        <f>IF(ISNUMBER($B389),VBLookup(WEEKDAY($B389,2),Служебный!$I$2:$J$8,2),"")</f>
        <v/>
      </c>
      <c r="AG389" s="38" t="str">
        <f t="shared" si="134"/>
        <v/>
      </c>
      <c r="AH389" s="146" t="str">
        <f>IF(ISNUMBER($B389),VBLookup(MONTH($B389),Служебный!$L$2:$M$13,2),"")</f>
        <v/>
      </c>
      <c r="AI389" s="38" t="str">
        <f t="shared" si="135"/>
        <v/>
      </c>
      <c r="AJ389" s="210" t="str">
        <f t="shared" si="136"/>
        <v/>
      </c>
      <c r="AK389" s="211" t="str">
        <f t="shared" si="127"/>
        <v/>
      </c>
      <c r="AL389" s="212" t="str">
        <f t="shared" si="137"/>
        <v/>
      </c>
      <c r="AM389" s="213" t="str">
        <f t="shared" si="140"/>
        <v/>
      </c>
      <c r="AN389" s="213" t="str">
        <f t="shared" si="138"/>
        <v/>
      </c>
      <c r="AO389" s="212" t="str">
        <f t="shared" si="139"/>
        <v/>
      </c>
    </row>
    <row r="390" spans="1:41" ht="15" customHeight="1" x14ac:dyDescent="0.25">
      <c r="A390" s="72">
        <v>389</v>
      </c>
      <c r="B390" s="214"/>
      <c r="C390" s="214"/>
      <c r="D390" s="204"/>
      <c r="E390" s="204"/>
      <c r="F390" s="151"/>
      <c r="G390" s="151"/>
      <c r="H390" s="36"/>
      <c r="I390" s="80"/>
      <c r="J390" s="80"/>
      <c r="K390" s="81"/>
      <c r="L390" s="152"/>
      <c r="M390" s="152"/>
      <c r="N390" s="215"/>
      <c r="O390" s="152"/>
      <c r="P390" s="80"/>
      <c r="Q390" s="37" t="str">
        <f t="shared" si="128"/>
        <v/>
      </c>
      <c r="R390" s="37" t="str">
        <f t="shared" si="129"/>
        <v/>
      </c>
      <c r="S390" s="37" t="str">
        <f t="shared" si="130"/>
        <v/>
      </c>
      <c r="T390" s="69" t="str">
        <f t="shared" si="131"/>
        <v/>
      </c>
      <c r="U390" s="37" t="str">
        <f t="shared" si="125"/>
        <v/>
      </c>
      <c r="V390" s="37" t="str">
        <f t="shared" si="126"/>
        <v/>
      </c>
      <c r="W390" s="206" t="str">
        <f t="shared" si="123"/>
        <v/>
      </c>
      <c r="X390" s="206" t="str">
        <f t="shared" si="124"/>
        <v/>
      </c>
      <c r="Y390" s="37" t="str">
        <f t="shared" si="121"/>
        <v/>
      </c>
      <c r="Z390" s="37" t="str">
        <f t="shared" si="122"/>
        <v/>
      </c>
      <c r="AA390" s="38" t="str">
        <f t="shared" si="132"/>
        <v/>
      </c>
      <c r="AB390" s="39" t="str">
        <f t="shared" si="133"/>
        <v/>
      </c>
      <c r="AC390" s="146" t="str">
        <f>IF(ISBLANK($F390),"",IF(ISNA(VBLookup($F390,Сектора!$B$2:$G$6725,4)),"Unknown",VBLookup($F390,Сектора!$B$2:$G$6725,4)))</f>
        <v/>
      </c>
      <c r="AD390" s="146" t="str">
        <f>IF(ISBLANK($F390),"",IF(ISNA(VBLookup($F390,Сектора!$B$2:$G$6725,3)),"Unknown",VBLookup($F390,Сектора!$B$2:$G$6725,3)))</f>
        <v/>
      </c>
      <c r="AE390" s="146" t="str">
        <f>IF(ISBLANK($F390),"",IF(ISNA(VBLookup($F390,Сектора!$B$2:$G$6725,6)),"Unknown",VBLookup($F390,Сектора!$B$2:$G$6725,6)))</f>
        <v/>
      </c>
      <c r="AF390" s="146" t="str">
        <f>IF(ISNUMBER($B390),VBLookup(WEEKDAY($B390,2),Служебный!$I$2:$J$8,2),"")</f>
        <v/>
      </c>
      <c r="AG390" s="38" t="str">
        <f t="shared" si="134"/>
        <v/>
      </c>
      <c r="AH390" s="146" t="str">
        <f>IF(ISNUMBER($B390),VBLookup(MONTH($B390),Служебный!$L$2:$M$13,2),"")</f>
        <v/>
      </c>
      <c r="AI390" s="38" t="str">
        <f t="shared" si="135"/>
        <v/>
      </c>
      <c r="AJ390" s="210" t="str">
        <f t="shared" si="136"/>
        <v/>
      </c>
      <c r="AK390" s="211" t="str">
        <f t="shared" si="127"/>
        <v/>
      </c>
      <c r="AL390" s="212" t="str">
        <f t="shared" si="137"/>
        <v/>
      </c>
      <c r="AM390" s="213" t="str">
        <f t="shared" si="140"/>
        <v/>
      </c>
      <c r="AN390" s="213" t="str">
        <f t="shared" si="138"/>
        <v/>
      </c>
      <c r="AO390" s="212" t="str">
        <f t="shared" si="139"/>
        <v/>
      </c>
    </row>
    <row r="391" spans="1:41" ht="15" customHeight="1" x14ac:dyDescent="0.25">
      <c r="A391" s="72">
        <v>390</v>
      </c>
      <c r="B391" s="214"/>
      <c r="C391" s="214"/>
      <c r="D391" s="204"/>
      <c r="E391" s="204"/>
      <c r="F391" s="151"/>
      <c r="G391" s="151"/>
      <c r="H391" s="36"/>
      <c r="I391" s="80"/>
      <c r="J391" s="80"/>
      <c r="K391" s="81"/>
      <c r="L391" s="152"/>
      <c r="M391" s="152"/>
      <c r="N391" s="215"/>
      <c r="O391" s="152"/>
      <c r="P391" s="80"/>
      <c r="Q391" s="37" t="str">
        <f t="shared" si="128"/>
        <v/>
      </c>
      <c r="R391" s="37" t="str">
        <f t="shared" si="129"/>
        <v/>
      </c>
      <c r="S391" s="37" t="str">
        <f t="shared" si="130"/>
        <v/>
      </c>
      <c r="T391" s="69" t="str">
        <f t="shared" si="131"/>
        <v/>
      </c>
      <c r="U391" s="37" t="str">
        <f t="shared" si="125"/>
        <v/>
      </c>
      <c r="V391" s="37" t="str">
        <f t="shared" si="126"/>
        <v/>
      </c>
      <c r="W391" s="206" t="str">
        <f t="shared" si="123"/>
        <v/>
      </c>
      <c r="X391" s="206" t="str">
        <f t="shared" si="124"/>
        <v/>
      </c>
      <c r="Y391" s="37" t="str">
        <f t="shared" si="121"/>
        <v/>
      </c>
      <c r="Z391" s="37" t="str">
        <f t="shared" si="122"/>
        <v/>
      </c>
      <c r="AA391" s="38" t="str">
        <f t="shared" si="132"/>
        <v/>
      </c>
      <c r="AB391" s="39" t="str">
        <f t="shared" si="133"/>
        <v/>
      </c>
      <c r="AC391" s="146" t="str">
        <f>IF(ISBLANK($F391),"",IF(ISNA(VBLookup($F391,Сектора!$B$2:$G$6725,4)),"Unknown",VBLookup($F391,Сектора!$B$2:$G$6725,4)))</f>
        <v/>
      </c>
      <c r="AD391" s="146" t="str">
        <f>IF(ISBLANK($F391),"",IF(ISNA(VBLookup($F391,Сектора!$B$2:$G$6725,3)),"Unknown",VBLookup($F391,Сектора!$B$2:$G$6725,3)))</f>
        <v/>
      </c>
      <c r="AE391" s="146" t="str">
        <f>IF(ISBLANK($F391),"",IF(ISNA(VBLookup($F391,Сектора!$B$2:$G$6725,6)),"Unknown",VBLookup($F391,Сектора!$B$2:$G$6725,6)))</f>
        <v/>
      </c>
      <c r="AF391" s="146" t="str">
        <f>IF(ISNUMBER($B391),VBLookup(WEEKDAY($B391,2),Служебный!$I$2:$J$8,2),"")</f>
        <v/>
      </c>
      <c r="AG391" s="38" t="str">
        <f t="shared" si="134"/>
        <v/>
      </c>
      <c r="AH391" s="146" t="str">
        <f>IF(ISNUMBER($B391),VBLookup(MONTH($B391),Служебный!$L$2:$M$13,2),"")</f>
        <v/>
      </c>
      <c r="AI391" s="38" t="str">
        <f t="shared" si="135"/>
        <v/>
      </c>
      <c r="AJ391" s="210" t="str">
        <f t="shared" si="136"/>
        <v/>
      </c>
      <c r="AK391" s="211" t="str">
        <f t="shared" si="127"/>
        <v/>
      </c>
      <c r="AL391" s="212" t="str">
        <f t="shared" si="137"/>
        <v/>
      </c>
      <c r="AM391" s="213" t="str">
        <f t="shared" si="140"/>
        <v/>
      </c>
      <c r="AN391" s="213" t="str">
        <f t="shared" si="138"/>
        <v/>
      </c>
      <c r="AO391" s="212" t="str">
        <f t="shared" si="139"/>
        <v/>
      </c>
    </row>
    <row r="392" spans="1:41" ht="15" customHeight="1" x14ac:dyDescent="0.25">
      <c r="A392" s="72">
        <v>391</v>
      </c>
      <c r="B392" s="214"/>
      <c r="C392" s="214"/>
      <c r="D392" s="204"/>
      <c r="E392" s="204"/>
      <c r="F392" s="151"/>
      <c r="G392" s="151"/>
      <c r="H392" s="36"/>
      <c r="I392" s="80"/>
      <c r="J392" s="80"/>
      <c r="K392" s="81"/>
      <c r="L392" s="152"/>
      <c r="M392" s="152"/>
      <c r="N392" s="215"/>
      <c r="O392" s="152"/>
      <c r="P392" s="80"/>
      <c r="Q392" s="37" t="str">
        <f t="shared" si="128"/>
        <v/>
      </c>
      <c r="R392" s="37" t="str">
        <f t="shared" si="129"/>
        <v/>
      </c>
      <c r="S392" s="37" t="str">
        <f t="shared" si="130"/>
        <v/>
      </c>
      <c r="T392" s="69" t="str">
        <f t="shared" si="131"/>
        <v/>
      </c>
      <c r="U392" s="37" t="str">
        <f t="shared" si="125"/>
        <v/>
      </c>
      <c r="V392" s="37" t="str">
        <f t="shared" si="126"/>
        <v/>
      </c>
      <c r="W392" s="206" t="str">
        <f t="shared" si="123"/>
        <v/>
      </c>
      <c r="X392" s="206" t="str">
        <f t="shared" si="124"/>
        <v/>
      </c>
      <c r="Y392" s="37" t="str">
        <f t="shared" si="121"/>
        <v/>
      </c>
      <c r="Z392" s="37" t="str">
        <f t="shared" si="122"/>
        <v/>
      </c>
      <c r="AA392" s="38" t="str">
        <f t="shared" si="132"/>
        <v/>
      </c>
      <c r="AB392" s="39" t="str">
        <f t="shared" si="133"/>
        <v/>
      </c>
      <c r="AC392" s="146" t="str">
        <f>IF(ISBLANK($F392),"",IF(ISNA(VBLookup($F392,Сектора!$B$2:$G$6725,4)),"Unknown",VBLookup($F392,Сектора!$B$2:$G$6725,4)))</f>
        <v/>
      </c>
      <c r="AD392" s="146" t="str">
        <f>IF(ISBLANK($F392),"",IF(ISNA(VBLookup($F392,Сектора!$B$2:$G$6725,3)),"Unknown",VBLookup($F392,Сектора!$B$2:$G$6725,3)))</f>
        <v/>
      </c>
      <c r="AE392" s="146" t="str">
        <f>IF(ISBLANK($F392),"",IF(ISNA(VBLookup($F392,Сектора!$B$2:$G$6725,6)),"Unknown",VBLookup($F392,Сектора!$B$2:$G$6725,6)))</f>
        <v/>
      </c>
      <c r="AF392" s="146" t="str">
        <f>IF(ISNUMBER($B392),VBLookup(WEEKDAY($B392,2),Служебный!$I$2:$J$8,2),"")</f>
        <v/>
      </c>
      <c r="AG392" s="38" t="str">
        <f t="shared" si="134"/>
        <v/>
      </c>
      <c r="AH392" s="146" t="str">
        <f>IF(ISNUMBER($B392),VBLookup(MONTH($B392),Служебный!$L$2:$M$13,2),"")</f>
        <v/>
      </c>
      <c r="AI392" s="38" t="str">
        <f t="shared" si="135"/>
        <v/>
      </c>
      <c r="AJ392" s="210" t="str">
        <f t="shared" si="136"/>
        <v/>
      </c>
      <c r="AK392" s="211" t="str">
        <f t="shared" si="127"/>
        <v/>
      </c>
      <c r="AL392" s="212" t="str">
        <f t="shared" si="137"/>
        <v/>
      </c>
      <c r="AM392" s="213" t="str">
        <f t="shared" si="140"/>
        <v/>
      </c>
      <c r="AN392" s="213" t="str">
        <f t="shared" si="138"/>
        <v/>
      </c>
      <c r="AO392" s="212" t="str">
        <f t="shared" si="139"/>
        <v/>
      </c>
    </row>
    <row r="393" spans="1:41" ht="15" customHeight="1" x14ac:dyDescent="0.25">
      <c r="A393" s="72">
        <v>392</v>
      </c>
      <c r="B393" s="214"/>
      <c r="C393" s="214"/>
      <c r="D393" s="204"/>
      <c r="E393" s="204"/>
      <c r="F393" s="151"/>
      <c r="G393" s="151"/>
      <c r="H393" s="36"/>
      <c r="I393" s="80"/>
      <c r="J393" s="80"/>
      <c r="K393" s="81"/>
      <c r="L393" s="152"/>
      <c r="M393" s="152"/>
      <c r="N393" s="215"/>
      <c r="O393" s="152"/>
      <c r="P393" s="80"/>
      <c r="Q393" s="37" t="str">
        <f t="shared" si="128"/>
        <v/>
      </c>
      <c r="R393" s="37" t="str">
        <f t="shared" si="129"/>
        <v/>
      </c>
      <c r="S393" s="37" t="str">
        <f t="shared" si="130"/>
        <v/>
      </c>
      <c r="T393" s="69" t="str">
        <f t="shared" si="131"/>
        <v/>
      </c>
      <c r="U393" s="37" t="str">
        <f t="shared" si="125"/>
        <v/>
      </c>
      <c r="V393" s="37" t="str">
        <f t="shared" si="126"/>
        <v/>
      </c>
      <c r="W393" s="206" t="str">
        <f t="shared" si="123"/>
        <v/>
      </c>
      <c r="X393" s="206" t="str">
        <f t="shared" si="124"/>
        <v/>
      </c>
      <c r="Y393" s="37" t="str">
        <f t="shared" si="121"/>
        <v/>
      </c>
      <c r="Z393" s="37" t="str">
        <f t="shared" si="122"/>
        <v/>
      </c>
      <c r="AA393" s="38" t="str">
        <f t="shared" si="132"/>
        <v/>
      </c>
      <c r="AB393" s="39" t="str">
        <f t="shared" si="133"/>
        <v/>
      </c>
      <c r="AC393" s="146" t="str">
        <f>IF(ISBLANK($F393),"",IF(ISNA(VBLookup($F393,Сектора!$B$2:$G$6725,4)),"Unknown",VBLookup($F393,Сектора!$B$2:$G$6725,4)))</f>
        <v/>
      </c>
      <c r="AD393" s="146" t="str">
        <f>IF(ISBLANK($F393),"",IF(ISNA(VBLookup($F393,Сектора!$B$2:$G$6725,3)),"Unknown",VBLookup($F393,Сектора!$B$2:$G$6725,3)))</f>
        <v/>
      </c>
      <c r="AE393" s="146" t="str">
        <f>IF(ISBLANK($F393),"",IF(ISNA(VBLookup($F393,Сектора!$B$2:$G$6725,6)),"Unknown",VBLookup($F393,Сектора!$B$2:$G$6725,6)))</f>
        <v/>
      </c>
      <c r="AF393" s="146" t="str">
        <f>IF(ISNUMBER($B393),VBLookup(WEEKDAY($B393,2),Служебный!$I$2:$J$8,2),"")</f>
        <v/>
      </c>
      <c r="AG393" s="38" t="str">
        <f t="shared" si="134"/>
        <v/>
      </c>
      <c r="AH393" s="146" t="str">
        <f>IF(ISNUMBER($B393),VBLookup(MONTH($B393),Служебный!$L$2:$M$13,2),"")</f>
        <v/>
      </c>
      <c r="AI393" s="38" t="str">
        <f t="shared" si="135"/>
        <v/>
      </c>
      <c r="AJ393" s="210" t="str">
        <f t="shared" si="136"/>
        <v/>
      </c>
      <c r="AK393" s="211" t="str">
        <f t="shared" si="127"/>
        <v/>
      </c>
      <c r="AL393" s="212" t="str">
        <f t="shared" si="137"/>
        <v/>
      </c>
      <c r="AM393" s="213" t="str">
        <f t="shared" si="140"/>
        <v/>
      </c>
      <c r="AN393" s="213" t="str">
        <f t="shared" si="138"/>
        <v/>
      </c>
      <c r="AO393" s="212" t="str">
        <f t="shared" si="139"/>
        <v/>
      </c>
    </row>
    <row r="394" spans="1:41" ht="15" customHeight="1" x14ac:dyDescent="0.25">
      <c r="A394" s="72">
        <v>393</v>
      </c>
      <c r="B394" s="214"/>
      <c r="C394" s="214"/>
      <c r="D394" s="204"/>
      <c r="E394" s="204"/>
      <c r="F394" s="151"/>
      <c r="G394" s="151"/>
      <c r="H394" s="36"/>
      <c r="I394" s="80"/>
      <c r="J394" s="80"/>
      <c r="K394" s="81"/>
      <c r="L394" s="152"/>
      <c r="M394" s="152"/>
      <c r="N394" s="215"/>
      <c r="O394" s="152"/>
      <c r="P394" s="80"/>
      <c r="Q394" s="37" t="str">
        <f t="shared" si="128"/>
        <v/>
      </c>
      <c r="R394" s="37" t="str">
        <f t="shared" si="129"/>
        <v/>
      </c>
      <c r="S394" s="37" t="str">
        <f t="shared" si="130"/>
        <v/>
      </c>
      <c r="T394" s="69" t="str">
        <f t="shared" si="131"/>
        <v/>
      </c>
      <c r="U394" s="37" t="str">
        <f t="shared" si="125"/>
        <v/>
      </c>
      <c r="V394" s="37" t="str">
        <f t="shared" si="126"/>
        <v/>
      </c>
      <c r="W394" s="206" t="str">
        <f t="shared" si="123"/>
        <v/>
      </c>
      <c r="X394" s="206" t="str">
        <f t="shared" si="124"/>
        <v/>
      </c>
      <c r="Y394" s="37" t="str">
        <f t="shared" si="121"/>
        <v/>
      </c>
      <c r="Z394" s="37" t="str">
        <f t="shared" si="122"/>
        <v/>
      </c>
      <c r="AA394" s="38" t="str">
        <f t="shared" si="132"/>
        <v/>
      </c>
      <c r="AB394" s="39" t="str">
        <f t="shared" si="133"/>
        <v/>
      </c>
      <c r="AC394" s="146" t="str">
        <f>IF(ISBLANK($F394),"",IF(ISNA(VBLookup($F394,Сектора!$B$2:$G$6725,4)),"Unknown",VBLookup($F394,Сектора!$B$2:$G$6725,4)))</f>
        <v/>
      </c>
      <c r="AD394" s="146" t="str">
        <f>IF(ISBLANK($F394),"",IF(ISNA(VBLookup($F394,Сектора!$B$2:$G$6725,3)),"Unknown",VBLookup($F394,Сектора!$B$2:$G$6725,3)))</f>
        <v/>
      </c>
      <c r="AE394" s="146" t="str">
        <f>IF(ISBLANK($F394),"",IF(ISNA(VBLookup($F394,Сектора!$B$2:$G$6725,6)),"Unknown",VBLookup($F394,Сектора!$B$2:$G$6725,6)))</f>
        <v/>
      </c>
      <c r="AF394" s="146" t="str">
        <f>IF(ISNUMBER($B394),VBLookup(WEEKDAY($B394,2),Служебный!$I$2:$J$8,2),"")</f>
        <v/>
      </c>
      <c r="AG394" s="38" t="str">
        <f t="shared" si="134"/>
        <v/>
      </c>
      <c r="AH394" s="146" t="str">
        <f>IF(ISNUMBER($B394),VBLookup(MONTH($B394),Служебный!$L$2:$M$13,2),"")</f>
        <v/>
      </c>
      <c r="AI394" s="38" t="str">
        <f t="shared" si="135"/>
        <v/>
      </c>
      <c r="AJ394" s="210" t="str">
        <f t="shared" si="136"/>
        <v/>
      </c>
      <c r="AK394" s="211" t="str">
        <f t="shared" si="127"/>
        <v/>
      </c>
      <c r="AL394" s="212" t="str">
        <f t="shared" si="137"/>
        <v/>
      </c>
      <c r="AM394" s="213" t="str">
        <f t="shared" si="140"/>
        <v/>
      </c>
      <c r="AN394" s="213" t="str">
        <f t="shared" si="138"/>
        <v/>
      </c>
      <c r="AO394" s="212" t="str">
        <f t="shared" si="139"/>
        <v/>
      </c>
    </row>
    <row r="395" spans="1:41" ht="15" customHeight="1" x14ac:dyDescent="0.25">
      <c r="A395" s="72">
        <v>394</v>
      </c>
      <c r="B395" s="214"/>
      <c r="C395" s="214"/>
      <c r="D395" s="204"/>
      <c r="E395" s="204"/>
      <c r="F395" s="151"/>
      <c r="G395" s="151"/>
      <c r="H395" s="36"/>
      <c r="I395" s="80"/>
      <c r="J395" s="80"/>
      <c r="K395" s="81"/>
      <c r="L395" s="152"/>
      <c r="M395" s="152"/>
      <c r="N395" s="215"/>
      <c r="O395" s="152"/>
      <c r="P395" s="80"/>
      <c r="Q395" s="37" t="str">
        <f t="shared" si="128"/>
        <v/>
      </c>
      <c r="R395" s="37" t="str">
        <f t="shared" si="129"/>
        <v/>
      </c>
      <c r="S395" s="37" t="str">
        <f t="shared" si="130"/>
        <v/>
      </c>
      <c r="T395" s="69" t="str">
        <f t="shared" si="131"/>
        <v/>
      </c>
      <c r="U395" s="37" t="str">
        <f t="shared" si="125"/>
        <v/>
      </c>
      <c r="V395" s="37" t="str">
        <f t="shared" si="126"/>
        <v/>
      </c>
      <c r="W395" s="206" t="str">
        <f t="shared" si="123"/>
        <v/>
      </c>
      <c r="X395" s="206" t="str">
        <f t="shared" si="124"/>
        <v/>
      </c>
      <c r="Y395" s="37" t="str">
        <f t="shared" si="121"/>
        <v/>
      </c>
      <c r="Z395" s="37" t="str">
        <f t="shared" si="122"/>
        <v/>
      </c>
      <c r="AA395" s="38" t="str">
        <f t="shared" si="132"/>
        <v/>
      </c>
      <c r="AB395" s="39" t="str">
        <f t="shared" si="133"/>
        <v/>
      </c>
      <c r="AC395" s="146" t="str">
        <f>IF(ISBLANK($F395),"",IF(ISNA(VBLookup($F395,Сектора!$B$2:$G$6725,4)),"Unknown",VBLookup($F395,Сектора!$B$2:$G$6725,4)))</f>
        <v/>
      </c>
      <c r="AD395" s="146" t="str">
        <f>IF(ISBLANK($F395),"",IF(ISNA(VBLookup($F395,Сектора!$B$2:$G$6725,3)),"Unknown",VBLookup($F395,Сектора!$B$2:$G$6725,3)))</f>
        <v/>
      </c>
      <c r="AE395" s="146" t="str">
        <f>IF(ISBLANK($F395),"",IF(ISNA(VBLookup($F395,Сектора!$B$2:$G$6725,6)),"Unknown",VBLookup($F395,Сектора!$B$2:$G$6725,6)))</f>
        <v/>
      </c>
      <c r="AF395" s="146" t="str">
        <f>IF(ISNUMBER($B395),VBLookup(WEEKDAY($B395,2),Служебный!$I$2:$J$8,2),"")</f>
        <v/>
      </c>
      <c r="AG395" s="38" t="str">
        <f t="shared" si="134"/>
        <v/>
      </c>
      <c r="AH395" s="146" t="str">
        <f>IF(ISNUMBER($B395),VBLookup(MONTH($B395),Служебный!$L$2:$M$13,2),"")</f>
        <v/>
      </c>
      <c r="AI395" s="38" t="str">
        <f t="shared" si="135"/>
        <v/>
      </c>
      <c r="AJ395" s="210" t="str">
        <f t="shared" si="136"/>
        <v/>
      </c>
      <c r="AK395" s="211" t="str">
        <f t="shared" si="127"/>
        <v/>
      </c>
      <c r="AL395" s="212" t="str">
        <f t="shared" si="137"/>
        <v/>
      </c>
      <c r="AM395" s="213" t="str">
        <f t="shared" si="140"/>
        <v/>
      </c>
      <c r="AN395" s="213" t="str">
        <f t="shared" si="138"/>
        <v/>
      </c>
      <c r="AO395" s="212" t="str">
        <f t="shared" si="139"/>
        <v/>
      </c>
    </row>
    <row r="396" spans="1:41" ht="15" customHeight="1" x14ac:dyDescent="0.25">
      <c r="A396" s="72">
        <v>395</v>
      </c>
      <c r="B396" s="214"/>
      <c r="C396" s="214"/>
      <c r="D396" s="204"/>
      <c r="E396" s="204"/>
      <c r="F396" s="151"/>
      <c r="G396" s="151"/>
      <c r="H396" s="36"/>
      <c r="I396" s="80"/>
      <c r="J396" s="80"/>
      <c r="K396" s="81"/>
      <c r="L396" s="152"/>
      <c r="M396" s="152"/>
      <c r="N396" s="215"/>
      <c r="O396" s="152"/>
      <c r="P396" s="80"/>
      <c r="Q396" s="37" t="str">
        <f t="shared" si="128"/>
        <v/>
      </c>
      <c r="R396" s="37" t="str">
        <f t="shared" si="129"/>
        <v/>
      </c>
      <c r="S396" s="37" t="str">
        <f t="shared" si="130"/>
        <v/>
      </c>
      <c r="T396" s="69" t="str">
        <f t="shared" si="131"/>
        <v/>
      </c>
      <c r="U396" s="37" t="str">
        <f t="shared" si="125"/>
        <v/>
      </c>
      <c r="V396" s="37" t="str">
        <f t="shared" si="126"/>
        <v/>
      </c>
      <c r="W396" s="206" t="str">
        <f t="shared" si="123"/>
        <v/>
      </c>
      <c r="X396" s="206" t="str">
        <f t="shared" si="124"/>
        <v/>
      </c>
      <c r="Y396" s="37" t="str">
        <f t="shared" si="121"/>
        <v/>
      </c>
      <c r="Z396" s="37" t="str">
        <f t="shared" si="122"/>
        <v/>
      </c>
      <c r="AA396" s="38" t="str">
        <f t="shared" si="132"/>
        <v/>
      </c>
      <c r="AB396" s="39" t="str">
        <f t="shared" si="133"/>
        <v/>
      </c>
      <c r="AC396" s="146" t="str">
        <f>IF(ISBLANK($F396),"",IF(ISNA(VBLookup($F396,Сектора!$B$2:$G$6725,4)),"Unknown",VBLookup($F396,Сектора!$B$2:$G$6725,4)))</f>
        <v/>
      </c>
      <c r="AD396" s="146" t="str">
        <f>IF(ISBLANK($F396),"",IF(ISNA(VBLookup($F396,Сектора!$B$2:$G$6725,3)),"Unknown",VBLookup($F396,Сектора!$B$2:$G$6725,3)))</f>
        <v/>
      </c>
      <c r="AE396" s="146" t="str">
        <f>IF(ISBLANK($F396),"",IF(ISNA(VBLookup($F396,Сектора!$B$2:$G$6725,6)),"Unknown",VBLookup($F396,Сектора!$B$2:$G$6725,6)))</f>
        <v/>
      </c>
      <c r="AF396" s="146" t="str">
        <f>IF(ISNUMBER($B396),VBLookup(WEEKDAY($B396,2),Служебный!$I$2:$J$8,2),"")</f>
        <v/>
      </c>
      <c r="AG396" s="38" t="str">
        <f t="shared" si="134"/>
        <v/>
      </c>
      <c r="AH396" s="146" t="str">
        <f>IF(ISNUMBER($B396),VBLookup(MONTH($B396),Служебный!$L$2:$M$13,2),"")</f>
        <v/>
      </c>
      <c r="AI396" s="38" t="str">
        <f t="shared" si="135"/>
        <v/>
      </c>
      <c r="AJ396" s="210" t="str">
        <f t="shared" si="136"/>
        <v/>
      </c>
      <c r="AK396" s="211" t="str">
        <f t="shared" si="127"/>
        <v/>
      </c>
      <c r="AL396" s="212" t="str">
        <f t="shared" si="137"/>
        <v/>
      </c>
      <c r="AM396" s="213" t="str">
        <f t="shared" si="140"/>
        <v/>
      </c>
      <c r="AN396" s="213" t="str">
        <f t="shared" si="138"/>
        <v/>
      </c>
      <c r="AO396" s="212" t="str">
        <f t="shared" si="139"/>
        <v/>
      </c>
    </row>
    <row r="397" spans="1:41" ht="15" customHeight="1" x14ac:dyDescent="0.25">
      <c r="A397" s="72">
        <v>396</v>
      </c>
      <c r="B397" s="214"/>
      <c r="C397" s="214"/>
      <c r="D397" s="204"/>
      <c r="E397" s="204"/>
      <c r="F397" s="151"/>
      <c r="G397" s="151"/>
      <c r="H397" s="36"/>
      <c r="I397" s="80"/>
      <c r="J397" s="80"/>
      <c r="K397" s="81"/>
      <c r="L397" s="152"/>
      <c r="M397" s="152"/>
      <c r="N397" s="215"/>
      <c r="O397" s="152"/>
      <c r="P397" s="80"/>
      <c r="Q397" s="37" t="str">
        <f t="shared" si="128"/>
        <v/>
      </c>
      <c r="R397" s="37" t="str">
        <f t="shared" si="129"/>
        <v/>
      </c>
      <c r="S397" s="37" t="str">
        <f t="shared" si="130"/>
        <v/>
      </c>
      <c r="T397" s="69" t="str">
        <f t="shared" si="131"/>
        <v/>
      </c>
      <c r="U397" s="37" t="str">
        <f t="shared" si="125"/>
        <v/>
      </c>
      <c r="V397" s="37" t="str">
        <f t="shared" si="126"/>
        <v/>
      </c>
      <c r="W397" s="206" t="str">
        <f t="shared" si="123"/>
        <v/>
      </c>
      <c r="X397" s="206" t="str">
        <f t="shared" si="124"/>
        <v/>
      </c>
      <c r="Y397" s="37" t="str">
        <f t="shared" si="121"/>
        <v/>
      </c>
      <c r="Z397" s="37" t="str">
        <f t="shared" si="122"/>
        <v/>
      </c>
      <c r="AA397" s="38" t="str">
        <f t="shared" si="132"/>
        <v/>
      </c>
      <c r="AB397" s="39" t="str">
        <f t="shared" si="133"/>
        <v/>
      </c>
      <c r="AC397" s="146" t="str">
        <f>IF(ISBLANK($F397),"",IF(ISNA(VBLookup($F397,Сектора!$B$2:$G$6725,4)),"Unknown",VBLookup($F397,Сектора!$B$2:$G$6725,4)))</f>
        <v/>
      </c>
      <c r="AD397" s="146" t="str">
        <f>IF(ISBLANK($F397),"",IF(ISNA(VBLookup($F397,Сектора!$B$2:$G$6725,3)),"Unknown",VBLookup($F397,Сектора!$B$2:$G$6725,3)))</f>
        <v/>
      </c>
      <c r="AE397" s="146" t="str">
        <f>IF(ISBLANK($F397),"",IF(ISNA(VBLookup($F397,Сектора!$B$2:$G$6725,6)),"Unknown",VBLookup($F397,Сектора!$B$2:$G$6725,6)))</f>
        <v/>
      </c>
      <c r="AF397" s="146" t="str">
        <f>IF(ISNUMBER($B397),VBLookup(WEEKDAY($B397,2),Служебный!$I$2:$J$8,2),"")</f>
        <v/>
      </c>
      <c r="AG397" s="38" t="str">
        <f t="shared" si="134"/>
        <v/>
      </c>
      <c r="AH397" s="146" t="str">
        <f>IF(ISNUMBER($B397),VBLookup(MONTH($B397),Служебный!$L$2:$M$13,2),"")</f>
        <v/>
      </c>
      <c r="AI397" s="38" t="str">
        <f t="shared" si="135"/>
        <v/>
      </c>
      <c r="AJ397" s="210" t="str">
        <f t="shared" si="136"/>
        <v/>
      </c>
      <c r="AK397" s="211" t="str">
        <f t="shared" si="127"/>
        <v/>
      </c>
      <c r="AL397" s="212" t="str">
        <f t="shared" si="137"/>
        <v/>
      </c>
      <c r="AM397" s="213" t="str">
        <f t="shared" si="140"/>
        <v/>
      </c>
      <c r="AN397" s="213" t="str">
        <f t="shared" si="138"/>
        <v/>
      </c>
      <c r="AO397" s="212" t="str">
        <f t="shared" si="139"/>
        <v/>
      </c>
    </row>
    <row r="398" spans="1:41" ht="15" customHeight="1" x14ac:dyDescent="0.25">
      <c r="A398" s="72">
        <v>397</v>
      </c>
      <c r="B398" s="214"/>
      <c r="C398" s="214"/>
      <c r="D398" s="204"/>
      <c r="E398" s="204"/>
      <c r="F398" s="151"/>
      <c r="G398" s="151"/>
      <c r="H398" s="36"/>
      <c r="I398" s="80"/>
      <c r="J398" s="80"/>
      <c r="K398" s="81"/>
      <c r="L398" s="152"/>
      <c r="M398" s="152"/>
      <c r="N398" s="215"/>
      <c r="O398" s="152"/>
      <c r="P398" s="80"/>
      <c r="Q398" s="37" t="str">
        <f t="shared" si="128"/>
        <v/>
      </c>
      <c r="R398" s="37" t="str">
        <f t="shared" si="129"/>
        <v/>
      </c>
      <c r="S398" s="37" t="str">
        <f t="shared" si="130"/>
        <v/>
      </c>
      <c r="T398" s="69" t="str">
        <f t="shared" si="131"/>
        <v/>
      </c>
      <c r="U398" s="37" t="str">
        <f t="shared" si="125"/>
        <v/>
      </c>
      <c r="V398" s="37" t="str">
        <f t="shared" si="126"/>
        <v/>
      </c>
      <c r="W398" s="206" t="str">
        <f t="shared" si="123"/>
        <v/>
      </c>
      <c r="X398" s="206" t="str">
        <f t="shared" si="124"/>
        <v/>
      </c>
      <c r="Y398" s="37" t="str">
        <f t="shared" si="121"/>
        <v/>
      </c>
      <c r="Z398" s="37" t="str">
        <f t="shared" si="122"/>
        <v/>
      </c>
      <c r="AA398" s="38" t="str">
        <f t="shared" si="132"/>
        <v/>
      </c>
      <c r="AB398" s="39" t="str">
        <f t="shared" si="133"/>
        <v/>
      </c>
      <c r="AC398" s="146" t="str">
        <f>IF(ISBLANK($F398),"",IF(ISNA(VBLookup($F398,Сектора!$B$2:$G$6725,4)),"Unknown",VBLookup($F398,Сектора!$B$2:$G$6725,4)))</f>
        <v/>
      </c>
      <c r="AD398" s="146" t="str">
        <f>IF(ISBLANK($F398),"",IF(ISNA(VBLookup($F398,Сектора!$B$2:$G$6725,3)),"Unknown",VBLookup($F398,Сектора!$B$2:$G$6725,3)))</f>
        <v/>
      </c>
      <c r="AE398" s="146" t="str">
        <f>IF(ISBLANK($F398),"",IF(ISNA(VBLookup($F398,Сектора!$B$2:$G$6725,6)),"Unknown",VBLookup($F398,Сектора!$B$2:$G$6725,6)))</f>
        <v/>
      </c>
      <c r="AF398" s="146" t="str">
        <f>IF(ISNUMBER($B398),VBLookup(WEEKDAY($B398,2),Служебный!$I$2:$J$8,2),"")</f>
        <v/>
      </c>
      <c r="AG398" s="38" t="str">
        <f t="shared" si="134"/>
        <v/>
      </c>
      <c r="AH398" s="146" t="str">
        <f>IF(ISNUMBER($B398),VBLookup(MONTH($B398),Служебный!$L$2:$M$13,2),"")</f>
        <v/>
      </c>
      <c r="AI398" s="38" t="str">
        <f t="shared" si="135"/>
        <v/>
      </c>
      <c r="AJ398" s="210" t="str">
        <f t="shared" si="136"/>
        <v/>
      </c>
      <c r="AK398" s="211" t="str">
        <f t="shared" si="127"/>
        <v/>
      </c>
      <c r="AL398" s="212" t="str">
        <f t="shared" si="137"/>
        <v/>
      </c>
      <c r="AM398" s="213" t="str">
        <f t="shared" si="140"/>
        <v/>
      </c>
      <c r="AN398" s="213" t="str">
        <f t="shared" si="138"/>
        <v/>
      </c>
      <c r="AO398" s="212" t="str">
        <f t="shared" si="139"/>
        <v/>
      </c>
    </row>
    <row r="399" spans="1:41" ht="15" customHeight="1" x14ac:dyDescent="0.25">
      <c r="A399" s="72">
        <v>398</v>
      </c>
      <c r="B399" s="214"/>
      <c r="C399" s="214"/>
      <c r="D399" s="204"/>
      <c r="E399" s="204"/>
      <c r="F399" s="151"/>
      <c r="G399" s="151"/>
      <c r="H399" s="36"/>
      <c r="I399" s="80"/>
      <c r="J399" s="80"/>
      <c r="K399" s="81"/>
      <c r="L399" s="152"/>
      <c r="M399" s="152"/>
      <c r="N399" s="215"/>
      <c r="O399" s="152"/>
      <c r="P399" s="80"/>
      <c r="Q399" s="37" t="str">
        <f t="shared" si="128"/>
        <v/>
      </c>
      <c r="R399" s="37" t="str">
        <f t="shared" si="129"/>
        <v/>
      </c>
      <c r="S399" s="37" t="str">
        <f t="shared" si="130"/>
        <v/>
      </c>
      <c r="T399" s="69" t="str">
        <f t="shared" si="131"/>
        <v/>
      </c>
      <c r="U399" s="37" t="str">
        <f t="shared" si="125"/>
        <v/>
      </c>
      <c r="V399" s="37" t="str">
        <f t="shared" si="126"/>
        <v/>
      </c>
      <c r="W399" s="206" t="str">
        <f t="shared" si="123"/>
        <v/>
      </c>
      <c r="X399" s="206" t="str">
        <f t="shared" si="124"/>
        <v/>
      </c>
      <c r="Y399" s="37" t="str">
        <f t="shared" si="121"/>
        <v/>
      </c>
      <c r="Z399" s="37" t="str">
        <f t="shared" si="122"/>
        <v/>
      </c>
      <c r="AA399" s="38" t="str">
        <f t="shared" si="132"/>
        <v/>
      </c>
      <c r="AB399" s="39" t="str">
        <f t="shared" si="133"/>
        <v/>
      </c>
      <c r="AC399" s="146" t="str">
        <f>IF(ISBLANK($F399),"",IF(ISNA(VBLookup($F399,Сектора!$B$2:$G$6725,4)),"Unknown",VBLookup($F399,Сектора!$B$2:$G$6725,4)))</f>
        <v/>
      </c>
      <c r="AD399" s="146" t="str">
        <f>IF(ISBLANK($F399),"",IF(ISNA(VBLookup($F399,Сектора!$B$2:$G$6725,3)),"Unknown",VBLookup($F399,Сектора!$B$2:$G$6725,3)))</f>
        <v/>
      </c>
      <c r="AE399" s="146" t="str">
        <f>IF(ISBLANK($F399),"",IF(ISNA(VBLookup($F399,Сектора!$B$2:$G$6725,6)),"Unknown",VBLookup($F399,Сектора!$B$2:$G$6725,6)))</f>
        <v/>
      </c>
      <c r="AF399" s="146" t="str">
        <f>IF(ISNUMBER($B399),VBLookup(WEEKDAY($B399,2),Служебный!$I$2:$J$8,2),"")</f>
        <v/>
      </c>
      <c r="AG399" s="38" t="str">
        <f t="shared" si="134"/>
        <v/>
      </c>
      <c r="AH399" s="146" t="str">
        <f>IF(ISNUMBER($B399),VBLookup(MONTH($B399),Служебный!$L$2:$M$13,2),"")</f>
        <v/>
      </c>
      <c r="AI399" s="38" t="str">
        <f t="shared" si="135"/>
        <v/>
      </c>
      <c r="AJ399" s="210" t="str">
        <f t="shared" si="136"/>
        <v/>
      </c>
      <c r="AK399" s="211" t="str">
        <f t="shared" si="127"/>
        <v/>
      </c>
      <c r="AL399" s="212" t="str">
        <f t="shared" si="137"/>
        <v/>
      </c>
      <c r="AM399" s="213" t="str">
        <f t="shared" si="140"/>
        <v/>
      </c>
      <c r="AN399" s="213" t="str">
        <f t="shared" si="138"/>
        <v/>
      </c>
      <c r="AO399" s="212" t="str">
        <f t="shared" si="139"/>
        <v/>
      </c>
    </row>
    <row r="400" spans="1:41" ht="15" customHeight="1" x14ac:dyDescent="0.25">
      <c r="A400" s="72">
        <v>399</v>
      </c>
      <c r="B400" s="214"/>
      <c r="C400" s="214"/>
      <c r="D400" s="204"/>
      <c r="E400" s="204"/>
      <c r="F400" s="151"/>
      <c r="G400" s="151"/>
      <c r="H400" s="36"/>
      <c r="I400" s="80"/>
      <c r="J400" s="80"/>
      <c r="K400" s="81"/>
      <c r="L400" s="152"/>
      <c r="M400" s="152"/>
      <c r="N400" s="215"/>
      <c r="O400" s="152"/>
      <c r="P400" s="80"/>
      <c r="Q400" s="37" t="str">
        <f t="shared" si="128"/>
        <v/>
      </c>
      <c r="R400" s="37" t="str">
        <f t="shared" si="129"/>
        <v/>
      </c>
      <c r="S400" s="37" t="str">
        <f t="shared" si="130"/>
        <v/>
      </c>
      <c r="T400" s="69" t="str">
        <f t="shared" si="131"/>
        <v/>
      </c>
      <c r="U400" s="37" t="str">
        <f t="shared" si="125"/>
        <v/>
      </c>
      <c r="V400" s="37" t="str">
        <f t="shared" si="126"/>
        <v/>
      </c>
      <c r="W400" s="206" t="str">
        <f t="shared" si="123"/>
        <v/>
      </c>
      <c r="X400" s="206" t="str">
        <f t="shared" si="124"/>
        <v/>
      </c>
      <c r="Y400" s="37" t="str">
        <f t="shared" si="121"/>
        <v/>
      </c>
      <c r="Z400" s="37" t="str">
        <f t="shared" si="122"/>
        <v/>
      </c>
      <c r="AA400" s="38" t="str">
        <f t="shared" si="132"/>
        <v/>
      </c>
      <c r="AB400" s="39" t="str">
        <f t="shared" si="133"/>
        <v/>
      </c>
      <c r="AC400" s="146" t="str">
        <f>IF(ISBLANK($F400),"",IF(ISNA(VBLookup($F400,Сектора!$B$2:$G$6725,4)),"Unknown",VBLookup($F400,Сектора!$B$2:$G$6725,4)))</f>
        <v/>
      </c>
      <c r="AD400" s="146" t="str">
        <f>IF(ISBLANK($F400),"",IF(ISNA(VBLookup($F400,Сектора!$B$2:$G$6725,3)),"Unknown",VBLookup($F400,Сектора!$B$2:$G$6725,3)))</f>
        <v/>
      </c>
      <c r="AE400" s="146" t="str">
        <f>IF(ISBLANK($F400),"",IF(ISNA(VBLookup($F400,Сектора!$B$2:$G$6725,6)),"Unknown",VBLookup($F400,Сектора!$B$2:$G$6725,6)))</f>
        <v/>
      </c>
      <c r="AF400" s="146" t="str">
        <f>IF(ISNUMBER($B400),VBLookup(WEEKDAY($B400,2),Служебный!$I$2:$J$8,2),"")</f>
        <v/>
      </c>
      <c r="AG400" s="38" t="str">
        <f t="shared" si="134"/>
        <v/>
      </c>
      <c r="AH400" s="146" t="str">
        <f>IF(ISNUMBER($B400),VBLookup(MONTH($B400),Служебный!$L$2:$M$13,2),"")</f>
        <v/>
      </c>
      <c r="AI400" s="38" t="str">
        <f t="shared" si="135"/>
        <v/>
      </c>
      <c r="AJ400" s="210" t="str">
        <f t="shared" si="136"/>
        <v/>
      </c>
      <c r="AK400" s="211" t="str">
        <f t="shared" si="127"/>
        <v/>
      </c>
      <c r="AL400" s="212" t="str">
        <f t="shared" si="137"/>
        <v/>
      </c>
      <c r="AM400" s="213" t="str">
        <f t="shared" si="140"/>
        <v/>
      </c>
      <c r="AN400" s="213" t="str">
        <f t="shared" si="138"/>
        <v/>
      </c>
      <c r="AO400" s="212" t="str">
        <f t="shared" si="139"/>
        <v/>
      </c>
    </row>
    <row r="401" spans="1:41" ht="15" customHeight="1" x14ac:dyDescent="0.25">
      <c r="A401" s="72">
        <v>400</v>
      </c>
      <c r="B401" s="214"/>
      <c r="C401" s="214"/>
      <c r="D401" s="204"/>
      <c r="E401" s="204"/>
      <c r="F401" s="151"/>
      <c r="G401" s="151"/>
      <c r="H401" s="36"/>
      <c r="I401" s="80"/>
      <c r="J401" s="80"/>
      <c r="K401" s="81"/>
      <c r="L401" s="152"/>
      <c r="M401" s="152"/>
      <c r="N401" s="215"/>
      <c r="O401" s="152"/>
      <c r="P401" s="80"/>
      <c r="Q401" s="37" t="str">
        <f t="shared" si="128"/>
        <v/>
      </c>
      <c r="R401" s="37" t="str">
        <f t="shared" si="129"/>
        <v/>
      </c>
      <c r="S401" s="37" t="str">
        <f t="shared" si="130"/>
        <v/>
      </c>
      <c r="T401" s="69" t="str">
        <f t="shared" si="131"/>
        <v/>
      </c>
      <c r="U401" s="37" t="str">
        <f t="shared" si="125"/>
        <v/>
      </c>
      <c r="V401" s="37" t="str">
        <f t="shared" si="126"/>
        <v/>
      </c>
      <c r="W401" s="206" t="str">
        <f t="shared" si="123"/>
        <v/>
      </c>
      <c r="X401" s="206" t="str">
        <f t="shared" si="124"/>
        <v/>
      </c>
      <c r="Y401" s="37" t="str">
        <f t="shared" si="121"/>
        <v/>
      </c>
      <c r="Z401" s="37" t="str">
        <f t="shared" si="122"/>
        <v/>
      </c>
      <c r="AA401" s="38" t="str">
        <f t="shared" si="132"/>
        <v/>
      </c>
      <c r="AB401" s="39" t="str">
        <f t="shared" si="133"/>
        <v/>
      </c>
      <c r="AC401" s="146" t="str">
        <f>IF(ISBLANK($F401),"",IF(ISNA(VBLookup($F401,Сектора!$B$2:$G$6725,4)),"Unknown",VBLookup($F401,Сектора!$B$2:$G$6725,4)))</f>
        <v/>
      </c>
      <c r="AD401" s="146" t="str">
        <f>IF(ISBLANK($F401),"",IF(ISNA(VBLookup($F401,Сектора!$B$2:$G$6725,3)),"Unknown",VBLookup($F401,Сектора!$B$2:$G$6725,3)))</f>
        <v/>
      </c>
      <c r="AE401" s="146" t="str">
        <f>IF(ISBLANK($F401),"",IF(ISNA(VBLookup($F401,Сектора!$B$2:$G$6725,6)),"Unknown",VBLookup($F401,Сектора!$B$2:$G$6725,6)))</f>
        <v/>
      </c>
      <c r="AF401" s="146" t="str">
        <f>IF(ISNUMBER($B401),VBLookup(WEEKDAY($B401,2),Служебный!$I$2:$J$8,2),"")</f>
        <v/>
      </c>
      <c r="AG401" s="38" t="str">
        <f t="shared" si="134"/>
        <v/>
      </c>
      <c r="AH401" s="146" t="str">
        <f>IF(ISNUMBER($B401),VBLookup(MONTH($B401),Служебный!$L$2:$M$13,2),"")</f>
        <v/>
      </c>
      <c r="AI401" s="38" t="str">
        <f t="shared" si="135"/>
        <v/>
      </c>
      <c r="AJ401" s="210" t="str">
        <f t="shared" si="136"/>
        <v/>
      </c>
      <c r="AK401" s="211" t="str">
        <f t="shared" si="127"/>
        <v/>
      </c>
      <c r="AL401" s="212" t="str">
        <f t="shared" si="137"/>
        <v/>
      </c>
      <c r="AM401" s="213" t="str">
        <f t="shared" si="140"/>
        <v/>
      </c>
      <c r="AN401" s="213" t="str">
        <f t="shared" si="138"/>
        <v/>
      </c>
      <c r="AO401" s="212" t="str">
        <f t="shared" si="139"/>
        <v/>
      </c>
    </row>
    <row r="402" spans="1:41" ht="15" customHeight="1" x14ac:dyDescent="0.25">
      <c r="A402" s="72">
        <v>401</v>
      </c>
      <c r="B402" s="214"/>
      <c r="C402" s="214"/>
      <c r="D402" s="204"/>
      <c r="E402" s="204"/>
      <c r="F402" s="151"/>
      <c r="G402" s="151"/>
      <c r="H402" s="36"/>
      <c r="I402" s="80"/>
      <c r="J402" s="80"/>
      <c r="K402" s="81"/>
      <c r="L402" s="152"/>
      <c r="M402" s="152"/>
      <c r="N402" s="215"/>
      <c r="O402" s="152"/>
      <c r="P402" s="80"/>
      <c r="Q402" s="37" t="str">
        <f t="shared" si="128"/>
        <v/>
      </c>
      <c r="R402" s="37" t="str">
        <f t="shared" si="129"/>
        <v/>
      </c>
      <c r="S402" s="37" t="str">
        <f t="shared" si="130"/>
        <v/>
      </c>
      <c r="T402" s="69" t="str">
        <f t="shared" si="131"/>
        <v/>
      </c>
      <c r="U402" s="37" t="str">
        <f t="shared" si="125"/>
        <v/>
      </c>
      <c r="V402" s="37" t="str">
        <f t="shared" si="126"/>
        <v/>
      </c>
      <c r="W402" s="206" t="str">
        <f t="shared" si="123"/>
        <v/>
      </c>
      <c r="X402" s="206" t="str">
        <f t="shared" si="124"/>
        <v/>
      </c>
      <c r="Y402" s="37" t="str">
        <f t="shared" si="121"/>
        <v/>
      </c>
      <c r="Z402" s="37" t="str">
        <f t="shared" si="122"/>
        <v/>
      </c>
      <c r="AA402" s="38" t="str">
        <f t="shared" si="132"/>
        <v/>
      </c>
      <c r="AB402" s="39" t="str">
        <f t="shared" si="133"/>
        <v/>
      </c>
      <c r="AC402" s="146" t="str">
        <f>IF(ISBLANK($F402),"",IF(ISNA(VBLookup($F402,Сектора!$B$2:$G$6725,4)),"Unknown",VBLookup($F402,Сектора!$B$2:$G$6725,4)))</f>
        <v/>
      </c>
      <c r="AD402" s="146" t="str">
        <f>IF(ISBLANK($F402),"",IF(ISNA(VBLookup($F402,Сектора!$B$2:$G$6725,3)),"Unknown",VBLookup($F402,Сектора!$B$2:$G$6725,3)))</f>
        <v/>
      </c>
      <c r="AE402" s="146" t="str">
        <f>IF(ISBLANK($F402),"",IF(ISNA(VBLookup($F402,Сектора!$B$2:$G$6725,6)),"Unknown",VBLookup($F402,Сектора!$B$2:$G$6725,6)))</f>
        <v/>
      </c>
      <c r="AF402" s="146" t="str">
        <f>IF(ISNUMBER($B402),VBLookup(WEEKDAY($B402,2),Служебный!$I$2:$J$8,2),"")</f>
        <v/>
      </c>
      <c r="AG402" s="38" t="str">
        <f t="shared" si="134"/>
        <v/>
      </c>
      <c r="AH402" s="146" t="str">
        <f>IF(ISNUMBER($B402),VBLookup(MONTH($B402),Служебный!$L$2:$M$13,2),"")</f>
        <v/>
      </c>
      <c r="AI402" s="38" t="str">
        <f t="shared" si="135"/>
        <v/>
      </c>
      <c r="AJ402" s="210" t="str">
        <f t="shared" si="136"/>
        <v/>
      </c>
      <c r="AK402" s="211" t="str">
        <f t="shared" si="127"/>
        <v/>
      </c>
      <c r="AL402" s="212" t="str">
        <f t="shared" si="137"/>
        <v/>
      </c>
      <c r="AM402" s="213" t="str">
        <f t="shared" si="140"/>
        <v/>
      </c>
      <c r="AN402" s="213" t="str">
        <f t="shared" si="138"/>
        <v/>
      </c>
      <c r="AO402" s="212" t="str">
        <f t="shared" si="139"/>
        <v/>
      </c>
    </row>
    <row r="403" spans="1:41" ht="15" customHeight="1" x14ac:dyDescent="0.25">
      <c r="A403" s="72">
        <v>402</v>
      </c>
      <c r="B403" s="214"/>
      <c r="C403" s="214"/>
      <c r="D403" s="204"/>
      <c r="E403" s="204"/>
      <c r="F403" s="151"/>
      <c r="G403" s="151"/>
      <c r="H403" s="36"/>
      <c r="I403" s="80"/>
      <c r="J403" s="80"/>
      <c r="K403" s="81"/>
      <c r="L403" s="152"/>
      <c r="M403" s="152"/>
      <c r="N403" s="215"/>
      <c r="O403" s="152"/>
      <c r="P403" s="80"/>
      <c r="Q403" s="37" t="str">
        <f t="shared" si="128"/>
        <v/>
      </c>
      <c r="R403" s="37" t="str">
        <f t="shared" si="129"/>
        <v/>
      </c>
      <c r="S403" s="37" t="str">
        <f t="shared" si="130"/>
        <v/>
      </c>
      <c r="T403" s="69" t="str">
        <f t="shared" si="131"/>
        <v/>
      </c>
      <c r="U403" s="37" t="str">
        <f t="shared" si="125"/>
        <v/>
      </c>
      <c r="V403" s="37" t="str">
        <f t="shared" si="126"/>
        <v/>
      </c>
      <c r="W403" s="206" t="str">
        <f t="shared" si="123"/>
        <v/>
      </c>
      <c r="X403" s="206" t="str">
        <f t="shared" si="124"/>
        <v/>
      </c>
      <c r="Y403" s="37" t="str">
        <f t="shared" si="121"/>
        <v/>
      </c>
      <c r="Z403" s="37" t="str">
        <f t="shared" si="122"/>
        <v/>
      </c>
      <c r="AA403" s="38" t="str">
        <f t="shared" si="132"/>
        <v/>
      </c>
      <c r="AB403" s="39" t="str">
        <f t="shared" si="133"/>
        <v/>
      </c>
      <c r="AC403" s="146" t="str">
        <f>IF(ISBLANK($F403),"",IF(ISNA(VBLookup($F403,Сектора!$B$2:$G$6725,4)),"Unknown",VBLookup($F403,Сектора!$B$2:$G$6725,4)))</f>
        <v/>
      </c>
      <c r="AD403" s="146" t="str">
        <f>IF(ISBLANK($F403),"",IF(ISNA(VBLookup($F403,Сектора!$B$2:$G$6725,3)),"Unknown",VBLookup($F403,Сектора!$B$2:$G$6725,3)))</f>
        <v/>
      </c>
      <c r="AE403" s="146" t="str">
        <f>IF(ISBLANK($F403),"",IF(ISNA(VBLookup($F403,Сектора!$B$2:$G$6725,6)),"Unknown",VBLookup($F403,Сектора!$B$2:$G$6725,6)))</f>
        <v/>
      </c>
      <c r="AF403" s="146" t="str">
        <f>IF(ISNUMBER($B403),VBLookup(WEEKDAY($B403,2),Служебный!$I$2:$J$8,2),"")</f>
        <v/>
      </c>
      <c r="AG403" s="38" t="str">
        <f t="shared" si="134"/>
        <v/>
      </c>
      <c r="AH403" s="146" t="str">
        <f>IF(ISNUMBER($B403),VBLookup(MONTH($B403),Служебный!$L$2:$M$13,2),"")</f>
        <v/>
      </c>
      <c r="AI403" s="38" t="str">
        <f t="shared" si="135"/>
        <v/>
      </c>
      <c r="AJ403" s="210" t="str">
        <f t="shared" si="136"/>
        <v/>
      </c>
      <c r="AK403" s="211" t="str">
        <f t="shared" si="127"/>
        <v/>
      </c>
      <c r="AL403" s="212" t="str">
        <f t="shared" si="137"/>
        <v/>
      </c>
      <c r="AM403" s="213" t="str">
        <f t="shared" si="140"/>
        <v/>
      </c>
      <c r="AN403" s="213" t="str">
        <f t="shared" si="138"/>
        <v/>
      </c>
      <c r="AO403" s="212" t="str">
        <f t="shared" si="139"/>
        <v/>
      </c>
    </row>
    <row r="404" spans="1:41" ht="15" customHeight="1" x14ac:dyDescent="0.25">
      <c r="A404" s="72">
        <v>403</v>
      </c>
      <c r="B404" s="214"/>
      <c r="C404" s="214"/>
      <c r="D404" s="204"/>
      <c r="E404" s="204"/>
      <c r="F404" s="151"/>
      <c r="G404" s="151"/>
      <c r="H404" s="36"/>
      <c r="I404" s="80"/>
      <c r="J404" s="80"/>
      <c r="K404" s="81"/>
      <c r="L404" s="152"/>
      <c r="M404" s="152"/>
      <c r="N404" s="215"/>
      <c r="O404" s="152"/>
      <c r="P404" s="80"/>
      <c r="Q404" s="37" t="str">
        <f t="shared" si="128"/>
        <v/>
      </c>
      <c r="R404" s="37" t="str">
        <f t="shared" si="129"/>
        <v/>
      </c>
      <c r="S404" s="37" t="str">
        <f t="shared" si="130"/>
        <v/>
      </c>
      <c r="T404" s="69" t="str">
        <f t="shared" si="131"/>
        <v/>
      </c>
      <c r="U404" s="37" t="str">
        <f t="shared" si="125"/>
        <v/>
      </c>
      <c r="V404" s="37" t="str">
        <f t="shared" si="126"/>
        <v/>
      </c>
      <c r="W404" s="206" t="str">
        <f t="shared" si="123"/>
        <v/>
      </c>
      <c r="X404" s="206" t="str">
        <f t="shared" si="124"/>
        <v/>
      </c>
      <c r="Y404" s="37" t="str">
        <f t="shared" si="121"/>
        <v/>
      </c>
      <c r="Z404" s="37" t="str">
        <f t="shared" si="122"/>
        <v/>
      </c>
      <c r="AA404" s="38" t="str">
        <f t="shared" si="132"/>
        <v/>
      </c>
      <c r="AB404" s="39" t="str">
        <f t="shared" si="133"/>
        <v/>
      </c>
      <c r="AC404" s="146" t="str">
        <f>IF(ISBLANK($F404),"",IF(ISNA(VBLookup($F404,Сектора!$B$2:$G$6725,4)),"Unknown",VBLookup($F404,Сектора!$B$2:$G$6725,4)))</f>
        <v/>
      </c>
      <c r="AD404" s="146" t="str">
        <f>IF(ISBLANK($F404),"",IF(ISNA(VBLookup($F404,Сектора!$B$2:$G$6725,3)),"Unknown",VBLookup($F404,Сектора!$B$2:$G$6725,3)))</f>
        <v/>
      </c>
      <c r="AE404" s="146" t="str">
        <f>IF(ISBLANK($F404),"",IF(ISNA(VBLookup($F404,Сектора!$B$2:$G$6725,6)),"Unknown",VBLookup($F404,Сектора!$B$2:$G$6725,6)))</f>
        <v/>
      </c>
      <c r="AF404" s="146" t="str">
        <f>IF(ISNUMBER($B404),VBLookup(WEEKDAY($B404,2),Служебный!$I$2:$J$8,2),"")</f>
        <v/>
      </c>
      <c r="AG404" s="38" t="str">
        <f t="shared" si="134"/>
        <v/>
      </c>
      <c r="AH404" s="146" t="str">
        <f>IF(ISNUMBER($B404),VBLookup(MONTH($B404),Служебный!$L$2:$M$13,2),"")</f>
        <v/>
      </c>
      <c r="AI404" s="38" t="str">
        <f t="shared" si="135"/>
        <v/>
      </c>
      <c r="AJ404" s="210" t="str">
        <f t="shared" si="136"/>
        <v/>
      </c>
      <c r="AK404" s="211" t="str">
        <f t="shared" si="127"/>
        <v/>
      </c>
      <c r="AL404" s="212" t="str">
        <f t="shared" si="137"/>
        <v/>
      </c>
      <c r="AM404" s="213" t="str">
        <f t="shared" si="140"/>
        <v/>
      </c>
      <c r="AN404" s="213" t="str">
        <f t="shared" si="138"/>
        <v/>
      </c>
      <c r="AO404" s="212" t="str">
        <f t="shared" si="139"/>
        <v/>
      </c>
    </row>
    <row r="405" spans="1:41" ht="15" customHeight="1" x14ac:dyDescent="0.25">
      <c r="A405" s="72">
        <v>404</v>
      </c>
      <c r="B405" s="214"/>
      <c r="C405" s="214"/>
      <c r="D405" s="204"/>
      <c r="E405" s="204"/>
      <c r="F405" s="151"/>
      <c r="G405" s="151"/>
      <c r="H405" s="36"/>
      <c r="I405" s="80"/>
      <c r="J405" s="80"/>
      <c r="K405" s="81"/>
      <c r="L405" s="152"/>
      <c r="M405" s="152"/>
      <c r="N405" s="215"/>
      <c r="O405" s="152"/>
      <c r="P405" s="80"/>
      <c r="Q405" s="37" t="str">
        <f t="shared" si="128"/>
        <v/>
      </c>
      <c r="R405" s="37" t="str">
        <f t="shared" si="129"/>
        <v/>
      </c>
      <c r="S405" s="37" t="str">
        <f t="shared" si="130"/>
        <v/>
      </c>
      <c r="T405" s="69" t="str">
        <f t="shared" si="131"/>
        <v/>
      </c>
      <c r="U405" s="37" t="str">
        <f t="shared" si="125"/>
        <v/>
      </c>
      <c r="V405" s="37" t="str">
        <f t="shared" si="126"/>
        <v/>
      </c>
      <c r="W405" s="206" t="str">
        <f t="shared" si="123"/>
        <v/>
      </c>
      <c r="X405" s="206" t="str">
        <f t="shared" si="124"/>
        <v/>
      </c>
      <c r="Y405" s="37" t="str">
        <f t="shared" si="121"/>
        <v/>
      </c>
      <c r="Z405" s="37" t="str">
        <f t="shared" si="122"/>
        <v/>
      </c>
      <c r="AA405" s="38" t="str">
        <f t="shared" si="132"/>
        <v/>
      </c>
      <c r="AB405" s="39" t="str">
        <f t="shared" si="133"/>
        <v/>
      </c>
      <c r="AC405" s="146" t="str">
        <f>IF(ISBLANK($F405),"",IF(ISNA(VBLookup($F405,Сектора!$B$2:$G$6725,4)),"Unknown",VBLookup($F405,Сектора!$B$2:$G$6725,4)))</f>
        <v/>
      </c>
      <c r="AD405" s="146" t="str">
        <f>IF(ISBLANK($F405),"",IF(ISNA(VBLookup($F405,Сектора!$B$2:$G$6725,3)),"Unknown",VBLookup($F405,Сектора!$B$2:$G$6725,3)))</f>
        <v/>
      </c>
      <c r="AE405" s="146" t="str">
        <f>IF(ISBLANK($F405),"",IF(ISNA(VBLookup($F405,Сектора!$B$2:$G$6725,6)),"Unknown",VBLookup($F405,Сектора!$B$2:$G$6725,6)))</f>
        <v/>
      </c>
      <c r="AF405" s="146" t="str">
        <f>IF(ISNUMBER($B405),VBLookup(WEEKDAY($B405,2),Служебный!$I$2:$J$8,2),"")</f>
        <v/>
      </c>
      <c r="AG405" s="38" t="str">
        <f t="shared" si="134"/>
        <v/>
      </c>
      <c r="AH405" s="146" t="str">
        <f>IF(ISNUMBER($B405),VBLookup(MONTH($B405),Служебный!$L$2:$M$13,2),"")</f>
        <v/>
      </c>
      <c r="AI405" s="38" t="str">
        <f t="shared" si="135"/>
        <v/>
      </c>
      <c r="AJ405" s="210" t="str">
        <f t="shared" si="136"/>
        <v/>
      </c>
      <c r="AK405" s="211" t="str">
        <f t="shared" si="127"/>
        <v/>
      </c>
      <c r="AL405" s="212" t="str">
        <f t="shared" si="137"/>
        <v/>
      </c>
      <c r="AM405" s="213" t="str">
        <f t="shared" si="140"/>
        <v/>
      </c>
      <c r="AN405" s="213" t="str">
        <f t="shared" si="138"/>
        <v/>
      </c>
      <c r="AO405" s="212" t="str">
        <f t="shared" si="139"/>
        <v/>
      </c>
    </row>
    <row r="406" spans="1:41" ht="15" customHeight="1" x14ac:dyDescent="0.25">
      <c r="A406" s="72">
        <v>405</v>
      </c>
      <c r="B406" s="214"/>
      <c r="C406" s="214"/>
      <c r="D406" s="204"/>
      <c r="E406" s="204"/>
      <c r="F406" s="151"/>
      <c r="G406" s="151"/>
      <c r="H406" s="36"/>
      <c r="I406" s="80"/>
      <c r="J406" s="80"/>
      <c r="K406" s="81"/>
      <c r="L406" s="152"/>
      <c r="M406" s="152"/>
      <c r="N406" s="215"/>
      <c r="O406" s="152"/>
      <c r="P406" s="80"/>
      <c r="Q406" s="37" t="str">
        <f t="shared" si="128"/>
        <v/>
      </c>
      <c r="R406" s="37" t="str">
        <f t="shared" si="129"/>
        <v/>
      </c>
      <c r="S406" s="37" t="str">
        <f t="shared" si="130"/>
        <v/>
      </c>
      <c r="T406" s="69" t="str">
        <f t="shared" si="131"/>
        <v/>
      </c>
      <c r="U406" s="37" t="str">
        <f t="shared" si="125"/>
        <v/>
      </c>
      <c r="V406" s="37" t="str">
        <f t="shared" si="126"/>
        <v/>
      </c>
      <c r="W406" s="206" t="str">
        <f t="shared" si="123"/>
        <v/>
      </c>
      <c r="X406" s="206" t="str">
        <f t="shared" si="124"/>
        <v/>
      </c>
      <c r="Y406" s="37" t="str">
        <f t="shared" ref="Y406:Y469" si="141">IF(AND(ISNUMBER($Y405),ISNUMBER($U406)),$Y405+$U406,"")</f>
        <v/>
      </c>
      <c r="Z406" s="37" t="str">
        <f t="shared" ref="Z406:Z469" si="142">IF(AND(ISNUMBER($Z405),ISNUMBER($V406)),$Z405+$V406,"")</f>
        <v/>
      </c>
      <c r="AA406" s="38" t="str">
        <f t="shared" si="132"/>
        <v/>
      </c>
      <c r="AB406" s="39" t="str">
        <f t="shared" si="133"/>
        <v/>
      </c>
      <c r="AC406" s="146" t="str">
        <f>IF(ISBLANK($F406),"",IF(ISNA(VBLookup($F406,Сектора!$B$2:$G$6725,4)),"Unknown",VBLookup($F406,Сектора!$B$2:$G$6725,4)))</f>
        <v/>
      </c>
      <c r="AD406" s="146" t="str">
        <f>IF(ISBLANK($F406),"",IF(ISNA(VBLookup($F406,Сектора!$B$2:$G$6725,3)),"Unknown",VBLookup($F406,Сектора!$B$2:$G$6725,3)))</f>
        <v/>
      </c>
      <c r="AE406" s="146" t="str">
        <f>IF(ISBLANK($F406),"",IF(ISNA(VBLookup($F406,Сектора!$B$2:$G$6725,6)),"Unknown",VBLookup($F406,Сектора!$B$2:$G$6725,6)))</f>
        <v/>
      </c>
      <c r="AF406" s="146" t="str">
        <f>IF(ISNUMBER($B406),VBLookup(WEEKDAY($B406,2),Служебный!$I$2:$J$8,2),"")</f>
        <v/>
      </c>
      <c r="AG406" s="38" t="str">
        <f t="shared" si="134"/>
        <v/>
      </c>
      <c r="AH406" s="146" t="str">
        <f>IF(ISNUMBER($B406),VBLookup(MONTH($B406),Служебный!$L$2:$M$13,2),"")</f>
        <v/>
      </c>
      <c r="AI406" s="38" t="str">
        <f t="shared" si="135"/>
        <v/>
      </c>
      <c r="AJ406" s="210" t="str">
        <f t="shared" si="136"/>
        <v/>
      </c>
      <c r="AK406" s="211" t="str">
        <f t="shared" si="127"/>
        <v/>
      </c>
      <c r="AL406" s="212" t="str">
        <f t="shared" si="137"/>
        <v/>
      </c>
      <c r="AM406" s="213" t="str">
        <f t="shared" si="140"/>
        <v/>
      </c>
      <c r="AN406" s="213" t="str">
        <f t="shared" si="138"/>
        <v/>
      </c>
      <c r="AO406" s="212" t="str">
        <f t="shared" si="139"/>
        <v/>
      </c>
    </row>
    <row r="407" spans="1:41" ht="15" customHeight="1" x14ac:dyDescent="0.25">
      <c r="A407" s="72">
        <v>406</v>
      </c>
      <c r="B407" s="214"/>
      <c r="C407" s="214"/>
      <c r="D407" s="204"/>
      <c r="E407" s="204"/>
      <c r="F407" s="151"/>
      <c r="G407" s="151"/>
      <c r="H407" s="36"/>
      <c r="I407" s="80"/>
      <c r="J407" s="80"/>
      <c r="K407" s="81"/>
      <c r="L407" s="152"/>
      <c r="M407" s="152"/>
      <c r="N407" s="215"/>
      <c r="O407" s="152"/>
      <c r="P407" s="80"/>
      <c r="Q407" s="37" t="str">
        <f t="shared" si="128"/>
        <v/>
      </c>
      <c r="R407" s="37" t="str">
        <f t="shared" si="129"/>
        <v/>
      </c>
      <c r="S407" s="37" t="str">
        <f t="shared" si="130"/>
        <v/>
      </c>
      <c r="T407" s="69" t="str">
        <f t="shared" si="131"/>
        <v/>
      </c>
      <c r="U407" s="37" t="str">
        <f t="shared" si="125"/>
        <v/>
      </c>
      <c r="V407" s="37" t="str">
        <f t="shared" si="126"/>
        <v/>
      </c>
      <c r="W407" s="206" t="str">
        <f t="shared" si="123"/>
        <v/>
      </c>
      <c r="X407" s="206" t="str">
        <f t="shared" si="124"/>
        <v/>
      </c>
      <c r="Y407" s="37" t="str">
        <f t="shared" si="141"/>
        <v/>
      </c>
      <c r="Z407" s="37" t="str">
        <f t="shared" si="142"/>
        <v/>
      </c>
      <c r="AA407" s="38" t="str">
        <f t="shared" si="132"/>
        <v/>
      </c>
      <c r="AB407" s="39" t="str">
        <f t="shared" si="133"/>
        <v/>
      </c>
      <c r="AC407" s="146" t="str">
        <f>IF(ISBLANK($F407),"",IF(ISNA(VBLookup($F407,Сектора!$B$2:$G$6725,4)),"Unknown",VBLookup($F407,Сектора!$B$2:$G$6725,4)))</f>
        <v/>
      </c>
      <c r="AD407" s="146" t="str">
        <f>IF(ISBLANK($F407),"",IF(ISNA(VBLookup($F407,Сектора!$B$2:$G$6725,3)),"Unknown",VBLookup($F407,Сектора!$B$2:$G$6725,3)))</f>
        <v/>
      </c>
      <c r="AE407" s="146" t="str">
        <f>IF(ISBLANK($F407),"",IF(ISNA(VBLookup($F407,Сектора!$B$2:$G$6725,6)),"Unknown",VBLookup($F407,Сектора!$B$2:$G$6725,6)))</f>
        <v/>
      </c>
      <c r="AF407" s="146" t="str">
        <f>IF(ISNUMBER($B407),VBLookup(WEEKDAY($B407,2),Служебный!$I$2:$J$8,2),"")</f>
        <v/>
      </c>
      <c r="AG407" s="38" t="str">
        <f t="shared" si="134"/>
        <v/>
      </c>
      <c r="AH407" s="146" t="str">
        <f>IF(ISNUMBER($B407),VBLookup(MONTH($B407),Служебный!$L$2:$M$13,2),"")</f>
        <v/>
      </c>
      <c r="AI407" s="38" t="str">
        <f t="shared" si="135"/>
        <v/>
      </c>
      <c r="AJ407" s="210" t="str">
        <f t="shared" si="136"/>
        <v/>
      </c>
      <c r="AK407" s="211" t="str">
        <f t="shared" si="127"/>
        <v/>
      </c>
      <c r="AL407" s="212" t="str">
        <f t="shared" si="137"/>
        <v/>
      </c>
      <c r="AM407" s="213" t="str">
        <f t="shared" si="140"/>
        <v/>
      </c>
      <c r="AN407" s="213" t="str">
        <f t="shared" si="138"/>
        <v/>
      </c>
      <c r="AO407" s="212" t="str">
        <f t="shared" si="139"/>
        <v/>
      </c>
    </row>
    <row r="408" spans="1:41" ht="15" customHeight="1" x14ac:dyDescent="0.25">
      <c r="A408" s="72">
        <v>407</v>
      </c>
      <c r="B408" s="214"/>
      <c r="C408" s="214"/>
      <c r="D408" s="204"/>
      <c r="E408" s="204"/>
      <c r="F408" s="151"/>
      <c r="G408" s="151"/>
      <c r="H408" s="36"/>
      <c r="I408" s="80"/>
      <c r="J408" s="80"/>
      <c r="K408" s="81"/>
      <c r="L408" s="152"/>
      <c r="M408" s="152"/>
      <c r="N408" s="215"/>
      <c r="O408" s="152"/>
      <c r="P408" s="80"/>
      <c r="Q408" s="37" t="str">
        <f t="shared" si="128"/>
        <v/>
      </c>
      <c r="R408" s="37" t="str">
        <f t="shared" si="129"/>
        <v/>
      </c>
      <c r="S408" s="37" t="str">
        <f t="shared" si="130"/>
        <v/>
      </c>
      <c r="T408" s="69" t="str">
        <f t="shared" si="131"/>
        <v/>
      </c>
      <c r="U408" s="37" t="str">
        <f t="shared" si="125"/>
        <v/>
      </c>
      <c r="V408" s="37" t="str">
        <f t="shared" si="126"/>
        <v/>
      </c>
      <c r="W408" s="206" t="str">
        <f t="shared" si="123"/>
        <v/>
      </c>
      <c r="X408" s="206" t="str">
        <f t="shared" si="124"/>
        <v/>
      </c>
      <c r="Y408" s="37" t="str">
        <f t="shared" si="141"/>
        <v/>
      </c>
      <c r="Z408" s="37" t="str">
        <f t="shared" si="142"/>
        <v/>
      </c>
      <c r="AA408" s="38" t="str">
        <f t="shared" si="132"/>
        <v/>
      </c>
      <c r="AB408" s="39" t="str">
        <f t="shared" si="133"/>
        <v/>
      </c>
      <c r="AC408" s="146" t="str">
        <f>IF(ISBLANK($F408),"",IF(ISNA(VBLookup($F408,Сектора!$B$2:$G$6725,4)),"Unknown",VBLookup($F408,Сектора!$B$2:$G$6725,4)))</f>
        <v/>
      </c>
      <c r="AD408" s="146" t="str">
        <f>IF(ISBLANK($F408),"",IF(ISNA(VBLookup($F408,Сектора!$B$2:$G$6725,3)),"Unknown",VBLookup($F408,Сектора!$B$2:$G$6725,3)))</f>
        <v/>
      </c>
      <c r="AE408" s="146" t="str">
        <f>IF(ISBLANK($F408),"",IF(ISNA(VBLookup($F408,Сектора!$B$2:$G$6725,6)),"Unknown",VBLookup($F408,Сектора!$B$2:$G$6725,6)))</f>
        <v/>
      </c>
      <c r="AF408" s="146" t="str">
        <f>IF(ISNUMBER($B408),VBLookup(WEEKDAY($B408,2),Служебный!$I$2:$J$8,2),"")</f>
        <v/>
      </c>
      <c r="AG408" s="38" t="str">
        <f t="shared" si="134"/>
        <v/>
      </c>
      <c r="AH408" s="146" t="str">
        <f>IF(ISNUMBER($B408),VBLookup(MONTH($B408),Служебный!$L$2:$M$13,2),"")</f>
        <v/>
      </c>
      <c r="AI408" s="38" t="str">
        <f t="shared" si="135"/>
        <v/>
      </c>
      <c r="AJ408" s="210" t="str">
        <f t="shared" si="136"/>
        <v/>
      </c>
      <c r="AK408" s="211" t="str">
        <f t="shared" si="127"/>
        <v/>
      </c>
      <c r="AL408" s="212" t="str">
        <f t="shared" si="137"/>
        <v/>
      </c>
      <c r="AM408" s="213" t="str">
        <f t="shared" si="140"/>
        <v/>
      </c>
      <c r="AN408" s="213" t="str">
        <f t="shared" si="138"/>
        <v/>
      </c>
      <c r="AO408" s="212" t="str">
        <f t="shared" si="139"/>
        <v/>
      </c>
    </row>
    <row r="409" spans="1:41" ht="15" customHeight="1" x14ac:dyDescent="0.25">
      <c r="A409" s="72">
        <v>408</v>
      </c>
      <c r="B409" s="214"/>
      <c r="C409" s="214"/>
      <c r="D409" s="204"/>
      <c r="E409" s="204"/>
      <c r="F409" s="151"/>
      <c r="G409" s="151"/>
      <c r="H409" s="36"/>
      <c r="I409" s="80"/>
      <c r="J409" s="80"/>
      <c r="K409" s="81"/>
      <c r="L409" s="152"/>
      <c r="M409" s="152"/>
      <c r="N409" s="215"/>
      <c r="O409" s="152"/>
      <c r="P409" s="80"/>
      <c r="Q409" s="37" t="str">
        <f t="shared" si="128"/>
        <v/>
      </c>
      <c r="R409" s="37" t="str">
        <f t="shared" si="129"/>
        <v/>
      </c>
      <c r="S409" s="37" t="str">
        <f t="shared" si="130"/>
        <v/>
      </c>
      <c r="T409" s="69" t="str">
        <f t="shared" si="131"/>
        <v/>
      </c>
      <c r="U409" s="37" t="str">
        <f t="shared" si="125"/>
        <v/>
      </c>
      <c r="V409" s="37" t="str">
        <f t="shared" si="126"/>
        <v/>
      </c>
      <c r="W409" s="206" t="str">
        <f t="shared" ref="W409:W472" si="143">IF(AND(ISNUMBER($Y408),ISNUMBER($U409)),IF($Y408&gt;0,$U409/$Y408,0),"")</f>
        <v/>
      </c>
      <c r="X409" s="206" t="str">
        <f t="shared" ref="X409:X472" si="144">IF(AND(ISNUMBER($Z408),ISNUMBER($V409)),IF($Z408&gt;0,$V409/$Z408,0),"")</f>
        <v/>
      </c>
      <c r="Y409" s="37" t="str">
        <f t="shared" si="141"/>
        <v/>
      </c>
      <c r="Z409" s="37" t="str">
        <f t="shared" si="142"/>
        <v/>
      </c>
      <c r="AA409" s="38" t="str">
        <f t="shared" si="132"/>
        <v/>
      </c>
      <c r="AB409" s="39" t="str">
        <f t="shared" si="133"/>
        <v/>
      </c>
      <c r="AC409" s="146" t="str">
        <f>IF(ISBLANK($F409),"",IF(ISNA(VBLookup($F409,Сектора!$B$2:$G$6725,4)),"Unknown",VBLookup($F409,Сектора!$B$2:$G$6725,4)))</f>
        <v/>
      </c>
      <c r="AD409" s="146" t="str">
        <f>IF(ISBLANK($F409),"",IF(ISNA(VBLookup($F409,Сектора!$B$2:$G$6725,3)),"Unknown",VBLookup($F409,Сектора!$B$2:$G$6725,3)))</f>
        <v/>
      </c>
      <c r="AE409" s="146" t="str">
        <f>IF(ISBLANK($F409),"",IF(ISNA(VBLookup($F409,Сектора!$B$2:$G$6725,6)),"Unknown",VBLookup($F409,Сектора!$B$2:$G$6725,6)))</f>
        <v/>
      </c>
      <c r="AF409" s="146" t="str">
        <f>IF(ISNUMBER($B409),VBLookup(WEEKDAY($B409,2),Служебный!$I$2:$J$8,2),"")</f>
        <v/>
      </c>
      <c r="AG409" s="38" t="str">
        <f t="shared" si="134"/>
        <v/>
      </c>
      <c r="AH409" s="146" t="str">
        <f>IF(ISNUMBER($B409),VBLookup(MONTH($B409),Служебный!$L$2:$M$13,2),"")</f>
        <v/>
      </c>
      <c r="AI409" s="38" t="str">
        <f t="shared" si="135"/>
        <v/>
      </c>
      <c r="AJ409" s="210" t="str">
        <f t="shared" si="136"/>
        <v/>
      </c>
      <c r="AK409" s="211" t="str">
        <f t="shared" si="127"/>
        <v/>
      </c>
      <c r="AL409" s="212" t="str">
        <f t="shared" si="137"/>
        <v/>
      </c>
      <c r="AM409" s="213" t="str">
        <f t="shared" si="140"/>
        <v/>
      </c>
      <c r="AN409" s="213" t="str">
        <f t="shared" si="138"/>
        <v/>
      </c>
      <c r="AO409" s="212" t="str">
        <f t="shared" si="139"/>
        <v/>
      </c>
    </row>
    <row r="410" spans="1:41" ht="15" customHeight="1" x14ac:dyDescent="0.25">
      <c r="A410" s="72">
        <v>409</v>
      </c>
      <c r="B410" s="214"/>
      <c r="C410" s="214"/>
      <c r="D410" s="204"/>
      <c r="E410" s="204"/>
      <c r="F410" s="151"/>
      <c r="G410" s="151"/>
      <c r="H410" s="36"/>
      <c r="I410" s="80"/>
      <c r="J410" s="80"/>
      <c r="K410" s="81"/>
      <c r="L410" s="152"/>
      <c r="M410" s="152"/>
      <c r="N410" s="215"/>
      <c r="O410" s="152"/>
      <c r="P410" s="80"/>
      <c r="Q410" s="37" t="str">
        <f t="shared" si="128"/>
        <v/>
      </c>
      <c r="R410" s="37" t="str">
        <f t="shared" si="129"/>
        <v/>
      </c>
      <c r="S410" s="37" t="str">
        <f t="shared" si="130"/>
        <v/>
      </c>
      <c r="T410" s="69" t="str">
        <f t="shared" si="131"/>
        <v/>
      </c>
      <c r="U410" s="37" t="str">
        <f t="shared" si="125"/>
        <v/>
      </c>
      <c r="V410" s="37" t="str">
        <f t="shared" si="126"/>
        <v/>
      </c>
      <c r="W410" s="206" t="str">
        <f t="shared" si="143"/>
        <v/>
      </c>
      <c r="X410" s="206" t="str">
        <f t="shared" si="144"/>
        <v/>
      </c>
      <c r="Y410" s="37" t="str">
        <f t="shared" si="141"/>
        <v/>
      </c>
      <c r="Z410" s="37" t="str">
        <f t="shared" si="142"/>
        <v/>
      </c>
      <c r="AA410" s="38" t="str">
        <f t="shared" si="132"/>
        <v/>
      </c>
      <c r="AB410" s="39" t="str">
        <f t="shared" si="133"/>
        <v/>
      </c>
      <c r="AC410" s="146" t="str">
        <f>IF(ISBLANK($F410),"",IF(ISNA(VBLookup($F410,Сектора!$B$2:$G$6725,4)),"Unknown",VBLookup($F410,Сектора!$B$2:$G$6725,4)))</f>
        <v/>
      </c>
      <c r="AD410" s="146" t="str">
        <f>IF(ISBLANK($F410),"",IF(ISNA(VBLookup($F410,Сектора!$B$2:$G$6725,3)),"Unknown",VBLookup($F410,Сектора!$B$2:$G$6725,3)))</f>
        <v/>
      </c>
      <c r="AE410" s="146" t="str">
        <f>IF(ISBLANK($F410),"",IF(ISNA(VBLookup($F410,Сектора!$B$2:$G$6725,6)),"Unknown",VBLookup($F410,Сектора!$B$2:$G$6725,6)))</f>
        <v/>
      </c>
      <c r="AF410" s="146" t="str">
        <f>IF(ISNUMBER($B410),VBLookup(WEEKDAY($B410,2),Служебный!$I$2:$J$8,2),"")</f>
        <v/>
      </c>
      <c r="AG410" s="38" t="str">
        <f t="shared" si="134"/>
        <v/>
      </c>
      <c r="AH410" s="146" t="str">
        <f>IF(ISNUMBER($B410),VBLookup(MONTH($B410),Служебный!$L$2:$M$13,2),"")</f>
        <v/>
      </c>
      <c r="AI410" s="38" t="str">
        <f t="shared" si="135"/>
        <v/>
      </c>
      <c r="AJ410" s="210" t="str">
        <f t="shared" si="136"/>
        <v/>
      </c>
      <c r="AK410" s="211" t="str">
        <f t="shared" si="127"/>
        <v/>
      </c>
      <c r="AL410" s="212" t="str">
        <f t="shared" si="137"/>
        <v/>
      </c>
      <c r="AM410" s="213" t="str">
        <f t="shared" si="140"/>
        <v/>
      </c>
      <c r="AN410" s="213" t="str">
        <f t="shared" si="138"/>
        <v/>
      </c>
      <c r="AO410" s="212" t="str">
        <f t="shared" si="139"/>
        <v/>
      </c>
    </row>
    <row r="411" spans="1:41" ht="15" customHeight="1" x14ac:dyDescent="0.25">
      <c r="A411" s="72">
        <v>410</v>
      </c>
      <c r="B411" s="214"/>
      <c r="C411" s="214"/>
      <c r="D411" s="204"/>
      <c r="E411" s="204"/>
      <c r="F411" s="151"/>
      <c r="G411" s="151"/>
      <c r="H411" s="36"/>
      <c r="I411" s="80"/>
      <c r="J411" s="80"/>
      <c r="K411" s="81"/>
      <c r="L411" s="152"/>
      <c r="M411" s="152"/>
      <c r="N411" s="215"/>
      <c r="O411" s="152"/>
      <c r="P411" s="80"/>
      <c r="Q411" s="37" t="str">
        <f t="shared" si="128"/>
        <v/>
      </c>
      <c r="R411" s="37" t="str">
        <f t="shared" si="129"/>
        <v/>
      </c>
      <c r="S411" s="37" t="str">
        <f t="shared" si="130"/>
        <v/>
      </c>
      <c r="T411" s="69" t="str">
        <f t="shared" si="131"/>
        <v/>
      </c>
      <c r="U411" s="37" t="str">
        <f t="shared" si="125"/>
        <v/>
      </c>
      <c r="V411" s="37" t="str">
        <f t="shared" si="126"/>
        <v/>
      </c>
      <c r="W411" s="206" t="str">
        <f t="shared" si="143"/>
        <v/>
      </c>
      <c r="X411" s="206" t="str">
        <f t="shared" si="144"/>
        <v/>
      </c>
      <c r="Y411" s="37" t="str">
        <f t="shared" si="141"/>
        <v/>
      </c>
      <c r="Z411" s="37" t="str">
        <f t="shared" si="142"/>
        <v/>
      </c>
      <c r="AA411" s="38" t="str">
        <f t="shared" si="132"/>
        <v/>
      </c>
      <c r="AB411" s="39" t="str">
        <f t="shared" si="133"/>
        <v/>
      </c>
      <c r="AC411" s="146" t="str">
        <f>IF(ISBLANK($F411),"",IF(ISNA(VBLookup($F411,Сектора!$B$2:$G$6725,4)),"Unknown",VBLookup($F411,Сектора!$B$2:$G$6725,4)))</f>
        <v/>
      </c>
      <c r="AD411" s="146" t="str">
        <f>IF(ISBLANK($F411),"",IF(ISNA(VBLookup($F411,Сектора!$B$2:$G$6725,3)),"Unknown",VBLookup($F411,Сектора!$B$2:$G$6725,3)))</f>
        <v/>
      </c>
      <c r="AE411" s="146" t="str">
        <f>IF(ISBLANK($F411),"",IF(ISNA(VBLookup($F411,Сектора!$B$2:$G$6725,6)),"Unknown",VBLookup($F411,Сектора!$B$2:$G$6725,6)))</f>
        <v/>
      </c>
      <c r="AF411" s="146" t="str">
        <f>IF(ISNUMBER($B411),VBLookup(WEEKDAY($B411,2),Служебный!$I$2:$J$8,2),"")</f>
        <v/>
      </c>
      <c r="AG411" s="38" t="str">
        <f t="shared" si="134"/>
        <v/>
      </c>
      <c r="AH411" s="146" t="str">
        <f>IF(ISNUMBER($B411),VBLookup(MONTH($B411),Служебный!$L$2:$M$13,2),"")</f>
        <v/>
      </c>
      <c r="AI411" s="38" t="str">
        <f t="shared" si="135"/>
        <v/>
      </c>
      <c r="AJ411" s="210" t="str">
        <f t="shared" si="136"/>
        <v/>
      </c>
      <c r="AK411" s="211" t="str">
        <f t="shared" si="127"/>
        <v/>
      </c>
      <c r="AL411" s="212" t="str">
        <f t="shared" si="137"/>
        <v/>
      </c>
      <c r="AM411" s="213" t="str">
        <f t="shared" si="140"/>
        <v/>
      </c>
      <c r="AN411" s="213" t="str">
        <f t="shared" si="138"/>
        <v/>
      </c>
      <c r="AO411" s="212" t="str">
        <f t="shared" si="139"/>
        <v/>
      </c>
    </row>
    <row r="412" spans="1:41" ht="15" customHeight="1" x14ac:dyDescent="0.25">
      <c r="A412" s="72">
        <v>411</v>
      </c>
      <c r="B412" s="214"/>
      <c r="C412" s="214"/>
      <c r="D412" s="204"/>
      <c r="E412" s="204"/>
      <c r="F412" s="151"/>
      <c r="G412" s="151"/>
      <c r="H412" s="36"/>
      <c r="I412" s="80"/>
      <c r="J412" s="80"/>
      <c r="K412" s="81"/>
      <c r="L412" s="152"/>
      <c r="M412" s="152"/>
      <c r="N412" s="215"/>
      <c r="O412" s="152"/>
      <c r="P412" s="80"/>
      <c r="Q412" s="37" t="str">
        <f t="shared" si="128"/>
        <v/>
      </c>
      <c r="R412" s="37" t="str">
        <f t="shared" si="129"/>
        <v/>
      </c>
      <c r="S412" s="37" t="str">
        <f t="shared" si="130"/>
        <v/>
      </c>
      <c r="T412" s="69" t="str">
        <f t="shared" si="131"/>
        <v/>
      </c>
      <c r="U412" s="37" t="str">
        <f t="shared" si="125"/>
        <v/>
      </c>
      <c r="V412" s="37" t="str">
        <f t="shared" si="126"/>
        <v/>
      </c>
      <c r="W412" s="206" t="str">
        <f t="shared" si="143"/>
        <v/>
      </c>
      <c r="X412" s="206" t="str">
        <f t="shared" si="144"/>
        <v/>
      </c>
      <c r="Y412" s="37" t="str">
        <f t="shared" si="141"/>
        <v/>
      </c>
      <c r="Z412" s="37" t="str">
        <f t="shared" si="142"/>
        <v/>
      </c>
      <c r="AA412" s="38" t="str">
        <f t="shared" si="132"/>
        <v/>
      </c>
      <c r="AB412" s="39" t="str">
        <f t="shared" si="133"/>
        <v/>
      </c>
      <c r="AC412" s="146" t="str">
        <f>IF(ISBLANK($F412),"",IF(ISNA(VBLookup($F412,Сектора!$B$2:$G$6725,4)),"Unknown",VBLookup($F412,Сектора!$B$2:$G$6725,4)))</f>
        <v/>
      </c>
      <c r="AD412" s="146" t="str">
        <f>IF(ISBLANK($F412),"",IF(ISNA(VBLookup($F412,Сектора!$B$2:$G$6725,3)),"Unknown",VBLookup($F412,Сектора!$B$2:$G$6725,3)))</f>
        <v/>
      </c>
      <c r="AE412" s="146" t="str">
        <f>IF(ISBLANK($F412),"",IF(ISNA(VBLookup($F412,Сектора!$B$2:$G$6725,6)),"Unknown",VBLookup($F412,Сектора!$B$2:$G$6725,6)))</f>
        <v/>
      </c>
      <c r="AF412" s="146" t="str">
        <f>IF(ISNUMBER($B412),VBLookup(WEEKDAY($B412,2),Служебный!$I$2:$J$8,2),"")</f>
        <v/>
      </c>
      <c r="AG412" s="38" t="str">
        <f t="shared" si="134"/>
        <v/>
      </c>
      <c r="AH412" s="146" t="str">
        <f>IF(ISNUMBER($B412),VBLookup(MONTH($B412),Служебный!$L$2:$M$13,2),"")</f>
        <v/>
      </c>
      <c r="AI412" s="38" t="str">
        <f t="shared" si="135"/>
        <v/>
      </c>
      <c r="AJ412" s="210" t="str">
        <f t="shared" si="136"/>
        <v/>
      </c>
      <c r="AK412" s="211" t="str">
        <f t="shared" si="127"/>
        <v/>
      </c>
      <c r="AL412" s="212" t="str">
        <f t="shared" si="137"/>
        <v/>
      </c>
      <c r="AM412" s="213" t="str">
        <f t="shared" si="140"/>
        <v/>
      </c>
      <c r="AN412" s="213" t="str">
        <f t="shared" si="138"/>
        <v/>
      </c>
      <c r="AO412" s="212" t="str">
        <f t="shared" si="139"/>
        <v/>
      </c>
    </row>
    <row r="413" spans="1:41" ht="15" customHeight="1" x14ac:dyDescent="0.25">
      <c r="A413" s="72">
        <v>412</v>
      </c>
      <c r="B413" s="214"/>
      <c r="C413" s="214"/>
      <c r="D413" s="204"/>
      <c r="E413" s="204"/>
      <c r="F413" s="151"/>
      <c r="G413" s="151"/>
      <c r="H413" s="36"/>
      <c r="I413" s="80"/>
      <c r="J413" s="80"/>
      <c r="K413" s="81"/>
      <c r="L413" s="152"/>
      <c r="M413" s="152"/>
      <c r="N413" s="215"/>
      <c r="O413" s="152"/>
      <c r="P413" s="80"/>
      <c r="Q413" s="37" t="str">
        <f t="shared" si="128"/>
        <v/>
      </c>
      <c r="R413" s="37" t="str">
        <f t="shared" si="129"/>
        <v/>
      </c>
      <c r="S413" s="37" t="str">
        <f t="shared" si="130"/>
        <v/>
      </c>
      <c r="T413" s="69" t="str">
        <f t="shared" si="131"/>
        <v/>
      </c>
      <c r="U413" s="37" t="str">
        <f t="shared" si="125"/>
        <v/>
      </c>
      <c r="V413" s="37" t="str">
        <f t="shared" si="126"/>
        <v/>
      </c>
      <c r="W413" s="206" t="str">
        <f t="shared" si="143"/>
        <v/>
      </c>
      <c r="X413" s="206" t="str">
        <f t="shared" si="144"/>
        <v/>
      </c>
      <c r="Y413" s="37" t="str">
        <f t="shared" si="141"/>
        <v/>
      </c>
      <c r="Z413" s="37" t="str">
        <f t="shared" si="142"/>
        <v/>
      </c>
      <c r="AA413" s="38" t="str">
        <f t="shared" si="132"/>
        <v/>
      </c>
      <c r="AB413" s="39" t="str">
        <f t="shared" si="133"/>
        <v/>
      </c>
      <c r="AC413" s="146" t="str">
        <f>IF(ISBLANK($F413),"",IF(ISNA(VBLookup($F413,Сектора!$B$2:$G$6725,4)),"Unknown",VBLookup($F413,Сектора!$B$2:$G$6725,4)))</f>
        <v/>
      </c>
      <c r="AD413" s="146" t="str">
        <f>IF(ISBLANK($F413),"",IF(ISNA(VBLookup($F413,Сектора!$B$2:$G$6725,3)),"Unknown",VBLookup($F413,Сектора!$B$2:$G$6725,3)))</f>
        <v/>
      </c>
      <c r="AE413" s="146" t="str">
        <f>IF(ISBLANK($F413),"",IF(ISNA(VBLookup($F413,Сектора!$B$2:$G$6725,6)),"Unknown",VBLookup($F413,Сектора!$B$2:$G$6725,6)))</f>
        <v/>
      </c>
      <c r="AF413" s="146" t="str">
        <f>IF(ISNUMBER($B413),VBLookup(WEEKDAY($B413,2),Служебный!$I$2:$J$8,2),"")</f>
        <v/>
      </c>
      <c r="AG413" s="38" t="str">
        <f t="shared" si="134"/>
        <v/>
      </c>
      <c r="AH413" s="146" t="str">
        <f>IF(ISNUMBER($B413),VBLookup(MONTH($B413),Служебный!$L$2:$M$13,2),"")</f>
        <v/>
      </c>
      <c r="AI413" s="38" t="str">
        <f t="shared" si="135"/>
        <v/>
      </c>
      <c r="AJ413" s="210" t="str">
        <f t="shared" si="136"/>
        <v/>
      </c>
      <c r="AK413" s="211" t="str">
        <f t="shared" si="127"/>
        <v/>
      </c>
      <c r="AL413" s="212" t="str">
        <f t="shared" si="137"/>
        <v/>
      </c>
      <c r="AM413" s="213" t="str">
        <f t="shared" si="140"/>
        <v/>
      </c>
      <c r="AN413" s="213" t="str">
        <f t="shared" si="138"/>
        <v/>
      </c>
      <c r="AO413" s="212" t="str">
        <f t="shared" si="139"/>
        <v/>
      </c>
    </row>
    <row r="414" spans="1:41" ht="15" customHeight="1" x14ac:dyDescent="0.25">
      <c r="A414" s="72">
        <v>413</v>
      </c>
      <c r="B414" s="214"/>
      <c r="C414" s="214"/>
      <c r="D414" s="204"/>
      <c r="E414" s="204"/>
      <c r="F414" s="151"/>
      <c r="G414" s="151"/>
      <c r="H414" s="36"/>
      <c r="I414" s="80"/>
      <c r="J414" s="80"/>
      <c r="K414" s="81"/>
      <c r="L414" s="152"/>
      <c r="M414" s="152"/>
      <c r="N414" s="215"/>
      <c r="O414" s="152"/>
      <c r="P414" s="80"/>
      <c r="Q414" s="37" t="str">
        <f t="shared" si="128"/>
        <v/>
      </c>
      <c r="R414" s="37" t="str">
        <f t="shared" si="129"/>
        <v/>
      </c>
      <c r="S414" s="37" t="str">
        <f t="shared" si="130"/>
        <v/>
      </c>
      <c r="T414" s="69" t="str">
        <f t="shared" si="131"/>
        <v/>
      </c>
      <c r="U414" s="37" t="str">
        <f t="shared" si="125"/>
        <v/>
      </c>
      <c r="V414" s="37" t="str">
        <f t="shared" si="126"/>
        <v/>
      </c>
      <c r="W414" s="206" t="str">
        <f t="shared" si="143"/>
        <v/>
      </c>
      <c r="X414" s="206" t="str">
        <f t="shared" si="144"/>
        <v/>
      </c>
      <c r="Y414" s="37" t="str">
        <f t="shared" si="141"/>
        <v/>
      </c>
      <c r="Z414" s="37" t="str">
        <f t="shared" si="142"/>
        <v/>
      </c>
      <c r="AA414" s="38" t="str">
        <f t="shared" si="132"/>
        <v/>
      </c>
      <c r="AB414" s="39" t="str">
        <f t="shared" si="133"/>
        <v/>
      </c>
      <c r="AC414" s="146" t="str">
        <f>IF(ISBLANK($F414),"",IF(ISNA(VBLookup($F414,Сектора!$B$2:$G$6725,4)),"Unknown",VBLookup($F414,Сектора!$B$2:$G$6725,4)))</f>
        <v/>
      </c>
      <c r="AD414" s="146" t="str">
        <f>IF(ISBLANK($F414),"",IF(ISNA(VBLookup($F414,Сектора!$B$2:$G$6725,3)),"Unknown",VBLookup($F414,Сектора!$B$2:$G$6725,3)))</f>
        <v/>
      </c>
      <c r="AE414" s="146" t="str">
        <f>IF(ISBLANK($F414),"",IF(ISNA(VBLookup($F414,Сектора!$B$2:$G$6725,6)),"Unknown",VBLookup($F414,Сектора!$B$2:$G$6725,6)))</f>
        <v/>
      </c>
      <c r="AF414" s="146" t="str">
        <f>IF(ISNUMBER($B414),VBLookup(WEEKDAY($B414,2),Служебный!$I$2:$J$8,2),"")</f>
        <v/>
      </c>
      <c r="AG414" s="38" t="str">
        <f t="shared" si="134"/>
        <v/>
      </c>
      <c r="AH414" s="146" t="str">
        <f>IF(ISNUMBER($B414),VBLookup(MONTH($B414),Служебный!$L$2:$M$13,2),"")</f>
        <v/>
      </c>
      <c r="AI414" s="38" t="str">
        <f t="shared" si="135"/>
        <v/>
      </c>
      <c r="AJ414" s="210" t="str">
        <f t="shared" si="136"/>
        <v/>
      </c>
      <c r="AK414" s="211" t="str">
        <f t="shared" si="127"/>
        <v/>
      </c>
      <c r="AL414" s="212" t="str">
        <f t="shared" si="137"/>
        <v/>
      </c>
      <c r="AM414" s="213" t="str">
        <f t="shared" si="140"/>
        <v/>
      </c>
      <c r="AN414" s="213" t="str">
        <f t="shared" si="138"/>
        <v/>
      </c>
      <c r="AO414" s="212" t="str">
        <f t="shared" si="139"/>
        <v/>
      </c>
    </row>
    <row r="415" spans="1:41" ht="15" customHeight="1" x14ac:dyDescent="0.25">
      <c r="A415" s="72">
        <v>414</v>
      </c>
      <c r="B415" s="214"/>
      <c r="C415" s="214"/>
      <c r="D415" s="204"/>
      <c r="E415" s="204"/>
      <c r="F415" s="151"/>
      <c r="G415" s="151"/>
      <c r="H415" s="36"/>
      <c r="I415" s="80"/>
      <c r="J415" s="80"/>
      <c r="K415" s="81"/>
      <c r="L415" s="152"/>
      <c r="M415" s="152"/>
      <c r="N415" s="215"/>
      <c r="O415" s="152"/>
      <c r="P415" s="80"/>
      <c r="Q415" s="37" t="str">
        <f t="shared" si="128"/>
        <v/>
      </c>
      <c r="R415" s="37" t="str">
        <f t="shared" si="129"/>
        <v/>
      </c>
      <c r="S415" s="37" t="str">
        <f t="shared" si="130"/>
        <v/>
      </c>
      <c r="T415" s="69" t="str">
        <f t="shared" si="131"/>
        <v/>
      </c>
      <c r="U415" s="37" t="str">
        <f t="shared" si="125"/>
        <v/>
      </c>
      <c r="V415" s="37" t="str">
        <f t="shared" si="126"/>
        <v/>
      </c>
      <c r="W415" s="206" t="str">
        <f t="shared" si="143"/>
        <v/>
      </c>
      <c r="X415" s="206" t="str">
        <f t="shared" si="144"/>
        <v/>
      </c>
      <c r="Y415" s="37" t="str">
        <f t="shared" si="141"/>
        <v/>
      </c>
      <c r="Z415" s="37" t="str">
        <f t="shared" si="142"/>
        <v/>
      </c>
      <c r="AA415" s="38" t="str">
        <f t="shared" si="132"/>
        <v/>
      </c>
      <c r="AB415" s="39" t="str">
        <f t="shared" si="133"/>
        <v/>
      </c>
      <c r="AC415" s="146" t="str">
        <f>IF(ISBLANK($F415),"",IF(ISNA(VBLookup($F415,Сектора!$B$2:$G$6725,4)),"Unknown",VBLookup($F415,Сектора!$B$2:$G$6725,4)))</f>
        <v/>
      </c>
      <c r="AD415" s="146" t="str">
        <f>IF(ISBLANK($F415),"",IF(ISNA(VBLookup($F415,Сектора!$B$2:$G$6725,3)),"Unknown",VBLookup($F415,Сектора!$B$2:$G$6725,3)))</f>
        <v/>
      </c>
      <c r="AE415" s="146" t="str">
        <f>IF(ISBLANK($F415),"",IF(ISNA(VBLookup($F415,Сектора!$B$2:$G$6725,6)),"Unknown",VBLookup($F415,Сектора!$B$2:$G$6725,6)))</f>
        <v/>
      </c>
      <c r="AF415" s="146" t="str">
        <f>IF(ISNUMBER($B415),VBLookup(WEEKDAY($B415,2),Служебный!$I$2:$J$8,2),"")</f>
        <v/>
      </c>
      <c r="AG415" s="38" t="str">
        <f t="shared" si="134"/>
        <v/>
      </c>
      <c r="AH415" s="146" t="str">
        <f>IF(ISNUMBER($B415),VBLookup(MONTH($B415),Служебный!$L$2:$M$13,2),"")</f>
        <v/>
      </c>
      <c r="AI415" s="38" t="str">
        <f t="shared" si="135"/>
        <v/>
      </c>
      <c r="AJ415" s="210" t="str">
        <f t="shared" si="136"/>
        <v/>
      </c>
      <c r="AK415" s="211" t="str">
        <f t="shared" si="127"/>
        <v/>
      </c>
      <c r="AL415" s="212" t="str">
        <f t="shared" si="137"/>
        <v/>
      </c>
      <c r="AM415" s="213" t="str">
        <f t="shared" si="140"/>
        <v/>
      </c>
      <c r="AN415" s="213" t="str">
        <f t="shared" si="138"/>
        <v/>
      </c>
      <c r="AO415" s="212" t="str">
        <f t="shared" si="139"/>
        <v/>
      </c>
    </row>
    <row r="416" spans="1:41" ht="15" customHeight="1" x14ac:dyDescent="0.25">
      <c r="A416" s="72">
        <v>415</v>
      </c>
      <c r="B416" s="214"/>
      <c r="C416" s="214"/>
      <c r="D416" s="204"/>
      <c r="E416" s="204"/>
      <c r="F416" s="151"/>
      <c r="G416" s="151"/>
      <c r="H416" s="36"/>
      <c r="I416" s="80"/>
      <c r="J416" s="80"/>
      <c r="K416" s="81"/>
      <c r="L416" s="152"/>
      <c r="M416" s="152"/>
      <c r="N416" s="215"/>
      <c r="O416" s="152"/>
      <c r="P416" s="80"/>
      <c r="Q416" s="37" t="str">
        <f t="shared" si="128"/>
        <v/>
      </c>
      <c r="R416" s="37" t="str">
        <f t="shared" si="129"/>
        <v/>
      </c>
      <c r="S416" s="37" t="str">
        <f t="shared" si="130"/>
        <v/>
      </c>
      <c r="T416" s="69" t="str">
        <f t="shared" si="131"/>
        <v/>
      </c>
      <c r="U416" s="37" t="str">
        <f t="shared" si="125"/>
        <v/>
      </c>
      <c r="V416" s="37" t="str">
        <f t="shared" si="126"/>
        <v/>
      </c>
      <c r="W416" s="206" t="str">
        <f t="shared" si="143"/>
        <v/>
      </c>
      <c r="X416" s="206" t="str">
        <f t="shared" si="144"/>
        <v/>
      </c>
      <c r="Y416" s="37" t="str">
        <f t="shared" si="141"/>
        <v/>
      </c>
      <c r="Z416" s="37" t="str">
        <f t="shared" si="142"/>
        <v/>
      </c>
      <c r="AA416" s="38" t="str">
        <f t="shared" si="132"/>
        <v/>
      </c>
      <c r="AB416" s="39" t="str">
        <f t="shared" si="133"/>
        <v/>
      </c>
      <c r="AC416" s="146" t="str">
        <f>IF(ISBLANK($F416),"",IF(ISNA(VBLookup($F416,Сектора!$B$2:$G$6725,4)),"Unknown",VBLookup($F416,Сектора!$B$2:$G$6725,4)))</f>
        <v/>
      </c>
      <c r="AD416" s="146" t="str">
        <f>IF(ISBLANK($F416),"",IF(ISNA(VBLookup($F416,Сектора!$B$2:$G$6725,3)),"Unknown",VBLookup($F416,Сектора!$B$2:$G$6725,3)))</f>
        <v/>
      </c>
      <c r="AE416" s="146" t="str">
        <f>IF(ISBLANK($F416),"",IF(ISNA(VBLookup($F416,Сектора!$B$2:$G$6725,6)),"Unknown",VBLookup($F416,Сектора!$B$2:$G$6725,6)))</f>
        <v/>
      </c>
      <c r="AF416" s="146" t="str">
        <f>IF(ISNUMBER($B416),VBLookup(WEEKDAY($B416,2),Служебный!$I$2:$J$8,2),"")</f>
        <v/>
      </c>
      <c r="AG416" s="38" t="str">
        <f t="shared" si="134"/>
        <v/>
      </c>
      <c r="AH416" s="146" t="str">
        <f>IF(ISNUMBER($B416),VBLookup(MONTH($B416),Служебный!$L$2:$M$13,2),"")</f>
        <v/>
      </c>
      <c r="AI416" s="38" t="str">
        <f t="shared" si="135"/>
        <v/>
      </c>
      <c r="AJ416" s="210" t="str">
        <f t="shared" si="136"/>
        <v/>
      </c>
      <c r="AK416" s="211" t="str">
        <f t="shared" si="127"/>
        <v/>
      </c>
      <c r="AL416" s="212" t="str">
        <f t="shared" si="137"/>
        <v/>
      </c>
      <c r="AM416" s="213" t="str">
        <f t="shared" si="140"/>
        <v/>
      </c>
      <c r="AN416" s="213" t="str">
        <f t="shared" si="138"/>
        <v/>
      </c>
      <c r="AO416" s="212" t="str">
        <f t="shared" si="139"/>
        <v/>
      </c>
    </row>
    <row r="417" spans="1:41" ht="15" customHeight="1" x14ac:dyDescent="0.25">
      <c r="A417" s="72">
        <v>416</v>
      </c>
      <c r="B417" s="214"/>
      <c r="C417" s="214"/>
      <c r="D417" s="204"/>
      <c r="E417" s="204"/>
      <c r="F417" s="151"/>
      <c r="G417" s="151"/>
      <c r="H417" s="36"/>
      <c r="I417" s="80"/>
      <c r="J417" s="80"/>
      <c r="K417" s="81"/>
      <c r="L417" s="152"/>
      <c r="M417" s="152"/>
      <c r="N417" s="215"/>
      <c r="O417" s="152"/>
      <c r="P417" s="80"/>
      <c r="Q417" s="37" t="str">
        <f t="shared" si="128"/>
        <v/>
      </c>
      <c r="R417" s="37" t="str">
        <f t="shared" si="129"/>
        <v/>
      </c>
      <c r="S417" s="37" t="str">
        <f t="shared" si="130"/>
        <v/>
      </c>
      <c r="T417" s="69" t="str">
        <f t="shared" si="131"/>
        <v/>
      </c>
      <c r="U417" s="37" t="str">
        <f t="shared" si="125"/>
        <v/>
      </c>
      <c r="V417" s="37" t="str">
        <f t="shared" si="126"/>
        <v/>
      </c>
      <c r="W417" s="206" t="str">
        <f t="shared" si="143"/>
        <v/>
      </c>
      <c r="X417" s="206" t="str">
        <f t="shared" si="144"/>
        <v/>
      </c>
      <c r="Y417" s="37" t="str">
        <f t="shared" si="141"/>
        <v/>
      </c>
      <c r="Z417" s="37" t="str">
        <f t="shared" si="142"/>
        <v/>
      </c>
      <c r="AA417" s="38" t="str">
        <f t="shared" si="132"/>
        <v/>
      </c>
      <c r="AB417" s="39" t="str">
        <f t="shared" si="133"/>
        <v/>
      </c>
      <c r="AC417" s="146" t="str">
        <f>IF(ISBLANK($F417),"",IF(ISNA(VBLookup($F417,Сектора!$B$2:$G$6725,4)),"Unknown",VBLookup($F417,Сектора!$B$2:$G$6725,4)))</f>
        <v/>
      </c>
      <c r="AD417" s="146" t="str">
        <f>IF(ISBLANK($F417),"",IF(ISNA(VBLookup($F417,Сектора!$B$2:$G$6725,3)),"Unknown",VBLookup($F417,Сектора!$B$2:$G$6725,3)))</f>
        <v/>
      </c>
      <c r="AE417" s="146" t="str">
        <f>IF(ISBLANK($F417),"",IF(ISNA(VBLookup($F417,Сектора!$B$2:$G$6725,6)),"Unknown",VBLookup($F417,Сектора!$B$2:$G$6725,6)))</f>
        <v/>
      </c>
      <c r="AF417" s="146" t="str">
        <f>IF(ISNUMBER($B417),VBLookup(WEEKDAY($B417,2),Служебный!$I$2:$J$8,2),"")</f>
        <v/>
      </c>
      <c r="AG417" s="38" t="str">
        <f t="shared" si="134"/>
        <v/>
      </c>
      <c r="AH417" s="146" t="str">
        <f>IF(ISNUMBER($B417),VBLookup(MONTH($B417),Служебный!$L$2:$M$13,2),"")</f>
        <v/>
      </c>
      <c r="AI417" s="38" t="str">
        <f t="shared" si="135"/>
        <v/>
      </c>
      <c r="AJ417" s="210" t="str">
        <f t="shared" si="136"/>
        <v/>
      </c>
      <c r="AK417" s="211" t="str">
        <f t="shared" si="127"/>
        <v/>
      </c>
      <c r="AL417" s="212" t="str">
        <f t="shared" si="137"/>
        <v/>
      </c>
      <c r="AM417" s="213" t="str">
        <f t="shared" si="140"/>
        <v/>
      </c>
      <c r="AN417" s="213" t="str">
        <f t="shared" si="138"/>
        <v/>
      </c>
      <c r="AO417" s="212" t="str">
        <f t="shared" si="139"/>
        <v/>
      </c>
    </row>
    <row r="418" spans="1:41" ht="15" customHeight="1" x14ac:dyDescent="0.25">
      <c r="A418" s="72">
        <v>417</v>
      </c>
      <c r="B418" s="214"/>
      <c r="C418" s="214"/>
      <c r="D418" s="204"/>
      <c r="E418" s="204"/>
      <c r="F418" s="151"/>
      <c r="G418" s="151"/>
      <c r="H418" s="36"/>
      <c r="I418" s="80"/>
      <c r="J418" s="80"/>
      <c r="K418" s="81"/>
      <c r="L418" s="152"/>
      <c r="M418" s="152"/>
      <c r="N418" s="215"/>
      <c r="O418" s="152"/>
      <c r="P418" s="80"/>
      <c r="Q418" s="37" t="str">
        <f t="shared" si="128"/>
        <v/>
      </c>
      <c r="R418" s="37" t="str">
        <f t="shared" si="129"/>
        <v/>
      </c>
      <c r="S418" s="37" t="str">
        <f t="shared" si="130"/>
        <v/>
      </c>
      <c r="T418" s="69" t="str">
        <f t="shared" si="131"/>
        <v/>
      </c>
      <c r="U418" s="37" t="str">
        <f t="shared" si="125"/>
        <v/>
      </c>
      <c r="V418" s="37" t="str">
        <f t="shared" si="126"/>
        <v/>
      </c>
      <c r="W418" s="206" t="str">
        <f t="shared" si="143"/>
        <v/>
      </c>
      <c r="X418" s="206" t="str">
        <f t="shared" si="144"/>
        <v/>
      </c>
      <c r="Y418" s="37" t="str">
        <f t="shared" si="141"/>
        <v/>
      </c>
      <c r="Z418" s="37" t="str">
        <f t="shared" si="142"/>
        <v/>
      </c>
      <c r="AA418" s="38" t="str">
        <f t="shared" si="132"/>
        <v/>
      </c>
      <c r="AB418" s="39" t="str">
        <f t="shared" si="133"/>
        <v/>
      </c>
      <c r="AC418" s="146" t="str">
        <f>IF(ISBLANK($F418),"",IF(ISNA(VBLookup($F418,Сектора!$B$2:$G$6725,4)),"Unknown",VBLookup($F418,Сектора!$B$2:$G$6725,4)))</f>
        <v/>
      </c>
      <c r="AD418" s="146" t="str">
        <f>IF(ISBLANK($F418),"",IF(ISNA(VBLookup($F418,Сектора!$B$2:$G$6725,3)),"Unknown",VBLookup($F418,Сектора!$B$2:$G$6725,3)))</f>
        <v/>
      </c>
      <c r="AE418" s="146" t="str">
        <f>IF(ISBLANK($F418),"",IF(ISNA(VBLookup($F418,Сектора!$B$2:$G$6725,6)),"Unknown",VBLookup($F418,Сектора!$B$2:$G$6725,6)))</f>
        <v/>
      </c>
      <c r="AF418" s="146" t="str">
        <f>IF(ISNUMBER($B418),VBLookup(WEEKDAY($B418,2),Служебный!$I$2:$J$8,2),"")</f>
        <v/>
      </c>
      <c r="AG418" s="38" t="str">
        <f t="shared" si="134"/>
        <v/>
      </c>
      <c r="AH418" s="146" t="str">
        <f>IF(ISNUMBER($B418),VBLookup(MONTH($B418),Служебный!$L$2:$M$13,2),"")</f>
        <v/>
      </c>
      <c r="AI418" s="38" t="str">
        <f t="shared" si="135"/>
        <v/>
      </c>
      <c r="AJ418" s="210" t="str">
        <f t="shared" si="136"/>
        <v/>
      </c>
      <c r="AK418" s="211" t="str">
        <f t="shared" si="127"/>
        <v/>
      </c>
      <c r="AL418" s="212" t="str">
        <f t="shared" si="137"/>
        <v/>
      </c>
      <c r="AM418" s="213" t="str">
        <f t="shared" si="140"/>
        <v/>
      </c>
      <c r="AN418" s="213" t="str">
        <f t="shared" si="138"/>
        <v/>
      </c>
      <c r="AO418" s="212" t="str">
        <f t="shared" si="139"/>
        <v/>
      </c>
    </row>
    <row r="419" spans="1:41" ht="15" customHeight="1" x14ac:dyDescent="0.25">
      <c r="A419" s="72">
        <v>418</v>
      </c>
      <c r="B419" s="214"/>
      <c r="C419" s="214"/>
      <c r="D419" s="204"/>
      <c r="E419" s="204"/>
      <c r="F419" s="151"/>
      <c r="G419" s="151"/>
      <c r="H419" s="36"/>
      <c r="I419" s="80"/>
      <c r="J419" s="80"/>
      <c r="K419" s="81"/>
      <c r="L419" s="152"/>
      <c r="M419" s="152"/>
      <c r="N419" s="215"/>
      <c r="O419" s="152"/>
      <c r="P419" s="80"/>
      <c r="Q419" s="37" t="str">
        <f t="shared" si="128"/>
        <v/>
      </c>
      <c r="R419" s="37" t="str">
        <f t="shared" si="129"/>
        <v/>
      </c>
      <c r="S419" s="37" t="str">
        <f t="shared" si="130"/>
        <v/>
      </c>
      <c r="T419" s="69" t="str">
        <f t="shared" si="131"/>
        <v/>
      </c>
      <c r="U419" s="37" t="str">
        <f t="shared" si="125"/>
        <v/>
      </c>
      <c r="V419" s="37" t="str">
        <f t="shared" si="126"/>
        <v/>
      </c>
      <c r="W419" s="206" t="str">
        <f t="shared" si="143"/>
        <v/>
      </c>
      <c r="X419" s="206" t="str">
        <f t="shared" si="144"/>
        <v/>
      </c>
      <c r="Y419" s="37" t="str">
        <f t="shared" si="141"/>
        <v/>
      </c>
      <c r="Z419" s="37" t="str">
        <f t="shared" si="142"/>
        <v/>
      </c>
      <c r="AA419" s="38" t="str">
        <f t="shared" si="132"/>
        <v/>
      </c>
      <c r="AB419" s="39" t="str">
        <f t="shared" si="133"/>
        <v/>
      </c>
      <c r="AC419" s="146" t="str">
        <f>IF(ISBLANK($F419),"",IF(ISNA(VBLookup($F419,Сектора!$B$2:$G$6725,4)),"Unknown",VBLookup($F419,Сектора!$B$2:$G$6725,4)))</f>
        <v/>
      </c>
      <c r="AD419" s="146" t="str">
        <f>IF(ISBLANK($F419),"",IF(ISNA(VBLookup($F419,Сектора!$B$2:$G$6725,3)),"Unknown",VBLookup($F419,Сектора!$B$2:$G$6725,3)))</f>
        <v/>
      </c>
      <c r="AE419" s="146" t="str">
        <f>IF(ISBLANK($F419),"",IF(ISNA(VBLookup($F419,Сектора!$B$2:$G$6725,6)),"Unknown",VBLookup($F419,Сектора!$B$2:$G$6725,6)))</f>
        <v/>
      </c>
      <c r="AF419" s="146" t="str">
        <f>IF(ISNUMBER($B419),VBLookup(WEEKDAY($B419,2),Служебный!$I$2:$J$8,2),"")</f>
        <v/>
      </c>
      <c r="AG419" s="38" t="str">
        <f t="shared" si="134"/>
        <v/>
      </c>
      <c r="AH419" s="146" t="str">
        <f>IF(ISNUMBER($B419),VBLookup(MONTH($B419),Служебный!$L$2:$M$13,2),"")</f>
        <v/>
      </c>
      <c r="AI419" s="38" t="str">
        <f t="shared" si="135"/>
        <v/>
      </c>
      <c r="AJ419" s="210" t="str">
        <f t="shared" si="136"/>
        <v/>
      </c>
      <c r="AK419" s="211" t="str">
        <f t="shared" si="127"/>
        <v/>
      </c>
      <c r="AL419" s="212" t="str">
        <f t="shared" si="137"/>
        <v/>
      </c>
      <c r="AM419" s="213" t="str">
        <f t="shared" si="140"/>
        <v/>
      </c>
      <c r="AN419" s="213" t="str">
        <f t="shared" si="138"/>
        <v/>
      </c>
      <c r="AO419" s="212" t="str">
        <f t="shared" si="139"/>
        <v/>
      </c>
    </row>
    <row r="420" spans="1:41" ht="15" customHeight="1" x14ac:dyDescent="0.25">
      <c r="A420" s="72">
        <v>419</v>
      </c>
      <c r="B420" s="214"/>
      <c r="C420" s="214"/>
      <c r="D420" s="204"/>
      <c r="E420" s="204"/>
      <c r="F420" s="151"/>
      <c r="G420" s="151"/>
      <c r="H420" s="36"/>
      <c r="I420" s="80"/>
      <c r="J420" s="80"/>
      <c r="K420" s="81"/>
      <c r="L420" s="152"/>
      <c r="M420" s="152"/>
      <c r="N420" s="215"/>
      <c r="O420" s="152"/>
      <c r="P420" s="80"/>
      <c r="Q420" s="37" t="str">
        <f t="shared" si="128"/>
        <v/>
      </c>
      <c r="R420" s="37" t="str">
        <f t="shared" si="129"/>
        <v/>
      </c>
      <c r="S420" s="37" t="str">
        <f t="shared" si="130"/>
        <v/>
      </c>
      <c r="T420" s="69" t="str">
        <f t="shared" si="131"/>
        <v/>
      </c>
      <c r="U420" s="37" t="str">
        <f t="shared" si="125"/>
        <v/>
      </c>
      <c r="V420" s="37" t="str">
        <f t="shared" si="126"/>
        <v/>
      </c>
      <c r="W420" s="206" t="str">
        <f t="shared" si="143"/>
        <v/>
      </c>
      <c r="X420" s="206" t="str">
        <f t="shared" si="144"/>
        <v/>
      </c>
      <c r="Y420" s="37" t="str">
        <f t="shared" si="141"/>
        <v/>
      </c>
      <c r="Z420" s="37" t="str">
        <f t="shared" si="142"/>
        <v/>
      </c>
      <c r="AA420" s="38" t="str">
        <f t="shared" si="132"/>
        <v/>
      </c>
      <c r="AB420" s="39" t="str">
        <f t="shared" si="133"/>
        <v/>
      </c>
      <c r="AC420" s="146" t="str">
        <f>IF(ISBLANK($F420),"",IF(ISNA(VBLookup($F420,Сектора!$B$2:$G$6725,4)),"Unknown",VBLookup($F420,Сектора!$B$2:$G$6725,4)))</f>
        <v/>
      </c>
      <c r="AD420" s="146" t="str">
        <f>IF(ISBLANK($F420),"",IF(ISNA(VBLookup($F420,Сектора!$B$2:$G$6725,3)),"Unknown",VBLookup($F420,Сектора!$B$2:$G$6725,3)))</f>
        <v/>
      </c>
      <c r="AE420" s="146" t="str">
        <f>IF(ISBLANK($F420),"",IF(ISNA(VBLookup($F420,Сектора!$B$2:$G$6725,6)),"Unknown",VBLookup($F420,Сектора!$B$2:$G$6725,6)))</f>
        <v/>
      </c>
      <c r="AF420" s="146" t="str">
        <f>IF(ISNUMBER($B420),VBLookup(WEEKDAY($B420,2),Служебный!$I$2:$J$8,2),"")</f>
        <v/>
      </c>
      <c r="AG420" s="38" t="str">
        <f t="shared" si="134"/>
        <v/>
      </c>
      <c r="AH420" s="146" t="str">
        <f>IF(ISNUMBER($B420),VBLookup(MONTH($B420),Служебный!$L$2:$M$13,2),"")</f>
        <v/>
      </c>
      <c r="AI420" s="38" t="str">
        <f t="shared" si="135"/>
        <v/>
      </c>
      <c r="AJ420" s="210" t="str">
        <f t="shared" si="136"/>
        <v/>
      </c>
      <c r="AK420" s="211" t="str">
        <f t="shared" si="127"/>
        <v/>
      </c>
      <c r="AL420" s="212" t="str">
        <f t="shared" si="137"/>
        <v/>
      </c>
      <c r="AM420" s="213" t="str">
        <f t="shared" si="140"/>
        <v/>
      </c>
      <c r="AN420" s="213" t="str">
        <f t="shared" si="138"/>
        <v/>
      </c>
      <c r="AO420" s="212" t="str">
        <f t="shared" si="139"/>
        <v/>
      </c>
    </row>
    <row r="421" spans="1:41" ht="15" customHeight="1" x14ac:dyDescent="0.25">
      <c r="A421" s="72">
        <v>420</v>
      </c>
      <c r="B421" s="214"/>
      <c r="C421" s="214"/>
      <c r="D421" s="204"/>
      <c r="E421" s="204"/>
      <c r="F421" s="151"/>
      <c r="G421" s="151"/>
      <c r="H421" s="36"/>
      <c r="I421" s="80"/>
      <c r="J421" s="80"/>
      <c r="K421" s="81"/>
      <c r="L421" s="152"/>
      <c r="M421" s="152"/>
      <c r="N421" s="215"/>
      <c r="O421" s="152"/>
      <c r="P421" s="80"/>
      <c r="Q421" s="37" t="str">
        <f t="shared" si="128"/>
        <v/>
      </c>
      <c r="R421" s="37" t="str">
        <f t="shared" si="129"/>
        <v/>
      </c>
      <c r="S421" s="37" t="str">
        <f t="shared" si="130"/>
        <v/>
      </c>
      <c r="T421" s="69" t="str">
        <f t="shared" si="131"/>
        <v/>
      </c>
      <c r="U421" s="37" t="str">
        <f t="shared" si="125"/>
        <v/>
      </c>
      <c r="V421" s="37" t="str">
        <f t="shared" si="126"/>
        <v/>
      </c>
      <c r="W421" s="206" t="str">
        <f t="shared" si="143"/>
        <v/>
      </c>
      <c r="X421" s="206" t="str">
        <f t="shared" si="144"/>
        <v/>
      </c>
      <c r="Y421" s="37" t="str">
        <f t="shared" si="141"/>
        <v/>
      </c>
      <c r="Z421" s="37" t="str">
        <f t="shared" si="142"/>
        <v/>
      </c>
      <c r="AA421" s="38" t="str">
        <f t="shared" si="132"/>
        <v/>
      </c>
      <c r="AB421" s="39" t="str">
        <f t="shared" si="133"/>
        <v/>
      </c>
      <c r="AC421" s="146" t="str">
        <f>IF(ISBLANK($F421),"",IF(ISNA(VBLookup($F421,Сектора!$B$2:$G$6725,4)),"Unknown",VBLookup($F421,Сектора!$B$2:$G$6725,4)))</f>
        <v/>
      </c>
      <c r="AD421" s="146" t="str">
        <f>IF(ISBLANK($F421),"",IF(ISNA(VBLookup($F421,Сектора!$B$2:$G$6725,3)),"Unknown",VBLookup($F421,Сектора!$B$2:$G$6725,3)))</f>
        <v/>
      </c>
      <c r="AE421" s="146" t="str">
        <f>IF(ISBLANK($F421),"",IF(ISNA(VBLookup($F421,Сектора!$B$2:$G$6725,6)),"Unknown",VBLookup($F421,Сектора!$B$2:$G$6725,6)))</f>
        <v/>
      </c>
      <c r="AF421" s="146" t="str">
        <f>IF(ISNUMBER($B421),VBLookup(WEEKDAY($B421,2),Служебный!$I$2:$J$8,2),"")</f>
        <v/>
      </c>
      <c r="AG421" s="38" t="str">
        <f t="shared" si="134"/>
        <v/>
      </c>
      <c r="AH421" s="146" t="str">
        <f>IF(ISNUMBER($B421),VBLookup(MONTH($B421),Служебный!$L$2:$M$13,2),"")</f>
        <v/>
      </c>
      <c r="AI421" s="38" t="str">
        <f t="shared" si="135"/>
        <v/>
      </c>
      <c r="AJ421" s="210" t="str">
        <f t="shared" si="136"/>
        <v/>
      </c>
      <c r="AK421" s="211" t="str">
        <f t="shared" si="127"/>
        <v/>
      </c>
      <c r="AL421" s="212" t="str">
        <f t="shared" si="137"/>
        <v/>
      </c>
      <c r="AM421" s="213" t="str">
        <f t="shared" si="140"/>
        <v/>
      </c>
      <c r="AN421" s="213" t="str">
        <f t="shared" si="138"/>
        <v/>
      </c>
      <c r="AO421" s="212" t="str">
        <f t="shared" si="139"/>
        <v/>
      </c>
    </row>
    <row r="422" spans="1:41" ht="15" customHeight="1" x14ac:dyDescent="0.25">
      <c r="A422" s="72">
        <v>421</v>
      </c>
      <c r="B422" s="214"/>
      <c r="C422" s="214"/>
      <c r="D422" s="204"/>
      <c r="E422" s="204"/>
      <c r="F422" s="151"/>
      <c r="G422" s="151"/>
      <c r="H422" s="36"/>
      <c r="I422" s="80"/>
      <c r="J422" s="80"/>
      <c r="K422" s="81"/>
      <c r="L422" s="152"/>
      <c r="M422" s="152"/>
      <c r="N422" s="215"/>
      <c r="O422" s="152"/>
      <c r="P422" s="80"/>
      <c r="Q422" s="37" t="str">
        <f t="shared" si="128"/>
        <v/>
      </c>
      <c r="R422" s="37" t="str">
        <f t="shared" si="129"/>
        <v/>
      </c>
      <c r="S422" s="37" t="str">
        <f t="shared" si="130"/>
        <v/>
      </c>
      <c r="T422" s="69" t="str">
        <f t="shared" si="131"/>
        <v/>
      </c>
      <c r="U422" s="37" t="str">
        <f t="shared" si="125"/>
        <v/>
      </c>
      <c r="V422" s="37" t="str">
        <f t="shared" si="126"/>
        <v/>
      </c>
      <c r="W422" s="206" t="str">
        <f t="shared" si="143"/>
        <v/>
      </c>
      <c r="X422" s="206" t="str">
        <f t="shared" si="144"/>
        <v/>
      </c>
      <c r="Y422" s="37" t="str">
        <f t="shared" si="141"/>
        <v/>
      </c>
      <c r="Z422" s="37" t="str">
        <f t="shared" si="142"/>
        <v/>
      </c>
      <c r="AA422" s="38" t="str">
        <f t="shared" si="132"/>
        <v/>
      </c>
      <c r="AB422" s="39" t="str">
        <f t="shared" si="133"/>
        <v/>
      </c>
      <c r="AC422" s="146" t="str">
        <f>IF(ISBLANK($F422),"",IF(ISNA(VBLookup($F422,Сектора!$B$2:$G$6725,4)),"Unknown",VBLookup($F422,Сектора!$B$2:$G$6725,4)))</f>
        <v/>
      </c>
      <c r="AD422" s="146" t="str">
        <f>IF(ISBLANK($F422),"",IF(ISNA(VBLookup($F422,Сектора!$B$2:$G$6725,3)),"Unknown",VBLookup($F422,Сектора!$B$2:$G$6725,3)))</f>
        <v/>
      </c>
      <c r="AE422" s="146" t="str">
        <f>IF(ISBLANK($F422),"",IF(ISNA(VBLookup($F422,Сектора!$B$2:$G$6725,6)),"Unknown",VBLookup($F422,Сектора!$B$2:$G$6725,6)))</f>
        <v/>
      </c>
      <c r="AF422" s="146" t="str">
        <f>IF(ISNUMBER($B422),VBLookup(WEEKDAY($B422,2),Служебный!$I$2:$J$8,2),"")</f>
        <v/>
      </c>
      <c r="AG422" s="38" t="str">
        <f t="shared" si="134"/>
        <v/>
      </c>
      <c r="AH422" s="146" t="str">
        <f>IF(ISNUMBER($B422),VBLookup(MONTH($B422),Служебный!$L$2:$M$13,2),"")</f>
        <v/>
      </c>
      <c r="AI422" s="38" t="str">
        <f t="shared" si="135"/>
        <v/>
      </c>
      <c r="AJ422" s="210" t="str">
        <f t="shared" si="136"/>
        <v/>
      </c>
      <c r="AK422" s="211" t="str">
        <f t="shared" si="127"/>
        <v/>
      </c>
      <c r="AL422" s="212" t="str">
        <f t="shared" si="137"/>
        <v/>
      </c>
      <c r="AM422" s="213" t="str">
        <f t="shared" si="140"/>
        <v/>
      </c>
      <c r="AN422" s="213" t="str">
        <f t="shared" si="138"/>
        <v/>
      </c>
      <c r="AO422" s="212" t="str">
        <f t="shared" si="139"/>
        <v/>
      </c>
    </row>
    <row r="423" spans="1:41" ht="15" customHeight="1" x14ac:dyDescent="0.25">
      <c r="A423" s="72">
        <v>422</v>
      </c>
      <c r="B423" s="214"/>
      <c r="C423" s="214"/>
      <c r="D423" s="204"/>
      <c r="E423" s="204"/>
      <c r="F423" s="151"/>
      <c r="G423" s="151"/>
      <c r="H423" s="36"/>
      <c r="I423" s="80"/>
      <c r="J423" s="80"/>
      <c r="K423" s="81"/>
      <c r="L423" s="152"/>
      <c r="M423" s="152"/>
      <c r="N423" s="215"/>
      <c r="O423" s="152"/>
      <c r="P423" s="80"/>
      <c r="Q423" s="37" t="str">
        <f t="shared" si="128"/>
        <v/>
      </c>
      <c r="R423" s="37" t="str">
        <f t="shared" si="129"/>
        <v/>
      </c>
      <c r="S423" s="37" t="str">
        <f t="shared" si="130"/>
        <v/>
      </c>
      <c r="T423" s="69" t="str">
        <f t="shared" si="131"/>
        <v/>
      </c>
      <c r="U423" s="37" t="str">
        <f t="shared" si="125"/>
        <v/>
      </c>
      <c r="V423" s="37" t="str">
        <f t="shared" si="126"/>
        <v/>
      </c>
      <c r="W423" s="206" t="str">
        <f t="shared" si="143"/>
        <v/>
      </c>
      <c r="X423" s="206" t="str">
        <f t="shared" si="144"/>
        <v/>
      </c>
      <c r="Y423" s="37" t="str">
        <f t="shared" si="141"/>
        <v/>
      </c>
      <c r="Z423" s="37" t="str">
        <f t="shared" si="142"/>
        <v/>
      </c>
      <c r="AA423" s="38" t="str">
        <f t="shared" si="132"/>
        <v/>
      </c>
      <c r="AB423" s="39" t="str">
        <f t="shared" si="133"/>
        <v/>
      </c>
      <c r="AC423" s="146" t="str">
        <f>IF(ISBLANK($F423),"",IF(ISNA(VBLookup($F423,Сектора!$B$2:$G$6725,4)),"Unknown",VBLookup($F423,Сектора!$B$2:$G$6725,4)))</f>
        <v/>
      </c>
      <c r="AD423" s="146" t="str">
        <f>IF(ISBLANK($F423),"",IF(ISNA(VBLookup($F423,Сектора!$B$2:$G$6725,3)),"Unknown",VBLookup($F423,Сектора!$B$2:$G$6725,3)))</f>
        <v/>
      </c>
      <c r="AE423" s="146" t="str">
        <f>IF(ISBLANK($F423),"",IF(ISNA(VBLookup($F423,Сектора!$B$2:$G$6725,6)),"Unknown",VBLookup($F423,Сектора!$B$2:$G$6725,6)))</f>
        <v/>
      </c>
      <c r="AF423" s="146" t="str">
        <f>IF(ISNUMBER($B423),VBLookup(WEEKDAY($B423,2),Служебный!$I$2:$J$8,2),"")</f>
        <v/>
      </c>
      <c r="AG423" s="38" t="str">
        <f t="shared" si="134"/>
        <v/>
      </c>
      <c r="AH423" s="146" t="str">
        <f>IF(ISNUMBER($B423),VBLookup(MONTH($B423),Служебный!$L$2:$M$13,2),"")</f>
        <v/>
      </c>
      <c r="AI423" s="38" t="str">
        <f t="shared" si="135"/>
        <v/>
      </c>
      <c r="AJ423" s="210" t="str">
        <f t="shared" si="136"/>
        <v/>
      </c>
      <c r="AK423" s="211" t="str">
        <f t="shared" si="127"/>
        <v/>
      </c>
      <c r="AL423" s="212" t="str">
        <f t="shared" si="137"/>
        <v/>
      </c>
      <c r="AM423" s="213" t="str">
        <f t="shared" si="140"/>
        <v/>
      </c>
      <c r="AN423" s="213" t="str">
        <f t="shared" si="138"/>
        <v/>
      </c>
      <c r="AO423" s="212" t="str">
        <f t="shared" si="139"/>
        <v/>
      </c>
    </row>
    <row r="424" spans="1:41" ht="15" customHeight="1" x14ac:dyDescent="0.25">
      <c r="A424" s="72">
        <v>423</v>
      </c>
      <c r="B424" s="214"/>
      <c r="C424" s="214"/>
      <c r="D424" s="204"/>
      <c r="E424" s="204"/>
      <c r="F424" s="151"/>
      <c r="G424" s="151"/>
      <c r="H424" s="36"/>
      <c r="I424" s="80"/>
      <c r="J424" s="80"/>
      <c r="K424" s="81"/>
      <c r="L424" s="152"/>
      <c r="M424" s="152"/>
      <c r="N424" s="215"/>
      <c r="O424" s="152"/>
      <c r="P424" s="80"/>
      <c r="Q424" s="37" t="str">
        <f t="shared" si="128"/>
        <v/>
      </c>
      <c r="R424" s="37" t="str">
        <f t="shared" si="129"/>
        <v/>
      </c>
      <c r="S424" s="37" t="str">
        <f t="shared" si="130"/>
        <v/>
      </c>
      <c r="T424" s="69" t="str">
        <f t="shared" si="131"/>
        <v/>
      </c>
      <c r="U424" s="37" t="str">
        <f t="shared" si="125"/>
        <v/>
      </c>
      <c r="V424" s="37" t="str">
        <f t="shared" si="126"/>
        <v/>
      </c>
      <c r="W424" s="206" t="str">
        <f t="shared" si="143"/>
        <v/>
      </c>
      <c r="X424" s="206" t="str">
        <f t="shared" si="144"/>
        <v/>
      </c>
      <c r="Y424" s="37" t="str">
        <f t="shared" si="141"/>
        <v/>
      </c>
      <c r="Z424" s="37" t="str">
        <f t="shared" si="142"/>
        <v/>
      </c>
      <c r="AA424" s="38" t="str">
        <f t="shared" si="132"/>
        <v/>
      </c>
      <c r="AB424" s="39" t="str">
        <f t="shared" si="133"/>
        <v/>
      </c>
      <c r="AC424" s="146" t="str">
        <f>IF(ISBLANK($F424),"",IF(ISNA(VBLookup($F424,Сектора!$B$2:$G$6725,4)),"Unknown",VBLookup($F424,Сектора!$B$2:$G$6725,4)))</f>
        <v/>
      </c>
      <c r="AD424" s="146" t="str">
        <f>IF(ISBLANK($F424),"",IF(ISNA(VBLookup($F424,Сектора!$B$2:$G$6725,3)),"Unknown",VBLookup($F424,Сектора!$B$2:$G$6725,3)))</f>
        <v/>
      </c>
      <c r="AE424" s="146" t="str">
        <f>IF(ISBLANK($F424),"",IF(ISNA(VBLookup($F424,Сектора!$B$2:$G$6725,6)),"Unknown",VBLookup($F424,Сектора!$B$2:$G$6725,6)))</f>
        <v/>
      </c>
      <c r="AF424" s="146" t="str">
        <f>IF(ISNUMBER($B424),VBLookup(WEEKDAY($B424,2),Служебный!$I$2:$J$8,2),"")</f>
        <v/>
      </c>
      <c r="AG424" s="38" t="str">
        <f t="shared" si="134"/>
        <v/>
      </c>
      <c r="AH424" s="146" t="str">
        <f>IF(ISNUMBER($B424),VBLookup(MONTH($B424),Служебный!$L$2:$M$13,2),"")</f>
        <v/>
      </c>
      <c r="AI424" s="38" t="str">
        <f t="shared" si="135"/>
        <v/>
      </c>
      <c r="AJ424" s="210" t="str">
        <f t="shared" si="136"/>
        <v/>
      </c>
      <c r="AK424" s="211" t="str">
        <f t="shared" si="127"/>
        <v/>
      </c>
      <c r="AL424" s="212" t="str">
        <f t="shared" si="137"/>
        <v/>
      </c>
      <c r="AM424" s="213" t="str">
        <f t="shared" si="140"/>
        <v/>
      </c>
      <c r="AN424" s="213" t="str">
        <f t="shared" si="138"/>
        <v/>
      </c>
      <c r="AO424" s="212" t="str">
        <f t="shared" si="139"/>
        <v/>
      </c>
    </row>
    <row r="425" spans="1:41" ht="15" customHeight="1" x14ac:dyDescent="0.25">
      <c r="A425" s="72">
        <v>424</v>
      </c>
      <c r="B425" s="214"/>
      <c r="C425" s="214"/>
      <c r="D425" s="204"/>
      <c r="E425" s="204"/>
      <c r="F425" s="151"/>
      <c r="G425" s="151"/>
      <c r="H425" s="36"/>
      <c r="I425" s="80"/>
      <c r="J425" s="80"/>
      <c r="K425" s="81"/>
      <c r="L425" s="152"/>
      <c r="M425" s="152"/>
      <c r="N425" s="215"/>
      <c r="O425" s="152"/>
      <c r="P425" s="80"/>
      <c r="Q425" s="37" t="str">
        <f t="shared" si="128"/>
        <v/>
      </c>
      <c r="R425" s="37" t="str">
        <f t="shared" si="129"/>
        <v/>
      </c>
      <c r="S425" s="37" t="str">
        <f t="shared" si="130"/>
        <v/>
      </c>
      <c r="T425" s="69" t="str">
        <f t="shared" si="131"/>
        <v/>
      </c>
      <c r="U425" s="37" t="str">
        <f t="shared" si="125"/>
        <v/>
      </c>
      <c r="V425" s="37" t="str">
        <f t="shared" si="126"/>
        <v/>
      </c>
      <c r="W425" s="206" t="str">
        <f t="shared" si="143"/>
        <v/>
      </c>
      <c r="X425" s="206" t="str">
        <f t="shared" si="144"/>
        <v/>
      </c>
      <c r="Y425" s="37" t="str">
        <f t="shared" si="141"/>
        <v/>
      </c>
      <c r="Z425" s="37" t="str">
        <f t="shared" si="142"/>
        <v/>
      </c>
      <c r="AA425" s="38" t="str">
        <f t="shared" si="132"/>
        <v/>
      </c>
      <c r="AB425" s="39" t="str">
        <f t="shared" si="133"/>
        <v/>
      </c>
      <c r="AC425" s="146" t="str">
        <f>IF(ISBLANK($F425),"",IF(ISNA(VBLookup($F425,Сектора!$B$2:$G$6725,4)),"Unknown",VBLookup($F425,Сектора!$B$2:$G$6725,4)))</f>
        <v/>
      </c>
      <c r="AD425" s="146" t="str">
        <f>IF(ISBLANK($F425),"",IF(ISNA(VBLookup($F425,Сектора!$B$2:$G$6725,3)),"Unknown",VBLookup($F425,Сектора!$B$2:$G$6725,3)))</f>
        <v/>
      </c>
      <c r="AE425" s="146" t="str">
        <f>IF(ISBLANK($F425),"",IF(ISNA(VBLookup($F425,Сектора!$B$2:$G$6725,6)),"Unknown",VBLookup($F425,Сектора!$B$2:$G$6725,6)))</f>
        <v/>
      </c>
      <c r="AF425" s="146" t="str">
        <f>IF(ISNUMBER($B425),VBLookup(WEEKDAY($B425,2),Служебный!$I$2:$J$8,2),"")</f>
        <v/>
      </c>
      <c r="AG425" s="38" t="str">
        <f t="shared" si="134"/>
        <v/>
      </c>
      <c r="AH425" s="146" t="str">
        <f>IF(ISNUMBER($B425),VBLookup(MONTH($B425),Служебный!$L$2:$M$13,2),"")</f>
        <v/>
      </c>
      <c r="AI425" s="38" t="str">
        <f t="shared" si="135"/>
        <v/>
      </c>
      <c r="AJ425" s="210" t="str">
        <f t="shared" si="136"/>
        <v/>
      </c>
      <c r="AK425" s="211" t="str">
        <f t="shared" si="127"/>
        <v/>
      </c>
      <c r="AL425" s="212" t="str">
        <f t="shared" si="137"/>
        <v/>
      </c>
      <c r="AM425" s="213" t="str">
        <f t="shared" si="140"/>
        <v/>
      </c>
      <c r="AN425" s="213" t="str">
        <f t="shared" si="138"/>
        <v/>
      </c>
      <c r="AO425" s="212" t="str">
        <f t="shared" si="139"/>
        <v/>
      </c>
    </row>
    <row r="426" spans="1:41" ht="15" customHeight="1" x14ac:dyDescent="0.25">
      <c r="A426" s="72">
        <v>425</v>
      </c>
      <c r="B426" s="214"/>
      <c r="C426" s="214"/>
      <c r="D426" s="204"/>
      <c r="E426" s="204"/>
      <c r="F426" s="151"/>
      <c r="G426" s="151"/>
      <c r="H426" s="36"/>
      <c r="I426" s="80"/>
      <c r="J426" s="80"/>
      <c r="K426" s="81"/>
      <c r="L426" s="152"/>
      <c r="M426" s="152"/>
      <c r="N426" s="215"/>
      <c r="O426" s="152"/>
      <c r="P426" s="80"/>
      <c r="Q426" s="37" t="str">
        <f t="shared" si="128"/>
        <v/>
      </c>
      <c r="R426" s="37" t="str">
        <f t="shared" si="129"/>
        <v/>
      </c>
      <c r="S426" s="37" t="str">
        <f t="shared" si="130"/>
        <v/>
      </c>
      <c r="T426" s="69" t="str">
        <f t="shared" si="131"/>
        <v/>
      </c>
      <c r="U426" s="37" t="str">
        <f t="shared" si="125"/>
        <v/>
      </c>
      <c r="V426" s="37" t="str">
        <f t="shared" si="126"/>
        <v/>
      </c>
      <c r="W426" s="206" t="str">
        <f t="shared" si="143"/>
        <v/>
      </c>
      <c r="X426" s="206" t="str">
        <f t="shared" si="144"/>
        <v/>
      </c>
      <c r="Y426" s="37" t="str">
        <f t="shared" si="141"/>
        <v/>
      </c>
      <c r="Z426" s="37" t="str">
        <f t="shared" si="142"/>
        <v/>
      </c>
      <c r="AA426" s="38" t="str">
        <f t="shared" si="132"/>
        <v/>
      </c>
      <c r="AB426" s="39" t="str">
        <f t="shared" si="133"/>
        <v/>
      </c>
      <c r="AC426" s="146" t="str">
        <f>IF(ISBLANK($F426),"",IF(ISNA(VBLookup($F426,Сектора!$B$2:$G$6725,4)),"Unknown",VBLookup($F426,Сектора!$B$2:$G$6725,4)))</f>
        <v/>
      </c>
      <c r="AD426" s="146" t="str">
        <f>IF(ISBLANK($F426),"",IF(ISNA(VBLookup($F426,Сектора!$B$2:$G$6725,3)),"Unknown",VBLookup($F426,Сектора!$B$2:$G$6725,3)))</f>
        <v/>
      </c>
      <c r="AE426" s="146" t="str">
        <f>IF(ISBLANK($F426),"",IF(ISNA(VBLookup($F426,Сектора!$B$2:$G$6725,6)),"Unknown",VBLookup($F426,Сектора!$B$2:$G$6725,6)))</f>
        <v/>
      </c>
      <c r="AF426" s="146" t="str">
        <f>IF(ISNUMBER($B426),VBLookup(WEEKDAY($B426,2),Служебный!$I$2:$J$8,2),"")</f>
        <v/>
      </c>
      <c r="AG426" s="38" t="str">
        <f t="shared" si="134"/>
        <v/>
      </c>
      <c r="AH426" s="146" t="str">
        <f>IF(ISNUMBER($B426),VBLookup(MONTH($B426),Служебный!$L$2:$M$13,2),"")</f>
        <v/>
      </c>
      <c r="AI426" s="38" t="str">
        <f t="shared" si="135"/>
        <v/>
      </c>
      <c r="AJ426" s="210" t="str">
        <f t="shared" si="136"/>
        <v/>
      </c>
      <c r="AK426" s="211" t="str">
        <f t="shared" si="127"/>
        <v/>
      </c>
      <c r="AL426" s="212" t="str">
        <f t="shared" si="137"/>
        <v/>
      </c>
      <c r="AM426" s="213" t="str">
        <f t="shared" si="140"/>
        <v/>
      </c>
      <c r="AN426" s="213" t="str">
        <f t="shared" si="138"/>
        <v/>
      </c>
      <c r="AO426" s="212" t="str">
        <f t="shared" si="139"/>
        <v/>
      </c>
    </row>
    <row r="427" spans="1:41" ht="15" customHeight="1" x14ac:dyDescent="0.25">
      <c r="A427" s="72">
        <v>426</v>
      </c>
      <c r="B427" s="214"/>
      <c r="C427" s="214"/>
      <c r="D427" s="204"/>
      <c r="E427" s="204"/>
      <c r="F427" s="151"/>
      <c r="G427" s="151"/>
      <c r="H427" s="36"/>
      <c r="I427" s="80"/>
      <c r="J427" s="80"/>
      <c r="K427" s="81"/>
      <c r="L427" s="152"/>
      <c r="M427" s="152"/>
      <c r="N427" s="215"/>
      <c r="O427" s="152"/>
      <c r="P427" s="80"/>
      <c r="Q427" s="37" t="str">
        <f t="shared" si="128"/>
        <v/>
      </c>
      <c r="R427" s="37" t="str">
        <f t="shared" si="129"/>
        <v/>
      </c>
      <c r="S427" s="37" t="str">
        <f t="shared" si="130"/>
        <v/>
      </c>
      <c r="T427" s="69" t="str">
        <f t="shared" si="131"/>
        <v/>
      </c>
      <c r="U427" s="37" t="str">
        <f t="shared" si="125"/>
        <v/>
      </c>
      <c r="V427" s="37" t="str">
        <f t="shared" si="126"/>
        <v/>
      </c>
      <c r="W427" s="206" t="str">
        <f t="shared" si="143"/>
        <v/>
      </c>
      <c r="X427" s="206" t="str">
        <f t="shared" si="144"/>
        <v/>
      </c>
      <c r="Y427" s="37" t="str">
        <f t="shared" si="141"/>
        <v/>
      </c>
      <c r="Z427" s="37" t="str">
        <f t="shared" si="142"/>
        <v/>
      </c>
      <c r="AA427" s="38" t="str">
        <f t="shared" si="132"/>
        <v/>
      </c>
      <c r="AB427" s="39" t="str">
        <f t="shared" si="133"/>
        <v/>
      </c>
      <c r="AC427" s="146" t="str">
        <f>IF(ISBLANK($F427),"",IF(ISNA(VBLookup($F427,Сектора!$B$2:$G$6725,4)),"Unknown",VBLookup($F427,Сектора!$B$2:$G$6725,4)))</f>
        <v/>
      </c>
      <c r="AD427" s="146" t="str">
        <f>IF(ISBLANK($F427),"",IF(ISNA(VBLookup($F427,Сектора!$B$2:$G$6725,3)),"Unknown",VBLookup($F427,Сектора!$B$2:$G$6725,3)))</f>
        <v/>
      </c>
      <c r="AE427" s="146" t="str">
        <f>IF(ISBLANK($F427),"",IF(ISNA(VBLookup($F427,Сектора!$B$2:$G$6725,6)),"Unknown",VBLookup($F427,Сектора!$B$2:$G$6725,6)))</f>
        <v/>
      </c>
      <c r="AF427" s="146" t="str">
        <f>IF(ISNUMBER($B427),VBLookup(WEEKDAY($B427,2),Служебный!$I$2:$J$8,2),"")</f>
        <v/>
      </c>
      <c r="AG427" s="38" t="str">
        <f t="shared" si="134"/>
        <v/>
      </c>
      <c r="AH427" s="146" t="str">
        <f>IF(ISNUMBER($B427),VBLookup(MONTH($B427),Служебный!$L$2:$M$13,2),"")</f>
        <v/>
      </c>
      <c r="AI427" s="38" t="str">
        <f t="shared" si="135"/>
        <v/>
      </c>
      <c r="AJ427" s="210" t="str">
        <f t="shared" si="136"/>
        <v/>
      </c>
      <c r="AK427" s="211" t="str">
        <f t="shared" si="127"/>
        <v/>
      </c>
      <c r="AL427" s="212" t="str">
        <f t="shared" si="137"/>
        <v/>
      </c>
      <c r="AM427" s="213" t="str">
        <f t="shared" si="140"/>
        <v/>
      </c>
      <c r="AN427" s="213" t="str">
        <f t="shared" si="138"/>
        <v/>
      </c>
      <c r="AO427" s="212" t="str">
        <f t="shared" si="139"/>
        <v/>
      </c>
    </row>
    <row r="428" spans="1:41" ht="15" customHeight="1" x14ac:dyDescent="0.25">
      <c r="A428" s="72">
        <v>427</v>
      </c>
      <c r="B428" s="214"/>
      <c r="C428" s="214"/>
      <c r="D428" s="204"/>
      <c r="E428" s="204"/>
      <c r="F428" s="151"/>
      <c r="G428" s="151"/>
      <c r="H428" s="36"/>
      <c r="I428" s="80"/>
      <c r="J428" s="80"/>
      <c r="K428" s="81"/>
      <c r="L428" s="152"/>
      <c r="M428" s="152"/>
      <c r="N428" s="215"/>
      <c r="O428" s="152"/>
      <c r="P428" s="80"/>
      <c r="Q428" s="37" t="str">
        <f t="shared" si="128"/>
        <v/>
      </c>
      <c r="R428" s="37" t="str">
        <f t="shared" si="129"/>
        <v/>
      </c>
      <c r="S428" s="37" t="str">
        <f t="shared" si="130"/>
        <v/>
      </c>
      <c r="T428" s="69" t="str">
        <f t="shared" si="131"/>
        <v/>
      </c>
      <c r="U428" s="37" t="str">
        <f t="shared" si="125"/>
        <v/>
      </c>
      <c r="V428" s="37" t="str">
        <f t="shared" si="126"/>
        <v/>
      </c>
      <c r="W428" s="206" t="str">
        <f t="shared" si="143"/>
        <v/>
      </c>
      <c r="X428" s="206" t="str">
        <f t="shared" si="144"/>
        <v/>
      </c>
      <c r="Y428" s="37" t="str">
        <f t="shared" si="141"/>
        <v/>
      </c>
      <c r="Z428" s="37" t="str">
        <f t="shared" si="142"/>
        <v/>
      </c>
      <c r="AA428" s="38" t="str">
        <f t="shared" si="132"/>
        <v/>
      </c>
      <c r="AB428" s="39" t="str">
        <f t="shared" si="133"/>
        <v/>
      </c>
      <c r="AC428" s="146" t="str">
        <f>IF(ISBLANK($F428),"",IF(ISNA(VBLookup($F428,Сектора!$B$2:$G$6725,4)),"Unknown",VBLookup($F428,Сектора!$B$2:$G$6725,4)))</f>
        <v/>
      </c>
      <c r="AD428" s="146" t="str">
        <f>IF(ISBLANK($F428),"",IF(ISNA(VBLookup($F428,Сектора!$B$2:$G$6725,3)),"Unknown",VBLookup($F428,Сектора!$B$2:$G$6725,3)))</f>
        <v/>
      </c>
      <c r="AE428" s="146" t="str">
        <f>IF(ISBLANK($F428),"",IF(ISNA(VBLookup($F428,Сектора!$B$2:$G$6725,6)),"Unknown",VBLookup($F428,Сектора!$B$2:$G$6725,6)))</f>
        <v/>
      </c>
      <c r="AF428" s="146" t="str">
        <f>IF(ISNUMBER($B428),VBLookup(WEEKDAY($B428,2),Служебный!$I$2:$J$8,2),"")</f>
        <v/>
      </c>
      <c r="AG428" s="38" t="str">
        <f t="shared" si="134"/>
        <v/>
      </c>
      <c r="AH428" s="146" t="str">
        <f>IF(ISNUMBER($B428),VBLookup(MONTH($B428),Служебный!$L$2:$M$13,2),"")</f>
        <v/>
      </c>
      <c r="AI428" s="38" t="str">
        <f t="shared" si="135"/>
        <v/>
      </c>
      <c r="AJ428" s="210" t="str">
        <f t="shared" si="136"/>
        <v/>
      </c>
      <c r="AK428" s="211" t="str">
        <f t="shared" si="127"/>
        <v/>
      </c>
      <c r="AL428" s="212" t="str">
        <f t="shared" si="137"/>
        <v/>
      </c>
      <c r="AM428" s="213" t="str">
        <f t="shared" si="140"/>
        <v/>
      </c>
      <c r="AN428" s="213" t="str">
        <f t="shared" si="138"/>
        <v/>
      </c>
      <c r="AO428" s="212" t="str">
        <f t="shared" si="139"/>
        <v/>
      </c>
    </row>
    <row r="429" spans="1:41" ht="15" customHeight="1" x14ac:dyDescent="0.25">
      <c r="A429" s="72">
        <v>428</v>
      </c>
      <c r="B429" s="214"/>
      <c r="C429" s="214"/>
      <c r="D429" s="204"/>
      <c r="E429" s="204"/>
      <c r="F429" s="151"/>
      <c r="G429" s="151"/>
      <c r="H429" s="36"/>
      <c r="I429" s="80"/>
      <c r="J429" s="80"/>
      <c r="K429" s="81"/>
      <c r="L429" s="152"/>
      <c r="M429" s="152"/>
      <c r="N429" s="215"/>
      <c r="O429" s="152"/>
      <c r="P429" s="80"/>
      <c r="Q429" s="37" t="str">
        <f t="shared" si="128"/>
        <v/>
      </c>
      <c r="R429" s="37" t="str">
        <f t="shared" si="129"/>
        <v/>
      </c>
      <c r="S429" s="37" t="str">
        <f t="shared" si="130"/>
        <v/>
      </c>
      <c r="T429" s="69" t="str">
        <f t="shared" si="131"/>
        <v/>
      </c>
      <c r="U429" s="37" t="str">
        <f t="shared" si="125"/>
        <v/>
      </c>
      <c r="V429" s="37" t="str">
        <f t="shared" si="126"/>
        <v/>
      </c>
      <c r="W429" s="206" t="str">
        <f t="shared" si="143"/>
        <v/>
      </c>
      <c r="X429" s="206" t="str">
        <f t="shared" si="144"/>
        <v/>
      </c>
      <c r="Y429" s="37" t="str">
        <f t="shared" si="141"/>
        <v/>
      </c>
      <c r="Z429" s="37" t="str">
        <f t="shared" si="142"/>
        <v/>
      </c>
      <c r="AA429" s="38" t="str">
        <f t="shared" si="132"/>
        <v/>
      </c>
      <c r="AB429" s="39" t="str">
        <f t="shared" si="133"/>
        <v/>
      </c>
      <c r="AC429" s="146" t="str">
        <f>IF(ISBLANK($F429),"",IF(ISNA(VBLookup($F429,Сектора!$B$2:$G$6725,4)),"Unknown",VBLookup($F429,Сектора!$B$2:$G$6725,4)))</f>
        <v/>
      </c>
      <c r="AD429" s="146" t="str">
        <f>IF(ISBLANK($F429),"",IF(ISNA(VBLookup($F429,Сектора!$B$2:$G$6725,3)),"Unknown",VBLookup($F429,Сектора!$B$2:$G$6725,3)))</f>
        <v/>
      </c>
      <c r="AE429" s="146" t="str">
        <f>IF(ISBLANK($F429),"",IF(ISNA(VBLookup($F429,Сектора!$B$2:$G$6725,6)),"Unknown",VBLookup($F429,Сектора!$B$2:$G$6725,6)))</f>
        <v/>
      </c>
      <c r="AF429" s="146" t="str">
        <f>IF(ISNUMBER($B429),VBLookup(WEEKDAY($B429,2),Служебный!$I$2:$J$8,2),"")</f>
        <v/>
      </c>
      <c r="AG429" s="38" t="str">
        <f t="shared" si="134"/>
        <v/>
      </c>
      <c r="AH429" s="146" t="str">
        <f>IF(ISNUMBER($B429),VBLookup(MONTH($B429),Служебный!$L$2:$M$13,2),"")</f>
        <v/>
      </c>
      <c r="AI429" s="38" t="str">
        <f t="shared" si="135"/>
        <v/>
      </c>
      <c r="AJ429" s="210" t="str">
        <f t="shared" si="136"/>
        <v/>
      </c>
      <c r="AK429" s="211" t="str">
        <f t="shared" si="127"/>
        <v/>
      </c>
      <c r="AL429" s="212" t="str">
        <f t="shared" si="137"/>
        <v/>
      </c>
      <c r="AM429" s="213" t="str">
        <f t="shared" si="140"/>
        <v/>
      </c>
      <c r="AN429" s="213" t="str">
        <f t="shared" si="138"/>
        <v/>
      </c>
      <c r="AO429" s="212" t="str">
        <f t="shared" si="139"/>
        <v/>
      </c>
    </row>
    <row r="430" spans="1:41" ht="15" customHeight="1" x14ac:dyDescent="0.25">
      <c r="A430" s="72">
        <v>429</v>
      </c>
      <c r="B430" s="214"/>
      <c r="C430" s="214"/>
      <c r="D430" s="204"/>
      <c r="E430" s="204"/>
      <c r="F430" s="151"/>
      <c r="G430" s="151"/>
      <c r="H430" s="36"/>
      <c r="I430" s="80"/>
      <c r="J430" s="80"/>
      <c r="K430" s="81"/>
      <c r="L430" s="152"/>
      <c r="M430" s="152"/>
      <c r="N430" s="215"/>
      <c r="O430" s="152"/>
      <c r="P430" s="80"/>
      <c r="Q430" s="37" t="str">
        <f t="shared" si="128"/>
        <v/>
      </c>
      <c r="R430" s="37" t="str">
        <f t="shared" si="129"/>
        <v/>
      </c>
      <c r="S430" s="37" t="str">
        <f t="shared" si="130"/>
        <v/>
      </c>
      <c r="T430" s="69" t="str">
        <f t="shared" si="131"/>
        <v/>
      </c>
      <c r="U430" s="37" t="str">
        <f t="shared" si="125"/>
        <v/>
      </c>
      <c r="V430" s="37" t="str">
        <f t="shared" si="126"/>
        <v/>
      </c>
      <c r="W430" s="206" t="str">
        <f t="shared" si="143"/>
        <v/>
      </c>
      <c r="X430" s="206" t="str">
        <f t="shared" si="144"/>
        <v/>
      </c>
      <c r="Y430" s="37" t="str">
        <f t="shared" si="141"/>
        <v/>
      </c>
      <c r="Z430" s="37" t="str">
        <f t="shared" si="142"/>
        <v/>
      </c>
      <c r="AA430" s="38" t="str">
        <f t="shared" si="132"/>
        <v/>
      </c>
      <c r="AB430" s="39" t="str">
        <f t="shared" si="133"/>
        <v/>
      </c>
      <c r="AC430" s="146" t="str">
        <f>IF(ISBLANK($F430),"",IF(ISNA(VBLookup($F430,Сектора!$B$2:$G$6725,4)),"Unknown",VBLookup($F430,Сектора!$B$2:$G$6725,4)))</f>
        <v/>
      </c>
      <c r="AD430" s="146" t="str">
        <f>IF(ISBLANK($F430),"",IF(ISNA(VBLookup($F430,Сектора!$B$2:$G$6725,3)),"Unknown",VBLookup($F430,Сектора!$B$2:$G$6725,3)))</f>
        <v/>
      </c>
      <c r="AE430" s="146" t="str">
        <f>IF(ISBLANK($F430),"",IF(ISNA(VBLookup($F430,Сектора!$B$2:$G$6725,6)),"Unknown",VBLookup($F430,Сектора!$B$2:$G$6725,6)))</f>
        <v/>
      </c>
      <c r="AF430" s="146" t="str">
        <f>IF(ISNUMBER($B430),VBLookup(WEEKDAY($B430,2),Служебный!$I$2:$J$8,2),"")</f>
        <v/>
      </c>
      <c r="AG430" s="38" t="str">
        <f t="shared" si="134"/>
        <v/>
      </c>
      <c r="AH430" s="146" t="str">
        <f>IF(ISNUMBER($B430),VBLookup(MONTH($B430),Служебный!$L$2:$M$13,2),"")</f>
        <v/>
      </c>
      <c r="AI430" s="38" t="str">
        <f t="shared" si="135"/>
        <v/>
      </c>
      <c r="AJ430" s="210" t="str">
        <f t="shared" si="136"/>
        <v/>
      </c>
      <c r="AK430" s="211" t="str">
        <f t="shared" si="127"/>
        <v/>
      </c>
      <c r="AL430" s="212" t="str">
        <f t="shared" si="137"/>
        <v/>
      </c>
      <c r="AM430" s="213" t="str">
        <f t="shared" si="140"/>
        <v/>
      </c>
      <c r="AN430" s="213" t="str">
        <f t="shared" si="138"/>
        <v/>
      </c>
      <c r="AO430" s="212" t="str">
        <f t="shared" si="139"/>
        <v/>
      </c>
    </row>
    <row r="431" spans="1:41" ht="15" customHeight="1" x14ac:dyDescent="0.25">
      <c r="A431" s="72">
        <v>430</v>
      </c>
      <c r="B431" s="214"/>
      <c r="C431" s="214"/>
      <c r="D431" s="204"/>
      <c r="E431" s="204"/>
      <c r="F431" s="151"/>
      <c r="G431" s="151"/>
      <c r="H431" s="36"/>
      <c r="I431" s="80"/>
      <c r="J431" s="80"/>
      <c r="K431" s="81"/>
      <c r="L431" s="152"/>
      <c r="M431" s="152"/>
      <c r="N431" s="215"/>
      <c r="O431" s="152"/>
      <c r="P431" s="80"/>
      <c r="Q431" s="37" t="str">
        <f t="shared" si="128"/>
        <v/>
      </c>
      <c r="R431" s="37" t="str">
        <f t="shared" si="129"/>
        <v/>
      </c>
      <c r="S431" s="37" t="str">
        <f t="shared" si="130"/>
        <v/>
      </c>
      <c r="T431" s="69" t="str">
        <f t="shared" si="131"/>
        <v/>
      </c>
      <c r="U431" s="37" t="str">
        <f t="shared" si="125"/>
        <v/>
      </c>
      <c r="V431" s="37" t="str">
        <f t="shared" si="126"/>
        <v/>
      </c>
      <c r="W431" s="206" t="str">
        <f t="shared" si="143"/>
        <v/>
      </c>
      <c r="X431" s="206" t="str">
        <f t="shared" si="144"/>
        <v/>
      </c>
      <c r="Y431" s="37" t="str">
        <f t="shared" si="141"/>
        <v/>
      </c>
      <c r="Z431" s="37" t="str">
        <f t="shared" si="142"/>
        <v/>
      </c>
      <c r="AA431" s="38" t="str">
        <f t="shared" si="132"/>
        <v/>
      </c>
      <c r="AB431" s="39" t="str">
        <f t="shared" si="133"/>
        <v/>
      </c>
      <c r="AC431" s="146" t="str">
        <f>IF(ISBLANK($F431),"",IF(ISNA(VBLookup($F431,Сектора!$B$2:$G$6725,4)),"Unknown",VBLookup($F431,Сектора!$B$2:$G$6725,4)))</f>
        <v/>
      </c>
      <c r="AD431" s="146" t="str">
        <f>IF(ISBLANK($F431),"",IF(ISNA(VBLookup($F431,Сектора!$B$2:$G$6725,3)),"Unknown",VBLookup($F431,Сектора!$B$2:$G$6725,3)))</f>
        <v/>
      </c>
      <c r="AE431" s="146" t="str">
        <f>IF(ISBLANK($F431),"",IF(ISNA(VBLookup($F431,Сектора!$B$2:$G$6725,6)),"Unknown",VBLookup($F431,Сектора!$B$2:$G$6725,6)))</f>
        <v/>
      </c>
      <c r="AF431" s="146" t="str">
        <f>IF(ISNUMBER($B431),VBLookup(WEEKDAY($B431,2),Служебный!$I$2:$J$8,2),"")</f>
        <v/>
      </c>
      <c r="AG431" s="38" t="str">
        <f t="shared" si="134"/>
        <v/>
      </c>
      <c r="AH431" s="146" t="str">
        <f>IF(ISNUMBER($B431),VBLookup(MONTH($B431),Служебный!$L$2:$M$13,2),"")</f>
        <v/>
      </c>
      <c r="AI431" s="38" t="str">
        <f t="shared" si="135"/>
        <v/>
      </c>
      <c r="AJ431" s="210" t="str">
        <f t="shared" si="136"/>
        <v/>
      </c>
      <c r="AK431" s="211" t="str">
        <f t="shared" si="127"/>
        <v/>
      </c>
      <c r="AL431" s="212" t="str">
        <f t="shared" si="137"/>
        <v/>
      </c>
      <c r="AM431" s="213" t="str">
        <f t="shared" si="140"/>
        <v/>
      </c>
      <c r="AN431" s="213" t="str">
        <f t="shared" si="138"/>
        <v/>
      </c>
      <c r="AO431" s="212" t="str">
        <f t="shared" si="139"/>
        <v/>
      </c>
    </row>
    <row r="432" spans="1:41" ht="15" customHeight="1" x14ac:dyDescent="0.25">
      <c r="A432" s="72">
        <v>431</v>
      </c>
      <c r="B432" s="214"/>
      <c r="C432" s="214"/>
      <c r="D432" s="204"/>
      <c r="E432" s="204"/>
      <c r="F432" s="151"/>
      <c r="G432" s="151"/>
      <c r="H432" s="36"/>
      <c r="I432" s="80"/>
      <c r="J432" s="80"/>
      <c r="K432" s="81"/>
      <c r="L432" s="152"/>
      <c r="M432" s="152"/>
      <c r="N432" s="215"/>
      <c r="O432" s="152"/>
      <c r="P432" s="80"/>
      <c r="Q432" s="37" t="str">
        <f t="shared" si="128"/>
        <v/>
      </c>
      <c r="R432" s="37" t="str">
        <f t="shared" si="129"/>
        <v/>
      </c>
      <c r="S432" s="37" t="str">
        <f t="shared" si="130"/>
        <v/>
      </c>
      <c r="T432" s="69" t="str">
        <f t="shared" si="131"/>
        <v/>
      </c>
      <c r="U432" s="37" t="str">
        <f t="shared" si="125"/>
        <v/>
      </c>
      <c r="V432" s="37" t="str">
        <f t="shared" si="126"/>
        <v/>
      </c>
      <c r="W432" s="206" t="str">
        <f t="shared" si="143"/>
        <v/>
      </c>
      <c r="X432" s="206" t="str">
        <f t="shared" si="144"/>
        <v/>
      </c>
      <c r="Y432" s="37" t="str">
        <f t="shared" si="141"/>
        <v/>
      </c>
      <c r="Z432" s="37" t="str">
        <f t="shared" si="142"/>
        <v/>
      </c>
      <c r="AA432" s="38" t="str">
        <f t="shared" si="132"/>
        <v/>
      </c>
      <c r="AB432" s="39" t="str">
        <f t="shared" si="133"/>
        <v/>
      </c>
      <c r="AC432" s="146" t="str">
        <f>IF(ISBLANK($F432),"",IF(ISNA(VBLookup($F432,Сектора!$B$2:$G$6725,4)),"Unknown",VBLookup($F432,Сектора!$B$2:$G$6725,4)))</f>
        <v/>
      </c>
      <c r="AD432" s="146" t="str">
        <f>IF(ISBLANK($F432),"",IF(ISNA(VBLookup($F432,Сектора!$B$2:$G$6725,3)),"Unknown",VBLookup($F432,Сектора!$B$2:$G$6725,3)))</f>
        <v/>
      </c>
      <c r="AE432" s="146" t="str">
        <f>IF(ISBLANK($F432),"",IF(ISNA(VBLookup($F432,Сектора!$B$2:$G$6725,6)),"Unknown",VBLookup($F432,Сектора!$B$2:$G$6725,6)))</f>
        <v/>
      </c>
      <c r="AF432" s="146" t="str">
        <f>IF(ISNUMBER($B432),VBLookup(WEEKDAY($B432,2),Служебный!$I$2:$J$8,2),"")</f>
        <v/>
      </c>
      <c r="AG432" s="38" t="str">
        <f t="shared" si="134"/>
        <v/>
      </c>
      <c r="AH432" s="146" t="str">
        <f>IF(ISNUMBER($B432),VBLookup(MONTH($B432),Служебный!$L$2:$M$13,2),"")</f>
        <v/>
      </c>
      <c r="AI432" s="38" t="str">
        <f t="shared" si="135"/>
        <v/>
      </c>
      <c r="AJ432" s="210" t="str">
        <f t="shared" si="136"/>
        <v/>
      </c>
      <c r="AK432" s="211" t="str">
        <f t="shared" si="127"/>
        <v/>
      </c>
      <c r="AL432" s="212" t="str">
        <f t="shared" si="137"/>
        <v/>
      </c>
      <c r="AM432" s="213" t="str">
        <f t="shared" si="140"/>
        <v/>
      </c>
      <c r="AN432" s="213" t="str">
        <f t="shared" si="138"/>
        <v/>
      </c>
      <c r="AO432" s="212" t="str">
        <f t="shared" si="139"/>
        <v/>
      </c>
    </row>
    <row r="433" spans="1:41" ht="15" customHeight="1" x14ac:dyDescent="0.25">
      <c r="A433" s="72">
        <v>432</v>
      </c>
      <c r="B433" s="214"/>
      <c r="C433" s="214"/>
      <c r="D433" s="204"/>
      <c r="E433" s="204"/>
      <c r="F433" s="151"/>
      <c r="G433" s="151"/>
      <c r="H433" s="36"/>
      <c r="I433" s="80"/>
      <c r="J433" s="80"/>
      <c r="K433" s="81"/>
      <c r="L433" s="152"/>
      <c r="M433" s="152"/>
      <c r="N433" s="215"/>
      <c r="O433" s="152"/>
      <c r="P433" s="80"/>
      <c r="Q433" s="37" t="str">
        <f t="shared" si="128"/>
        <v/>
      </c>
      <c r="R433" s="37" t="str">
        <f t="shared" si="129"/>
        <v/>
      </c>
      <c r="S433" s="37" t="str">
        <f t="shared" si="130"/>
        <v/>
      </c>
      <c r="T433" s="69" t="str">
        <f t="shared" si="131"/>
        <v/>
      </c>
      <c r="U433" s="37" t="str">
        <f t="shared" si="125"/>
        <v/>
      </c>
      <c r="V433" s="37" t="str">
        <f t="shared" si="126"/>
        <v/>
      </c>
      <c r="W433" s="206" t="str">
        <f t="shared" si="143"/>
        <v/>
      </c>
      <c r="X433" s="206" t="str">
        <f t="shared" si="144"/>
        <v/>
      </c>
      <c r="Y433" s="37" t="str">
        <f t="shared" si="141"/>
        <v/>
      </c>
      <c r="Z433" s="37" t="str">
        <f t="shared" si="142"/>
        <v/>
      </c>
      <c r="AA433" s="38" t="str">
        <f t="shared" si="132"/>
        <v/>
      </c>
      <c r="AB433" s="39" t="str">
        <f t="shared" si="133"/>
        <v/>
      </c>
      <c r="AC433" s="146" t="str">
        <f>IF(ISBLANK($F433),"",IF(ISNA(VBLookup($F433,Сектора!$B$2:$G$6725,4)),"Unknown",VBLookup($F433,Сектора!$B$2:$G$6725,4)))</f>
        <v/>
      </c>
      <c r="AD433" s="146" t="str">
        <f>IF(ISBLANK($F433),"",IF(ISNA(VBLookup($F433,Сектора!$B$2:$G$6725,3)),"Unknown",VBLookup($F433,Сектора!$B$2:$G$6725,3)))</f>
        <v/>
      </c>
      <c r="AE433" s="146" t="str">
        <f>IF(ISBLANK($F433),"",IF(ISNA(VBLookup($F433,Сектора!$B$2:$G$6725,6)),"Unknown",VBLookup($F433,Сектора!$B$2:$G$6725,6)))</f>
        <v/>
      </c>
      <c r="AF433" s="146" t="str">
        <f>IF(ISNUMBER($B433),VBLookup(WEEKDAY($B433,2),Служебный!$I$2:$J$8,2),"")</f>
        <v/>
      </c>
      <c r="AG433" s="38" t="str">
        <f t="shared" si="134"/>
        <v/>
      </c>
      <c r="AH433" s="146" t="str">
        <f>IF(ISNUMBER($B433),VBLookup(MONTH($B433),Служебный!$L$2:$M$13,2),"")</f>
        <v/>
      </c>
      <c r="AI433" s="38" t="str">
        <f t="shared" si="135"/>
        <v/>
      </c>
      <c r="AJ433" s="210" t="str">
        <f t="shared" si="136"/>
        <v/>
      </c>
      <c r="AK433" s="211" t="str">
        <f t="shared" si="127"/>
        <v/>
      </c>
      <c r="AL433" s="212" t="str">
        <f t="shared" si="137"/>
        <v/>
      </c>
      <c r="AM433" s="213" t="str">
        <f t="shared" si="140"/>
        <v/>
      </c>
      <c r="AN433" s="213" t="str">
        <f t="shared" si="138"/>
        <v/>
      </c>
      <c r="AO433" s="212" t="str">
        <f t="shared" si="139"/>
        <v/>
      </c>
    </row>
    <row r="434" spans="1:41" ht="15" customHeight="1" x14ac:dyDescent="0.25">
      <c r="A434" s="72">
        <v>433</v>
      </c>
      <c r="B434" s="214"/>
      <c r="C434" s="214"/>
      <c r="D434" s="204"/>
      <c r="E434" s="204"/>
      <c r="F434" s="151"/>
      <c r="G434" s="151"/>
      <c r="H434" s="36"/>
      <c r="I434" s="80"/>
      <c r="J434" s="80"/>
      <c r="K434" s="81"/>
      <c r="L434" s="152"/>
      <c r="M434" s="152"/>
      <c r="N434" s="215"/>
      <c r="O434" s="152"/>
      <c r="P434" s="80"/>
      <c r="Q434" s="37" t="str">
        <f t="shared" si="128"/>
        <v/>
      </c>
      <c r="R434" s="37" t="str">
        <f t="shared" si="129"/>
        <v/>
      </c>
      <c r="S434" s="37" t="str">
        <f t="shared" si="130"/>
        <v/>
      </c>
      <c r="T434" s="69" t="str">
        <f t="shared" si="131"/>
        <v/>
      </c>
      <c r="U434" s="37" t="str">
        <f t="shared" si="125"/>
        <v/>
      </c>
      <c r="V434" s="37" t="str">
        <f t="shared" si="126"/>
        <v/>
      </c>
      <c r="W434" s="206" t="str">
        <f t="shared" si="143"/>
        <v/>
      </c>
      <c r="X434" s="206" t="str">
        <f t="shared" si="144"/>
        <v/>
      </c>
      <c r="Y434" s="37" t="str">
        <f t="shared" si="141"/>
        <v/>
      </c>
      <c r="Z434" s="37" t="str">
        <f t="shared" si="142"/>
        <v/>
      </c>
      <c r="AA434" s="38" t="str">
        <f t="shared" si="132"/>
        <v/>
      </c>
      <c r="AB434" s="39" t="str">
        <f t="shared" si="133"/>
        <v/>
      </c>
      <c r="AC434" s="146" t="str">
        <f>IF(ISBLANK($F434),"",IF(ISNA(VBLookup($F434,Сектора!$B$2:$G$6725,4)),"Unknown",VBLookup($F434,Сектора!$B$2:$G$6725,4)))</f>
        <v/>
      </c>
      <c r="AD434" s="146" t="str">
        <f>IF(ISBLANK($F434),"",IF(ISNA(VBLookup($F434,Сектора!$B$2:$G$6725,3)),"Unknown",VBLookup($F434,Сектора!$B$2:$G$6725,3)))</f>
        <v/>
      </c>
      <c r="AE434" s="146" t="str">
        <f>IF(ISBLANK($F434),"",IF(ISNA(VBLookup($F434,Сектора!$B$2:$G$6725,6)),"Unknown",VBLookup($F434,Сектора!$B$2:$G$6725,6)))</f>
        <v/>
      </c>
      <c r="AF434" s="146" t="str">
        <f>IF(ISNUMBER($B434),VBLookup(WEEKDAY($B434,2),Служебный!$I$2:$J$8,2),"")</f>
        <v/>
      </c>
      <c r="AG434" s="38" t="str">
        <f t="shared" si="134"/>
        <v/>
      </c>
      <c r="AH434" s="146" t="str">
        <f>IF(ISNUMBER($B434),VBLookup(MONTH($B434),Служебный!$L$2:$M$13,2),"")</f>
        <v/>
      </c>
      <c r="AI434" s="38" t="str">
        <f t="shared" si="135"/>
        <v/>
      </c>
      <c r="AJ434" s="210" t="str">
        <f t="shared" si="136"/>
        <v/>
      </c>
      <c r="AK434" s="211" t="str">
        <f t="shared" si="127"/>
        <v/>
      </c>
      <c r="AL434" s="212" t="str">
        <f t="shared" si="137"/>
        <v/>
      </c>
      <c r="AM434" s="213" t="str">
        <f t="shared" si="140"/>
        <v/>
      </c>
      <c r="AN434" s="213" t="str">
        <f t="shared" si="138"/>
        <v/>
      </c>
      <c r="AO434" s="212" t="str">
        <f t="shared" si="139"/>
        <v/>
      </c>
    </row>
    <row r="435" spans="1:41" ht="15" customHeight="1" x14ac:dyDescent="0.25">
      <c r="A435" s="72">
        <v>434</v>
      </c>
      <c r="B435" s="214"/>
      <c r="C435" s="214"/>
      <c r="D435" s="204"/>
      <c r="E435" s="204"/>
      <c r="F435" s="151"/>
      <c r="G435" s="151"/>
      <c r="H435" s="36"/>
      <c r="I435" s="80"/>
      <c r="J435" s="80"/>
      <c r="K435" s="81"/>
      <c r="L435" s="152"/>
      <c r="M435" s="152"/>
      <c r="N435" s="215"/>
      <c r="O435" s="152"/>
      <c r="P435" s="80"/>
      <c r="Q435" s="37" t="str">
        <f t="shared" si="128"/>
        <v/>
      </c>
      <c r="R435" s="37" t="str">
        <f t="shared" si="129"/>
        <v/>
      </c>
      <c r="S435" s="37" t="str">
        <f t="shared" si="130"/>
        <v/>
      </c>
      <c r="T435" s="69" t="str">
        <f t="shared" si="131"/>
        <v/>
      </c>
      <c r="U435" s="37" t="str">
        <f t="shared" si="125"/>
        <v/>
      </c>
      <c r="V435" s="37" t="str">
        <f t="shared" si="126"/>
        <v/>
      </c>
      <c r="W435" s="206" t="str">
        <f t="shared" si="143"/>
        <v/>
      </c>
      <c r="X435" s="206" t="str">
        <f t="shared" si="144"/>
        <v/>
      </c>
      <c r="Y435" s="37" t="str">
        <f t="shared" si="141"/>
        <v/>
      </c>
      <c r="Z435" s="37" t="str">
        <f t="shared" si="142"/>
        <v/>
      </c>
      <c r="AA435" s="38" t="str">
        <f t="shared" si="132"/>
        <v/>
      </c>
      <c r="AB435" s="39" t="str">
        <f t="shared" si="133"/>
        <v/>
      </c>
      <c r="AC435" s="146" t="str">
        <f>IF(ISBLANK($F435),"",IF(ISNA(VBLookup($F435,Сектора!$B$2:$G$6725,4)),"Unknown",VBLookup($F435,Сектора!$B$2:$G$6725,4)))</f>
        <v/>
      </c>
      <c r="AD435" s="146" t="str">
        <f>IF(ISBLANK($F435),"",IF(ISNA(VBLookup($F435,Сектора!$B$2:$G$6725,3)),"Unknown",VBLookup($F435,Сектора!$B$2:$G$6725,3)))</f>
        <v/>
      </c>
      <c r="AE435" s="146" t="str">
        <f>IF(ISBLANK($F435),"",IF(ISNA(VBLookup($F435,Сектора!$B$2:$G$6725,6)),"Unknown",VBLookup($F435,Сектора!$B$2:$G$6725,6)))</f>
        <v/>
      </c>
      <c r="AF435" s="146" t="str">
        <f>IF(ISNUMBER($B435),VBLookup(WEEKDAY($B435,2),Служебный!$I$2:$J$8,2),"")</f>
        <v/>
      </c>
      <c r="AG435" s="38" t="str">
        <f t="shared" si="134"/>
        <v/>
      </c>
      <c r="AH435" s="146" t="str">
        <f>IF(ISNUMBER($B435),VBLookup(MONTH($B435),Служебный!$L$2:$M$13,2),"")</f>
        <v/>
      </c>
      <c r="AI435" s="38" t="str">
        <f t="shared" si="135"/>
        <v/>
      </c>
      <c r="AJ435" s="210" t="str">
        <f t="shared" si="136"/>
        <v/>
      </c>
      <c r="AK435" s="211" t="str">
        <f t="shared" si="127"/>
        <v/>
      </c>
      <c r="AL435" s="212" t="str">
        <f t="shared" si="137"/>
        <v/>
      </c>
      <c r="AM435" s="213" t="str">
        <f t="shared" si="140"/>
        <v/>
      </c>
      <c r="AN435" s="213" t="str">
        <f t="shared" si="138"/>
        <v/>
      </c>
      <c r="AO435" s="212" t="str">
        <f t="shared" si="139"/>
        <v/>
      </c>
    </row>
    <row r="436" spans="1:41" ht="15" customHeight="1" x14ac:dyDescent="0.25">
      <c r="A436" s="72">
        <v>435</v>
      </c>
      <c r="B436" s="214"/>
      <c r="C436" s="214"/>
      <c r="D436" s="204"/>
      <c r="E436" s="204"/>
      <c r="F436" s="151"/>
      <c r="G436" s="151"/>
      <c r="H436" s="36"/>
      <c r="I436" s="80"/>
      <c r="J436" s="80"/>
      <c r="K436" s="81"/>
      <c r="L436" s="152"/>
      <c r="M436" s="152"/>
      <c r="N436" s="215"/>
      <c r="O436" s="152"/>
      <c r="P436" s="80"/>
      <c r="Q436" s="37" t="str">
        <f t="shared" si="128"/>
        <v/>
      </c>
      <c r="R436" s="37" t="str">
        <f t="shared" si="129"/>
        <v/>
      </c>
      <c r="S436" s="37" t="str">
        <f t="shared" si="130"/>
        <v/>
      </c>
      <c r="T436" s="69" t="str">
        <f t="shared" si="131"/>
        <v/>
      </c>
      <c r="U436" s="37" t="str">
        <f t="shared" si="125"/>
        <v/>
      </c>
      <c r="V436" s="37" t="str">
        <f t="shared" si="126"/>
        <v/>
      </c>
      <c r="W436" s="206" t="str">
        <f t="shared" si="143"/>
        <v/>
      </c>
      <c r="X436" s="206" t="str">
        <f t="shared" si="144"/>
        <v/>
      </c>
      <c r="Y436" s="37" t="str">
        <f t="shared" si="141"/>
        <v/>
      </c>
      <c r="Z436" s="37" t="str">
        <f t="shared" si="142"/>
        <v/>
      </c>
      <c r="AA436" s="38" t="str">
        <f t="shared" si="132"/>
        <v/>
      </c>
      <c r="AB436" s="39" t="str">
        <f t="shared" si="133"/>
        <v/>
      </c>
      <c r="AC436" s="146" t="str">
        <f>IF(ISBLANK($F436),"",IF(ISNA(VBLookup($F436,Сектора!$B$2:$G$6725,4)),"Unknown",VBLookup($F436,Сектора!$B$2:$G$6725,4)))</f>
        <v/>
      </c>
      <c r="AD436" s="146" t="str">
        <f>IF(ISBLANK($F436),"",IF(ISNA(VBLookup($F436,Сектора!$B$2:$G$6725,3)),"Unknown",VBLookup($F436,Сектора!$B$2:$G$6725,3)))</f>
        <v/>
      </c>
      <c r="AE436" s="146" t="str">
        <f>IF(ISBLANK($F436),"",IF(ISNA(VBLookup($F436,Сектора!$B$2:$G$6725,6)),"Unknown",VBLookup($F436,Сектора!$B$2:$G$6725,6)))</f>
        <v/>
      </c>
      <c r="AF436" s="146" t="str">
        <f>IF(ISNUMBER($B436),VBLookup(WEEKDAY($B436,2),Служебный!$I$2:$J$8,2),"")</f>
        <v/>
      </c>
      <c r="AG436" s="38" t="str">
        <f t="shared" si="134"/>
        <v/>
      </c>
      <c r="AH436" s="146" t="str">
        <f>IF(ISNUMBER($B436),VBLookup(MONTH($B436),Служебный!$L$2:$M$13,2),"")</f>
        <v/>
      </c>
      <c r="AI436" s="38" t="str">
        <f t="shared" si="135"/>
        <v/>
      </c>
      <c r="AJ436" s="210" t="str">
        <f t="shared" si="136"/>
        <v/>
      </c>
      <c r="AK436" s="211" t="str">
        <f t="shared" si="127"/>
        <v/>
      </c>
      <c r="AL436" s="212" t="str">
        <f t="shared" si="137"/>
        <v/>
      </c>
      <c r="AM436" s="213" t="str">
        <f t="shared" si="140"/>
        <v/>
      </c>
      <c r="AN436" s="213" t="str">
        <f t="shared" si="138"/>
        <v/>
      </c>
      <c r="AO436" s="212" t="str">
        <f t="shared" si="139"/>
        <v/>
      </c>
    </row>
    <row r="437" spans="1:41" ht="15" customHeight="1" x14ac:dyDescent="0.25">
      <c r="A437" s="72">
        <v>436</v>
      </c>
      <c r="B437" s="214"/>
      <c r="C437" s="214"/>
      <c r="D437" s="204"/>
      <c r="E437" s="204"/>
      <c r="F437" s="151"/>
      <c r="G437" s="151"/>
      <c r="H437" s="36"/>
      <c r="I437" s="80"/>
      <c r="J437" s="80"/>
      <c r="K437" s="81"/>
      <c r="L437" s="152"/>
      <c r="M437" s="152"/>
      <c r="N437" s="215"/>
      <c r="O437" s="152"/>
      <c r="P437" s="80"/>
      <c r="Q437" s="37" t="str">
        <f t="shared" si="128"/>
        <v/>
      </c>
      <c r="R437" s="37" t="str">
        <f t="shared" si="129"/>
        <v/>
      </c>
      <c r="S437" s="37" t="str">
        <f t="shared" si="130"/>
        <v/>
      </c>
      <c r="T437" s="69" t="str">
        <f t="shared" si="131"/>
        <v/>
      </c>
      <c r="U437" s="37" t="str">
        <f t="shared" si="125"/>
        <v/>
      </c>
      <c r="V437" s="37" t="str">
        <f t="shared" si="126"/>
        <v/>
      </c>
      <c r="W437" s="206" t="str">
        <f t="shared" si="143"/>
        <v/>
      </c>
      <c r="X437" s="206" t="str">
        <f t="shared" si="144"/>
        <v/>
      </c>
      <c r="Y437" s="37" t="str">
        <f t="shared" si="141"/>
        <v/>
      </c>
      <c r="Z437" s="37" t="str">
        <f t="shared" si="142"/>
        <v/>
      </c>
      <c r="AA437" s="38" t="str">
        <f t="shared" si="132"/>
        <v/>
      </c>
      <c r="AB437" s="39" t="str">
        <f t="shared" si="133"/>
        <v/>
      </c>
      <c r="AC437" s="146" t="str">
        <f>IF(ISBLANK($F437),"",IF(ISNA(VBLookup($F437,Сектора!$B$2:$G$6725,4)),"Unknown",VBLookup($F437,Сектора!$B$2:$G$6725,4)))</f>
        <v/>
      </c>
      <c r="AD437" s="146" t="str">
        <f>IF(ISBLANK($F437),"",IF(ISNA(VBLookup($F437,Сектора!$B$2:$G$6725,3)),"Unknown",VBLookup($F437,Сектора!$B$2:$G$6725,3)))</f>
        <v/>
      </c>
      <c r="AE437" s="146" t="str">
        <f>IF(ISBLANK($F437),"",IF(ISNA(VBLookup($F437,Сектора!$B$2:$G$6725,6)),"Unknown",VBLookup($F437,Сектора!$B$2:$G$6725,6)))</f>
        <v/>
      </c>
      <c r="AF437" s="146" t="str">
        <f>IF(ISNUMBER($B437),VBLookup(WEEKDAY($B437,2),Служебный!$I$2:$J$8,2),"")</f>
        <v/>
      </c>
      <c r="AG437" s="38" t="str">
        <f t="shared" si="134"/>
        <v/>
      </c>
      <c r="AH437" s="146" t="str">
        <f>IF(ISNUMBER($B437),VBLookup(MONTH($B437),Служебный!$L$2:$M$13,2),"")</f>
        <v/>
      </c>
      <c r="AI437" s="38" t="str">
        <f t="shared" si="135"/>
        <v/>
      </c>
      <c r="AJ437" s="210" t="str">
        <f t="shared" si="136"/>
        <v/>
      </c>
      <c r="AK437" s="211" t="str">
        <f t="shared" si="127"/>
        <v/>
      </c>
      <c r="AL437" s="212" t="str">
        <f t="shared" si="137"/>
        <v/>
      </c>
      <c r="AM437" s="213" t="str">
        <f t="shared" si="140"/>
        <v/>
      </c>
      <c r="AN437" s="213" t="str">
        <f t="shared" si="138"/>
        <v/>
      </c>
      <c r="AO437" s="212" t="str">
        <f t="shared" si="139"/>
        <v/>
      </c>
    </row>
    <row r="438" spans="1:41" ht="15" customHeight="1" x14ac:dyDescent="0.25">
      <c r="A438" s="72">
        <v>437</v>
      </c>
      <c r="B438" s="214"/>
      <c r="C438" s="214"/>
      <c r="D438" s="204"/>
      <c r="E438" s="204"/>
      <c r="F438" s="151"/>
      <c r="G438" s="151"/>
      <c r="H438" s="36"/>
      <c r="I438" s="80"/>
      <c r="J438" s="80"/>
      <c r="K438" s="81"/>
      <c r="L438" s="152"/>
      <c r="M438" s="152"/>
      <c r="N438" s="215"/>
      <c r="O438" s="152"/>
      <c r="P438" s="80"/>
      <c r="Q438" s="37" t="str">
        <f t="shared" si="128"/>
        <v/>
      </c>
      <c r="R438" s="37" t="str">
        <f t="shared" si="129"/>
        <v/>
      </c>
      <c r="S438" s="37" t="str">
        <f t="shared" si="130"/>
        <v/>
      </c>
      <c r="T438" s="69" t="str">
        <f t="shared" si="131"/>
        <v/>
      </c>
      <c r="U438" s="37" t="str">
        <f t="shared" si="125"/>
        <v/>
      </c>
      <c r="V438" s="37" t="str">
        <f t="shared" si="126"/>
        <v/>
      </c>
      <c r="W438" s="206" t="str">
        <f t="shared" si="143"/>
        <v/>
      </c>
      <c r="X438" s="206" t="str">
        <f t="shared" si="144"/>
        <v/>
      </c>
      <c r="Y438" s="37" t="str">
        <f t="shared" si="141"/>
        <v/>
      </c>
      <c r="Z438" s="37" t="str">
        <f t="shared" si="142"/>
        <v/>
      </c>
      <c r="AA438" s="38" t="str">
        <f t="shared" si="132"/>
        <v/>
      </c>
      <c r="AB438" s="39" t="str">
        <f t="shared" si="133"/>
        <v/>
      </c>
      <c r="AC438" s="146" t="str">
        <f>IF(ISBLANK($F438),"",IF(ISNA(VBLookup($F438,Сектора!$B$2:$G$6725,4)),"Unknown",VBLookup($F438,Сектора!$B$2:$G$6725,4)))</f>
        <v/>
      </c>
      <c r="AD438" s="146" t="str">
        <f>IF(ISBLANK($F438),"",IF(ISNA(VBLookup($F438,Сектора!$B$2:$G$6725,3)),"Unknown",VBLookup($F438,Сектора!$B$2:$G$6725,3)))</f>
        <v/>
      </c>
      <c r="AE438" s="146" t="str">
        <f>IF(ISBLANK($F438),"",IF(ISNA(VBLookup($F438,Сектора!$B$2:$G$6725,6)),"Unknown",VBLookup($F438,Сектора!$B$2:$G$6725,6)))</f>
        <v/>
      </c>
      <c r="AF438" s="146" t="str">
        <f>IF(ISNUMBER($B438),VBLookup(WEEKDAY($B438,2),Служебный!$I$2:$J$8,2),"")</f>
        <v/>
      </c>
      <c r="AG438" s="38" t="str">
        <f t="shared" si="134"/>
        <v/>
      </c>
      <c r="AH438" s="146" t="str">
        <f>IF(ISNUMBER($B438),VBLookup(MONTH($B438),Служебный!$L$2:$M$13,2),"")</f>
        <v/>
      </c>
      <c r="AI438" s="38" t="str">
        <f t="shared" si="135"/>
        <v/>
      </c>
      <c r="AJ438" s="210" t="str">
        <f t="shared" si="136"/>
        <v/>
      </c>
      <c r="AK438" s="211" t="str">
        <f t="shared" si="127"/>
        <v/>
      </c>
      <c r="AL438" s="212" t="str">
        <f t="shared" si="137"/>
        <v/>
      </c>
      <c r="AM438" s="213" t="str">
        <f t="shared" si="140"/>
        <v/>
      </c>
      <c r="AN438" s="213" t="str">
        <f t="shared" si="138"/>
        <v/>
      </c>
      <c r="AO438" s="212" t="str">
        <f t="shared" si="139"/>
        <v/>
      </c>
    </row>
    <row r="439" spans="1:41" ht="15" customHeight="1" x14ac:dyDescent="0.25">
      <c r="A439" s="72">
        <v>438</v>
      </c>
      <c r="B439" s="214"/>
      <c r="C439" s="214"/>
      <c r="D439" s="204"/>
      <c r="E439" s="204"/>
      <c r="F439" s="151"/>
      <c r="G439" s="151"/>
      <c r="H439" s="36"/>
      <c r="I439" s="80"/>
      <c r="J439" s="80"/>
      <c r="K439" s="81"/>
      <c r="L439" s="152"/>
      <c r="M439" s="152"/>
      <c r="N439" s="215"/>
      <c r="O439" s="152"/>
      <c r="P439" s="80"/>
      <c r="Q439" s="37" t="str">
        <f t="shared" si="128"/>
        <v/>
      </c>
      <c r="R439" s="37" t="str">
        <f t="shared" si="129"/>
        <v/>
      </c>
      <c r="S439" s="37" t="str">
        <f t="shared" si="130"/>
        <v/>
      </c>
      <c r="T439" s="69" t="str">
        <f t="shared" si="131"/>
        <v/>
      </c>
      <c r="U439" s="37" t="str">
        <f t="shared" si="125"/>
        <v/>
      </c>
      <c r="V439" s="37" t="str">
        <f t="shared" si="126"/>
        <v/>
      </c>
      <c r="W439" s="206" t="str">
        <f t="shared" si="143"/>
        <v/>
      </c>
      <c r="X439" s="206" t="str">
        <f t="shared" si="144"/>
        <v/>
      </c>
      <c r="Y439" s="37" t="str">
        <f t="shared" si="141"/>
        <v/>
      </c>
      <c r="Z439" s="37" t="str">
        <f t="shared" si="142"/>
        <v/>
      </c>
      <c r="AA439" s="38" t="str">
        <f t="shared" si="132"/>
        <v/>
      </c>
      <c r="AB439" s="39" t="str">
        <f t="shared" si="133"/>
        <v/>
      </c>
      <c r="AC439" s="146" t="str">
        <f>IF(ISBLANK($F439),"",IF(ISNA(VBLookup($F439,Сектора!$B$2:$G$6725,4)),"Unknown",VBLookup($F439,Сектора!$B$2:$G$6725,4)))</f>
        <v/>
      </c>
      <c r="AD439" s="146" t="str">
        <f>IF(ISBLANK($F439),"",IF(ISNA(VBLookup($F439,Сектора!$B$2:$G$6725,3)),"Unknown",VBLookup($F439,Сектора!$B$2:$G$6725,3)))</f>
        <v/>
      </c>
      <c r="AE439" s="146" t="str">
        <f>IF(ISBLANK($F439),"",IF(ISNA(VBLookup($F439,Сектора!$B$2:$G$6725,6)),"Unknown",VBLookup($F439,Сектора!$B$2:$G$6725,6)))</f>
        <v/>
      </c>
      <c r="AF439" s="146" t="str">
        <f>IF(ISNUMBER($B439),VBLookup(WEEKDAY($B439,2),Служебный!$I$2:$J$8,2),"")</f>
        <v/>
      </c>
      <c r="AG439" s="38" t="str">
        <f t="shared" si="134"/>
        <v/>
      </c>
      <c r="AH439" s="146" t="str">
        <f>IF(ISNUMBER($B439),VBLookup(MONTH($B439),Служебный!$L$2:$M$13,2),"")</f>
        <v/>
      </c>
      <c r="AI439" s="38" t="str">
        <f t="shared" si="135"/>
        <v/>
      </c>
      <c r="AJ439" s="210" t="str">
        <f t="shared" si="136"/>
        <v/>
      </c>
      <c r="AK439" s="211" t="str">
        <f t="shared" si="127"/>
        <v/>
      </c>
      <c r="AL439" s="212" t="str">
        <f t="shared" si="137"/>
        <v/>
      </c>
      <c r="AM439" s="213" t="str">
        <f t="shared" si="140"/>
        <v/>
      </c>
      <c r="AN439" s="213" t="str">
        <f t="shared" si="138"/>
        <v/>
      </c>
      <c r="AO439" s="212" t="str">
        <f t="shared" si="139"/>
        <v/>
      </c>
    </row>
    <row r="440" spans="1:41" ht="15" customHeight="1" x14ac:dyDescent="0.25">
      <c r="A440" s="72">
        <v>439</v>
      </c>
      <c r="B440" s="214"/>
      <c r="C440" s="214"/>
      <c r="D440" s="204"/>
      <c r="E440" s="204"/>
      <c r="F440" s="151"/>
      <c r="G440" s="151"/>
      <c r="H440" s="36"/>
      <c r="I440" s="80"/>
      <c r="J440" s="80"/>
      <c r="K440" s="81"/>
      <c r="L440" s="152"/>
      <c r="M440" s="152"/>
      <c r="N440" s="215"/>
      <c r="O440" s="152"/>
      <c r="P440" s="80"/>
      <c r="Q440" s="37" t="str">
        <f t="shared" si="128"/>
        <v/>
      </c>
      <c r="R440" s="37" t="str">
        <f t="shared" si="129"/>
        <v/>
      </c>
      <c r="S440" s="37" t="str">
        <f t="shared" si="130"/>
        <v/>
      </c>
      <c r="T440" s="69" t="str">
        <f t="shared" si="131"/>
        <v/>
      </c>
      <c r="U440" s="37" t="str">
        <f t="shared" si="125"/>
        <v/>
      </c>
      <c r="V440" s="37" t="str">
        <f t="shared" si="126"/>
        <v/>
      </c>
      <c r="W440" s="206" t="str">
        <f t="shared" si="143"/>
        <v/>
      </c>
      <c r="X440" s="206" t="str">
        <f t="shared" si="144"/>
        <v/>
      </c>
      <c r="Y440" s="37" t="str">
        <f t="shared" si="141"/>
        <v/>
      </c>
      <c r="Z440" s="37" t="str">
        <f t="shared" si="142"/>
        <v/>
      </c>
      <c r="AA440" s="38" t="str">
        <f t="shared" si="132"/>
        <v/>
      </c>
      <c r="AB440" s="39" t="str">
        <f t="shared" si="133"/>
        <v/>
      </c>
      <c r="AC440" s="146" t="str">
        <f>IF(ISBLANK($F440),"",IF(ISNA(VBLookup($F440,Сектора!$B$2:$G$6725,4)),"Unknown",VBLookup($F440,Сектора!$B$2:$G$6725,4)))</f>
        <v/>
      </c>
      <c r="AD440" s="146" t="str">
        <f>IF(ISBLANK($F440),"",IF(ISNA(VBLookup($F440,Сектора!$B$2:$G$6725,3)),"Unknown",VBLookup($F440,Сектора!$B$2:$G$6725,3)))</f>
        <v/>
      </c>
      <c r="AE440" s="146" t="str">
        <f>IF(ISBLANK($F440),"",IF(ISNA(VBLookup($F440,Сектора!$B$2:$G$6725,6)),"Unknown",VBLookup($F440,Сектора!$B$2:$G$6725,6)))</f>
        <v/>
      </c>
      <c r="AF440" s="146" t="str">
        <f>IF(ISNUMBER($B440),VBLookup(WEEKDAY($B440,2),Служебный!$I$2:$J$8,2),"")</f>
        <v/>
      </c>
      <c r="AG440" s="38" t="str">
        <f t="shared" si="134"/>
        <v/>
      </c>
      <c r="AH440" s="146" t="str">
        <f>IF(ISNUMBER($B440),VBLookup(MONTH($B440),Служебный!$L$2:$M$13,2),"")</f>
        <v/>
      </c>
      <c r="AI440" s="38" t="str">
        <f t="shared" si="135"/>
        <v/>
      </c>
      <c r="AJ440" s="210" t="str">
        <f t="shared" si="136"/>
        <v/>
      </c>
      <c r="AK440" s="211" t="str">
        <f t="shared" si="127"/>
        <v/>
      </c>
      <c r="AL440" s="212" t="str">
        <f t="shared" si="137"/>
        <v/>
      </c>
      <c r="AM440" s="213" t="str">
        <f t="shared" si="140"/>
        <v/>
      </c>
      <c r="AN440" s="213" t="str">
        <f t="shared" si="138"/>
        <v/>
      </c>
      <c r="AO440" s="212" t="str">
        <f t="shared" si="139"/>
        <v/>
      </c>
    </row>
    <row r="441" spans="1:41" ht="15" customHeight="1" x14ac:dyDescent="0.25">
      <c r="A441" s="72">
        <v>440</v>
      </c>
      <c r="B441" s="214"/>
      <c r="C441" s="214"/>
      <c r="D441" s="204"/>
      <c r="E441" s="204"/>
      <c r="F441" s="151"/>
      <c r="G441" s="151"/>
      <c r="H441" s="36"/>
      <c r="I441" s="80"/>
      <c r="J441" s="80"/>
      <c r="K441" s="81"/>
      <c r="L441" s="152"/>
      <c r="M441" s="152"/>
      <c r="N441" s="215"/>
      <c r="O441" s="152"/>
      <c r="P441" s="80"/>
      <c r="Q441" s="37" t="str">
        <f t="shared" si="128"/>
        <v/>
      </c>
      <c r="R441" s="37" t="str">
        <f t="shared" si="129"/>
        <v/>
      </c>
      <c r="S441" s="37" t="str">
        <f t="shared" si="130"/>
        <v/>
      </c>
      <c r="T441" s="69" t="str">
        <f t="shared" si="131"/>
        <v/>
      </c>
      <c r="U441" s="37" t="str">
        <f t="shared" si="125"/>
        <v/>
      </c>
      <c r="V441" s="37" t="str">
        <f t="shared" si="126"/>
        <v/>
      </c>
      <c r="W441" s="206" t="str">
        <f t="shared" si="143"/>
        <v/>
      </c>
      <c r="X441" s="206" t="str">
        <f t="shared" si="144"/>
        <v/>
      </c>
      <c r="Y441" s="37" t="str">
        <f t="shared" si="141"/>
        <v/>
      </c>
      <c r="Z441" s="37" t="str">
        <f t="shared" si="142"/>
        <v/>
      </c>
      <c r="AA441" s="38" t="str">
        <f t="shared" si="132"/>
        <v/>
      </c>
      <c r="AB441" s="39" t="str">
        <f t="shared" si="133"/>
        <v/>
      </c>
      <c r="AC441" s="146" t="str">
        <f>IF(ISBLANK($F441),"",IF(ISNA(VBLookup($F441,Сектора!$B$2:$G$6725,4)),"Unknown",VBLookup($F441,Сектора!$B$2:$G$6725,4)))</f>
        <v/>
      </c>
      <c r="AD441" s="146" t="str">
        <f>IF(ISBLANK($F441),"",IF(ISNA(VBLookup($F441,Сектора!$B$2:$G$6725,3)),"Unknown",VBLookup($F441,Сектора!$B$2:$G$6725,3)))</f>
        <v/>
      </c>
      <c r="AE441" s="146" t="str">
        <f>IF(ISBLANK($F441),"",IF(ISNA(VBLookup($F441,Сектора!$B$2:$G$6725,6)),"Unknown",VBLookup($F441,Сектора!$B$2:$G$6725,6)))</f>
        <v/>
      </c>
      <c r="AF441" s="146" t="str">
        <f>IF(ISNUMBER($B441),VBLookup(WEEKDAY($B441,2),Служебный!$I$2:$J$8,2),"")</f>
        <v/>
      </c>
      <c r="AG441" s="38" t="str">
        <f t="shared" si="134"/>
        <v/>
      </c>
      <c r="AH441" s="146" t="str">
        <f>IF(ISNUMBER($B441),VBLookup(MONTH($B441),Служебный!$L$2:$M$13,2),"")</f>
        <v/>
      </c>
      <c r="AI441" s="38" t="str">
        <f t="shared" si="135"/>
        <v/>
      </c>
      <c r="AJ441" s="210" t="str">
        <f t="shared" si="136"/>
        <v/>
      </c>
      <c r="AK441" s="211" t="str">
        <f t="shared" si="127"/>
        <v/>
      </c>
      <c r="AL441" s="212" t="str">
        <f t="shared" si="137"/>
        <v/>
      </c>
      <c r="AM441" s="213" t="str">
        <f t="shared" si="140"/>
        <v/>
      </c>
      <c r="AN441" s="213" t="str">
        <f t="shared" si="138"/>
        <v/>
      </c>
      <c r="AO441" s="212" t="str">
        <f t="shared" si="139"/>
        <v/>
      </c>
    </row>
    <row r="442" spans="1:41" ht="15" customHeight="1" x14ac:dyDescent="0.25">
      <c r="A442" s="72">
        <v>441</v>
      </c>
      <c r="B442" s="214"/>
      <c r="C442" s="214"/>
      <c r="D442" s="204"/>
      <c r="E442" s="204"/>
      <c r="F442" s="151"/>
      <c r="G442" s="151"/>
      <c r="H442" s="36"/>
      <c r="I442" s="80"/>
      <c r="J442" s="80"/>
      <c r="K442" s="81"/>
      <c r="L442" s="152"/>
      <c r="M442" s="152"/>
      <c r="N442" s="215"/>
      <c r="O442" s="152"/>
      <c r="P442" s="80"/>
      <c r="Q442" s="37" t="str">
        <f t="shared" si="128"/>
        <v/>
      </c>
      <c r="R442" s="37" t="str">
        <f t="shared" si="129"/>
        <v/>
      </c>
      <c r="S442" s="37" t="str">
        <f t="shared" si="130"/>
        <v/>
      </c>
      <c r="T442" s="69" t="str">
        <f t="shared" si="131"/>
        <v/>
      </c>
      <c r="U442" s="37" t="str">
        <f t="shared" si="125"/>
        <v/>
      </c>
      <c r="V442" s="37" t="str">
        <f t="shared" si="126"/>
        <v/>
      </c>
      <c r="W442" s="206" t="str">
        <f t="shared" si="143"/>
        <v/>
      </c>
      <c r="X442" s="206" t="str">
        <f t="shared" si="144"/>
        <v/>
      </c>
      <c r="Y442" s="37" t="str">
        <f t="shared" si="141"/>
        <v/>
      </c>
      <c r="Z442" s="37" t="str">
        <f t="shared" si="142"/>
        <v/>
      </c>
      <c r="AA442" s="38" t="str">
        <f t="shared" si="132"/>
        <v/>
      </c>
      <c r="AB442" s="39" t="str">
        <f t="shared" si="133"/>
        <v/>
      </c>
      <c r="AC442" s="146" t="str">
        <f>IF(ISBLANK($F442),"",IF(ISNA(VBLookup($F442,Сектора!$B$2:$G$6725,4)),"Unknown",VBLookup($F442,Сектора!$B$2:$G$6725,4)))</f>
        <v/>
      </c>
      <c r="AD442" s="146" t="str">
        <f>IF(ISBLANK($F442),"",IF(ISNA(VBLookup($F442,Сектора!$B$2:$G$6725,3)),"Unknown",VBLookup($F442,Сектора!$B$2:$G$6725,3)))</f>
        <v/>
      </c>
      <c r="AE442" s="146" t="str">
        <f>IF(ISBLANK($F442),"",IF(ISNA(VBLookup($F442,Сектора!$B$2:$G$6725,6)),"Unknown",VBLookup($F442,Сектора!$B$2:$G$6725,6)))</f>
        <v/>
      </c>
      <c r="AF442" s="146" t="str">
        <f>IF(ISNUMBER($B442),VBLookup(WEEKDAY($B442,2),Служебный!$I$2:$J$8,2),"")</f>
        <v/>
      </c>
      <c r="AG442" s="38" t="str">
        <f t="shared" si="134"/>
        <v/>
      </c>
      <c r="AH442" s="146" t="str">
        <f>IF(ISNUMBER($B442),VBLookup(MONTH($B442),Служебный!$L$2:$M$13,2),"")</f>
        <v/>
      </c>
      <c r="AI442" s="38" t="str">
        <f t="shared" si="135"/>
        <v/>
      </c>
      <c r="AJ442" s="210" t="str">
        <f t="shared" si="136"/>
        <v/>
      </c>
      <c r="AK442" s="211" t="str">
        <f t="shared" si="127"/>
        <v/>
      </c>
      <c r="AL442" s="212" t="str">
        <f t="shared" si="137"/>
        <v/>
      </c>
      <c r="AM442" s="213" t="str">
        <f t="shared" si="140"/>
        <v/>
      </c>
      <c r="AN442" s="213" t="str">
        <f t="shared" si="138"/>
        <v/>
      </c>
      <c r="AO442" s="212" t="str">
        <f t="shared" si="139"/>
        <v/>
      </c>
    </row>
    <row r="443" spans="1:41" ht="15" customHeight="1" x14ac:dyDescent="0.25">
      <c r="A443" s="72">
        <v>442</v>
      </c>
      <c r="B443" s="214"/>
      <c r="C443" s="214"/>
      <c r="D443" s="204"/>
      <c r="E443" s="204"/>
      <c r="F443" s="151"/>
      <c r="G443" s="151"/>
      <c r="H443" s="36"/>
      <c r="I443" s="80"/>
      <c r="J443" s="80"/>
      <c r="K443" s="81"/>
      <c r="L443" s="152"/>
      <c r="M443" s="152"/>
      <c r="N443" s="215"/>
      <c r="O443" s="152"/>
      <c r="P443" s="80"/>
      <c r="Q443" s="37" t="str">
        <f t="shared" si="128"/>
        <v/>
      </c>
      <c r="R443" s="37" t="str">
        <f t="shared" si="129"/>
        <v/>
      </c>
      <c r="S443" s="37" t="str">
        <f t="shared" si="130"/>
        <v/>
      </c>
      <c r="T443" s="69" t="str">
        <f t="shared" si="131"/>
        <v/>
      </c>
      <c r="U443" s="37" t="str">
        <f t="shared" si="125"/>
        <v/>
      </c>
      <c r="V443" s="37" t="str">
        <f t="shared" si="126"/>
        <v/>
      </c>
      <c r="W443" s="206" t="str">
        <f t="shared" si="143"/>
        <v/>
      </c>
      <c r="X443" s="206" t="str">
        <f t="shared" si="144"/>
        <v/>
      </c>
      <c r="Y443" s="37" t="str">
        <f t="shared" si="141"/>
        <v/>
      </c>
      <c r="Z443" s="37" t="str">
        <f t="shared" si="142"/>
        <v/>
      </c>
      <c r="AA443" s="38" t="str">
        <f t="shared" si="132"/>
        <v/>
      </c>
      <c r="AB443" s="39" t="str">
        <f t="shared" si="133"/>
        <v/>
      </c>
      <c r="AC443" s="146" t="str">
        <f>IF(ISBLANK($F443),"",IF(ISNA(VBLookup($F443,Сектора!$B$2:$G$6725,4)),"Unknown",VBLookup($F443,Сектора!$B$2:$G$6725,4)))</f>
        <v/>
      </c>
      <c r="AD443" s="146" t="str">
        <f>IF(ISBLANK($F443),"",IF(ISNA(VBLookup($F443,Сектора!$B$2:$G$6725,3)),"Unknown",VBLookup($F443,Сектора!$B$2:$G$6725,3)))</f>
        <v/>
      </c>
      <c r="AE443" s="146" t="str">
        <f>IF(ISBLANK($F443),"",IF(ISNA(VBLookup($F443,Сектора!$B$2:$G$6725,6)),"Unknown",VBLookup($F443,Сектора!$B$2:$G$6725,6)))</f>
        <v/>
      </c>
      <c r="AF443" s="146" t="str">
        <f>IF(ISNUMBER($B443),VBLookup(WEEKDAY($B443,2),Служебный!$I$2:$J$8,2),"")</f>
        <v/>
      </c>
      <c r="AG443" s="38" t="str">
        <f t="shared" si="134"/>
        <v/>
      </c>
      <c r="AH443" s="146" t="str">
        <f>IF(ISNUMBER($B443),VBLookup(MONTH($B443),Служебный!$L$2:$M$13,2),"")</f>
        <v/>
      </c>
      <c r="AI443" s="38" t="str">
        <f t="shared" si="135"/>
        <v/>
      </c>
      <c r="AJ443" s="210" t="str">
        <f t="shared" si="136"/>
        <v/>
      </c>
      <c r="AK443" s="211" t="str">
        <f t="shared" si="127"/>
        <v/>
      </c>
      <c r="AL443" s="212" t="str">
        <f t="shared" si="137"/>
        <v/>
      </c>
      <c r="AM443" s="213" t="str">
        <f t="shared" si="140"/>
        <v/>
      </c>
      <c r="AN443" s="213" t="str">
        <f t="shared" si="138"/>
        <v/>
      </c>
      <c r="AO443" s="212" t="str">
        <f t="shared" si="139"/>
        <v/>
      </c>
    </row>
    <row r="444" spans="1:41" ht="15" customHeight="1" x14ac:dyDescent="0.25">
      <c r="A444" s="72">
        <v>443</v>
      </c>
      <c r="B444" s="214"/>
      <c r="C444" s="214"/>
      <c r="D444" s="204"/>
      <c r="E444" s="204"/>
      <c r="F444" s="151"/>
      <c r="G444" s="151"/>
      <c r="H444" s="36"/>
      <c r="I444" s="80"/>
      <c r="J444" s="80"/>
      <c r="K444" s="81"/>
      <c r="L444" s="152"/>
      <c r="M444" s="152"/>
      <c r="N444" s="215"/>
      <c r="O444" s="152"/>
      <c r="P444" s="80"/>
      <c r="Q444" s="37" t="str">
        <f t="shared" si="128"/>
        <v/>
      </c>
      <c r="R444" s="37" t="str">
        <f t="shared" si="129"/>
        <v/>
      </c>
      <c r="S444" s="37" t="str">
        <f t="shared" si="130"/>
        <v/>
      </c>
      <c r="T444" s="69" t="str">
        <f t="shared" si="131"/>
        <v/>
      </c>
      <c r="U444" s="37" t="str">
        <f t="shared" si="125"/>
        <v/>
      </c>
      <c r="V444" s="37" t="str">
        <f t="shared" si="126"/>
        <v/>
      </c>
      <c r="W444" s="206" t="str">
        <f t="shared" si="143"/>
        <v/>
      </c>
      <c r="X444" s="206" t="str">
        <f t="shared" si="144"/>
        <v/>
      </c>
      <c r="Y444" s="37" t="str">
        <f t="shared" si="141"/>
        <v/>
      </c>
      <c r="Z444" s="37" t="str">
        <f t="shared" si="142"/>
        <v/>
      </c>
      <c r="AA444" s="38" t="str">
        <f t="shared" si="132"/>
        <v/>
      </c>
      <c r="AB444" s="39" t="str">
        <f t="shared" si="133"/>
        <v/>
      </c>
      <c r="AC444" s="146" t="str">
        <f>IF(ISBLANK($F444),"",IF(ISNA(VBLookup($F444,Сектора!$B$2:$G$6725,4)),"Unknown",VBLookup($F444,Сектора!$B$2:$G$6725,4)))</f>
        <v/>
      </c>
      <c r="AD444" s="146" t="str">
        <f>IF(ISBLANK($F444),"",IF(ISNA(VBLookup($F444,Сектора!$B$2:$G$6725,3)),"Unknown",VBLookup($F444,Сектора!$B$2:$G$6725,3)))</f>
        <v/>
      </c>
      <c r="AE444" s="146" t="str">
        <f>IF(ISBLANK($F444),"",IF(ISNA(VBLookup($F444,Сектора!$B$2:$G$6725,6)),"Unknown",VBLookup($F444,Сектора!$B$2:$G$6725,6)))</f>
        <v/>
      </c>
      <c r="AF444" s="146" t="str">
        <f>IF(ISNUMBER($B444),VBLookup(WEEKDAY($B444,2),Служебный!$I$2:$J$8,2),"")</f>
        <v/>
      </c>
      <c r="AG444" s="38" t="str">
        <f t="shared" si="134"/>
        <v/>
      </c>
      <c r="AH444" s="146" t="str">
        <f>IF(ISNUMBER($B444),VBLookup(MONTH($B444),Служебный!$L$2:$M$13,2),"")</f>
        <v/>
      </c>
      <c r="AI444" s="38" t="str">
        <f t="shared" si="135"/>
        <v/>
      </c>
      <c r="AJ444" s="210" t="str">
        <f t="shared" si="136"/>
        <v/>
      </c>
      <c r="AK444" s="211" t="str">
        <f t="shared" si="127"/>
        <v/>
      </c>
      <c r="AL444" s="212" t="str">
        <f t="shared" si="137"/>
        <v/>
      </c>
      <c r="AM444" s="213" t="str">
        <f t="shared" si="140"/>
        <v/>
      </c>
      <c r="AN444" s="213" t="str">
        <f t="shared" si="138"/>
        <v/>
      </c>
      <c r="AO444" s="212" t="str">
        <f t="shared" si="139"/>
        <v/>
      </c>
    </row>
    <row r="445" spans="1:41" ht="15" customHeight="1" x14ac:dyDescent="0.25">
      <c r="A445" s="72">
        <v>444</v>
      </c>
      <c r="B445" s="214"/>
      <c r="C445" s="214"/>
      <c r="D445" s="204"/>
      <c r="E445" s="204"/>
      <c r="F445" s="151"/>
      <c r="G445" s="151"/>
      <c r="H445" s="36"/>
      <c r="I445" s="80"/>
      <c r="J445" s="80"/>
      <c r="K445" s="81"/>
      <c r="L445" s="152"/>
      <c r="M445" s="152"/>
      <c r="N445" s="215"/>
      <c r="O445" s="152"/>
      <c r="P445" s="80"/>
      <c r="Q445" s="37" t="str">
        <f t="shared" si="128"/>
        <v/>
      </c>
      <c r="R445" s="37" t="str">
        <f t="shared" si="129"/>
        <v/>
      </c>
      <c r="S445" s="37" t="str">
        <f t="shared" si="130"/>
        <v/>
      </c>
      <c r="T445" s="69" t="str">
        <f t="shared" si="131"/>
        <v/>
      </c>
      <c r="U445" s="37" t="str">
        <f t="shared" si="125"/>
        <v/>
      </c>
      <c r="V445" s="37" t="str">
        <f t="shared" si="126"/>
        <v/>
      </c>
      <c r="W445" s="206" t="str">
        <f t="shared" si="143"/>
        <v/>
      </c>
      <c r="X445" s="206" t="str">
        <f t="shared" si="144"/>
        <v/>
      </c>
      <c r="Y445" s="37" t="str">
        <f t="shared" si="141"/>
        <v/>
      </c>
      <c r="Z445" s="37" t="str">
        <f t="shared" si="142"/>
        <v/>
      </c>
      <c r="AA445" s="38" t="str">
        <f t="shared" si="132"/>
        <v/>
      </c>
      <c r="AB445" s="39" t="str">
        <f t="shared" si="133"/>
        <v/>
      </c>
      <c r="AC445" s="146" t="str">
        <f>IF(ISBLANK($F445),"",IF(ISNA(VBLookup($F445,Сектора!$B$2:$G$6725,4)),"Unknown",VBLookup($F445,Сектора!$B$2:$G$6725,4)))</f>
        <v/>
      </c>
      <c r="AD445" s="146" t="str">
        <f>IF(ISBLANK($F445),"",IF(ISNA(VBLookup($F445,Сектора!$B$2:$G$6725,3)),"Unknown",VBLookup($F445,Сектора!$B$2:$G$6725,3)))</f>
        <v/>
      </c>
      <c r="AE445" s="146" t="str">
        <f>IF(ISBLANK($F445),"",IF(ISNA(VBLookup($F445,Сектора!$B$2:$G$6725,6)),"Unknown",VBLookup($F445,Сектора!$B$2:$G$6725,6)))</f>
        <v/>
      </c>
      <c r="AF445" s="146" t="str">
        <f>IF(ISNUMBER($B445),VBLookup(WEEKDAY($B445,2),Служебный!$I$2:$J$8,2),"")</f>
        <v/>
      </c>
      <c r="AG445" s="38" t="str">
        <f t="shared" si="134"/>
        <v/>
      </c>
      <c r="AH445" s="146" t="str">
        <f>IF(ISNUMBER($B445),VBLookup(MONTH($B445),Служебный!$L$2:$M$13,2),"")</f>
        <v/>
      </c>
      <c r="AI445" s="38" t="str">
        <f t="shared" si="135"/>
        <v/>
      </c>
      <c r="AJ445" s="210" t="str">
        <f t="shared" si="136"/>
        <v/>
      </c>
      <c r="AK445" s="211" t="str">
        <f t="shared" si="127"/>
        <v/>
      </c>
      <c r="AL445" s="212" t="str">
        <f t="shared" si="137"/>
        <v/>
      </c>
      <c r="AM445" s="213" t="str">
        <f t="shared" si="140"/>
        <v/>
      </c>
      <c r="AN445" s="213" t="str">
        <f t="shared" si="138"/>
        <v/>
      </c>
      <c r="AO445" s="212" t="str">
        <f t="shared" si="139"/>
        <v/>
      </c>
    </row>
    <row r="446" spans="1:41" ht="15" customHeight="1" x14ac:dyDescent="0.25">
      <c r="A446" s="72">
        <v>445</v>
      </c>
      <c r="B446" s="214"/>
      <c r="C446" s="214"/>
      <c r="D446" s="204"/>
      <c r="E446" s="204"/>
      <c r="F446" s="151"/>
      <c r="G446" s="151"/>
      <c r="H446" s="36"/>
      <c r="I446" s="80"/>
      <c r="J446" s="80"/>
      <c r="K446" s="81"/>
      <c r="L446" s="152"/>
      <c r="M446" s="152"/>
      <c r="N446" s="215"/>
      <c r="O446" s="152"/>
      <c r="P446" s="80"/>
      <c r="Q446" s="37" t="str">
        <f t="shared" si="128"/>
        <v/>
      </c>
      <c r="R446" s="37" t="str">
        <f t="shared" si="129"/>
        <v/>
      </c>
      <c r="S446" s="37" t="str">
        <f t="shared" si="130"/>
        <v/>
      </c>
      <c r="T446" s="69" t="str">
        <f t="shared" si="131"/>
        <v/>
      </c>
      <c r="U446" s="37" t="str">
        <f t="shared" si="125"/>
        <v/>
      </c>
      <c r="V446" s="37" t="str">
        <f t="shared" si="126"/>
        <v/>
      </c>
      <c r="W446" s="206" t="str">
        <f t="shared" si="143"/>
        <v/>
      </c>
      <c r="X446" s="206" t="str">
        <f t="shared" si="144"/>
        <v/>
      </c>
      <c r="Y446" s="37" t="str">
        <f t="shared" si="141"/>
        <v/>
      </c>
      <c r="Z446" s="37" t="str">
        <f t="shared" si="142"/>
        <v/>
      </c>
      <c r="AA446" s="38" t="str">
        <f t="shared" si="132"/>
        <v/>
      </c>
      <c r="AB446" s="39" t="str">
        <f t="shared" si="133"/>
        <v/>
      </c>
      <c r="AC446" s="146" t="str">
        <f>IF(ISBLANK($F446),"",IF(ISNA(VBLookup($F446,Сектора!$B$2:$G$6725,4)),"Unknown",VBLookup($F446,Сектора!$B$2:$G$6725,4)))</f>
        <v/>
      </c>
      <c r="AD446" s="146" t="str">
        <f>IF(ISBLANK($F446),"",IF(ISNA(VBLookup($F446,Сектора!$B$2:$G$6725,3)),"Unknown",VBLookup($F446,Сектора!$B$2:$G$6725,3)))</f>
        <v/>
      </c>
      <c r="AE446" s="146" t="str">
        <f>IF(ISBLANK($F446),"",IF(ISNA(VBLookup($F446,Сектора!$B$2:$G$6725,6)),"Unknown",VBLookup($F446,Сектора!$B$2:$G$6725,6)))</f>
        <v/>
      </c>
      <c r="AF446" s="146" t="str">
        <f>IF(ISNUMBER($B446),VBLookup(WEEKDAY($B446,2),Служебный!$I$2:$J$8,2),"")</f>
        <v/>
      </c>
      <c r="AG446" s="38" t="str">
        <f t="shared" si="134"/>
        <v/>
      </c>
      <c r="AH446" s="146" t="str">
        <f>IF(ISNUMBER($B446),VBLookup(MONTH($B446),Служебный!$L$2:$M$13,2),"")</f>
        <v/>
      </c>
      <c r="AI446" s="38" t="str">
        <f t="shared" si="135"/>
        <v/>
      </c>
      <c r="AJ446" s="210" t="str">
        <f t="shared" si="136"/>
        <v/>
      </c>
      <c r="AK446" s="211" t="str">
        <f t="shared" si="127"/>
        <v/>
      </c>
      <c r="AL446" s="212" t="str">
        <f t="shared" si="137"/>
        <v/>
      </c>
      <c r="AM446" s="213" t="str">
        <f t="shared" si="140"/>
        <v/>
      </c>
      <c r="AN446" s="213" t="str">
        <f t="shared" si="138"/>
        <v/>
      </c>
      <c r="AO446" s="212" t="str">
        <f t="shared" si="139"/>
        <v/>
      </c>
    </row>
    <row r="447" spans="1:41" ht="15" customHeight="1" x14ac:dyDescent="0.25">
      <c r="A447" s="72">
        <v>446</v>
      </c>
      <c r="B447" s="214"/>
      <c r="C447" s="214"/>
      <c r="D447" s="204"/>
      <c r="E447" s="204"/>
      <c r="F447" s="151"/>
      <c r="G447" s="151"/>
      <c r="H447" s="36"/>
      <c r="I447" s="80"/>
      <c r="J447" s="80"/>
      <c r="K447" s="81"/>
      <c r="L447" s="152"/>
      <c r="M447" s="152"/>
      <c r="N447" s="215"/>
      <c r="O447" s="152"/>
      <c r="P447" s="80"/>
      <c r="Q447" s="37" t="str">
        <f t="shared" si="128"/>
        <v/>
      </c>
      <c r="R447" s="37" t="str">
        <f t="shared" si="129"/>
        <v/>
      </c>
      <c r="S447" s="37" t="str">
        <f t="shared" si="130"/>
        <v/>
      </c>
      <c r="T447" s="69" t="str">
        <f t="shared" si="131"/>
        <v/>
      </c>
      <c r="U447" s="37" t="str">
        <f t="shared" si="125"/>
        <v/>
      </c>
      <c r="V447" s="37" t="str">
        <f t="shared" si="126"/>
        <v/>
      </c>
      <c r="W447" s="206" t="str">
        <f t="shared" si="143"/>
        <v/>
      </c>
      <c r="X447" s="206" t="str">
        <f t="shared" si="144"/>
        <v/>
      </c>
      <c r="Y447" s="37" t="str">
        <f t="shared" si="141"/>
        <v/>
      </c>
      <c r="Z447" s="37" t="str">
        <f t="shared" si="142"/>
        <v/>
      </c>
      <c r="AA447" s="38" t="str">
        <f t="shared" si="132"/>
        <v/>
      </c>
      <c r="AB447" s="39" t="str">
        <f t="shared" si="133"/>
        <v/>
      </c>
      <c r="AC447" s="146" t="str">
        <f>IF(ISBLANK($F447),"",IF(ISNA(VBLookup($F447,Сектора!$B$2:$G$6725,4)),"Unknown",VBLookup($F447,Сектора!$B$2:$G$6725,4)))</f>
        <v/>
      </c>
      <c r="AD447" s="146" t="str">
        <f>IF(ISBLANK($F447),"",IF(ISNA(VBLookup($F447,Сектора!$B$2:$G$6725,3)),"Unknown",VBLookup($F447,Сектора!$B$2:$G$6725,3)))</f>
        <v/>
      </c>
      <c r="AE447" s="146" t="str">
        <f>IF(ISBLANK($F447),"",IF(ISNA(VBLookup($F447,Сектора!$B$2:$G$6725,6)),"Unknown",VBLookup($F447,Сектора!$B$2:$G$6725,6)))</f>
        <v/>
      </c>
      <c r="AF447" s="146" t="str">
        <f>IF(ISNUMBER($B447),VBLookup(WEEKDAY($B447,2),Служебный!$I$2:$J$8,2),"")</f>
        <v/>
      </c>
      <c r="AG447" s="38" t="str">
        <f t="shared" si="134"/>
        <v/>
      </c>
      <c r="AH447" s="146" t="str">
        <f>IF(ISNUMBER($B447),VBLookup(MONTH($B447),Служебный!$L$2:$M$13,2),"")</f>
        <v/>
      </c>
      <c r="AI447" s="38" t="str">
        <f t="shared" si="135"/>
        <v/>
      </c>
      <c r="AJ447" s="210" t="str">
        <f t="shared" si="136"/>
        <v/>
      </c>
      <c r="AK447" s="211" t="str">
        <f t="shared" si="127"/>
        <v/>
      </c>
      <c r="AL447" s="212" t="str">
        <f t="shared" si="137"/>
        <v/>
      </c>
      <c r="AM447" s="213" t="str">
        <f t="shared" si="140"/>
        <v/>
      </c>
      <c r="AN447" s="213" t="str">
        <f t="shared" si="138"/>
        <v/>
      </c>
      <c r="AO447" s="212" t="str">
        <f t="shared" si="139"/>
        <v/>
      </c>
    </row>
    <row r="448" spans="1:41" ht="15" customHeight="1" x14ac:dyDescent="0.25">
      <c r="A448" s="72">
        <v>447</v>
      </c>
      <c r="B448" s="214"/>
      <c r="C448" s="214"/>
      <c r="D448" s="204"/>
      <c r="E448" s="204"/>
      <c r="F448" s="151"/>
      <c r="G448" s="151"/>
      <c r="H448" s="36"/>
      <c r="I448" s="80"/>
      <c r="J448" s="80"/>
      <c r="K448" s="81"/>
      <c r="L448" s="152"/>
      <c r="M448" s="152"/>
      <c r="N448" s="215"/>
      <c r="O448" s="152"/>
      <c r="P448" s="80"/>
      <c r="Q448" s="37" t="str">
        <f t="shared" si="128"/>
        <v/>
      </c>
      <c r="R448" s="37" t="str">
        <f t="shared" si="129"/>
        <v/>
      </c>
      <c r="S448" s="37" t="str">
        <f t="shared" si="130"/>
        <v/>
      </c>
      <c r="T448" s="69" t="str">
        <f t="shared" si="131"/>
        <v/>
      </c>
      <c r="U448" s="37" t="str">
        <f t="shared" si="125"/>
        <v/>
      </c>
      <c r="V448" s="37" t="str">
        <f t="shared" si="126"/>
        <v/>
      </c>
      <c r="W448" s="206" t="str">
        <f t="shared" si="143"/>
        <v/>
      </c>
      <c r="X448" s="206" t="str">
        <f t="shared" si="144"/>
        <v/>
      </c>
      <c r="Y448" s="37" t="str">
        <f t="shared" si="141"/>
        <v/>
      </c>
      <c r="Z448" s="37" t="str">
        <f t="shared" si="142"/>
        <v/>
      </c>
      <c r="AA448" s="38" t="str">
        <f t="shared" si="132"/>
        <v/>
      </c>
      <c r="AB448" s="39" t="str">
        <f t="shared" si="133"/>
        <v/>
      </c>
      <c r="AC448" s="146" t="str">
        <f>IF(ISBLANK($F448),"",IF(ISNA(VBLookup($F448,Сектора!$B$2:$G$6725,4)),"Unknown",VBLookup($F448,Сектора!$B$2:$G$6725,4)))</f>
        <v/>
      </c>
      <c r="AD448" s="146" t="str">
        <f>IF(ISBLANK($F448),"",IF(ISNA(VBLookup($F448,Сектора!$B$2:$G$6725,3)),"Unknown",VBLookup($F448,Сектора!$B$2:$G$6725,3)))</f>
        <v/>
      </c>
      <c r="AE448" s="146" t="str">
        <f>IF(ISBLANK($F448),"",IF(ISNA(VBLookup($F448,Сектора!$B$2:$G$6725,6)),"Unknown",VBLookup($F448,Сектора!$B$2:$G$6725,6)))</f>
        <v/>
      </c>
      <c r="AF448" s="146" t="str">
        <f>IF(ISNUMBER($B448),VBLookup(WEEKDAY($B448,2),Служебный!$I$2:$J$8,2),"")</f>
        <v/>
      </c>
      <c r="AG448" s="38" t="str">
        <f t="shared" si="134"/>
        <v/>
      </c>
      <c r="AH448" s="146" t="str">
        <f>IF(ISNUMBER($B448),VBLookup(MONTH($B448),Служебный!$L$2:$M$13,2),"")</f>
        <v/>
      </c>
      <c r="AI448" s="38" t="str">
        <f t="shared" si="135"/>
        <v/>
      </c>
      <c r="AJ448" s="210" t="str">
        <f t="shared" si="136"/>
        <v/>
      </c>
      <c r="AK448" s="211" t="str">
        <f t="shared" si="127"/>
        <v/>
      </c>
      <c r="AL448" s="212" t="str">
        <f t="shared" si="137"/>
        <v/>
      </c>
      <c r="AM448" s="213" t="str">
        <f t="shared" si="140"/>
        <v/>
      </c>
      <c r="AN448" s="213" t="str">
        <f t="shared" si="138"/>
        <v/>
      </c>
      <c r="AO448" s="212" t="str">
        <f t="shared" si="139"/>
        <v/>
      </c>
    </row>
    <row r="449" spans="1:41" ht="15" customHeight="1" x14ac:dyDescent="0.25">
      <c r="A449" s="72">
        <v>448</v>
      </c>
      <c r="B449" s="214"/>
      <c r="C449" s="214"/>
      <c r="D449" s="204"/>
      <c r="E449" s="204"/>
      <c r="F449" s="151"/>
      <c r="G449" s="151"/>
      <c r="H449" s="36"/>
      <c r="I449" s="80"/>
      <c r="J449" s="80"/>
      <c r="K449" s="81"/>
      <c r="L449" s="152"/>
      <c r="M449" s="152"/>
      <c r="N449" s="215"/>
      <c r="O449" s="152"/>
      <c r="P449" s="80"/>
      <c r="Q449" s="37" t="str">
        <f t="shared" si="128"/>
        <v/>
      </c>
      <c r="R449" s="37" t="str">
        <f t="shared" si="129"/>
        <v/>
      </c>
      <c r="S449" s="37" t="str">
        <f t="shared" si="130"/>
        <v/>
      </c>
      <c r="T449" s="69" t="str">
        <f t="shared" si="131"/>
        <v/>
      </c>
      <c r="U449" s="37" t="str">
        <f t="shared" si="125"/>
        <v/>
      </c>
      <c r="V449" s="37" t="str">
        <f t="shared" si="126"/>
        <v/>
      </c>
      <c r="W449" s="206" t="str">
        <f t="shared" si="143"/>
        <v/>
      </c>
      <c r="X449" s="206" t="str">
        <f t="shared" si="144"/>
        <v/>
      </c>
      <c r="Y449" s="37" t="str">
        <f t="shared" si="141"/>
        <v/>
      </c>
      <c r="Z449" s="37" t="str">
        <f t="shared" si="142"/>
        <v/>
      </c>
      <c r="AA449" s="38" t="str">
        <f t="shared" si="132"/>
        <v/>
      </c>
      <c r="AB449" s="39" t="str">
        <f t="shared" si="133"/>
        <v/>
      </c>
      <c r="AC449" s="146" t="str">
        <f>IF(ISBLANK($F449),"",IF(ISNA(VBLookup($F449,Сектора!$B$2:$G$6725,4)),"Unknown",VBLookup($F449,Сектора!$B$2:$G$6725,4)))</f>
        <v/>
      </c>
      <c r="AD449" s="146" t="str">
        <f>IF(ISBLANK($F449),"",IF(ISNA(VBLookup($F449,Сектора!$B$2:$G$6725,3)),"Unknown",VBLookup($F449,Сектора!$B$2:$G$6725,3)))</f>
        <v/>
      </c>
      <c r="AE449" s="146" t="str">
        <f>IF(ISBLANK($F449),"",IF(ISNA(VBLookup($F449,Сектора!$B$2:$G$6725,6)),"Unknown",VBLookup($F449,Сектора!$B$2:$G$6725,6)))</f>
        <v/>
      </c>
      <c r="AF449" s="146" t="str">
        <f>IF(ISNUMBER($B449),VBLookup(WEEKDAY($B449,2),Служебный!$I$2:$J$8,2),"")</f>
        <v/>
      </c>
      <c r="AG449" s="38" t="str">
        <f t="shared" si="134"/>
        <v/>
      </c>
      <c r="AH449" s="146" t="str">
        <f>IF(ISNUMBER($B449),VBLookup(MONTH($B449),Служебный!$L$2:$M$13,2),"")</f>
        <v/>
      </c>
      <c r="AI449" s="38" t="str">
        <f t="shared" si="135"/>
        <v/>
      </c>
      <c r="AJ449" s="210" t="str">
        <f t="shared" si="136"/>
        <v/>
      </c>
      <c r="AK449" s="211" t="str">
        <f t="shared" si="127"/>
        <v/>
      </c>
      <c r="AL449" s="212" t="str">
        <f t="shared" si="137"/>
        <v/>
      </c>
      <c r="AM449" s="213" t="str">
        <f t="shared" si="140"/>
        <v/>
      </c>
      <c r="AN449" s="213" t="str">
        <f t="shared" si="138"/>
        <v/>
      </c>
      <c r="AO449" s="212" t="str">
        <f t="shared" si="139"/>
        <v/>
      </c>
    </row>
    <row r="450" spans="1:41" ht="15" customHeight="1" x14ac:dyDescent="0.25">
      <c r="A450" s="72">
        <v>449</v>
      </c>
      <c r="B450" s="214"/>
      <c r="C450" s="214"/>
      <c r="D450" s="204"/>
      <c r="E450" s="204"/>
      <c r="F450" s="151"/>
      <c r="G450" s="151"/>
      <c r="H450" s="36"/>
      <c r="I450" s="80"/>
      <c r="J450" s="80"/>
      <c r="K450" s="81"/>
      <c r="L450" s="152"/>
      <c r="M450" s="152"/>
      <c r="N450" s="215"/>
      <c r="O450" s="152"/>
      <c r="P450" s="80"/>
      <c r="Q450" s="37" t="str">
        <f t="shared" si="128"/>
        <v/>
      </c>
      <c r="R450" s="37" t="str">
        <f t="shared" si="129"/>
        <v/>
      </c>
      <c r="S450" s="37" t="str">
        <f t="shared" si="130"/>
        <v/>
      </c>
      <c r="T450" s="69" t="str">
        <f t="shared" si="131"/>
        <v/>
      </c>
      <c r="U450" s="37" t="str">
        <f t="shared" ref="U450:U513" si="145">IF(AND(NOT(ISBLANK($G450)),ISNUMBER($R450),ISNUMBER($S450)),ROUND(IF($G450="S",$R450-$S450,$S450-$R450),2),"")</f>
        <v/>
      </c>
      <c r="V450" s="37" t="str">
        <f t="shared" ref="V450:V513" si="146">IF(AND(ISNUMBER($Q450),ISNUMBER($U450)),ROUND($U450-$Q450,2),"")</f>
        <v/>
      </c>
      <c r="W450" s="206" t="str">
        <f t="shared" si="143"/>
        <v/>
      </c>
      <c r="X450" s="206" t="str">
        <f t="shared" si="144"/>
        <v/>
      </c>
      <c r="Y450" s="37" t="str">
        <f t="shared" si="141"/>
        <v/>
      </c>
      <c r="Z450" s="37" t="str">
        <f t="shared" si="142"/>
        <v/>
      </c>
      <c r="AA450" s="38" t="str">
        <f t="shared" si="132"/>
        <v/>
      </c>
      <c r="AB450" s="39" t="str">
        <f t="shared" si="133"/>
        <v/>
      </c>
      <c r="AC450" s="146" t="str">
        <f>IF(ISBLANK($F450),"",IF(ISNA(VBLookup($F450,Сектора!$B$2:$G$6725,4)),"Unknown",VBLookup($F450,Сектора!$B$2:$G$6725,4)))</f>
        <v/>
      </c>
      <c r="AD450" s="146" t="str">
        <f>IF(ISBLANK($F450),"",IF(ISNA(VBLookup($F450,Сектора!$B$2:$G$6725,3)),"Unknown",VBLookup($F450,Сектора!$B$2:$G$6725,3)))</f>
        <v/>
      </c>
      <c r="AE450" s="146" t="str">
        <f>IF(ISBLANK($F450),"",IF(ISNA(VBLookup($F450,Сектора!$B$2:$G$6725,6)),"Unknown",VBLookup($F450,Сектора!$B$2:$G$6725,6)))</f>
        <v/>
      </c>
      <c r="AF450" s="146" t="str">
        <f>IF(ISNUMBER($B450),VBLookup(WEEKDAY($B450,2),Служебный!$I$2:$J$8,2),"")</f>
        <v/>
      </c>
      <c r="AG450" s="38" t="str">
        <f t="shared" si="134"/>
        <v/>
      </c>
      <c r="AH450" s="146" t="str">
        <f>IF(ISNUMBER($B450),VBLookup(MONTH($B450),Служебный!$L$2:$M$13,2),"")</f>
        <v/>
      </c>
      <c r="AI450" s="38" t="str">
        <f t="shared" si="135"/>
        <v/>
      </c>
      <c r="AJ450" s="210" t="str">
        <f t="shared" si="136"/>
        <v/>
      </c>
      <c r="AK450" s="211" t="str">
        <f t="shared" ref="AK450:AK513" si="147">IF(ISNUMBER($AA450),MROUND($AA450,10),"")</f>
        <v/>
      </c>
      <c r="AL450" s="212" t="str">
        <f t="shared" si="137"/>
        <v/>
      </c>
      <c r="AM450" s="213" t="str">
        <f t="shared" si="140"/>
        <v/>
      </c>
      <c r="AN450" s="213" t="str">
        <f t="shared" si="138"/>
        <v/>
      </c>
      <c r="AO450" s="212" t="str">
        <f t="shared" si="139"/>
        <v/>
      </c>
    </row>
    <row r="451" spans="1:41" ht="15" customHeight="1" x14ac:dyDescent="0.25">
      <c r="A451" s="72">
        <v>450</v>
      </c>
      <c r="B451" s="214"/>
      <c r="C451" s="214"/>
      <c r="D451" s="204"/>
      <c r="E451" s="204"/>
      <c r="F451" s="151"/>
      <c r="G451" s="151"/>
      <c r="H451" s="36"/>
      <c r="I451" s="80"/>
      <c r="J451" s="80"/>
      <c r="K451" s="81"/>
      <c r="L451" s="152"/>
      <c r="M451" s="152"/>
      <c r="N451" s="215"/>
      <c r="O451" s="152"/>
      <c r="P451" s="80"/>
      <c r="Q451" s="37" t="str">
        <f t="shared" ref="Q451:Q514" si="148">IF(AND(ISNUMBER($K451),ISNUMBER($P451)),$P451*$K451/100,"")</f>
        <v/>
      </c>
      <c r="R451" s="37" t="str">
        <f t="shared" ref="R451:R514" si="149">IF(AND(ISNUMBER($I451),ISNUMBER($K451)),$I451*$K451,"")</f>
        <v/>
      </c>
      <c r="S451" s="37" t="str">
        <f t="shared" ref="S451:S514" si="150">IF(AND(ISNUMBER($J451),ISNUMBER($K451)),$J451*$K451,"")</f>
        <v/>
      </c>
      <c r="T451" s="69" t="str">
        <f t="shared" ref="T451:T514" si="151">IF(AND(NOT(ISBLANK($G451)),ISNUMBER($I451),ISNUMBER($J451)),IF($G451="S",$I451-$J451,$J451-$I451)*100,"")</f>
        <v/>
      </c>
      <c r="U451" s="37" t="str">
        <f t="shared" si="145"/>
        <v/>
      </c>
      <c r="V451" s="37" t="str">
        <f t="shared" si="146"/>
        <v/>
      </c>
      <c r="W451" s="206" t="str">
        <f t="shared" si="143"/>
        <v/>
      </c>
      <c r="X451" s="206" t="str">
        <f t="shared" si="144"/>
        <v/>
      </c>
      <c r="Y451" s="37" t="str">
        <f t="shared" si="141"/>
        <v/>
      </c>
      <c r="Z451" s="37" t="str">
        <f t="shared" si="142"/>
        <v/>
      </c>
      <c r="AA451" s="38" t="str">
        <f t="shared" ref="AA451:AA514" si="152">IF(AND(ISNUMBER($C451),ISNUMBER($E451),ISNUMBER($B451),ISNUMBER($D451)),(($C451+$E451)-($B451+$D451))*1440,"")</f>
        <v/>
      </c>
      <c r="AB451" s="39" t="str">
        <f t="shared" ref="AB451:AB514" si="153">IF(AND(NOT(ISBLANK($G451)),ISNUMBER($I451),ISNUMBER($J451)),IF(AND(ISNUMBER($H451),ABS($I451-$H451)&gt;0),ROUND(IF($G451="S",$I451-$J451,$J451-$I451)/ABS($I451-$H451)/0.5,0)*0.5,0),"")</f>
        <v/>
      </c>
      <c r="AC451" s="146" t="str">
        <f>IF(ISBLANK($F451),"",IF(ISNA(VBLookup($F451,Сектора!$B$2:$G$6725,4)),"Unknown",VBLookup($F451,Сектора!$B$2:$G$6725,4)))</f>
        <v/>
      </c>
      <c r="AD451" s="146" t="str">
        <f>IF(ISBLANK($F451),"",IF(ISNA(VBLookup($F451,Сектора!$B$2:$G$6725,3)),"Unknown",VBLookup($F451,Сектора!$B$2:$G$6725,3)))</f>
        <v/>
      </c>
      <c r="AE451" s="146" t="str">
        <f>IF(ISBLANK($F451),"",IF(ISNA(VBLookup($F451,Сектора!$B$2:$G$6725,6)),"Unknown",VBLookup($F451,Сектора!$B$2:$G$6725,6)))</f>
        <v/>
      </c>
      <c r="AF451" s="146" t="str">
        <f>IF(ISNUMBER($B451),VBLookup(WEEKDAY($B451,2),Служебный!$I$2:$J$8,2),"")</f>
        <v/>
      </c>
      <c r="AG451" s="38" t="str">
        <f t="shared" ref="AG451:AG514" si="154">IF(ISNUMBER($B451),WEEKNUM($B451,2),"")</f>
        <v/>
      </c>
      <c r="AH451" s="146" t="str">
        <f>IF(ISNUMBER($B451),VBLookup(MONTH($B451),Служебный!$L$2:$M$13,2),"")</f>
        <v/>
      </c>
      <c r="AI451" s="38" t="str">
        <f t="shared" ref="AI451:AI514" si="155">IF(ISNUMBER($B451),YEAR($B451),"")</f>
        <v/>
      </c>
      <c r="AJ451" s="210" t="str">
        <f t="shared" ref="AJ451:AJ514" si="156">IF(ISNUMBER($D451),MROUND($D451,1/48),"")</f>
        <v/>
      </c>
      <c r="AK451" s="211" t="str">
        <f t="shared" si="147"/>
        <v/>
      </c>
      <c r="AL451" s="212" t="str">
        <f t="shared" ref="AL451:AL514" si="157">IF(ISNUMBER($I451),MROUND($I451,5),"")</f>
        <v/>
      </c>
      <c r="AM451" s="213" t="str">
        <f t="shared" si="140"/>
        <v/>
      </c>
      <c r="AN451" s="213" t="str">
        <f t="shared" ref="AN451:AN514" si="158">IF(ISNUMBER($Z451),IF($B451&lt;&gt;$B452,$Z451,0),"")</f>
        <v/>
      </c>
      <c r="AO451" s="212" t="str">
        <f t="shared" ref="AO451:AO514" si="159">IF(ISNUMBER($K451),$K451*2,"")</f>
        <v/>
      </c>
    </row>
    <row r="452" spans="1:41" ht="15" customHeight="1" x14ac:dyDescent="0.25">
      <c r="A452" s="72">
        <v>451</v>
      </c>
      <c r="B452" s="214"/>
      <c r="C452" s="214"/>
      <c r="D452" s="204"/>
      <c r="E452" s="204"/>
      <c r="F452" s="151"/>
      <c r="G452" s="151"/>
      <c r="H452" s="36"/>
      <c r="I452" s="80"/>
      <c r="J452" s="80"/>
      <c r="K452" s="81"/>
      <c r="L452" s="152"/>
      <c r="M452" s="152"/>
      <c r="N452" s="215"/>
      <c r="O452" s="152"/>
      <c r="P452" s="80"/>
      <c r="Q452" s="37" t="str">
        <f t="shared" si="148"/>
        <v/>
      </c>
      <c r="R452" s="37" t="str">
        <f t="shared" si="149"/>
        <v/>
      </c>
      <c r="S452" s="37" t="str">
        <f t="shared" si="150"/>
        <v/>
      </c>
      <c r="T452" s="69" t="str">
        <f t="shared" si="151"/>
        <v/>
      </c>
      <c r="U452" s="37" t="str">
        <f t="shared" si="145"/>
        <v/>
      </c>
      <c r="V452" s="37" t="str">
        <f t="shared" si="146"/>
        <v/>
      </c>
      <c r="W452" s="206" t="str">
        <f t="shared" si="143"/>
        <v/>
      </c>
      <c r="X452" s="206" t="str">
        <f t="shared" si="144"/>
        <v/>
      </c>
      <c r="Y452" s="37" t="str">
        <f t="shared" si="141"/>
        <v/>
      </c>
      <c r="Z452" s="37" t="str">
        <f t="shared" si="142"/>
        <v/>
      </c>
      <c r="AA452" s="38" t="str">
        <f t="shared" si="152"/>
        <v/>
      </c>
      <c r="AB452" s="39" t="str">
        <f t="shared" si="153"/>
        <v/>
      </c>
      <c r="AC452" s="146" t="str">
        <f>IF(ISBLANK($F452),"",IF(ISNA(VBLookup($F452,Сектора!$B$2:$G$6725,4)),"Unknown",VBLookup($F452,Сектора!$B$2:$G$6725,4)))</f>
        <v/>
      </c>
      <c r="AD452" s="146" t="str">
        <f>IF(ISBLANK($F452),"",IF(ISNA(VBLookup($F452,Сектора!$B$2:$G$6725,3)),"Unknown",VBLookup($F452,Сектора!$B$2:$G$6725,3)))</f>
        <v/>
      </c>
      <c r="AE452" s="146" t="str">
        <f>IF(ISBLANK($F452),"",IF(ISNA(VBLookup($F452,Сектора!$B$2:$G$6725,6)),"Unknown",VBLookup($F452,Сектора!$B$2:$G$6725,6)))</f>
        <v/>
      </c>
      <c r="AF452" s="146" t="str">
        <f>IF(ISNUMBER($B452),VBLookup(WEEKDAY($B452,2),Служебный!$I$2:$J$8,2),"")</f>
        <v/>
      </c>
      <c r="AG452" s="38" t="str">
        <f t="shared" si="154"/>
        <v/>
      </c>
      <c r="AH452" s="146" t="str">
        <f>IF(ISNUMBER($B452),VBLookup(MONTH($B452),Служебный!$L$2:$M$13,2),"")</f>
        <v/>
      </c>
      <c r="AI452" s="38" t="str">
        <f t="shared" si="155"/>
        <v/>
      </c>
      <c r="AJ452" s="210" t="str">
        <f t="shared" si="156"/>
        <v/>
      </c>
      <c r="AK452" s="211" t="str">
        <f t="shared" si="147"/>
        <v/>
      </c>
      <c r="AL452" s="212" t="str">
        <f t="shared" si="157"/>
        <v/>
      </c>
      <c r="AM452" s="213" t="str">
        <f t="shared" ref="AM452:AM515" si="160">IF(AND(ISNUMBER($Z452),ISNUMBER($AN451)),$AN451,"")</f>
        <v/>
      </c>
      <c r="AN452" s="213" t="str">
        <f t="shared" si="158"/>
        <v/>
      </c>
      <c r="AO452" s="212" t="str">
        <f t="shared" si="159"/>
        <v/>
      </c>
    </row>
    <row r="453" spans="1:41" ht="15" customHeight="1" x14ac:dyDescent="0.25">
      <c r="A453" s="72">
        <v>452</v>
      </c>
      <c r="B453" s="214"/>
      <c r="C453" s="214"/>
      <c r="D453" s="204"/>
      <c r="E453" s="204"/>
      <c r="F453" s="151"/>
      <c r="G453" s="151"/>
      <c r="H453" s="36"/>
      <c r="I453" s="80"/>
      <c r="J453" s="80"/>
      <c r="K453" s="81"/>
      <c r="L453" s="152"/>
      <c r="M453" s="152"/>
      <c r="N453" s="215"/>
      <c r="O453" s="152"/>
      <c r="P453" s="80"/>
      <c r="Q453" s="37" t="str">
        <f t="shared" si="148"/>
        <v/>
      </c>
      <c r="R453" s="37" t="str">
        <f t="shared" si="149"/>
        <v/>
      </c>
      <c r="S453" s="37" t="str">
        <f t="shared" si="150"/>
        <v/>
      </c>
      <c r="T453" s="69" t="str">
        <f t="shared" si="151"/>
        <v/>
      </c>
      <c r="U453" s="37" t="str">
        <f t="shared" si="145"/>
        <v/>
      </c>
      <c r="V453" s="37" t="str">
        <f t="shared" si="146"/>
        <v/>
      </c>
      <c r="W453" s="206" t="str">
        <f t="shared" si="143"/>
        <v/>
      </c>
      <c r="X453" s="206" t="str">
        <f t="shared" si="144"/>
        <v/>
      </c>
      <c r="Y453" s="37" t="str">
        <f t="shared" si="141"/>
        <v/>
      </c>
      <c r="Z453" s="37" t="str">
        <f t="shared" si="142"/>
        <v/>
      </c>
      <c r="AA453" s="38" t="str">
        <f t="shared" si="152"/>
        <v/>
      </c>
      <c r="AB453" s="39" t="str">
        <f t="shared" si="153"/>
        <v/>
      </c>
      <c r="AC453" s="146" t="str">
        <f>IF(ISBLANK($F453),"",IF(ISNA(VBLookup($F453,Сектора!$B$2:$G$6725,4)),"Unknown",VBLookup($F453,Сектора!$B$2:$G$6725,4)))</f>
        <v/>
      </c>
      <c r="AD453" s="146" t="str">
        <f>IF(ISBLANK($F453),"",IF(ISNA(VBLookup($F453,Сектора!$B$2:$G$6725,3)),"Unknown",VBLookup($F453,Сектора!$B$2:$G$6725,3)))</f>
        <v/>
      </c>
      <c r="AE453" s="146" t="str">
        <f>IF(ISBLANK($F453),"",IF(ISNA(VBLookup($F453,Сектора!$B$2:$G$6725,6)),"Unknown",VBLookup($F453,Сектора!$B$2:$G$6725,6)))</f>
        <v/>
      </c>
      <c r="AF453" s="146" t="str">
        <f>IF(ISNUMBER($B453),VBLookup(WEEKDAY($B453,2),Служебный!$I$2:$J$8,2),"")</f>
        <v/>
      </c>
      <c r="AG453" s="38" t="str">
        <f t="shared" si="154"/>
        <v/>
      </c>
      <c r="AH453" s="146" t="str">
        <f>IF(ISNUMBER($B453),VBLookup(MONTH($B453),Служебный!$L$2:$M$13,2),"")</f>
        <v/>
      </c>
      <c r="AI453" s="38" t="str">
        <f t="shared" si="155"/>
        <v/>
      </c>
      <c r="AJ453" s="210" t="str">
        <f t="shared" si="156"/>
        <v/>
      </c>
      <c r="AK453" s="211" t="str">
        <f t="shared" si="147"/>
        <v/>
      </c>
      <c r="AL453" s="212" t="str">
        <f t="shared" si="157"/>
        <v/>
      </c>
      <c r="AM453" s="213" t="str">
        <f t="shared" si="160"/>
        <v/>
      </c>
      <c r="AN453" s="213" t="str">
        <f t="shared" si="158"/>
        <v/>
      </c>
      <c r="AO453" s="212" t="str">
        <f t="shared" si="159"/>
        <v/>
      </c>
    </row>
    <row r="454" spans="1:41" ht="15" customHeight="1" x14ac:dyDescent="0.25">
      <c r="A454" s="72">
        <v>453</v>
      </c>
      <c r="B454" s="214"/>
      <c r="C454" s="214"/>
      <c r="D454" s="204"/>
      <c r="E454" s="204"/>
      <c r="F454" s="151"/>
      <c r="G454" s="151"/>
      <c r="H454" s="36"/>
      <c r="I454" s="80"/>
      <c r="J454" s="80"/>
      <c r="K454" s="81"/>
      <c r="L454" s="152"/>
      <c r="M454" s="152"/>
      <c r="N454" s="215"/>
      <c r="O454" s="152"/>
      <c r="P454" s="80"/>
      <c r="Q454" s="37" t="str">
        <f t="shared" si="148"/>
        <v/>
      </c>
      <c r="R454" s="37" t="str">
        <f t="shared" si="149"/>
        <v/>
      </c>
      <c r="S454" s="37" t="str">
        <f t="shared" si="150"/>
        <v/>
      </c>
      <c r="T454" s="69" t="str">
        <f t="shared" si="151"/>
        <v/>
      </c>
      <c r="U454" s="37" t="str">
        <f t="shared" si="145"/>
        <v/>
      </c>
      <c r="V454" s="37" t="str">
        <f t="shared" si="146"/>
        <v/>
      </c>
      <c r="W454" s="206" t="str">
        <f t="shared" si="143"/>
        <v/>
      </c>
      <c r="X454" s="206" t="str">
        <f t="shared" si="144"/>
        <v/>
      </c>
      <c r="Y454" s="37" t="str">
        <f t="shared" si="141"/>
        <v/>
      </c>
      <c r="Z454" s="37" t="str">
        <f t="shared" si="142"/>
        <v/>
      </c>
      <c r="AA454" s="38" t="str">
        <f t="shared" si="152"/>
        <v/>
      </c>
      <c r="AB454" s="39" t="str">
        <f t="shared" si="153"/>
        <v/>
      </c>
      <c r="AC454" s="146" t="str">
        <f>IF(ISBLANK($F454),"",IF(ISNA(VBLookup($F454,Сектора!$B$2:$G$6725,4)),"Unknown",VBLookup($F454,Сектора!$B$2:$G$6725,4)))</f>
        <v/>
      </c>
      <c r="AD454" s="146" t="str">
        <f>IF(ISBLANK($F454),"",IF(ISNA(VBLookup($F454,Сектора!$B$2:$G$6725,3)),"Unknown",VBLookup($F454,Сектора!$B$2:$G$6725,3)))</f>
        <v/>
      </c>
      <c r="AE454" s="146" t="str">
        <f>IF(ISBLANK($F454),"",IF(ISNA(VBLookup($F454,Сектора!$B$2:$G$6725,6)),"Unknown",VBLookup($F454,Сектора!$B$2:$G$6725,6)))</f>
        <v/>
      </c>
      <c r="AF454" s="146" t="str">
        <f>IF(ISNUMBER($B454),VBLookup(WEEKDAY($B454,2),Служебный!$I$2:$J$8,2),"")</f>
        <v/>
      </c>
      <c r="AG454" s="38" t="str">
        <f t="shared" si="154"/>
        <v/>
      </c>
      <c r="AH454" s="146" t="str">
        <f>IF(ISNUMBER($B454),VBLookup(MONTH($B454),Служебный!$L$2:$M$13,2),"")</f>
        <v/>
      </c>
      <c r="AI454" s="38" t="str">
        <f t="shared" si="155"/>
        <v/>
      </c>
      <c r="AJ454" s="210" t="str">
        <f t="shared" si="156"/>
        <v/>
      </c>
      <c r="AK454" s="211" t="str">
        <f t="shared" si="147"/>
        <v/>
      </c>
      <c r="AL454" s="212" t="str">
        <f t="shared" si="157"/>
        <v/>
      </c>
      <c r="AM454" s="213" t="str">
        <f t="shared" si="160"/>
        <v/>
      </c>
      <c r="AN454" s="213" t="str">
        <f t="shared" si="158"/>
        <v/>
      </c>
      <c r="AO454" s="212" t="str">
        <f t="shared" si="159"/>
        <v/>
      </c>
    </row>
    <row r="455" spans="1:41" ht="15" customHeight="1" x14ac:dyDescent="0.25">
      <c r="A455" s="72">
        <v>454</v>
      </c>
      <c r="B455" s="214"/>
      <c r="C455" s="214"/>
      <c r="D455" s="204"/>
      <c r="E455" s="204"/>
      <c r="F455" s="151"/>
      <c r="G455" s="151"/>
      <c r="H455" s="36"/>
      <c r="I455" s="80"/>
      <c r="J455" s="80"/>
      <c r="K455" s="81"/>
      <c r="L455" s="152"/>
      <c r="M455" s="152"/>
      <c r="N455" s="215"/>
      <c r="O455" s="152"/>
      <c r="P455" s="80"/>
      <c r="Q455" s="37" t="str">
        <f t="shared" si="148"/>
        <v/>
      </c>
      <c r="R455" s="37" t="str">
        <f t="shared" si="149"/>
        <v/>
      </c>
      <c r="S455" s="37" t="str">
        <f t="shared" si="150"/>
        <v/>
      </c>
      <c r="T455" s="69" t="str">
        <f t="shared" si="151"/>
        <v/>
      </c>
      <c r="U455" s="37" t="str">
        <f t="shared" si="145"/>
        <v/>
      </c>
      <c r="V455" s="37" t="str">
        <f t="shared" si="146"/>
        <v/>
      </c>
      <c r="W455" s="206" t="str">
        <f t="shared" si="143"/>
        <v/>
      </c>
      <c r="X455" s="206" t="str">
        <f t="shared" si="144"/>
        <v/>
      </c>
      <c r="Y455" s="37" t="str">
        <f t="shared" si="141"/>
        <v/>
      </c>
      <c r="Z455" s="37" t="str">
        <f t="shared" si="142"/>
        <v/>
      </c>
      <c r="AA455" s="38" t="str">
        <f t="shared" si="152"/>
        <v/>
      </c>
      <c r="AB455" s="39" t="str">
        <f t="shared" si="153"/>
        <v/>
      </c>
      <c r="AC455" s="146" t="str">
        <f>IF(ISBLANK($F455),"",IF(ISNA(VBLookup($F455,Сектора!$B$2:$G$6725,4)),"Unknown",VBLookup($F455,Сектора!$B$2:$G$6725,4)))</f>
        <v/>
      </c>
      <c r="AD455" s="146" t="str">
        <f>IF(ISBLANK($F455),"",IF(ISNA(VBLookup($F455,Сектора!$B$2:$G$6725,3)),"Unknown",VBLookup($F455,Сектора!$B$2:$G$6725,3)))</f>
        <v/>
      </c>
      <c r="AE455" s="146" t="str">
        <f>IF(ISBLANK($F455),"",IF(ISNA(VBLookup($F455,Сектора!$B$2:$G$6725,6)),"Unknown",VBLookup($F455,Сектора!$B$2:$G$6725,6)))</f>
        <v/>
      </c>
      <c r="AF455" s="146" t="str">
        <f>IF(ISNUMBER($B455),VBLookup(WEEKDAY($B455,2),Служебный!$I$2:$J$8,2),"")</f>
        <v/>
      </c>
      <c r="AG455" s="38" t="str">
        <f t="shared" si="154"/>
        <v/>
      </c>
      <c r="AH455" s="146" t="str">
        <f>IF(ISNUMBER($B455),VBLookup(MONTH($B455),Служебный!$L$2:$M$13,2),"")</f>
        <v/>
      </c>
      <c r="AI455" s="38" t="str">
        <f t="shared" si="155"/>
        <v/>
      </c>
      <c r="AJ455" s="210" t="str">
        <f t="shared" si="156"/>
        <v/>
      </c>
      <c r="AK455" s="211" t="str">
        <f t="shared" si="147"/>
        <v/>
      </c>
      <c r="AL455" s="212" t="str">
        <f t="shared" si="157"/>
        <v/>
      </c>
      <c r="AM455" s="213" t="str">
        <f t="shared" si="160"/>
        <v/>
      </c>
      <c r="AN455" s="213" t="str">
        <f t="shared" si="158"/>
        <v/>
      </c>
      <c r="AO455" s="212" t="str">
        <f t="shared" si="159"/>
        <v/>
      </c>
    </row>
    <row r="456" spans="1:41" ht="15" customHeight="1" x14ac:dyDescent="0.25">
      <c r="A456" s="72">
        <v>455</v>
      </c>
      <c r="B456" s="214"/>
      <c r="C456" s="214"/>
      <c r="D456" s="204"/>
      <c r="E456" s="204"/>
      <c r="F456" s="151"/>
      <c r="G456" s="151"/>
      <c r="H456" s="36"/>
      <c r="I456" s="80"/>
      <c r="J456" s="80"/>
      <c r="K456" s="81"/>
      <c r="L456" s="152"/>
      <c r="M456" s="152"/>
      <c r="N456" s="215"/>
      <c r="O456" s="152"/>
      <c r="P456" s="80"/>
      <c r="Q456" s="37" t="str">
        <f t="shared" si="148"/>
        <v/>
      </c>
      <c r="R456" s="37" t="str">
        <f t="shared" si="149"/>
        <v/>
      </c>
      <c r="S456" s="37" t="str">
        <f t="shared" si="150"/>
        <v/>
      </c>
      <c r="T456" s="69" t="str">
        <f t="shared" si="151"/>
        <v/>
      </c>
      <c r="U456" s="37" t="str">
        <f t="shared" si="145"/>
        <v/>
      </c>
      <c r="V456" s="37" t="str">
        <f t="shared" si="146"/>
        <v/>
      </c>
      <c r="W456" s="206" t="str">
        <f t="shared" si="143"/>
        <v/>
      </c>
      <c r="X456" s="206" t="str">
        <f t="shared" si="144"/>
        <v/>
      </c>
      <c r="Y456" s="37" t="str">
        <f t="shared" si="141"/>
        <v/>
      </c>
      <c r="Z456" s="37" t="str">
        <f t="shared" si="142"/>
        <v/>
      </c>
      <c r="AA456" s="38" t="str">
        <f t="shared" si="152"/>
        <v/>
      </c>
      <c r="AB456" s="39" t="str">
        <f t="shared" si="153"/>
        <v/>
      </c>
      <c r="AC456" s="146" t="str">
        <f>IF(ISBLANK($F456),"",IF(ISNA(VBLookup($F456,Сектора!$B$2:$G$6725,4)),"Unknown",VBLookup($F456,Сектора!$B$2:$G$6725,4)))</f>
        <v/>
      </c>
      <c r="AD456" s="146" t="str">
        <f>IF(ISBLANK($F456),"",IF(ISNA(VBLookup($F456,Сектора!$B$2:$G$6725,3)),"Unknown",VBLookup($F456,Сектора!$B$2:$G$6725,3)))</f>
        <v/>
      </c>
      <c r="AE456" s="146" t="str">
        <f>IF(ISBLANK($F456),"",IF(ISNA(VBLookup($F456,Сектора!$B$2:$G$6725,6)),"Unknown",VBLookup($F456,Сектора!$B$2:$G$6725,6)))</f>
        <v/>
      </c>
      <c r="AF456" s="146" t="str">
        <f>IF(ISNUMBER($B456),VBLookup(WEEKDAY($B456,2),Служебный!$I$2:$J$8,2),"")</f>
        <v/>
      </c>
      <c r="AG456" s="38" t="str">
        <f t="shared" si="154"/>
        <v/>
      </c>
      <c r="AH456" s="146" t="str">
        <f>IF(ISNUMBER($B456),VBLookup(MONTH($B456),Служебный!$L$2:$M$13,2),"")</f>
        <v/>
      </c>
      <c r="AI456" s="38" t="str">
        <f t="shared" si="155"/>
        <v/>
      </c>
      <c r="AJ456" s="210" t="str">
        <f t="shared" si="156"/>
        <v/>
      </c>
      <c r="AK456" s="211" t="str">
        <f t="shared" si="147"/>
        <v/>
      </c>
      <c r="AL456" s="212" t="str">
        <f t="shared" si="157"/>
        <v/>
      </c>
      <c r="AM456" s="213" t="str">
        <f t="shared" si="160"/>
        <v/>
      </c>
      <c r="AN456" s="213" t="str">
        <f t="shared" si="158"/>
        <v/>
      </c>
      <c r="AO456" s="212" t="str">
        <f t="shared" si="159"/>
        <v/>
      </c>
    </row>
    <row r="457" spans="1:41" ht="15" customHeight="1" x14ac:dyDescent="0.25">
      <c r="A457" s="72">
        <v>456</v>
      </c>
      <c r="B457" s="214"/>
      <c r="C457" s="214"/>
      <c r="D457" s="204"/>
      <c r="E457" s="204"/>
      <c r="F457" s="151"/>
      <c r="G457" s="151"/>
      <c r="H457" s="36"/>
      <c r="I457" s="80"/>
      <c r="J457" s="80"/>
      <c r="K457" s="81"/>
      <c r="L457" s="152"/>
      <c r="M457" s="152"/>
      <c r="N457" s="215"/>
      <c r="O457" s="152"/>
      <c r="P457" s="80"/>
      <c r="Q457" s="37" t="str">
        <f t="shared" si="148"/>
        <v/>
      </c>
      <c r="R457" s="37" t="str">
        <f t="shared" si="149"/>
        <v/>
      </c>
      <c r="S457" s="37" t="str">
        <f t="shared" si="150"/>
        <v/>
      </c>
      <c r="T457" s="69" t="str">
        <f t="shared" si="151"/>
        <v/>
      </c>
      <c r="U457" s="37" t="str">
        <f t="shared" si="145"/>
        <v/>
      </c>
      <c r="V457" s="37" t="str">
        <f t="shared" si="146"/>
        <v/>
      </c>
      <c r="W457" s="206" t="str">
        <f t="shared" si="143"/>
        <v/>
      </c>
      <c r="X457" s="206" t="str">
        <f t="shared" si="144"/>
        <v/>
      </c>
      <c r="Y457" s="37" t="str">
        <f t="shared" si="141"/>
        <v/>
      </c>
      <c r="Z457" s="37" t="str">
        <f t="shared" si="142"/>
        <v/>
      </c>
      <c r="AA457" s="38" t="str">
        <f t="shared" si="152"/>
        <v/>
      </c>
      <c r="AB457" s="39" t="str">
        <f t="shared" si="153"/>
        <v/>
      </c>
      <c r="AC457" s="146" t="str">
        <f>IF(ISBLANK($F457),"",IF(ISNA(VBLookup($F457,Сектора!$B$2:$G$6725,4)),"Unknown",VBLookup($F457,Сектора!$B$2:$G$6725,4)))</f>
        <v/>
      </c>
      <c r="AD457" s="146" t="str">
        <f>IF(ISBLANK($F457),"",IF(ISNA(VBLookup($F457,Сектора!$B$2:$G$6725,3)),"Unknown",VBLookup($F457,Сектора!$B$2:$G$6725,3)))</f>
        <v/>
      </c>
      <c r="AE457" s="146" t="str">
        <f>IF(ISBLANK($F457),"",IF(ISNA(VBLookup($F457,Сектора!$B$2:$G$6725,6)),"Unknown",VBLookup($F457,Сектора!$B$2:$G$6725,6)))</f>
        <v/>
      </c>
      <c r="AF457" s="146" t="str">
        <f>IF(ISNUMBER($B457),VBLookup(WEEKDAY($B457,2),Служебный!$I$2:$J$8,2),"")</f>
        <v/>
      </c>
      <c r="AG457" s="38" t="str">
        <f t="shared" si="154"/>
        <v/>
      </c>
      <c r="AH457" s="146" t="str">
        <f>IF(ISNUMBER($B457),VBLookup(MONTH($B457),Служебный!$L$2:$M$13,2),"")</f>
        <v/>
      </c>
      <c r="AI457" s="38" t="str">
        <f t="shared" si="155"/>
        <v/>
      </c>
      <c r="AJ457" s="210" t="str">
        <f t="shared" si="156"/>
        <v/>
      </c>
      <c r="AK457" s="211" t="str">
        <f t="shared" si="147"/>
        <v/>
      </c>
      <c r="AL457" s="212" t="str">
        <f t="shared" si="157"/>
        <v/>
      </c>
      <c r="AM457" s="213" t="str">
        <f t="shared" si="160"/>
        <v/>
      </c>
      <c r="AN457" s="213" t="str">
        <f t="shared" si="158"/>
        <v/>
      </c>
      <c r="AO457" s="212" t="str">
        <f t="shared" si="159"/>
        <v/>
      </c>
    </row>
    <row r="458" spans="1:41" ht="15" customHeight="1" x14ac:dyDescent="0.25">
      <c r="A458" s="72">
        <v>457</v>
      </c>
      <c r="B458" s="214"/>
      <c r="C458" s="214"/>
      <c r="D458" s="204"/>
      <c r="E458" s="204"/>
      <c r="F458" s="151"/>
      <c r="G458" s="151"/>
      <c r="H458" s="36"/>
      <c r="I458" s="80"/>
      <c r="J458" s="80"/>
      <c r="K458" s="81"/>
      <c r="L458" s="152"/>
      <c r="M458" s="152"/>
      <c r="N458" s="215"/>
      <c r="O458" s="152"/>
      <c r="P458" s="80"/>
      <c r="Q458" s="37" t="str">
        <f t="shared" si="148"/>
        <v/>
      </c>
      <c r="R458" s="37" t="str">
        <f t="shared" si="149"/>
        <v/>
      </c>
      <c r="S458" s="37" t="str">
        <f t="shared" si="150"/>
        <v/>
      </c>
      <c r="T458" s="69" t="str">
        <f t="shared" si="151"/>
        <v/>
      </c>
      <c r="U458" s="37" t="str">
        <f t="shared" si="145"/>
        <v/>
      </c>
      <c r="V458" s="37" t="str">
        <f t="shared" si="146"/>
        <v/>
      </c>
      <c r="W458" s="206" t="str">
        <f t="shared" si="143"/>
        <v/>
      </c>
      <c r="X458" s="206" t="str">
        <f t="shared" si="144"/>
        <v/>
      </c>
      <c r="Y458" s="37" t="str">
        <f t="shared" si="141"/>
        <v/>
      </c>
      <c r="Z458" s="37" t="str">
        <f t="shared" si="142"/>
        <v/>
      </c>
      <c r="AA458" s="38" t="str">
        <f t="shared" si="152"/>
        <v/>
      </c>
      <c r="AB458" s="39" t="str">
        <f t="shared" si="153"/>
        <v/>
      </c>
      <c r="AC458" s="146" t="str">
        <f>IF(ISBLANK($F458),"",IF(ISNA(VBLookup($F458,Сектора!$B$2:$G$6725,4)),"Unknown",VBLookup($F458,Сектора!$B$2:$G$6725,4)))</f>
        <v/>
      </c>
      <c r="AD458" s="146" t="str">
        <f>IF(ISBLANK($F458),"",IF(ISNA(VBLookup($F458,Сектора!$B$2:$G$6725,3)),"Unknown",VBLookup($F458,Сектора!$B$2:$G$6725,3)))</f>
        <v/>
      </c>
      <c r="AE458" s="146" t="str">
        <f>IF(ISBLANK($F458),"",IF(ISNA(VBLookup($F458,Сектора!$B$2:$G$6725,6)),"Unknown",VBLookup($F458,Сектора!$B$2:$G$6725,6)))</f>
        <v/>
      </c>
      <c r="AF458" s="146" t="str">
        <f>IF(ISNUMBER($B458),VBLookup(WEEKDAY($B458,2),Служебный!$I$2:$J$8,2),"")</f>
        <v/>
      </c>
      <c r="AG458" s="38" t="str">
        <f t="shared" si="154"/>
        <v/>
      </c>
      <c r="AH458" s="146" t="str">
        <f>IF(ISNUMBER($B458),VBLookup(MONTH($B458),Служебный!$L$2:$M$13,2),"")</f>
        <v/>
      </c>
      <c r="AI458" s="38" t="str">
        <f t="shared" si="155"/>
        <v/>
      </c>
      <c r="AJ458" s="210" t="str">
        <f t="shared" si="156"/>
        <v/>
      </c>
      <c r="AK458" s="211" t="str">
        <f t="shared" si="147"/>
        <v/>
      </c>
      <c r="AL458" s="212" t="str">
        <f t="shared" si="157"/>
        <v/>
      </c>
      <c r="AM458" s="213" t="str">
        <f t="shared" si="160"/>
        <v/>
      </c>
      <c r="AN458" s="213" t="str">
        <f t="shared" si="158"/>
        <v/>
      </c>
      <c r="AO458" s="212" t="str">
        <f t="shared" si="159"/>
        <v/>
      </c>
    </row>
    <row r="459" spans="1:41" ht="15" customHeight="1" x14ac:dyDescent="0.25">
      <c r="A459" s="72">
        <v>458</v>
      </c>
      <c r="B459" s="214"/>
      <c r="C459" s="214"/>
      <c r="D459" s="204"/>
      <c r="E459" s="204"/>
      <c r="F459" s="151"/>
      <c r="G459" s="151"/>
      <c r="H459" s="36"/>
      <c r="I459" s="80"/>
      <c r="J459" s="80"/>
      <c r="K459" s="81"/>
      <c r="L459" s="152"/>
      <c r="M459" s="152"/>
      <c r="N459" s="215"/>
      <c r="O459" s="152"/>
      <c r="P459" s="80"/>
      <c r="Q459" s="37" t="str">
        <f t="shared" si="148"/>
        <v/>
      </c>
      <c r="R459" s="37" t="str">
        <f t="shared" si="149"/>
        <v/>
      </c>
      <c r="S459" s="37" t="str">
        <f t="shared" si="150"/>
        <v/>
      </c>
      <c r="T459" s="69" t="str">
        <f t="shared" si="151"/>
        <v/>
      </c>
      <c r="U459" s="37" t="str">
        <f t="shared" si="145"/>
        <v/>
      </c>
      <c r="V459" s="37" t="str">
        <f t="shared" si="146"/>
        <v/>
      </c>
      <c r="W459" s="206" t="str">
        <f t="shared" si="143"/>
        <v/>
      </c>
      <c r="X459" s="206" t="str">
        <f t="shared" si="144"/>
        <v/>
      </c>
      <c r="Y459" s="37" t="str">
        <f t="shared" si="141"/>
        <v/>
      </c>
      <c r="Z459" s="37" t="str">
        <f t="shared" si="142"/>
        <v/>
      </c>
      <c r="AA459" s="38" t="str">
        <f t="shared" si="152"/>
        <v/>
      </c>
      <c r="AB459" s="39" t="str">
        <f t="shared" si="153"/>
        <v/>
      </c>
      <c r="AC459" s="146" t="str">
        <f>IF(ISBLANK($F459),"",IF(ISNA(VBLookup($F459,Сектора!$B$2:$G$6725,4)),"Unknown",VBLookup($F459,Сектора!$B$2:$G$6725,4)))</f>
        <v/>
      </c>
      <c r="AD459" s="146" t="str">
        <f>IF(ISBLANK($F459),"",IF(ISNA(VBLookup($F459,Сектора!$B$2:$G$6725,3)),"Unknown",VBLookup($F459,Сектора!$B$2:$G$6725,3)))</f>
        <v/>
      </c>
      <c r="AE459" s="146" t="str">
        <f>IF(ISBLANK($F459),"",IF(ISNA(VBLookup($F459,Сектора!$B$2:$G$6725,6)),"Unknown",VBLookup($F459,Сектора!$B$2:$G$6725,6)))</f>
        <v/>
      </c>
      <c r="AF459" s="146" t="str">
        <f>IF(ISNUMBER($B459),VBLookup(WEEKDAY($B459,2),Служебный!$I$2:$J$8,2),"")</f>
        <v/>
      </c>
      <c r="AG459" s="38" t="str">
        <f t="shared" si="154"/>
        <v/>
      </c>
      <c r="AH459" s="146" t="str">
        <f>IF(ISNUMBER($B459),VBLookup(MONTH($B459),Служебный!$L$2:$M$13,2),"")</f>
        <v/>
      </c>
      <c r="AI459" s="38" t="str">
        <f t="shared" si="155"/>
        <v/>
      </c>
      <c r="AJ459" s="210" t="str">
        <f t="shared" si="156"/>
        <v/>
      </c>
      <c r="AK459" s="211" t="str">
        <f t="shared" si="147"/>
        <v/>
      </c>
      <c r="AL459" s="212" t="str">
        <f t="shared" si="157"/>
        <v/>
      </c>
      <c r="AM459" s="213" t="str">
        <f t="shared" si="160"/>
        <v/>
      </c>
      <c r="AN459" s="213" t="str">
        <f t="shared" si="158"/>
        <v/>
      </c>
      <c r="AO459" s="212" t="str">
        <f t="shared" si="159"/>
        <v/>
      </c>
    </row>
    <row r="460" spans="1:41" ht="15" customHeight="1" x14ac:dyDescent="0.25">
      <c r="A460" s="72">
        <v>459</v>
      </c>
      <c r="B460" s="214"/>
      <c r="C460" s="214"/>
      <c r="D460" s="204"/>
      <c r="E460" s="204"/>
      <c r="F460" s="151"/>
      <c r="G460" s="151"/>
      <c r="H460" s="36"/>
      <c r="I460" s="80"/>
      <c r="J460" s="80"/>
      <c r="K460" s="81"/>
      <c r="L460" s="152"/>
      <c r="M460" s="152"/>
      <c r="N460" s="215"/>
      <c r="O460" s="152"/>
      <c r="P460" s="80"/>
      <c r="Q460" s="37" t="str">
        <f t="shared" si="148"/>
        <v/>
      </c>
      <c r="R460" s="37" t="str">
        <f t="shared" si="149"/>
        <v/>
      </c>
      <c r="S460" s="37" t="str">
        <f t="shared" si="150"/>
        <v/>
      </c>
      <c r="T460" s="69" t="str">
        <f t="shared" si="151"/>
        <v/>
      </c>
      <c r="U460" s="37" t="str">
        <f t="shared" si="145"/>
        <v/>
      </c>
      <c r="V460" s="37" t="str">
        <f t="shared" si="146"/>
        <v/>
      </c>
      <c r="W460" s="206" t="str">
        <f t="shared" si="143"/>
        <v/>
      </c>
      <c r="X460" s="206" t="str">
        <f t="shared" si="144"/>
        <v/>
      </c>
      <c r="Y460" s="37" t="str">
        <f t="shared" si="141"/>
        <v/>
      </c>
      <c r="Z460" s="37" t="str">
        <f t="shared" si="142"/>
        <v/>
      </c>
      <c r="AA460" s="38" t="str">
        <f t="shared" si="152"/>
        <v/>
      </c>
      <c r="AB460" s="39" t="str">
        <f t="shared" si="153"/>
        <v/>
      </c>
      <c r="AC460" s="146" t="str">
        <f>IF(ISBLANK($F460),"",IF(ISNA(VBLookup($F460,Сектора!$B$2:$G$6725,4)),"Unknown",VBLookup($F460,Сектора!$B$2:$G$6725,4)))</f>
        <v/>
      </c>
      <c r="AD460" s="146" t="str">
        <f>IF(ISBLANK($F460),"",IF(ISNA(VBLookup($F460,Сектора!$B$2:$G$6725,3)),"Unknown",VBLookup($F460,Сектора!$B$2:$G$6725,3)))</f>
        <v/>
      </c>
      <c r="AE460" s="146" t="str">
        <f>IF(ISBLANK($F460),"",IF(ISNA(VBLookup($F460,Сектора!$B$2:$G$6725,6)),"Unknown",VBLookup($F460,Сектора!$B$2:$G$6725,6)))</f>
        <v/>
      </c>
      <c r="AF460" s="146" t="str">
        <f>IF(ISNUMBER($B460),VBLookup(WEEKDAY($B460,2),Служебный!$I$2:$J$8,2),"")</f>
        <v/>
      </c>
      <c r="AG460" s="38" t="str">
        <f t="shared" si="154"/>
        <v/>
      </c>
      <c r="AH460" s="146" t="str">
        <f>IF(ISNUMBER($B460),VBLookup(MONTH($B460),Служебный!$L$2:$M$13,2),"")</f>
        <v/>
      </c>
      <c r="AI460" s="38" t="str">
        <f t="shared" si="155"/>
        <v/>
      </c>
      <c r="AJ460" s="210" t="str">
        <f t="shared" si="156"/>
        <v/>
      </c>
      <c r="AK460" s="211" t="str">
        <f t="shared" si="147"/>
        <v/>
      </c>
      <c r="AL460" s="212" t="str">
        <f t="shared" si="157"/>
        <v/>
      </c>
      <c r="AM460" s="213" t="str">
        <f t="shared" si="160"/>
        <v/>
      </c>
      <c r="AN460" s="213" t="str">
        <f t="shared" si="158"/>
        <v/>
      </c>
      <c r="AO460" s="212" t="str">
        <f t="shared" si="159"/>
        <v/>
      </c>
    </row>
    <row r="461" spans="1:41" ht="15" customHeight="1" x14ac:dyDescent="0.25">
      <c r="A461" s="72">
        <v>460</v>
      </c>
      <c r="B461" s="214"/>
      <c r="C461" s="214"/>
      <c r="D461" s="204"/>
      <c r="E461" s="204"/>
      <c r="F461" s="151"/>
      <c r="G461" s="151"/>
      <c r="H461" s="36"/>
      <c r="I461" s="80"/>
      <c r="J461" s="80"/>
      <c r="K461" s="81"/>
      <c r="L461" s="152"/>
      <c r="M461" s="152"/>
      <c r="N461" s="215"/>
      <c r="O461" s="152"/>
      <c r="P461" s="80"/>
      <c r="Q461" s="37" t="str">
        <f t="shared" si="148"/>
        <v/>
      </c>
      <c r="R461" s="37" t="str">
        <f t="shared" si="149"/>
        <v/>
      </c>
      <c r="S461" s="37" t="str">
        <f t="shared" si="150"/>
        <v/>
      </c>
      <c r="T461" s="69" t="str">
        <f t="shared" si="151"/>
        <v/>
      </c>
      <c r="U461" s="37" t="str">
        <f t="shared" si="145"/>
        <v/>
      </c>
      <c r="V461" s="37" t="str">
        <f t="shared" si="146"/>
        <v/>
      </c>
      <c r="W461" s="206" t="str">
        <f t="shared" si="143"/>
        <v/>
      </c>
      <c r="X461" s="206" t="str">
        <f t="shared" si="144"/>
        <v/>
      </c>
      <c r="Y461" s="37" t="str">
        <f t="shared" si="141"/>
        <v/>
      </c>
      <c r="Z461" s="37" t="str">
        <f t="shared" si="142"/>
        <v/>
      </c>
      <c r="AA461" s="38" t="str">
        <f t="shared" si="152"/>
        <v/>
      </c>
      <c r="AB461" s="39" t="str">
        <f t="shared" si="153"/>
        <v/>
      </c>
      <c r="AC461" s="146" t="str">
        <f>IF(ISBLANK($F461),"",IF(ISNA(VBLookup($F461,Сектора!$B$2:$G$6725,4)),"Unknown",VBLookup($F461,Сектора!$B$2:$G$6725,4)))</f>
        <v/>
      </c>
      <c r="AD461" s="146" t="str">
        <f>IF(ISBLANK($F461),"",IF(ISNA(VBLookup($F461,Сектора!$B$2:$G$6725,3)),"Unknown",VBLookup($F461,Сектора!$B$2:$G$6725,3)))</f>
        <v/>
      </c>
      <c r="AE461" s="146" t="str">
        <f>IF(ISBLANK($F461),"",IF(ISNA(VBLookup($F461,Сектора!$B$2:$G$6725,6)),"Unknown",VBLookup($F461,Сектора!$B$2:$G$6725,6)))</f>
        <v/>
      </c>
      <c r="AF461" s="146" t="str">
        <f>IF(ISNUMBER($B461),VBLookup(WEEKDAY($B461,2),Служебный!$I$2:$J$8,2),"")</f>
        <v/>
      </c>
      <c r="AG461" s="38" t="str">
        <f t="shared" si="154"/>
        <v/>
      </c>
      <c r="AH461" s="146" t="str">
        <f>IF(ISNUMBER($B461),VBLookup(MONTH($B461),Служебный!$L$2:$M$13,2),"")</f>
        <v/>
      </c>
      <c r="AI461" s="38" t="str">
        <f t="shared" si="155"/>
        <v/>
      </c>
      <c r="AJ461" s="210" t="str">
        <f t="shared" si="156"/>
        <v/>
      </c>
      <c r="AK461" s="211" t="str">
        <f t="shared" si="147"/>
        <v/>
      </c>
      <c r="AL461" s="212" t="str">
        <f t="shared" si="157"/>
        <v/>
      </c>
      <c r="AM461" s="213" t="str">
        <f t="shared" si="160"/>
        <v/>
      </c>
      <c r="AN461" s="213" t="str">
        <f t="shared" si="158"/>
        <v/>
      </c>
      <c r="AO461" s="212" t="str">
        <f t="shared" si="159"/>
        <v/>
      </c>
    </row>
    <row r="462" spans="1:41" ht="15" customHeight="1" x14ac:dyDescent="0.25">
      <c r="A462" s="72">
        <v>461</v>
      </c>
      <c r="B462" s="214"/>
      <c r="C462" s="214"/>
      <c r="D462" s="204"/>
      <c r="E462" s="204"/>
      <c r="F462" s="151"/>
      <c r="G462" s="151"/>
      <c r="H462" s="36"/>
      <c r="I462" s="80"/>
      <c r="J462" s="80"/>
      <c r="K462" s="81"/>
      <c r="L462" s="152"/>
      <c r="M462" s="152"/>
      <c r="N462" s="215"/>
      <c r="O462" s="152"/>
      <c r="P462" s="80"/>
      <c r="Q462" s="37" t="str">
        <f t="shared" si="148"/>
        <v/>
      </c>
      <c r="R462" s="37" t="str">
        <f t="shared" si="149"/>
        <v/>
      </c>
      <c r="S462" s="37" t="str">
        <f t="shared" si="150"/>
        <v/>
      </c>
      <c r="T462" s="69" t="str">
        <f t="shared" si="151"/>
        <v/>
      </c>
      <c r="U462" s="37" t="str">
        <f t="shared" si="145"/>
        <v/>
      </c>
      <c r="V462" s="37" t="str">
        <f t="shared" si="146"/>
        <v/>
      </c>
      <c r="W462" s="206" t="str">
        <f t="shared" si="143"/>
        <v/>
      </c>
      <c r="X462" s="206" t="str">
        <f t="shared" si="144"/>
        <v/>
      </c>
      <c r="Y462" s="37" t="str">
        <f t="shared" si="141"/>
        <v/>
      </c>
      <c r="Z462" s="37" t="str">
        <f t="shared" si="142"/>
        <v/>
      </c>
      <c r="AA462" s="38" t="str">
        <f t="shared" si="152"/>
        <v/>
      </c>
      <c r="AB462" s="39" t="str">
        <f t="shared" si="153"/>
        <v/>
      </c>
      <c r="AC462" s="146" t="str">
        <f>IF(ISBLANK($F462),"",IF(ISNA(VBLookup($F462,Сектора!$B$2:$G$6725,4)),"Unknown",VBLookup($F462,Сектора!$B$2:$G$6725,4)))</f>
        <v/>
      </c>
      <c r="AD462" s="146" t="str">
        <f>IF(ISBLANK($F462),"",IF(ISNA(VBLookup($F462,Сектора!$B$2:$G$6725,3)),"Unknown",VBLookup($F462,Сектора!$B$2:$G$6725,3)))</f>
        <v/>
      </c>
      <c r="AE462" s="146" t="str">
        <f>IF(ISBLANK($F462),"",IF(ISNA(VBLookup($F462,Сектора!$B$2:$G$6725,6)),"Unknown",VBLookup($F462,Сектора!$B$2:$G$6725,6)))</f>
        <v/>
      </c>
      <c r="AF462" s="146" t="str">
        <f>IF(ISNUMBER($B462),VBLookup(WEEKDAY($B462,2),Служебный!$I$2:$J$8,2),"")</f>
        <v/>
      </c>
      <c r="AG462" s="38" t="str">
        <f t="shared" si="154"/>
        <v/>
      </c>
      <c r="AH462" s="146" t="str">
        <f>IF(ISNUMBER($B462),VBLookup(MONTH($B462),Служебный!$L$2:$M$13,2),"")</f>
        <v/>
      </c>
      <c r="AI462" s="38" t="str">
        <f t="shared" si="155"/>
        <v/>
      </c>
      <c r="AJ462" s="210" t="str">
        <f t="shared" si="156"/>
        <v/>
      </c>
      <c r="AK462" s="211" t="str">
        <f t="shared" si="147"/>
        <v/>
      </c>
      <c r="AL462" s="212" t="str">
        <f t="shared" si="157"/>
        <v/>
      </c>
      <c r="AM462" s="213" t="str">
        <f t="shared" si="160"/>
        <v/>
      </c>
      <c r="AN462" s="213" t="str">
        <f t="shared" si="158"/>
        <v/>
      </c>
      <c r="AO462" s="212" t="str">
        <f t="shared" si="159"/>
        <v/>
      </c>
    </row>
    <row r="463" spans="1:41" ht="15" customHeight="1" x14ac:dyDescent="0.25">
      <c r="A463" s="72">
        <v>462</v>
      </c>
      <c r="B463" s="214"/>
      <c r="C463" s="214"/>
      <c r="D463" s="204"/>
      <c r="E463" s="204"/>
      <c r="F463" s="151"/>
      <c r="G463" s="151"/>
      <c r="H463" s="36"/>
      <c r="I463" s="80"/>
      <c r="J463" s="80"/>
      <c r="K463" s="81"/>
      <c r="L463" s="152"/>
      <c r="M463" s="152"/>
      <c r="N463" s="215"/>
      <c r="O463" s="152"/>
      <c r="P463" s="80"/>
      <c r="Q463" s="37" t="str">
        <f t="shared" si="148"/>
        <v/>
      </c>
      <c r="R463" s="37" t="str">
        <f t="shared" si="149"/>
        <v/>
      </c>
      <c r="S463" s="37" t="str">
        <f t="shared" si="150"/>
        <v/>
      </c>
      <c r="T463" s="69" t="str">
        <f t="shared" si="151"/>
        <v/>
      </c>
      <c r="U463" s="37" t="str">
        <f t="shared" si="145"/>
        <v/>
      </c>
      <c r="V463" s="37" t="str">
        <f t="shared" si="146"/>
        <v/>
      </c>
      <c r="W463" s="206" t="str">
        <f t="shared" si="143"/>
        <v/>
      </c>
      <c r="X463" s="206" t="str">
        <f t="shared" si="144"/>
        <v/>
      </c>
      <c r="Y463" s="37" t="str">
        <f t="shared" si="141"/>
        <v/>
      </c>
      <c r="Z463" s="37" t="str">
        <f t="shared" si="142"/>
        <v/>
      </c>
      <c r="AA463" s="38" t="str">
        <f t="shared" si="152"/>
        <v/>
      </c>
      <c r="AB463" s="39" t="str">
        <f t="shared" si="153"/>
        <v/>
      </c>
      <c r="AC463" s="146" t="str">
        <f>IF(ISBLANK($F463),"",IF(ISNA(VBLookup($F463,Сектора!$B$2:$G$6725,4)),"Unknown",VBLookup($F463,Сектора!$B$2:$G$6725,4)))</f>
        <v/>
      </c>
      <c r="AD463" s="146" t="str">
        <f>IF(ISBLANK($F463),"",IF(ISNA(VBLookup($F463,Сектора!$B$2:$G$6725,3)),"Unknown",VBLookup($F463,Сектора!$B$2:$G$6725,3)))</f>
        <v/>
      </c>
      <c r="AE463" s="146" t="str">
        <f>IF(ISBLANK($F463),"",IF(ISNA(VBLookup($F463,Сектора!$B$2:$G$6725,6)),"Unknown",VBLookup($F463,Сектора!$B$2:$G$6725,6)))</f>
        <v/>
      </c>
      <c r="AF463" s="146" t="str">
        <f>IF(ISNUMBER($B463),VBLookup(WEEKDAY($B463,2),Служебный!$I$2:$J$8,2),"")</f>
        <v/>
      </c>
      <c r="AG463" s="38" t="str">
        <f t="shared" si="154"/>
        <v/>
      </c>
      <c r="AH463" s="146" t="str">
        <f>IF(ISNUMBER($B463),VBLookup(MONTH($B463),Служебный!$L$2:$M$13,2),"")</f>
        <v/>
      </c>
      <c r="AI463" s="38" t="str">
        <f t="shared" si="155"/>
        <v/>
      </c>
      <c r="AJ463" s="210" t="str">
        <f t="shared" si="156"/>
        <v/>
      </c>
      <c r="AK463" s="211" t="str">
        <f t="shared" si="147"/>
        <v/>
      </c>
      <c r="AL463" s="212" t="str">
        <f t="shared" si="157"/>
        <v/>
      </c>
      <c r="AM463" s="213" t="str">
        <f t="shared" si="160"/>
        <v/>
      </c>
      <c r="AN463" s="213" t="str">
        <f t="shared" si="158"/>
        <v/>
      </c>
      <c r="AO463" s="212" t="str">
        <f t="shared" si="159"/>
        <v/>
      </c>
    </row>
    <row r="464" spans="1:41" ht="15" customHeight="1" x14ac:dyDescent="0.25">
      <c r="A464" s="72">
        <v>463</v>
      </c>
      <c r="B464" s="214"/>
      <c r="C464" s="214"/>
      <c r="D464" s="204"/>
      <c r="E464" s="204"/>
      <c r="F464" s="151"/>
      <c r="G464" s="151"/>
      <c r="H464" s="36"/>
      <c r="I464" s="80"/>
      <c r="J464" s="80"/>
      <c r="K464" s="81"/>
      <c r="L464" s="152"/>
      <c r="M464" s="152"/>
      <c r="N464" s="215"/>
      <c r="O464" s="152"/>
      <c r="P464" s="80"/>
      <c r="Q464" s="37" t="str">
        <f t="shared" si="148"/>
        <v/>
      </c>
      <c r="R464" s="37" t="str">
        <f t="shared" si="149"/>
        <v/>
      </c>
      <c r="S464" s="37" t="str">
        <f t="shared" si="150"/>
        <v/>
      </c>
      <c r="T464" s="69" t="str">
        <f t="shared" si="151"/>
        <v/>
      </c>
      <c r="U464" s="37" t="str">
        <f t="shared" si="145"/>
        <v/>
      </c>
      <c r="V464" s="37" t="str">
        <f t="shared" si="146"/>
        <v/>
      </c>
      <c r="W464" s="206" t="str">
        <f t="shared" si="143"/>
        <v/>
      </c>
      <c r="X464" s="206" t="str">
        <f t="shared" si="144"/>
        <v/>
      </c>
      <c r="Y464" s="37" t="str">
        <f t="shared" si="141"/>
        <v/>
      </c>
      <c r="Z464" s="37" t="str">
        <f t="shared" si="142"/>
        <v/>
      </c>
      <c r="AA464" s="38" t="str">
        <f t="shared" si="152"/>
        <v/>
      </c>
      <c r="AB464" s="39" t="str">
        <f t="shared" si="153"/>
        <v/>
      </c>
      <c r="AC464" s="146" t="str">
        <f>IF(ISBLANK($F464),"",IF(ISNA(VBLookup($F464,Сектора!$B$2:$G$6725,4)),"Unknown",VBLookup($F464,Сектора!$B$2:$G$6725,4)))</f>
        <v/>
      </c>
      <c r="AD464" s="146" t="str">
        <f>IF(ISBLANK($F464),"",IF(ISNA(VBLookup($F464,Сектора!$B$2:$G$6725,3)),"Unknown",VBLookup($F464,Сектора!$B$2:$G$6725,3)))</f>
        <v/>
      </c>
      <c r="AE464" s="146" t="str">
        <f>IF(ISBLANK($F464),"",IF(ISNA(VBLookup($F464,Сектора!$B$2:$G$6725,6)),"Unknown",VBLookup($F464,Сектора!$B$2:$G$6725,6)))</f>
        <v/>
      </c>
      <c r="AF464" s="146" t="str">
        <f>IF(ISNUMBER($B464),VBLookup(WEEKDAY($B464,2),Служебный!$I$2:$J$8,2),"")</f>
        <v/>
      </c>
      <c r="AG464" s="38" t="str">
        <f t="shared" si="154"/>
        <v/>
      </c>
      <c r="AH464" s="146" t="str">
        <f>IF(ISNUMBER($B464),VBLookup(MONTH($B464),Служебный!$L$2:$M$13,2),"")</f>
        <v/>
      </c>
      <c r="AI464" s="38" t="str">
        <f t="shared" si="155"/>
        <v/>
      </c>
      <c r="AJ464" s="210" t="str">
        <f t="shared" si="156"/>
        <v/>
      </c>
      <c r="AK464" s="211" t="str">
        <f t="shared" si="147"/>
        <v/>
      </c>
      <c r="AL464" s="212" t="str">
        <f t="shared" si="157"/>
        <v/>
      </c>
      <c r="AM464" s="213" t="str">
        <f t="shared" si="160"/>
        <v/>
      </c>
      <c r="AN464" s="213" t="str">
        <f t="shared" si="158"/>
        <v/>
      </c>
      <c r="AO464" s="212" t="str">
        <f t="shared" si="159"/>
        <v/>
      </c>
    </row>
    <row r="465" spans="1:41" ht="15" customHeight="1" x14ac:dyDescent="0.25">
      <c r="A465" s="72">
        <v>464</v>
      </c>
      <c r="B465" s="214"/>
      <c r="C465" s="214"/>
      <c r="D465" s="204"/>
      <c r="E465" s="204"/>
      <c r="F465" s="151"/>
      <c r="G465" s="151"/>
      <c r="H465" s="36"/>
      <c r="I465" s="80"/>
      <c r="J465" s="80"/>
      <c r="K465" s="81"/>
      <c r="L465" s="152"/>
      <c r="M465" s="152"/>
      <c r="N465" s="215"/>
      <c r="O465" s="152"/>
      <c r="P465" s="80"/>
      <c r="Q465" s="37" t="str">
        <f t="shared" si="148"/>
        <v/>
      </c>
      <c r="R465" s="37" t="str">
        <f t="shared" si="149"/>
        <v/>
      </c>
      <c r="S465" s="37" t="str">
        <f t="shared" si="150"/>
        <v/>
      </c>
      <c r="T465" s="69" t="str">
        <f t="shared" si="151"/>
        <v/>
      </c>
      <c r="U465" s="37" t="str">
        <f t="shared" si="145"/>
        <v/>
      </c>
      <c r="V465" s="37" t="str">
        <f t="shared" si="146"/>
        <v/>
      </c>
      <c r="W465" s="206" t="str">
        <f t="shared" si="143"/>
        <v/>
      </c>
      <c r="X465" s="206" t="str">
        <f t="shared" si="144"/>
        <v/>
      </c>
      <c r="Y465" s="37" t="str">
        <f t="shared" si="141"/>
        <v/>
      </c>
      <c r="Z465" s="37" t="str">
        <f t="shared" si="142"/>
        <v/>
      </c>
      <c r="AA465" s="38" t="str">
        <f t="shared" si="152"/>
        <v/>
      </c>
      <c r="AB465" s="39" t="str">
        <f t="shared" si="153"/>
        <v/>
      </c>
      <c r="AC465" s="146" t="str">
        <f>IF(ISBLANK($F465),"",IF(ISNA(VBLookup($F465,Сектора!$B$2:$G$6725,4)),"Unknown",VBLookup($F465,Сектора!$B$2:$G$6725,4)))</f>
        <v/>
      </c>
      <c r="AD465" s="146" t="str">
        <f>IF(ISBLANK($F465),"",IF(ISNA(VBLookup($F465,Сектора!$B$2:$G$6725,3)),"Unknown",VBLookup($F465,Сектора!$B$2:$G$6725,3)))</f>
        <v/>
      </c>
      <c r="AE465" s="146" t="str">
        <f>IF(ISBLANK($F465),"",IF(ISNA(VBLookup($F465,Сектора!$B$2:$G$6725,6)),"Unknown",VBLookup($F465,Сектора!$B$2:$G$6725,6)))</f>
        <v/>
      </c>
      <c r="AF465" s="146" t="str">
        <f>IF(ISNUMBER($B465),VBLookup(WEEKDAY($B465,2),Служебный!$I$2:$J$8,2),"")</f>
        <v/>
      </c>
      <c r="AG465" s="38" t="str">
        <f t="shared" si="154"/>
        <v/>
      </c>
      <c r="AH465" s="146" t="str">
        <f>IF(ISNUMBER($B465),VBLookup(MONTH($B465),Служебный!$L$2:$M$13,2),"")</f>
        <v/>
      </c>
      <c r="AI465" s="38" t="str">
        <f t="shared" si="155"/>
        <v/>
      </c>
      <c r="AJ465" s="210" t="str">
        <f t="shared" si="156"/>
        <v/>
      </c>
      <c r="AK465" s="211" t="str">
        <f t="shared" si="147"/>
        <v/>
      </c>
      <c r="AL465" s="212" t="str">
        <f t="shared" si="157"/>
        <v/>
      </c>
      <c r="AM465" s="213" t="str">
        <f t="shared" si="160"/>
        <v/>
      </c>
      <c r="AN465" s="213" t="str">
        <f t="shared" si="158"/>
        <v/>
      </c>
      <c r="AO465" s="212" t="str">
        <f t="shared" si="159"/>
        <v/>
      </c>
    </row>
    <row r="466" spans="1:41" ht="15" customHeight="1" x14ac:dyDescent="0.25">
      <c r="A466" s="72">
        <v>465</v>
      </c>
      <c r="B466" s="214"/>
      <c r="C466" s="214"/>
      <c r="D466" s="204"/>
      <c r="E466" s="204"/>
      <c r="F466" s="151"/>
      <c r="G466" s="151"/>
      <c r="H466" s="36"/>
      <c r="I466" s="80"/>
      <c r="J466" s="80"/>
      <c r="K466" s="81"/>
      <c r="L466" s="152"/>
      <c r="M466" s="152"/>
      <c r="N466" s="215"/>
      <c r="O466" s="152"/>
      <c r="P466" s="80"/>
      <c r="Q466" s="37" t="str">
        <f t="shared" si="148"/>
        <v/>
      </c>
      <c r="R466" s="37" t="str">
        <f t="shared" si="149"/>
        <v/>
      </c>
      <c r="S466" s="37" t="str">
        <f t="shared" si="150"/>
        <v/>
      </c>
      <c r="T466" s="69" t="str">
        <f t="shared" si="151"/>
        <v/>
      </c>
      <c r="U466" s="37" t="str">
        <f t="shared" si="145"/>
        <v/>
      </c>
      <c r="V466" s="37" t="str">
        <f t="shared" si="146"/>
        <v/>
      </c>
      <c r="W466" s="206" t="str">
        <f t="shared" si="143"/>
        <v/>
      </c>
      <c r="X466" s="206" t="str">
        <f t="shared" si="144"/>
        <v/>
      </c>
      <c r="Y466" s="37" t="str">
        <f t="shared" si="141"/>
        <v/>
      </c>
      <c r="Z466" s="37" t="str">
        <f t="shared" si="142"/>
        <v/>
      </c>
      <c r="AA466" s="38" t="str">
        <f t="shared" si="152"/>
        <v/>
      </c>
      <c r="AB466" s="39" t="str">
        <f t="shared" si="153"/>
        <v/>
      </c>
      <c r="AC466" s="146" t="str">
        <f>IF(ISBLANK($F466),"",IF(ISNA(VBLookup($F466,Сектора!$B$2:$G$6725,4)),"Unknown",VBLookup($F466,Сектора!$B$2:$G$6725,4)))</f>
        <v/>
      </c>
      <c r="AD466" s="146" t="str">
        <f>IF(ISBLANK($F466),"",IF(ISNA(VBLookup($F466,Сектора!$B$2:$G$6725,3)),"Unknown",VBLookup($F466,Сектора!$B$2:$G$6725,3)))</f>
        <v/>
      </c>
      <c r="AE466" s="146" t="str">
        <f>IF(ISBLANK($F466),"",IF(ISNA(VBLookup($F466,Сектора!$B$2:$G$6725,6)),"Unknown",VBLookup($F466,Сектора!$B$2:$G$6725,6)))</f>
        <v/>
      </c>
      <c r="AF466" s="146" t="str">
        <f>IF(ISNUMBER($B466),VBLookup(WEEKDAY($B466,2),Служебный!$I$2:$J$8,2),"")</f>
        <v/>
      </c>
      <c r="AG466" s="38" t="str">
        <f t="shared" si="154"/>
        <v/>
      </c>
      <c r="AH466" s="146" t="str">
        <f>IF(ISNUMBER($B466),VBLookup(MONTH($B466),Служебный!$L$2:$M$13,2),"")</f>
        <v/>
      </c>
      <c r="AI466" s="38" t="str">
        <f t="shared" si="155"/>
        <v/>
      </c>
      <c r="AJ466" s="210" t="str">
        <f t="shared" si="156"/>
        <v/>
      </c>
      <c r="AK466" s="211" t="str">
        <f t="shared" si="147"/>
        <v/>
      </c>
      <c r="AL466" s="212" t="str">
        <f t="shared" si="157"/>
        <v/>
      </c>
      <c r="AM466" s="213" t="str">
        <f t="shared" si="160"/>
        <v/>
      </c>
      <c r="AN466" s="213" t="str">
        <f t="shared" si="158"/>
        <v/>
      </c>
      <c r="AO466" s="212" t="str">
        <f t="shared" si="159"/>
        <v/>
      </c>
    </row>
    <row r="467" spans="1:41" ht="15" customHeight="1" x14ac:dyDescent="0.25">
      <c r="A467" s="72">
        <v>466</v>
      </c>
      <c r="B467" s="214"/>
      <c r="C467" s="214"/>
      <c r="D467" s="204"/>
      <c r="E467" s="204"/>
      <c r="F467" s="151"/>
      <c r="G467" s="151"/>
      <c r="H467" s="36"/>
      <c r="I467" s="80"/>
      <c r="J467" s="80"/>
      <c r="K467" s="81"/>
      <c r="L467" s="152"/>
      <c r="M467" s="152"/>
      <c r="N467" s="215"/>
      <c r="O467" s="152"/>
      <c r="P467" s="80"/>
      <c r="Q467" s="37" t="str">
        <f t="shared" si="148"/>
        <v/>
      </c>
      <c r="R467" s="37" t="str">
        <f t="shared" si="149"/>
        <v/>
      </c>
      <c r="S467" s="37" t="str">
        <f t="shared" si="150"/>
        <v/>
      </c>
      <c r="T467" s="69" t="str">
        <f t="shared" si="151"/>
        <v/>
      </c>
      <c r="U467" s="37" t="str">
        <f t="shared" si="145"/>
        <v/>
      </c>
      <c r="V467" s="37" t="str">
        <f t="shared" si="146"/>
        <v/>
      </c>
      <c r="W467" s="206" t="str">
        <f t="shared" si="143"/>
        <v/>
      </c>
      <c r="X467" s="206" t="str">
        <f t="shared" si="144"/>
        <v/>
      </c>
      <c r="Y467" s="37" t="str">
        <f t="shared" si="141"/>
        <v/>
      </c>
      <c r="Z467" s="37" t="str">
        <f t="shared" si="142"/>
        <v/>
      </c>
      <c r="AA467" s="38" t="str">
        <f t="shared" si="152"/>
        <v/>
      </c>
      <c r="AB467" s="39" t="str">
        <f t="shared" si="153"/>
        <v/>
      </c>
      <c r="AC467" s="146" t="str">
        <f>IF(ISBLANK($F467),"",IF(ISNA(VBLookup($F467,Сектора!$B$2:$G$6725,4)),"Unknown",VBLookup($F467,Сектора!$B$2:$G$6725,4)))</f>
        <v/>
      </c>
      <c r="AD467" s="146" t="str">
        <f>IF(ISBLANK($F467),"",IF(ISNA(VBLookup($F467,Сектора!$B$2:$G$6725,3)),"Unknown",VBLookup($F467,Сектора!$B$2:$G$6725,3)))</f>
        <v/>
      </c>
      <c r="AE467" s="146" t="str">
        <f>IF(ISBLANK($F467),"",IF(ISNA(VBLookup($F467,Сектора!$B$2:$G$6725,6)),"Unknown",VBLookup($F467,Сектора!$B$2:$G$6725,6)))</f>
        <v/>
      </c>
      <c r="AF467" s="146" t="str">
        <f>IF(ISNUMBER($B467),VBLookup(WEEKDAY($B467,2),Служебный!$I$2:$J$8,2),"")</f>
        <v/>
      </c>
      <c r="AG467" s="38" t="str">
        <f t="shared" si="154"/>
        <v/>
      </c>
      <c r="AH467" s="146" t="str">
        <f>IF(ISNUMBER($B467),VBLookup(MONTH($B467),Служебный!$L$2:$M$13,2),"")</f>
        <v/>
      </c>
      <c r="AI467" s="38" t="str">
        <f t="shared" si="155"/>
        <v/>
      </c>
      <c r="AJ467" s="210" t="str">
        <f t="shared" si="156"/>
        <v/>
      </c>
      <c r="AK467" s="211" t="str">
        <f t="shared" si="147"/>
        <v/>
      </c>
      <c r="AL467" s="212" t="str">
        <f t="shared" si="157"/>
        <v/>
      </c>
      <c r="AM467" s="213" t="str">
        <f t="shared" si="160"/>
        <v/>
      </c>
      <c r="AN467" s="213" t="str">
        <f t="shared" si="158"/>
        <v/>
      </c>
      <c r="AO467" s="212" t="str">
        <f t="shared" si="159"/>
        <v/>
      </c>
    </row>
    <row r="468" spans="1:41" ht="15" customHeight="1" x14ac:dyDescent="0.25">
      <c r="A468" s="72">
        <v>467</v>
      </c>
      <c r="B468" s="214"/>
      <c r="C468" s="214"/>
      <c r="D468" s="204"/>
      <c r="E468" s="204"/>
      <c r="F468" s="151"/>
      <c r="G468" s="151"/>
      <c r="H468" s="36"/>
      <c r="I468" s="80"/>
      <c r="J468" s="80"/>
      <c r="K468" s="81"/>
      <c r="L468" s="152"/>
      <c r="M468" s="152"/>
      <c r="N468" s="215"/>
      <c r="O468" s="152"/>
      <c r="P468" s="80"/>
      <c r="Q468" s="37" t="str">
        <f t="shared" si="148"/>
        <v/>
      </c>
      <c r="R468" s="37" t="str">
        <f t="shared" si="149"/>
        <v/>
      </c>
      <c r="S468" s="37" t="str">
        <f t="shared" si="150"/>
        <v/>
      </c>
      <c r="T468" s="69" t="str">
        <f t="shared" si="151"/>
        <v/>
      </c>
      <c r="U468" s="37" t="str">
        <f t="shared" si="145"/>
        <v/>
      </c>
      <c r="V468" s="37" t="str">
        <f t="shared" si="146"/>
        <v/>
      </c>
      <c r="W468" s="206" t="str">
        <f t="shared" si="143"/>
        <v/>
      </c>
      <c r="X468" s="206" t="str">
        <f t="shared" si="144"/>
        <v/>
      </c>
      <c r="Y468" s="37" t="str">
        <f t="shared" si="141"/>
        <v/>
      </c>
      <c r="Z468" s="37" t="str">
        <f t="shared" si="142"/>
        <v/>
      </c>
      <c r="AA468" s="38" t="str">
        <f t="shared" si="152"/>
        <v/>
      </c>
      <c r="AB468" s="39" t="str">
        <f t="shared" si="153"/>
        <v/>
      </c>
      <c r="AC468" s="146" t="str">
        <f>IF(ISBLANK($F468),"",IF(ISNA(VBLookup($F468,Сектора!$B$2:$G$6725,4)),"Unknown",VBLookup($F468,Сектора!$B$2:$G$6725,4)))</f>
        <v/>
      </c>
      <c r="AD468" s="146" t="str">
        <f>IF(ISBLANK($F468),"",IF(ISNA(VBLookup($F468,Сектора!$B$2:$G$6725,3)),"Unknown",VBLookup($F468,Сектора!$B$2:$G$6725,3)))</f>
        <v/>
      </c>
      <c r="AE468" s="146" t="str">
        <f>IF(ISBLANK($F468),"",IF(ISNA(VBLookup($F468,Сектора!$B$2:$G$6725,6)),"Unknown",VBLookup($F468,Сектора!$B$2:$G$6725,6)))</f>
        <v/>
      </c>
      <c r="AF468" s="146" t="str">
        <f>IF(ISNUMBER($B468),VBLookup(WEEKDAY($B468,2),Служебный!$I$2:$J$8,2),"")</f>
        <v/>
      </c>
      <c r="AG468" s="38" t="str">
        <f t="shared" si="154"/>
        <v/>
      </c>
      <c r="AH468" s="146" t="str">
        <f>IF(ISNUMBER($B468),VBLookup(MONTH($B468),Служебный!$L$2:$M$13,2),"")</f>
        <v/>
      </c>
      <c r="AI468" s="38" t="str">
        <f t="shared" si="155"/>
        <v/>
      </c>
      <c r="AJ468" s="210" t="str">
        <f t="shared" si="156"/>
        <v/>
      </c>
      <c r="AK468" s="211" t="str">
        <f t="shared" si="147"/>
        <v/>
      </c>
      <c r="AL468" s="212" t="str">
        <f t="shared" si="157"/>
        <v/>
      </c>
      <c r="AM468" s="213" t="str">
        <f t="shared" si="160"/>
        <v/>
      </c>
      <c r="AN468" s="213" t="str">
        <f t="shared" si="158"/>
        <v/>
      </c>
      <c r="AO468" s="212" t="str">
        <f t="shared" si="159"/>
        <v/>
      </c>
    </row>
    <row r="469" spans="1:41" ht="15" customHeight="1" x14ac:dyDescent="0.25">
      <c r="A469" s="72">
        <v>468</v>
      </c>
      <c r="B469" s="214"/>
      <c r="C469" s="214"/>
      <c r="D469" s="204"/>
      <c r="E469" s="204"/>
      <c r="F469" s="151"/>
      <c r="G469" s="151"/>
      <c r="H469" s="36"/>
      <c r="I469" s="80"/>
      <c r="J469" s="80"/>
      <c r="K469" s="81"/>
      <c r="L469" s="152"/>
      <c r="M469" s="152"/>
      <c r="N469" s="215"/>
      <c r="O469" s="152"/>
      <c r="P469" s="80"/>
      <c r="Q469" s="37" t="str">
        <f t="shared" si="148"/>
        <v/>
      </c>
      <c r="R469" s="37" t="str">
        <f t="shared" si="149"/>
        <v/>
      </c>
      <c r="S469" s="37" t="str">
        <f t="shared" si="150"/>
        <v/>
      </c>
      <c r="T469" s="69" t="str">
        <f t="shared" si="151"/>
        <v/>
      </c>
      <c r="U469" s="37" t="str">
        <f t="shared" si="145"/>
        <v/>
      </c>
      <c r="V469" s="37" t="str">
        <f t="shared" si="146"/>
        <v/>
      </c>
      <c r="W469" s="206" t="str">
        <f t="shared" si="143"/>
        <v/>
      </c>
      <c r="X469" s="206" t="str">
        <f t="shared" si="144"/>
        <v/>
      </c>
      <c r="Y469" s="37" t="str">
        <f t="shared" si="141"/>
        <v/>
      </c>
      <c r="Z469" s="37" t="str">
        <f t="shared" si="142"/>
        <v/>
      </c>
      <c r="AA469" s="38" t="str">
        <f t="shared" si="152"/>
        <v/>
      </c>
      <c r="AB469" s="39" t="str">
        <f t="shared" si="153"/>
        <v/>
      </c>
      <c r="AC469" s="146" t="str">
        <f>IF(ISBLANK($F469),"",IF(ISNA(VBLookup($F469,Сектора!$B$2:$G$6725,4)),"Unknown",VBLookup($F469,Сектора!$B$2:$G$6725,4)))</f>
        <v/>
      </c>
      <c r="AD469" s="146" t="str">
        <f>IF(ISBLANK($F469),"",IF(ISNA(VBLookup($F469,Сектора!$B$2:$G$6725,3)),"Unknown",VBLookup($F469,Сектора!$B$2:$G$6725,3)))</f>
        <v/>
      </c>
      <c r="AE469" s="146" t="str">
        <f>IF(ISBLANK($F469),"",IF(ISNA(VBLookup($F469,Сектора!$B$2:$G$6725,6)),"Unknown",VBLookup($F469,Сектора!$B$2:$G$6725,6)))</f>
        <v/>
      </c>
      <c r="AF469" s="146" t="str">
        <f>IF(ISNUMBER($B469),VBLookup(WEEKDAY($B469,2),Служебный!$I$2:$J$8,2),"")</f>
        <v/>
      </c>
      <c r="AG469" s="38" t="str">
        <f t="shared" si="154"/>
        <v/>
      </c>
      <c r="AH469" s="146" t="str">
        <f>IF(ISNUMBER($B469),VBLookup(MONTH($B469),Служебный!$L$2:$M$13,2),"")</f>
        <v/>
      </c>
      <c r="AI469" s="38" t="str">
        <f t="shared" si="155"/>
        <v/>
      </c>
      <c r="AJ469" s="210" t="str">
        <f t="shared" si="156"/>
        <v/>
      </c>
      <c r="AK469" s="211" t="str">
        <f t="shared" si="147"/>
        <v/>
      </c>
      <c r="AL469" s="212" t="str">
        <f t="shared" si="157"/>
        <v/>
      </c>
      <c r="AM469" s="213" t="str">
        <f t="shared" si="160"/>
        <v/>
      </c>
      <c r="AN469" s="213" t="str">
        <f t="shared" si="158"/>
        <v/>
      </c>
      <c r="AO469" s="212" t="str">
        <f t="shared" si="159"/>
        <v/>
      </c>
    </row>
    <row r="470" spans="1:41" ht="15" customHeight="1" x14ac:dyDescent="0.25">
      <c r="A470" s="72">
        <v>469</v>
      </c>
      <c r="B470" s="214"/>
      <c r="C470" s="214"/>
      <c r="D470" s="204"/>
      <c r="E470" s="204"/>
      <c r="F470" s="151"/>
      <c r="G470" s="151"/>
      <c r="H470" s="36"/>
      <c r="I470" s="80"/>
      <c r="J470" s="80"/>
      <c r="K470" s="81"/>
      <c r="L470" s="152"/>
      <c r="M470" s="152"/>
      <c r="N470" s="215"/>
      <c r="O470" s="152"/>
      <c r="P470" s="80"/>
      <c r="Q470" s="37" t="str">
        <f t="shared" si="148"/>
        <v/>
      </c>
      <c r="R470" s="37" t="str">
        <f t="shared" si="149"/>
        <v/>
      </c>
      <c r="S470" s="37" t="str">
        <f t="shared" si="150"/>
        <v/>
      </c>
      <c r="T470" s="69" t="str">
        <f t="shared" si="151"/>
        <v/>
      </c>
      <c r="U470" s="37" t="str">
        <f t="shared" si="145"/>
        <v/>
      </c>
      <c r="V470" s="37" t="str">
        <f t="shared" si="146"/>
        <v/>
      </c>
      <c r="W470" s="206" t="str">
        <f t="shared" si="143"/>
        <v/>
      </c>
      <c r="X470" s="206" t="str">
        <f t="shared" si="144"/>
        <v/>
      </c>
      <c r="Y470" s="37" t="str">
        <f t="shared" ref="Y470:Y533" si="161">IF(AND(ISNUMBER($Y469),ISNUMBER($U470)),$Y469+$U470,"")</f>
        <v/>
      </c>
      <c r="Z470" s="37" t="str">
        <f t="shared" ref="Z470:Z533" si="162">IF(AND(ISNUMBER($Z469),ISNUMBER($V470)),$Z469+$V470,"")</f>
        <v/>
      </c>
      <c r="AA470" s="38" t="str">
        <f t="shared" si="152"/>
        <v/>
      </c>
      <c r="AB470" s="39" t="str">
        <f t="shared" si="153"/>
        <v/>
      </c>
      <c r="AC470" s="146" t="str">
        <f>IF(ISBLANK($F470),"",IF(ISNA(VBLookup($F470,Сектора!$B$2:$G$6725,4)),"Unknown",VBLookup($F470,Сектора!$B$2:$G$6725,4)))</f>
        <v/>
      </c>
      <c r="AD470" s="146" t="str">
        <f>IF(ISBLANK($F470),"",IF(ISNA(VBLookup($F470,Сектора!$B$2:$G$6725,3)),"Unknown",VBLookup($F470,Сектора!$B$2:$G$6725,3)))</f>
        <v/>
      </c>
      <c r="AE470" s="146" t="str">
        <f>IF(ISBLANK($F470),"",IF(ISNA(VBLookup($F470,Сектора!$B$2:$G$6725,6)),"Unknown",VBLookup($F470,Сектора!$B$2:$G$6725,6)))</f>
        <v/>
      </c>
      <c r="AF470" s="146" t="str">
        <f>IF(ISNUMBER($B470),VBLookup(WEEKDAY($B470,2),Служебный!$I$2:$J$8,2),"")</f>
        <v/>
      </c>
      <c r="AG470" s="38" t="str">
        <f t="shared" si="154"/>
        <v/>
      </c>
      <c r="AH470" s="146" t="str">
        <f>IF(ISNUMBER($B470),VBLookup(MONTH($B470),Служебный!$L$2:$M$13,2),"")</f>
        <v/>
      </c>
      <c r="AI470" s="38" t="str">
        <f t="shared" si="155"/>
        <v/>
      </c>
      <c r="AJ470" s="210" t="str">
        <f t="shared" si="156"/>
        <v/>
      </c>
      <c r="AK470" s="211" t="str">
        <f t="shared" si="147"/>
        <v/>
      </c>
      <c r="AL470" s="212" t="str">
        <f t="shared" si="157"/>
        <v/>
      </c>
      <c r="AM470" s="213" t="str">
        <f t="shared" si="160"/>
        <v/>
      </c>
      <c r="AN470" s="213" t="str">
        <f t="shared" si="158"/>
        <v/>
      </c>
      <c r="AO470" s="212" t="str">
        <f t="shared" si="159"/>
        <v/>
      </c>
    </row>
    <row r="471" spans="1:41" ht="15" customHeight="1" x14ac:dyDescent="0.25">
      <c r="A471" s="72">
        <v>470</v>
      </c>
      <c r="B471" s="214"/>
      <c r="C471" s="214"/>
      <c r="D471" s="204"/>
      <c r="E471" s="204"/>
      <c r="F471" s="151"/>
      <c r="G471" s="151"/>
      <c r="H471" s="36"/>
      <c r="I471" s="80"/>
      <c r="J471" s="80"/>
      <c r="K471" s="81"/>
      <c r="L471" s="152"/>
      <c r="M471" s="152"/>
      <c r="N471" s="215"/>
      <c r="O471" s="152"/>
      <c r="P471" s="80"/>
      <c r="Q471" s="37" t="str">
        <f t="shared" si="148"/>
        <v/>
      </c>
      <c r="R471" s="37" t="str">
        <f t="shared" si="149"/>
        <v/>
      </c>
      <c r="S471" s="37" t="str">
        <f t="shared" si="150"/>
        <v/>
      </c>
      <c r="T471" s="69" t="str">
        <f t="shared" si="151"/>
        <v/>
      </c>
      <c r="U471" s="37" t="str">
        <f t="shared" si="145"/>
        <v/>
      </c>
      <c r="V471" s="37" t="str">
        <f t="shared" si="146"/>
        <v/>
      </c>
      <c r="W471" s="206" t="str">
        <f t="shared" si="143"/>
        <v/>
      </c>
      <c r="X471" s="206" t="str">
        <f t="shared" si="144"/>
        <v/>
      </c>
      <c r="Y471" s="37" t="str">
        <f t="shared" si="161"/>
        <v/>
      </c>
      <c r="Z471" s="37" t="str">
        <f t="shared" si="162"/>
        <v/>
      </c>
      <c r="AA471" s="38" t="str">
        <f t="shared" si="152"/>
        <v/>
      </c>
      <c r="AB471" s="39" t="str">
        <f t="shared" si="153"/>
        <v/>
      </c>
      <c r="AC471" s="146" t="str">
        <f>IF(ISBLANK($F471),"",IF(ISNA(VBLookup($F471,Сектора!$B$2:$G$6725,4)),"Unknown",VBLookup($F471,Сектора!$B$2:$G$6725,4)))</f>
        <v/>
      </c>
      <c r="AD471" s="146" t="str">
        <f>IF(ISBLANK($F471),"",IF(ISNA(VBLookup($F471,Сектора!$B$2:$G$6725,3)),"Unknown",VBLookup($F471,Сектора!$B$2:$G$6725,3)))</f>
        <v/>
      </c>
      <c r="AE471" s="146" t="str">
        <f>IF(ISBLANK($F471),"",IF(ISNA(VBLookup($F471,Сектора!$B$2:$G$6725,6)),"Unknown",VBLookup($F471,Сектора!$B$2:$G$6725,6)))</f>
        <v/>
      </c>
      <c r="AF471" s="146" t="str">
        <f>IF(ISNUMBER($B471),VBLookup(WEEKDAY($B471,2),Служебный!$I$2:$J$8,2),"")</f>
        <v/>
      </c>
      <c r="AG471" s="38" t="str">
        <f t="shared" si="154"/>
        <v/>
      </c>
      <c r="AH471" s="146" t="str">
        <f>IF(ISNUMBER($B471),VBLookup(MONTH($B471),Служебный!$L$2:$M$13,2),"")</f>
        <v/>
      </c>
      <c r="AI471" s="38" t="str">
        <f t="shared" si="155"/>
        <v/>
      </c>
      <c r="AJ471" s="210" t="str">
        <f t="shared" si="156"/>
        <v/>
      </c>
      <c r="AK471" s="211" t="str">
        <f t="shared" si="147"/>
        <v/>
      </c>
      <c r="AL471" s="212" t="str">
        <f t="shared" si="157"/>
        <v/>
      </c>
      <c r="AM471" s="213" t="str">
        <f t="shared" si="160"/>
        <v/>
      </c>
      <c r="AN471" s="213" t="str">
        <f t="shared" si="158"/>
        <v/>
      </c>
      <c r="AO471" s="212" t="str">
        <f t="shared" si="159"/>
        <v/>
      </c>
    </row>
    <row r="472" spans="1:41" ht="15" customHeight="1" x14ac:dyDescent="0.25">
      <c r="A472" s="72">
        <v>471</v>
      </c>
      <c r="B472" s="214"/>
      <c r="C472" s="214"/>
      <c r="D472" s="204"/>
      <c r="E472" s="204"/>
      <c r="F472" s="151"/>
      <c r="G472" s="151"/>
      <c r="H472" s="36"/>
      <c r="I472" s="80"/>
      <c r="J472" s="80"/>
      <c r="K472" s="81"/>
      <c r="L472" s="152"/>
      <c r="M472" s="152"/>
      <c r="N472" s="215"/>
      <c r="O472" s="152"/>
      <c r="P472" s="80"/>
      <c r="Q472" s="37" t="str">
        <f t="shared" si="148"/>
        <v/>
      </c>
      <c r="R472" s="37" t="str">
        <f t="shared" si="149"/>
        <v/>
      </c>
      <c r="S472" s="37" t="str">
        <f t="shared" si="150"/>
        <v/>
      </c>
      <c r="T472" s="69" t="str">
        <f t="shared" si="151"/>
        <v/>
      </c>
      <c r="U472" s="37" t="str">
        <f t="shared" si="145"/>
        <v/>
      </c>
      <c r="V472" s="37" t="str">
        <f t="shared" si="146"/>
        <v/>
      </c>
      <c r="W472" s="206" t="str">
        <f t="shared" si="143"/>
        <v/>
      </c>
      <c r="X472" s="206" t="str">
        <f t="shared" si="144"/>
        <v/>
      </c>
      <c r="Y472" s="37" t="str">
        <f t="shared" si="161"/>
        <v/>
      </c>
      <c r="Z472" s="37" t="str">
        <f t="shared" si="162"/>
        <v/>
      </c>
      <c r="AA472" s="38" t="str">
        <f t="shared" si="152"/>
        <v/>
      </c>
      <c r="AB472" s="39" t="str">
        <f t="shared" si="153"/>
        <v/>
      </c>
      <c r="AC472" s="146" t="str">
        <f>IF(ISBLANK($F472),"",IF(ISNA(VBLookup($F472,Сектора!$B$2:$G$6725,4)),"Unknown",VBLookup($F472,Сектора!$B$2:$G$6725,4)))</f>
        <v/>
      </c>
      <c r="AD472" s="146" t="str">
        <f>IF(ISBLANK($F472),"",IF(ISNA(VBLookup($F472,Сектора!$B$2:$G$6725,3)),"Unknown",VBLookup($F472,Сектора!$B$2:$G$6725,3)))</f>
        <v/>
      </c>
      <c r="AE472" s="146" t="str">
        <f>IF(ISBLANK($F472),"",IF(ISNA(VBLookup($F472,Сектора!$B$2:$G$6725,6)),"Unknown",VBLookup($F472,Сектора!$B$2:$G$6725,6)))</f>
        <v/>
      </c>
      <c r="AF472" s="146" t="str">
        <f>IF(ISNUMBER($B472),VBLookup(WEEKDAY($B472,2),Служебный!$I$2:$J$8,2),"")</f>
        <v/>
      </c>
      <c r="AG472" s="38" t="str">
        <f t="shared" si="154"/>
        <v/>
      </c>
      <c r="AH472" s="146" t="str">
        <f>IF(ISNUMBER($B472),VBLookup(MONTH($B472),Служебный!$L$2:$M$13,2),"")</f>
        <v/>
      </c>
      <c r="AI472" s="38" t="str">
        <f t="shared" si="155"/>
        <v/>
      </c>
      <c r="AJ472" s="210" t="str">
        <f t="shared" si="156"/>
        <v/>
      </c>
      <c r="AK472" s="211" t="str">
        <f t="shared" si="147"/>
        <v/>
      </c>
      <c r="AL472" s="212" t="str">
        <f t="shared" si="157"/>
        <v/>
      </c>
      <c r="AM472" s="213" t="str">
        <f t="shared" si="160"/>
        <v/>
      </c>
      <c r="AN472" s="213" t="str">
        <f t="shared" si="158"/>
        <v/>
      </c>
      <c r="AO472" s="212" t="str">
        <f t="shared" si="159"/>
        <v/>
      </c>
    </row>
    <row r="473" spans="1:41" ht="15" customHeight="1" x14ac:dyDescent="0.25">
      <c r="A473" s="72">
        <v>472</v>
      </c>
      <c r="B473" s="214"/>
      <c r="C473" s="214"/>
      <c r="D473" s="204"/>
      <c r="E473" s="204"/>
      <c r="F473" s="151"/>
      <c r="G473" s="151"/>
      <c r="H473" s="36"/>
      <c r="I473" s="80"/>
      <c r="J473" s="80"/>
      <c r="K473" s="81"/>
      <c r="L473" s="152"/>
      <c r="M473" s="152"/>
      <c r="N473" s="215"/>
      <c r="O473" s="152"/>
      <c r="P473" s="80"/>
      <c r="Q473" s="37" t="str">
        <f t="shared" si="148"/>
        <v/>
      </c>
      <c r="R473" s="37" t="str">
        <f t="shared" si="149"/>
        <v/>
      </c>
      <c r="S473" s="37" t="str">
        <f t="shared" si="150"/>
        <v/>
      </c>
      <c r="T473" s="69" t="str">
        <f t="shared" si="151"/>
        <v/>
      </c>
      <c r="U473" s="37" t="str">
        <f t="shared" si="145"/>
        <v/>
      </c>
      <c r="V473" s="37" t="str">
        <f t="shared" si="146"/>
        <v/>
      </c>
      <c r="W473" s="206" t="str">
        <f t="shared" ref="W473:W536" si="163">IF(AND(ISNUMBER($Y472),ISNUMBER($U473)),IF($Y472&gt;0,$U473/$Y472,0),"")</f>
        <v/>
      </c>
      <c r="X473" s="206" t="str">
        <f t="shared" ref="X473:X536" si="164">IF(AND(ISNUMBER($Z472),ISNUMBER($V473)),IF($Z472&gt;0,$V473/$Z472,0),"")</f>
        <v/>
      </c>
      <c r="Y473" s="37" t="str">
        <f t="shared" si="161"/>
        <v/>
      </c>
      <c r="Z473" s="37" t="str">
        <f t="shared" si="162"/>
        <v/>
      </c>
      <c r="AA473" s="38" t="str">
        <f t="shared" si="152"/>
        <v/>
      </c>
      <c r="AB473" s="39" t="str">
        <f t="shared" si="153"/>
        <v/>
      </c>
      <c r="AC473" s="146" t="str">
        <f>IF(ISBLANK($F473),"",IF(ISNA(VBLookup($F473,Сектора!$B$2:$G$6725,4)),"Unknown",VBLookup($F473,Сектора!$B$2:$G$6725,4)))</f>
        <v/>
      </c>
      <c r="AD473" s="146" t="str">
        <f>IF(ISBLANK($F473),"",IF(ISNA(VBLookup($F473,Сектора!$B$2:$G$6725,3)),"Unknown",VBLookup($F473,Сектора!$B$2:$G$6725,3)))</f>
        <v/>
      </c>
      <c r="AE473" s="146" t="str">
        <f>IF(ISBLANK($F473),"",IF(ISNA(VBLookup($F473,Сектора!$B$2:$G$6725,6)),"Unknown",VBLookup($F473,Сектора!$B$2:$G$6725,6)))</f>
        <v/>
      </c>
      <c r="AF473" s="146" t="str">
        <f>IF(ISNUMBER($B473),VBLookup(WEEKDAY($B473,2),Служебный!$I$2:$J$8,2),"")</f>
        <v/>
      </c>
      <c r="AG473" s="38" t="str">
        <f t="shared" si="154"/>
        <v/>
      </c>
      <c r="AH473" s="146" t="str">
        <f>IF(ISNUMBER($B473),VBLookup(MONTH($B473),Служебный!$L$2:$M$13,2),"")</f>
        <v/>
      </c>
      <c r="AI473" s="38" t="str">
        <f t="shared" si="155"/>
        <v/>
      </c>
      <c r="AJ473" s="210" t="str">
        <f t="shared" si="156"/>
        <v/>
      </c>
      <c r="AK473" s="211" t="str">
        <f t="shared" si="147"/>
        <v/>
      </c>
      <c r="AL473" s="212" t="str">
        <f t="shared" si="157"/>
        <v/>
      </c>
      <c r="AM473" s="213" t="str">
        <f t="shared" si="160"/>
        <v/>
      </c>
      <c r="AN473" s="213" t="str">
        <f t="shared" si="158"/>
        <v/>
      </c>
      <c r="AO473" s="212" t="str">
        <f t="shared" si="159"/>
        <v/>
      </c>
    </row>
    <row r="474" spans="1:41" ht="15" customHeight="1" x14ac:dyDescent="0.25">
      <c r="A474" s="72">
        <v>473</v>
      </c>
      <c r="B474" s="214"/>
      <c r="C474" s="214"/>
      <c r="D474" s="204"/>
      <c r="E474" s="204"/>
      <c r="F474" s="151"/>
      <c r="G474" s="151"/>
      <c r="H474" s="36"/>
      <c r="I474" s="80"/>
      <c r="J474" s="80"/>
      <c r="K474" s="81"/>
      <c r="L474" s="152"/>
      <c r="M474" s="152"/>
      <c r="N474" s="215"/>
      <c r="O474" s="152"/>
      <c r="P474" s="80"/>
      <c r="Q474" s="37" t="str">
        <f t="shared" si="148"/>
        <v/>
      </c>
      <c r="R474" s="37" t="str">
        <f t="shared" si="149"/>
        <v/>
      </c>
      <c r="S474" s="37" t="str">
        <f t="shared" si="150"/>
        <v/>
      </c>
      <c r="T474" s="69" t="str">
        <f t="shared" si="151"/>
        <v/>
      </c>
      <c r="U474" s="37" t="str">
        <f t="shared" si="145"/>
        <v/>
      </c>
      <c r="V474" s="37" t="str">
        <f t="shared" si="146"/>
        <v/>
      </c>
      <c r="W474" s="206" t="str">
        <f t="shared" si="163"/>
        <v/>
      </c>
      <c r="X474" s="206" t="str">
        <f t="shared" si="164"/>
        <v/>
      </c>
      <c r="Y474" s="37" t="str">
        <f t="shared" si="161"/>
        <v/>
      </c>
      <c r="Z474" s="37" t="str">
        <f t="shared" si="162"/>
        <v/>
      </c>
      <c r="AA474" s="38" t="str">
        <f t="shared" si="152"/>
        <v/>
      </c>
      <c r="AB474" s="39" t="str">
        <f t="shared" si="153"/>
        <v/>
      </c>
      <c r="AC474" s="146" t="str">
        <f>IF(ISBLANK($F474),"",IF(ISNA(VBLookup($F474,Сектора!$B$2:$G$6725,4)),"Unknown",VBLookup($F474,Сектора!$B$2:$G$6725,4)))</f>
        <v/>
      </c>
      <c r="AD474" s="146" t="str">
        <f>IF(ISBLANK($F474),"",IF(ISNA(VBLookup($F474,Сектора!$B$2:$G$6725,3)),"Unknown",VBLookup($F474,Сектора!$B$2:$G$6725,3)))</f>
        <v/>
      </c>
      <c r="AE474" s="146" t="str">
        <f>IF(ISBLANK($F474),"",IF(ISNA(VBLookup($F474,Сектора!$B$2:$G$6725,6)),"Unknown",VBLookup($F474,Сектора!$B$2:$G$6725,6)))</f>
        <v/>
      </c>
      <c r="AF474" s="146" t="str">
        <f>IF(ISNUMBER($B474),VBLookup(WEEKDAY($B474,2),Служебный!$I$2:$J$8,2),"")</f>
        <v/>
      </c>
      <c r="AG474" s="38" t="str">
        <f t="shared" si="154"/>
        <v/>
      </c>
      <c r="AH474" s="146" t="str">
        <f>IF(ISNUMBER($B474),VBLookup(MONTH($B474),Служебный!$L$2:$M$13,2),"")</f>
        <v/>
      </c>
      <c r="AI474" s="38" t="str">
        <f t="shared" si="155"/>
        <v/>
      </c>
      <c r="AJ474" s="210" t="str">
        <f t="shared" si="156"/>
        <v/>
      </c>
      <c r="AK474" s="211" t="str">
        <f t="shared" si="147"/>
        <v/>
      </c>
      <c r="AL474" s="212" t="str">
        <f t="shared" si="157"/>
        <v/>
      </c>
      <c r="AM474" s="213" t="str">
        <f t="shared" si="160"/>
        <v/>
      </c>
      <c r="AN474" s="213" t="str">
        <f t="shared" si="158"/>
        <v/>
      </c>
      <c r="AO474" s="212" t="str">
        <f t="shared" si="159"/>
        <v/>
      </c>
    </row>
    <row r="475" spans="1:41" ht="15" customHeight="1" x14ac:dyDescent="0.25">
      <c r="A475" s="72">
        <v>474</v>
      </c>
      <c r="B475" s="214"/>
      <c r="C475" s="214"/>
      <c r="D475" s="204"/>
      <c r="E475" s="204"/>
      <c r="F475" s="151"/>
      <c r="G475" s="151"/>
      <c r="H475" s="36"/>
      <c r="I475" s="80"/>
      <c r="J475" s="80"/>
      <c r="K475" s="81"/>
      <c r="L475" s="152"/>
      <c r="M475" s="152"/>
      <c r="N475" s="215"/>
      <c r="O475" s="152"/>
      <c r="P475" s="80"/>
      <c r="Q475" s="37" t="str">
        <f t="shared" si="148"/>
        <v/>
      </c>
      <c r="R475" s="37" t="str">
        <f t="shared" si="149"/>
        <v/>
      </c>
      <c r="S475" s="37" t="str">
        <f t="shared" si="150"/>
        <v/>
      </c>
      <c r="T475" s="69" t="str">
        <f t="shared" si="151"/>
        <v/>
      </c>
      <c r="U475" s="37" t="str">
        <f t="shared" si="145"/>
        <v/>
      </c>
      <c r="V475" s="37" t="str">
        <f t="shared" si="146"/>
        <v/>
      </c>
      <c r="W475" s="206" t="str">
        <f t="shared" si="163"/>
        <v/>
      </c>
      <c r="X475" s="206" t="str">
        <f t="shared" si="164"/>
        <v/>
      </c>
      <c r="Y475" s="37" t="str">
        <f t="shared" si="161"/>
        <v/>
      </c>
      <c r="Z475" s="37" t="str">
        <f t="shared" si="162"/>
        <v/>
      </c>
      <c r="AA475" s="38" t="str">
        <f t="shared" si="152"/>
        <v/>
      </c>
      <c r="AB475" s="39" t="str">
        <f t="shared" si="153"/>
        <v/>
      </c>
      <c r="AC475" s="146" t="str">
        <f>IF(ISBLANK($F475),"",IF(ISNA(VBLookup($F475,Сектора!$B$2:$G$6725,4)),"Unknown",VBLookup($F475,Сектора!$B$2:$G$6725,4)))</f>
        <v/>
      </c>
      <c r="AD475" s="146" t="str">
        <f>IF(ISBLANK($F475),"",IF(ISNA(VBLookup($F475,Сектора!$B$2:$G$6725,3)),"Unknown",VBLookup($F475,Сектора!$B$2:$G$6725,3)))</f>
        <v/>
      </c>
      <c r="AE475" s="146" t="str">
        <f>IF(ISBLANK($F475),"",IF(ISNA(VBLookup($F475,Сектора!$B$2:$G$6725,6)),"Unknown",VBLookup($F475,Сектора!$B$2:$G$6725,6)))</f>
        <v/>
      </c>
      <c r="AF475" s="146" t="str">
        <f>IF(ISNUMBER($B475),VBLookup(WEEKDAY($B475,2),Служебный!$I$2:$J$8,2),"")</f>
        <v/>
      </c>
      <c r="AG475" s="38" t="str">
        <f t="shared" si="154"/>
        <v/>
      </c>
      <c r="AH475" s="146" t="str">
        <f>IF(ISNUMBER($B475),VBLookup(MONTH($B475),Служебный!$L$2:$M$13,2),"")</f>
        <v/>
      </c>
      <c r="AI475" s="38" t="str">
        <f t="shared" si="155"/>
        <v/>
      </c>
      <c r="AJ475" s="210" t="str">
        <f t="shared" si="156"/>
        <v/>
      </c>
      <c r="AK475" s="211" t="str">
        <f t="shared" si="147"/>
        <v/>
      </c>
      <c r="AL475" s="212" t="str">
        <f t="shared" si="157"/>
        <v/>
      </c>
      <c r="AM475" s="213" t="str">
        <f t="shared" si="160"/>
        <v/>
      </c>
      <c r="AN475" s="213" t="str">
        <f t="shared" si="158"/>
        <v/>
      </c>
      <c r="AO475" s="212" t="str">
        <f t="shared" si="159"/>
        <v/>
      </c>
    </row>
    <row r="476" spans="1:41" ht="15" customHeight="1" x14ac:dyDescent="0.25">
      <c r="A476" s="72">
        <v>475</v>
      </c>
      <c r="B476" s="214"/>
      <c r="C476" s="214"/>
      <c r="D476" s="204"/>
      <c r="E476" s="204"/>
      <c r="F476" s="151"/>
      <c r="G476" s="151"/>
      <c r="H476" s="36"/>
      <c r="I476" s="80"/>
      <c r="J476" s="80"/>
      <c r="K476" s="81"/>
      <c r="L476" s="152"/>
      <c r="M476" s="152"/>
      <c r="N476" s="215"/>
      <c r="O476" s="152"/>
      <c r="P476" s="80"/>
      <c r="Q476" s="37" t="str">
        <f t="shared" si="148"/>
        <v/>
      </c>
      <c r="R476" s="37" t="str">
        <f t="shared" si="149"/>
        <v/>
      </c>
      <c r="S476" s="37" t="str">
        <f t="shared" si="150"/>
        <v/>
      </c>
      <c r="T476" s="69" t="str">
        <f t="shared" si="151"/>
        <v/>
      </c>
      <c r="U476" s="37" t="str">
        <f t="shared" si="145"/>
        <v/>
      </c>
      <c r="V476" s="37" t="str">
        <f t="shared" si="146"/>
        <v/>
      </c>
      <c r="W476" s="206" t="str">
        <f t="shared" si="163"/>
        <v/>
      </c>
      <c r="X476" s="206" t="str">
        <f t="shared" si="164"/>
        <v/>
      </c>
      <c r="Y476" s="37" t="str">
        <f t="shared" si="161"/>
        <v/>
      </c>
      <c r="Z476" s="37" t="str">
        <f t="shared" si="162"/>
        <v/>
      </c>
      <c r="AA476" s="38" t="str">
        <f t="shared" si="152"/>
        <v/>
      </c>
      <c r="AB476" s="39" t="str">
        <f t="shared" si="153"/>
        <v/>
      </c>
      <c r="AC476" s="146" t="str">
        <f>IF(ISBLANK($F476),"",IF(ISNA(VBLookup($F476,Сектора!$B$2:$G$6725,4)),"Unknown",VBLookup($F476,Сектора!$B$2:$G$6725,4)))</f>
        <v/>
      </c>
      <c r="AD476" s="146" t="str">
        <f>IF(ISBLANK($F476),"",IF(ISNA(VBLookup($F476,Сектора!$B$2:$G$6725,3)),"Unknown",VBLookup($F476,Сектора!$B$2:$G$6725,3)))</f>
        <v/>
      </c>
      <c r="AE476" s="146" t="str">
        <f>IF(ISBLANK($F476),"",IF(ISNA(VBLookup($F476,Сектора!$B$2:$G$6725,6)),"Unknown",VBLookup($F476,Сектора!$B$2:$G$6725,6)))</f>
        <v/>
      </c>
      <c r="AF476" s="146" t="str">
        <f>IF(ISNUMBER($B476),VBLookup(WEEKDAY($B476,2),Служебный!$I$2:$J$8,2),"")</f>
        <v/>
      </c>
      <c r="AG476" s="38" t="str">
        <f t="shared" si="154"/>
        <v/>
      </c>
      <c r="AH476" s="146" t="str">
        <f>IF(ISNUMBER($B476),VBLookup(MONTH($B476),Служебный!$L$2:$M$13,2),"")</f>
        <v/>
      </c>
      <c r="AI476" s="38" t="str">
        <f t="shared" si="155"/>
        <v/>
      </c>
      <c r="AJ476" s="210" t="str">
        <f t="shared" si="156"/>
        <v/>
      </c>
      <c r="AK476" s="211" t="str">
        <f t="shared" si="147"/>
        <v/>
      </c>
      <c r="AL476" s="212" t="str">
        <f t="shared" si="157"/>
        <v/>
      </c>
      <c r="AM476" s="213" t="str">
        <f t="shared" si="160"/>
        <v/>
      </c>
      <c r="AN476" s="213" t="str">
        <f t="shared" si="158"/>
        <v/>
      </c>
      <c r="AO476" s="212" t="str">
        <f t="shared" si="159"/>
        <v/>
      </c>
    </row>
    <row r="477" spans="1:41" ht="15" customHeight="1" x14ac:dyDescent="0.25">
      <c r="A477" s="72">
        <v>476</v>
      </c>
      <c r="B477" s="214"/>
      <c r="C477" s="214"/>
      <c r="D477" s="204"/>
      <c r="E477" s="204"/>
      <c r="F477" s="151"/>
      <c r="G477" s="151"/>
      <c r="H477" s="36"/>
      <c r="I477" s="80"/>
      <c r="J477" s="80"/>
      <c r="K477" s="81"/>
      <c r="L477" s="152"/>
      <c r="M477" s="152"/>
      <c r="N477" s="215"/>
      <c r="O477" s="152"/>
      <c r="P477" s="80"/>
      <c r="Q477" s="37" t="str">
        <f t="shared" si="148"/>
        <v/>
      </c>
      <c r="R477" s="37" t="str">
        <f t="shared" si="149"/>
        <v/>
      </c>
      <c r="S477" s="37" t="str">
        <f t="shared" si="150"/>
        <v/>
      </c>
      <c r="T477" s="69" t="str">
        <f t="shared" si="151"/>
        <v/>
      </c>
      <c r="U477" s="37" t="str">
        <f t="shared" si="145"/>
        <v/>
      </c>
      <c r="V477" s="37" t="str">
        <f t="shared" si="146"/>
        <v/>
      </c>
      <c r="W477" s="206" t="str">
        <f t="shared" si="163"/>
        <v/>
      </c>
      <c r="X477" s="206" t="str">
        <f t="shared" si="164"/>
        <v/>
      </c>
      <c r="Y477" s="37" t="str">
        <f t="shared" si="161"/>
        <v/>
      </c>
      <c r="Z477" s="37" t="str">
        <f t="shared" si="162"/>
        <v/>
      </c>
      <c r="AA477" s="38" t="str">
        <f t="shared" si="152"/>
        <v/>
      </c>
      <c r="AB477" s="39" t="str">
        <f t="shared" si="153"/>
        <v/>
      </c>
      <c r="AC477" s="146" t="str">
        <f>IF(ISBLANK($F477),"",IF(ISNA(VBLookup($F477,Сектора!$B$2:$G$6725,4)),"Unknown",VBLookup($F477,Сектора!$B$2:$G$6725,4)))</f>
        <v/>
      </c>
      <c r="AD477" s="146" t="str">
        <f>IF(ISBLANK($F477),"",IF(ISNA(VBLookup($F477,Сектора!$B$2:$G$6725,3)),"Unknown",VBLookup($F477,Сектора!$B$2:$G$6725,3)))</f>
        <v/>
      </c>
      <c r="AE477" s="146" t="str">
        <f>IF(ISBLANK($F477),"",IF(ISNA(VBLookup($F477,Сектора!$B$2:$G$6725,6)),"Unknown",VBLookup($F477,Сектора!$B$2:$G$6725,6)))</f>
        <v/>
      </c>
      <c r="AF477" s="146" t="str">
        <f>IF(ISNUMBER($B477),VBLookup(WEEKDAY($B477,2),Служебный!$I$2:$J$8,2),"")</f>
        <v/>
      </c>
      <c r="AG477" s="38" t="str">
        <f t="shared" si="154"/>
        <v/>
      </c>
      <c r="AH477" s="146" t="str">
        <f>IF(ISNUMBER($B477),VBLookup(MONTH($B477),Служебный!$L$2:$M$13,2),"")</f>
        <v/>
      </c>
      <c r="AI477" s="38" t="str">
        <f t="shared" si="155"/>
        <v/>
      </c>
      <c r="AJ477" s="210" t="str">
        <f t="shared" si="156"/>
        <v/>
      </c>
      <c r="AK477" s="211" t="str">
        <f t="shared" si="147"/>
        <v/>
      </c>
      <c r="AL477" s="212" t="str">
        <f t="shared" si="157"/>
        <v/>
      </c>
      <c r="AM477" s="213" t="str">
        <f t="shared" si="160"/>
        <v/>
      </c>
      <c r="AN477" s="213" t="str">
        <f t="shared" si="158"/>
        <v/>
      </c>
      <c r="AO477" s="212" t="str">
        <f t="shared" si="159"/>
        <v/>
      </c>
    </row>
    <row r="478" spans="1:41" ht="15" customHeight="1" x14ac:dyDescent="0.25">
      <c r="A478" s="72">
        <v>477</v>
      </c>
      <c r="B478" s="214"/>
      <c r="C478" s="214"/>
      <c r="D478" s="204"/>
      <c r="E478" s="204"/>
      <c r="F478" s="151"/>
      <c r="G478" s="151"/>
      <c r="H478" s="36"/>
      <c r="I478" s="80"/>
      <c r="J478" s="80"/>
      <c r="K478" s="81"/>
      <c r="L478" s="152"/>
      <c r="M478" s="152"/>
      <c r="N478" s="215"/>
      <c r="O478" s="152"/>
      <c r="P478" s="80"/>
      <c r="Q478" s="37" t="str">
        <f t="shared" si="148"/>
        <v/>
      </c>
      <c r="R478" s="37" t="str">
        <f t="shared" si="149"/>
        <v/>
      </c>
      <c r="S478" s="37" t="str">
        <f t="shared" si="150"/>
        <v/>
      </c>
      <c r="T478" s="69" t="str">
        <f t="shared" si="151"/>
        <v/>
      </c>
      <c r="U478" s="37" t="str">
        <f t="shared" si="145"/>
        <v/>
      </c>
      <c r="V478" s="37" t="str">
        <f t="shared" si="146"/>
        <v/>
      </c>
      <c r="W478" s="206" t="str">
        <f t="shared" si="163"/>
        <v/>
      </c>
      <c r="X478" s="206" t="str">
        <f t="shared" si="164"/>
        <v/>
      </c>
      <c r="Y478" s="37" t="str">
        <f t="shared" si="161"/>
        <v/>
      </c>
      <c r="Z478" s="37" t="str">
        <f t="shared" si="162"/>
        <v/>
      </c>
      <c r="AA478" s="38" t="str">
        <f t="shared" si="152"/>
        <v/>
      </c>
      <c r="AB478" s="39" t="str">
        <f t="shared" si="153"/>
        <v/>
      </c>
      <c r="AC478" s="146" t="str">
        <f>IF(ISBLANK($F478),"",IF(ISNA(VBLookup($F478,Сектора!$B$2:$G$6725,4)),"Unknown",VBLookup($F478,Сектора!$B$2:$G$6725,4)))</f>
        <v/>
      </c>
      <c r="AD478" s="146" t="str">
        <f>IF(ISBLANK($F478),"",IF(ISNA(VBLookup($F478,Сектора!$B$2:$G$6725,3)),"Unknown",VBLookup($F478,Сектора!$B$2:$G$6725,3)))</f>
        <v/>
      </c>
      <c r="AE478" s="146" t="str">
        <f>IF(ISBLANK($F478),"",IF(ISNA(VBLookup($F478,Сектора!$B$2:$G$6725,6)),"Unknown",VBLookup($F478,Сектора!$B$2:$G$6725,6)))</f>
        <v/>
      </c>
      <c r="AF478" s="146" t="str">
        <f>IF(ISNUMBER($B478),VBLookup(WEEKDAY($B478,2),Служебный!$I$2:$J$8,2),"")</f>
        <v/>
      </c>
      <c r="AG478" s="38" t="str">
        <f t="shared" si="154"/>
        <v/>
      </c>
      <c r="AH478" s="146" t="str">
        <f>IF(ISNUMBER($B478),VBLookup(MONTH($B478),Служебный!$L$2:$M$13,2),"")</f>
        <v/>
      </c>
      <c r="AI478" s="38" t="str">
        <f t="shared" si="155"/>
        <v/>
      </c>
      <c r="AJ478" s="210" t="str">
        <f t="shared" si="156"/>
        <v/>
      </c>
      <c r="AK478" s="211" t="str">
        <f t="shared" si="147"/>
        <v/>
      </c>
      <c r="AL478" s="212" t="str">
        <f t="shared" si="157"/>
        <v/>
      </c>
      <c r="AM478" s="213" t="str">
        <f t="shared" si="160"/>
        <v/>
      </c>
      <c r="AN478" s="213" t="str">
        <f t="shared" si="158"/>
        <v/>
      </c>
      <c r="AO478" s="212" t="str">
        <f t="shared" si="159"/>
        <v/>
      </c>
    </row>
    <row r="479" spans="1:41" ht="15" customHeight="1" x14ac:dyDescent="0.25">
      <c r="A479" s="72">
        <v>478</v>
      </c>
      <c r="B479" s="214"/>
      <c r="C479" s="214"/>
      <c r="D479" s="204"/>
      <c r="E479" s="204"/>
      <c r="F479" s="151"/>
      <c r="G479" s="151"/>
      <c r="H479" s="36"/>
      <c r="I479" s="80"/>
      <c r="J479" s="80"/>
      <c r="K479" s="81"/>
      <c r="L479" s="152"/>
      <c r="M479" s="152"/>
      <c r="N479" s="215"/>
      <c r="O479" s="152"/>
      <c r="P479" s="80"/>
      <c r="Q479" s="37" t="str">
        <f t="shared" si="148"/>
        <v/>
      </c>
      <c r="R479" s="37" t="str">
        <f t="shared" si="149"/>
        <v/>
      </c>
      <c r="S479" s="37" t="str">
        <f t="shared" si="150"/>
        <v/>
      </c>
      <c r="T479" s="69" t="str">
        <f t="shared" si="151"/>
        <v/>
      </c>
      <c r="U479" s="37" t="str">
        <f t="shared" si="145"/>
        <v/>
      </c>
      <c r="V479" s="37" t="str">
        <f t="shared" si="146"/>
        <v/>
      </c>
      <c r="W479" s="206" t="str">
        <f t="shared" si="163"/>
        <v/>
      </c>
      <c r="X479" s="206" t="str">
        <f t="shared" si="164"/>
        <v/>
      </c>
      <c r="Y479" s="37" t="str">
        <f t="shared" si="161"/>
        <v/>
      </c>
      <c r="Z479" s="37" t="str">
        <f t="shared" si="162"/>
        <v/>
      </c>
      <c r="AA479" s="38" t="str">
        <f t="shared" si="152"/>
        <v/>
      </c>
      <c r="AB479" s="39" t="str">
        <f t="shared" si="153"/>
        <v/>
      </c>
      <c r="AC479" s="146" t="str">
        <f>IF(ISBLANK($F479),"",IF(ISNA(VBLookup($F479,Сектора!$B$2:$G$6725,4)),"Unknown",VBLookup($F479,Сектора!$B$2:$G$6725,4)))</f>
        <v/>
      </c>
      <c r="AD479" s="146" t="str">
        <f>IF(ISBLANK($F479),"",IF(ISNA(VBLookup($F479,Сектора!$B$2:$G$6725,3)),"Unknown",VBLookup($F479,Сектора!$B$2:$G$6725,3)))</f>
        <v/>
      </c>
      <c r="AE479" s="146" t="str">
        <f>IF(ISBLANK($F479),"",IF(ISNA(VBLookup($F479,Сектора!$B$2:$G$6725,6)),"Unknown",VBLookup($F479,Сектора!$B$2:$G$6725,6)))</f>
        <v/>
      </c>
      <c r="AF479" s="146" t="str">
        <f>IF(ISNUMBER($B479),VBLookup(WEEKDAY($B479,2),Служебный!$I$2:$J$8,2),"")</f>
        <v/>
      </c>
      <c r="AG479" s="38" t="str">
        <f t="shared" si="154"/>
        <v/>
      </c>
      <c r="AH479" s="146" t="str">
        <f>IF(ISNUMBER($B479),VBLookup(MONTH($B479),Служебный!$L$2:$M$13,2),"")</f>
        <v/>
      </c>
      <c r="AI479" s="38" t="str">
        <f t="shared" si="155"/>
        <v/>
      </c>
      <c r="AJ479" s="210" t="str">
        <f t="shared" si="156"/>
        <v/>
      </c>
      <c r="AK479" s="211" t="str">
        <f t="shared" si="147"/>
        <v/>
      </c>
      <c r="AL479" s="212" t="str">
        <f t="shared" si="157"/>
        <v/>
      </c>
      <c r="AM479" s="213" t="str">
        <f t="shared" si="160"/>
        <v/>
      </c>
      <c r="AN479" s="213" t="str">
        <f t="shared" si="158"/>
        <v/>
      </c>
      <c r="AO479" s="212" t="str">
        <f t="shared" si="159"/>
        <v/>
      </c>
    </row>
    <row r="480" spans="1:41" ht="15" customHeight="1" x14ac:dyDescent="0.25">
      <c r="A480" s="72">
        <v>479</v>
      </c>
      <c r="B480" s="214"/>
      <c r="C480" s="214"/>
      <c r="D480" s="204"/>
      <c r="E480" s="204"/>
      <c r="F480" s="151"/>
      <c r="G480" s="151"/>
      <c r="H480" s="36"/>
      <c r="I480" s="80"/>
      <c r="J480" s="80"/>
      <c r="K480" s="81"/>
      <c r="L480" s="152"/>
      <c r="M480" s="152"/>
      <c r="N480" s="215"/>
      <c r="O480" s="152"/>
      <c r="P480" s="80"/>
      <c r="Q480" s="37" t="str">
        <f t="shared" si="148"/>
        <v/>
      </c>
      <c r="R480" s="37" t="str">
        <f t="shared" si="149"/>
        <v/>
      </c>
      <c r="S480" s="37" t="str">
        <f t="shared" si="150"/>
        <v/>
      </c>
      <c r="T480" s="69" t="str">
        <f t="shared" si="151"/>
        <v/>
      </c>
      <c r="U480" s="37" t="str">
        <f t="shared" si="145"/>
        <v/>
      </c>
      <c r="V480" s="37" t="str">
        <f t="shared" si="146"/>
        <v/>
      </c>
      <c r="W480" s="206" t="str">
        <f t="shared" si="163"/>
        <v/>
      </c>
      <c r="X480" s="206" t="str">
        <f t="shared" si="164"/>
        <v/>
      </c>
      <c r="Y480" s="37" t="str">
        <f t="shared" si="161"/>
        <v/>
      </c>
      <c r="Z480" s="37" t="str">
        <f t="shared" si="162"/>
        <v/>
      </c>
      <c r="AA480" s="38" t="str">
        <f t="shared" si="152"/>
        <v/>
      </c>
      <c r="AB480" s="39" t="str">
        <f t="shared" si="153"/>
        <v/>
      </c>
      <c r="AC480" s="146" t="str">
        <f>IF(ISBLANK($F480),"",IF(ISNA(VBLookup($F480,Сектора!$B$2:$G$6725,4)),"Unknown",VBLookup($F480,Сектора!$B$2:$G$6725,4)))</f>
        <v/>
      </c>
      <c r="AD480" s="146" t="str">
        <f>IF(ISBLANK($F480),"",IF(ISNA(VBLookup($F480,Сектора!$B$2:$G$6725,3)),"Unknown",VBLookup($F480,Сектора!$B$2:$G$6725,3)))</f>
        <v/>
      </c>
      <c r="AE480" s="146" t="str">
        <f>IF(ISBLANK($F480),"",IF(ISNA(VBLookup($F480,Сектора!$B$2:$G$6725,6)),"Unknown",VBLookup($F480,Сектора!$B$2:$G$6725,6)))</f>
        <v/>
      </c>
      <c r="AF480" s="146" t="str">
        <f>IF(ISNUMBER($B480),VBLookup(WEEKDAY($B480,2),Служебный!$I$2:$J$8,2),"")</f>
        <v/>
      </c>
      <c r="AG480" s="38" t="str">
        <f t="shared" si="154"/>
        <v/>
      </c>
      <c r="AH480" s="146" t="str">
        <f>IF(ISNUMBER($B480),VBLookup(MONTH($B480),Служебный!$L$2:$M$13,2),"")</f>
        <v/>
      </c>
      <c r="AI480" s="38" t="str">
        <f t="shared" si="155"/>
        <v/>
      </c>
      <c r="AJ480" s="210" t="str">
        <f t="shared" si="156"/>
        <v/>
      </c>
      <c r="AK480" s="211" t="str">
        <f t="shared" si="147"/>
        <v/>
      </c>
      <c r="AL480" s="212" t="str">
        <f t="shared" si="157"/>
        <v/>
      </c>
      <c r="AM480" s="213" t="str">
        <f t="shared" si="160"/>
        <v/>
      </c>
      <c r="AN480" s="213" t="str">
        <f t="shared" si="158"/>
        <v/>
      </c>
      <c r="AO480" s="212" t="str">
        <f t="shared" si="159"/>
        <v/>
      </c>
    </row>
    <row r="481" spans="1:41" ht="15" customHeight="1" x14ac:dyDescent="0.25">
      <c r="A481" s="72">
        <v>480</v>
      </c>
      <c r="B481" s="214"/>
      <c r="C481" s="214"/>
      <c r="D481" s="204"/>
      <c r="E481" s="204"/>
      <c r="F481" s="151"/>
      <c r="G481" s="151"/>
      <c r="H481" s="36"/>
      <c r="I481" s="80"/>
      <c r="J481" s="80"/>
      <c r="K481" s="81"/>
      <c r="L481" s="152"/>
      <c r="M481" s="152"/>
      <c r="N481" s="215"/>
      <c r="O481" s="152"/>
      <c r="P481" s="80"/>
      <c r="Q481" s="37" t="str">
        <f t="shared" si="148"/>
        <v/>
      </c>
      <c r="R481" s="37" t="str">
        <f t="shared" si="149"/>
        <v/>
      </c>
      <c r="S481" s="37" t="str">
        <f t="shared" si="150"/>
        <v/>
      </c>
      <c r="T481" s="69" t="str">
        <f t="shared" si="151"/>
        <v/>
      </c>
      <c r="U481" s="37" t="str">
        <f t="shared" si="145"/>
        <v/>
      </c>
      <c r="V481" s="37" t="str">
        <f t="shared" si="146"/>
        <v/>
      </c>
      <c r="W481" s="206" t="str">
        <f t="shared" si="163"/>
        <v/>
      </c>
      <c r="X481" s="206" t="str">
        <f t="shared" si="164"/>
        <v/>
      </c>
      <c r="Y481" s="37" t="str">
        <f t="shared" si="161"/>
        <v/>
      </c>
      <c r="Z481" s="37" t="str">
        <f t="shared" si="162"/>
        <v/>
      </c>
      <c r="AA481" s="38" t="str">
        <f t="shared" si="152"/>
        <v/>
      </c>
      <c r="AB481" s="39" t="str">
        <f t="shared" si="153"/>
        <v/>
      </c>
      <c r="AC481" s="146" t="str">
        <f>IF(ISBLANK($F481),"",IF(ISNA(VBLookup($F481,Сектора!$B$2:$G$6725,4)),"Unknown",VBLookup($F481,Сектора!$B$2:$G$6725,4)))</f>
        <v/>
      </c>
      <c r="AD481" s="146" t="str">
        <f>IF(ISBLANK($F481),"",IF(ISNA(VBLookup($F481,Сектора!$B$2:$G$6725,3)),"Unknown",VBLookup($F481,Сектора!$B$2:$G$6725,3)))</f>
        <v/>
      </c>
      <c r="AE481" s="146" t="str">
        <f>IF(ISBLANK($F481),"",IF(ISNA(VBLookup($F481,Сектора!$B$2:$G$6725,6)),"Unknown",VBLookup($F481,Сектора!$B$2:$G$6725,6)))</f>
        <v/>
      </c>
      <c r="AF481" s="146" t="str">
        <f>IF(ISNUMBER($B481),VBLookup(WEEKDAY($B481,2),Служебный!$I$2:$J$8,2),"")</f>
        <v/>
      </c>
      <c r="AG481" s="38" t="str">
        <f t="shared" si="154"/>
        <v/>
      </c>
      <c r="AH481" s="146" t="str">
        <f>IF(ISNUMBER($B481),VBLookup(MONTH($B481),Служебный!$L$2:$M$13,2),"")</f>
        <v/>
      </c>
      <c r="AI481" s="38" t="str">
        <f t="shared" si="155"/>
        <v/>
      </c>
      <c r="AJ481" s="210" t="str">
        <f t="shared" si="156"/>
        <v/>
      </c>
      <c r="AK481" s="211" t="str">
        <f t="shared" si="147"/>
        <v/>
      </c>
      <c r="AL481" s="212" t="str">
        <f t="shared" si="157"/>
        <v/>
      </c>
      <c r="AM481" s="213" t="str">
        <f t="shared" si="160"/>
        <v/>
      </c>
      <c r="AN481" s="213" t="str">
        <f t="shared" si="158"/>
        <v/>
      </c>
      <c r="AO481" s="212" t="str">
        <f t="shared" si="159"/>
        <v/>
      </c>
    </row>
    <row r="482" spans="1:41" ht="15" customHeight="1" x14ac:dyDescent="0.25">
      <c r="A482" s="72">
        <v>481</v>
      </c>
      <c r="B482" s="214"/>
      <c r="C482" s="214"/>
      <c r="D482" s="204"/>
      <c r="E482" s="204"/>
      <c r="F482" s="151"/>
      <c r="G482" s="151"/>
      <c r="H482" s="36"/>
      <c r="I482" s="80"/>
      <c r="J482" s="80"/>
      <c r="K482" s="81"/>
      <c r="L482" s="152"/>
      <c r="M482" s="152"/>
      <c r="N482" s="215"/>
      <c r="O482" s="152"/>
      <c r="P482" s="80"/>
      <c r="Q482" s="37" t="str">
        <f t="shared" si="148"/>
        <v/>
      </c>
      <c r="R482" s="37" t="str">
        <f t="shared" si="149"/>
        <v/>
      </c>
      <c r="S482" s="37" t="str">
        <f t="shared" si="150"/>
        <v/>
      </c>
      <c r="T482" s="69" t="str">
        <f t="shared" si="151"/>
        <v/>
      </c>
      <c r="U482" s="37" t="str">
        <f t="shared" si="145"/>
        <v/>
      </c>
      <c r="V482" s="37" t="str">
        <f t="shared" si="146"/>
        <v/>
      </c>
      <c r="W482" s="206" t="str">
        <f t="shared" si="163"/>
        <v/>
      </c>
      <c r="X482" s="206" t="str">
        <f t="shared" si="164"/>
        <v/>
      </c>
      <c r="Y482" s="37" t="str">
        <f t="shared" si="161"/>
        <v/>
      </c>
      <c r="Z482" s="37" t="str">
        <f t="shared" si="162"/>
        <v/>
      </c>
      <c r="AA482" s="38" t="str">
        <f t="shared" si="152"/>
        <v/>
      </c>
      <c r="AB482" s="39" t="str">
        <f t="shared" si="153"/>
        <v/>
      </c>
      <c r="AC482" s="146" t="str">
        <f>IF(ISBLANK($F482),"",IF(ISNA(VBLookup($F482,Сектора!$B$2:$G$6725,4)),"Unknown",VBLookup($F482,Сектора!$B$2:$G$6725,4)))</f>
        <v/>
      </c>
      <c r="AD482" s="146" t="str">
        <f>IF(ISBLANK($F482),"",IF(ISNA(VBLookup($F482,Сектора!$B$2:$G$6725,3)),"Unknown",VBLookup($F482,Сектора!$B$2:$G$6725,3)))</f>
        <v/>
      </c>
      <c r="AE482" s="146" t="str">
        <f>IF(ISBLANK($F482),"",IF(ISNA(VBLookup($F482,Сектора!$B$2:$G$6725,6)),"Unknown",VBLookup($F482,Сектора!$B$2:$G$6725,6)))</f>
        <v/>
      </c>
      <c r="AF482" s="146" t="str">
        <f>IF(ISNUMBER($B482),VBLookup(WEEKDAY($B482,2),Служебный!$I$2:$J$8,2),"")</f>
        <v/>
      </c>
      <c r="AG482" s="38" t="str">
        <f t="shared" si="154"/>
        <v/>
      </c>
      <c r="AH482" s="146" t="str">
        <f>IF(ISNUMBER($B482),VBLookup(MONTH($B482),Служебный!$L$2:$M$13,2),"")</f>
        <v/>
      </c>
      <c r="AI482" s="38" t="str">
        <f t="shared" si="155"/>
        <v/>
      </c>
      <c r="AJ482" s="210" t="str">
        <f t="shared" si="156"/>
        <v/>
      </c>
      <c r="AK482" s="211" t="str">
        <f t="shared" si="147"/>
        <v/>
      </c>
      <c r="AL482" s="212" t="str">
        <f t="shared" si="157"/>
        <v/>
      </c>
      <c r="AM482" s="213" t="str">
        <f t="shared" si="160"/>
        <v/>
      </c>
      <c r="AN482" s="213" t="str">
        <f t="shared" si="158"/>
        <v/>
      </c>
      <c r="AO482" s="212" t="str">
        <f t="shared" si="159"/>
        <v/>
      </c>
    </row>
    <row r="483" spans="1:41" ht="15" customHeight="1" x14ac:dyDescent="0.25">
      <c r="A483" s="72">
        <v>482</v>
      </c>
      <c r="B483" s="214"/>
      <c r="C483" s="214"/>
      <c r="D483" s="204"/>
      <c r="E483" s="204"/>
      <c r="F483" s="151"/>
      <c r="G483" s="151"/>
      <c r="H483" s="36"/>
      <c r="I483" s="80"/>
      <c r="J483" s="80"/>
      <c r="K483" s="81"/>
      <c r="L483" s="152"/>
      <c r="M483" s="152"/>
      <c r="N483" s="215"/>
      <c r="O483" s="152"/>
      <c r="P483" s="80"/>
      <c r="Q483" s="37" t="str">
        <f t="shared" si="148"/>
        <v/>
      </c>
      <c r="R483" s="37" t="str">
        <f t="shared" si="149"/>
        <v/>
      </c>
      <c r="S483" s="37" t="str">
        <f t="shared" si="150"/>
        <v/>
      </c>
      <c r="T483" s="69" t="str">
        <f t="shared" si="151"/>
        <v/>
      </c>
      <c r="U483" s="37" t="str">
        <f t="shared" si="145"/>
        <v/>
      </c>
      <c r="V483" s="37" t="str">
        <f t="shared" si="146"/>
        <v/>
      </c>
      <c r="W483" s="206" t="str">
        <f t="shared" si="163"/>
        <v/>
      </c>
      <c r="X483" s="206" t="str">
        <f t="shared" si="164"/>
        <v/>
      </c>
      <c r="Y483" s="37" t="str">
        <f t="shared" si="161"/>
        <v/>
      </c>
      <c r="Z483" s="37" t="str">
        <f t="shared" si="162"/>
        <v/>
      </c>
      <c r="AA483" s="38" t="str">
        <f t="shared" si="152"/>
        <v/>
      </c>
      <c r="AB483" s="39" t="str">
        <f t="shared" si="153"/>
        <v/>
      </c>
      <c r="AC483" s="146" t="str">
        <f>IF(ISBLANK($F483),"",IF(ISNA(VBLookup($F483,Сектора!$B$2:$G$6725,4)),"Unknown",VBLookup($F483,Сектора!$B$2:$G$6725,4)))</f>
        <v/>
      </c>
      <c r="AD483" s="146" t="str">
        <f>IF(ISBLANK($F483),"",IF(ISNA(VBLookup($F483,Сектора!$B$2:$G$6725,3)),"Unknown",VBLookup($F483,Сектора!$B$2:$G$6725,3)))</f>
        <v/>
      </c>
      <c r="AE483" s="146" t="str">
        <f>IF(ISBLANK($F483),"",IF(ISNA(VBLookup($F483,Сектора!$B$2:$G$6725,6)),"Unknown",VBLookup($F483,Сектора!$B$2:$G$6725,6)))</f>
        <v/>
      </c>
      <c r="AF483" s="146" t="str">
        <f>IF(ISNUMBER($B483),VBLookup(WEEKDAY($B483,2),Служебный!$I$2:$J$8,2),"")</f>
        <v/>
      </c>
      <c r="AG483" s="38" t="str">
        <f t="shared" si="154"/>
        <v/>
      </c>
      <c r="AH483" s="146" t="str">
        <f>IF(ISNUMBER($B483),VBLookup(MONTH($B483),Служебный!$L$2:$M$13,2),"")</f>
        <v/>
      </c>
      <c r="AI483" s="38" t="str">
        <f t="shared" si="155"/>
        <v/>
      </c>
      <c r="AJ483" s="210" t="str">
        <f t="shared" si="156"/>
        <v/>
      </c>
      <c r="AK483" s="211" t="str">
        <f t="shared" si="147"/>
        <v/>
      </c>
      <c r="AL483" s="212" t="str">
        <f t="shared" si="157"/>
        <v/>
      </c>
      <c r="AM483" s="213" t="str">
        <f t="shared" si="160"/>
        <v/>
      </c>
      <c r="AN483" s="213" t="str">
        <f t="shared" si="158"/>
        <v/>
      </c>
      <c r="AO483" s="212" t="str">
        <f t="shared" si="159"/>
        <v/>
      </c>
    </row>
    <row r="484" spans="1:41" ht="15" customHeight="1" x14ac:dyDescent="0.25">
      <c r="A484" s="72">
        <v>483</v>
      </c>
      <c r="B484" s="214"/>
      <c r="C484" s="214"/>
      <c r="D484" s="204"/>
      <c r="E484" s="204"/>
      <c r="F484" s="151"/>
      <c r="G484" s="151"/>
      <c r="H484" s="36"/>
      <c r="I484" s="80"/>
      <c r="J484" s="80"/>
      <c r="K484" s="81"/>
      <c r="L484" s="152"/>
      <c r="M484" s="152"/>
      <c r="N484" s="215"/>
      <c r="O484" s="152"/>
      <c r="P484" s="80"/>
      <c r="Q484" s="37" t="str">
        <f t="shared" si="148"/>
        <v/>
      </c>
      <c r="R484" s="37" t="str">
        <f t="shared" si="149"/>
        <v/>
      </c>
      <c r="S484" s="37" t="str">
        <f t="shared" si="150"/>
        <v/>
      </c>
      <c r="T484" s="69" t="str">
        <f t="shared" si="151"/>
        <v/>
      </c>
      <c r="U484" s="37" t="str">
        <f t="shared" si="145"/>
        <v/>
      </c>
      <c r="V484" s="37" t="str">
        <f t="shared" si="146"/>
        <v/>
      </c>
      <c r="W484" s="206" t="str">
        <f t="shared" si="163"/>
        <v/>
      </c>
      <c r="X484" s="206" t="str">
        <f t="shared" si="164"/>
        <v/>
      </c>
      <c r="Y484" s="37" t="str">
        <f t="shared" si="161"/>
        <v/>
      </c>
      <c r="Z484" s="37" t="str">
        <f t="shared" si="162"/>
        <v/>
      </c>
      <c r="AA484" s="38" t="str">
        <f t="shared" si="152"/>
        <v/>
      </c>
      <c r="AB484" s="39" t="str">
        <f t="shared" si="153"/>
        <v/>
      </c>
      <c r="AC484" s="146" t="str">
        <f>IF(ISBLANK($F484),"",IF(ISNA(VBLookup($F484,Сектора!$B$2:$G$6725,4)),"Unknown",VBLookup($F484,Сектора!$B$2:$G$6725,4)))</f>
        <v/>
      </c>
      <c r="AD484" s="146" t="str">
        <f>IF(ISBLANK($F484),"",IF(ISNA(VBLookup($F484,Сектора!$B$2:$G$6725,3)),"Unknown",VBLookup($F484,Сектора!$B$2:$G$6725,3)))</f>
        <v/>
      </c>
      <c r="AE484" s="146" t="str">
        <f>IF(ISBLANK($F484),"",IF(ISNA(VBLookup($F484,Сектора!$B$2:$G$6725,6)),"Unknown",VBLookup($F484,Сектора!$B$2:$G$6725,6)))</f>
        <v/>
      </c>
      <c r="AF484" s="146" t="str">
        <f>IF(ISNUMBER($B484),VBLookup(WEEKDAY($B484,2),Служебный!$I$2:$J$8,2),"")</f>
        <v/>
      </c>
      <c r="AG484" s="38" t="str">
        <f t="shared" si="154"/>
        <v/>
      </c>
      <c r="AH484" s="146" t="str">
        <f>IF(ISNUMBER($B484),VBLookup(MONTH($B484),Служебный!$L$2:$M$13,2),"")</f>
        <v/>
      </c>
      <c r="AI484" s="38" t="str">
        <f t="shared" si="155"/>
        <v/>
      </c>
      <c r="AJ484" s="210" t="str">
        <f t="shared" si="156"/>
        <v/>
      </c>
      <c r="AK484" s="211" t="str">
        <f t="shared" si="147"/>
        <v/>
      </c>
      <c r="AL484" s="212" t="str">
        <f t="shared" si="157"/>
        <v/>
      </c>
      <c r="AM484" s="213" t="str">
        <f t="shared" si="160"/>
        <v/>
      </c>
      <c r="AN484" s="213" t="str">
        <f t="shared" si="158"/>
        <v/>
      </c>
      <c r="AO484" s="212" t="str">
        <f t="shared" si="159"/>
        <v/>
      </c>
    </row>
    <row r="485" spans="1:41" ht="15" customHeight="1" x14ac:dyDescent="0.25">
      <c r="A485" s="72">
        <v>484</v>
      </c>
      <c r="B485" s="214"/>
      <c r="C485" s="214"/>
      <c r="D485" s="204"/>
      <c r="E485" s="204"/>
      <c r="F485" s="151"/>
      <c r="G485" s="151"/>
      <c r="H485" s="36"/>
      <c r="I485" s="80"/>
      <c r="J485" s="80"/>
      <c r="K485" s="81"/>
      <c r="L485" s="152"/>
      <c r="M485" s="152"/>
      <c r="N485" s="215"/>
      <c r="O485" s="152"/>
      <c r="P485" s="80"/>
      <c r="Q485" s="37" t="str">
        <f t="shared" si="148"/>
        <v/>
      </c>
      <c r="R485" s="37" t="str">
        <f t="shared" si="149"/>
        <v/>
      </c>
      <c r="S485" s="37" t="str">
        <f t="shared" si="150"/>
        <v/>
      </c>
      <c r="T485" s="69" t="str">
        <f t="shared" si="151"/>
        <v/>
      </c>
      <c r="U485" s="37" t="str">
        <f t="shared" si="145"/>
        <v/>
      </c>
      <c r="V485" s="37" t="str">
        <f t="shared" si="146"/>
        <v/>
      </c>
      <c r="W485" s="206" t="str">
        <f t="shared" si="163"/>
        <v/>
      </c>
      <c r="X485" s="206" t="str">
        <f t="shared" si="164"/>
        <v/>
      </c>
      <c r="Y485" s="37" t="str">
        <f t="shared" si="161"/>
        <v/>
      </c>
      <c r="Z485" s="37" t="str">
        <f t="shared" si="162"/>
        <v/>
      </c>
      <c r="AA485" s="38" t="str">
        <f t="shared" si="152"/>
        <v/>
      </c>
      <c r="AB485" s="39" t="str">
        <f t="shared" si="153"/>
        <v/>
      </c>
      <c r="AC485" s="146" t="str">
        <f>IF(ISBLANK($F485),"",IF(ISNA(VBLookup($F485,Сектора!$B$2:$G$6725,4)),"Unknown",VBLookup($F485,Сектора!$B$2:$G$6725,4)))</f>
        <v/>
      </c>
      <c r="AD485" s="146" t="str">
        <f>IF(ISBLANK($F485),"",IF(ISNA(VBLookup($F485,Сектора!$B$2:$G$6725,3)),"Unknown",VBLookup($F485,Сектора!$B$2:$G$6725,3)))</f>
        <v/>
      </c>
      <c r="AE485" s="146" t="str">
        <f>IF(ISBLANK($F485),"",IF(ISNA(VBLookup($F485,Сектора!$B$2:$G$6725,6)),"Unknown",VBLookup($F485,Сектора!$B$2:$G$6725,6)))</f>
        <v/>
      </c>
      <c r="AF485" s="146" t="str">
        <f>IF(ISNUMBER($B485),VBLookup(WEEKDAY($B485,2),Служебный!$I$2:$J$8,2),"")</f>
        <v/>
      </c>
      <c r="AG485" s="38" t="str">
        <f t="shared" si="154"/>
        <v/>
      </c>
      <c r="AH485" s="146" t="str">
        <f>IF(ISNUMBER($B485),VBLookup(MONTH($B485),Служебный!$L$2:$M$13,2),"")</f>
        <v/>
      </c>
      <c r="AI485" s="38" t="str">
        <f t="shared" si="155"/>
        <v/>
      </c>
      <c r="AJ485" s="210" t="str">
        <f t="shared" si="156"/>
        <v/>
      </c>
      <c r="AK485" s="211" t="str">
        <f t="shared" si="147"/>
        <v/>
      </c>
      <c r="AL485" s="212" t="str">
        <f t="shared" si="157"/>
        <v/>
      </c>
      <c r="AM485" s="213" t="str">
        <f t="shared" si="160"/>
        <v/>
      </c>
      <c r="AN485" s="213" t="str">
        <f t="shared" si="158"/>
        <v/>
      </c>
      <c r="AO485" s="212" t="str">
        <f t="shared" si="159"/>
        <v/>
      </c>
    </row>
    <row r="486" spans="1:41" ht="15" customHeight="1" x14ac:dyDescent="0.25">
      <c r="A486" s="72">
        <v>485</v>
      </c>
      <c r="B486" s="214"/>
      <c r="C486" s="214"/>
      <c r="D486" s="204"/>
      <c r="E486" s="204"/>
      <c r="F486" s="151"/>
      <c r="G486" s="151"/>
      <c r="H486" s="36"/>
      <c r="I486" s="80"/>
      <c r="J486" s="80"/>
      <c r="K486" s="81"/>
      <c r="L486" s="152"/>
      <c r="M486" s="152"/>
      <c r="N486" s="215"/>
      <c r="O486" s="152"/>
      <c r="P486" s="80"/>
      <c r="Q486" s="37" t="str">
        <f t="shared" si="148"/>
        <v/>
      </c>
      <c r="R486" s="37" t="str">
        <f t="shared" si="149"/>
        <v/>
      </c>
      <c r="S486" s="37" t="str">
        <f t="shared" si="150"/>
        <v/>
      </c>
      <c r="T486" s="69" t="str">
        <f t="shared" si="151"/>
        <v/>
      </c>
      <c r="U486" s="37" t="str">
        <f t="shared" si="145"/>
        <v/>
      </c>
      <c r="V486" s="37" t="str">
        <f t="shared" si="146"/>
        <v/>
      </c>
      <c r="W486" s="206" t="str">
        <f t="shared" si="163"/>
        <v/>
      </c>
      <c r="X486" s="206" t="str">
        <f t="shared" si="164"/>
        <v/>
      </c>
      <c r="Y486" s="37" t="str">
        <f t="shared" si="161"/>
        <v/>
      </c>
      <c r="Z486" s="37" t="str">
        <f t="shared" si="162"/>
        <v/>
      </c>
      <c r="AA486" s="38" t="str">
        <f t="shared" si="152"/>
        <v/>
      </c>
      <c r="AB486" s="39" t="str">
        <f t="shared" si="153"/>
        <v/>
      </c>
      <c r="AC486" s="146" t="str">
        <f>IF(ISBLANK($F486),"",IF(ISNA(VBLookup($F486,Сектора!$B$2:$G$6725,4)),"Unknown",VBLookup($F486,Сектора!$B$2:$G$6725,4)))</f>
        <v/>
      </c>
      <c r="AD486" s="146" t="str">
        <f>IF(ISBLANK($F486),"",IF(ISNA(VBLookup($F486,Сектора!$B$2:$G$6725,3)),"Unknown",VBLookup($F486,Сектора!$B$2:$G$6725,3)))</f>
        <v/>
      </c>
      <c r="AE486" s="146" t="str">
        <f>IF(ISBLANK($F486),"",IF(ISNA(VBLookup($F486,Сектора!$B$2:$G$6725,6)),"Unknown",VBLookup($F486,Сектора!$B$2:$G$6725,6)))</f>
        <v/>
      </c>
      <c r="AF486" s="146" t="str">
        <f>IF(ISNUMBER($B486),VBLookup(WEEKDAY($B486,2),Служебный!$I$2:$J$8,2),"")</f>
        <v/>
      </c>
      <c r="AG486" s="38" t="str">
        <f t="shared" si="154"/>
        <v/>
      </c>
      <c r="AH486" s="146" t="str">
        <f>IF(ISNUMBER($B486),VBLookup(MONTH($B486),Служебный!$L$2:$M$13,2),"")</f>
        <v/>
      </c>
      <c r="AI486" s="38" t="str">
        <f t="shared" si="155"/>
        <v/>
      </c>
      <c r="AJ486" s="210" t="str">
        <f t="shared" si="156"/>
        <v/>
      </c>
      <c r="AK486" s="211" t="str">
        <f t="shared" si="147"/>
        <v/>
      </c>
      <c r="AL486" s="212" t="str">
        <f t="shared" si="157"/>
        <v/>
      </c>
      <c r="AM486" s="213" t="str">
        <f t="shared" si="160"/>
        <v/>
      </c>
      <c r="AN486" s="213" t="str">
        <f t="shared" si="158"/>
        <v/>
      </c>
      <c r="AO486" s="212" t="str">
        <f t="shared" si="159"/>
        <v/>
      </c>
    </row>
    <row r="487" spans="1:41" ht="15" customHeight="1" x14ac:dyDescent="0.25">
      <c r="A487" s="72">
        <v>486</v>
      </c>
      <c r="B487" s="214"/>
      <c r="C487" s="214"/>
      <c r="D487" s="204"/>
      <c r="E487" s="204"/>
      <c r="F487" s="151"/>
      <c r="G487" s="151"/>
      <c r="H487" s="36"/>
      <c r="I487" s="80"/>
      <c r="J487" s="80"/>
      <c r="K487" s="81"/>
      <c r="L487" s="152"/>
      <c r="M487" s="152"/>
      <c r="N487" s="215"/>
      <c r="O487" s="152"/>
      <c r="P487" s="80"/>
      <c r="Q487" s="37" t="str">
        <f t="shared" si="148"/>
        <v/>
      </c>
      <c r="R487" s="37" t="str">
        <f t="shared" si="149"/>
        <v/>
      </c>
      <c r="S487" s="37" t="str">
        <f t="shared" si="150"/>
        <v/>
      </c>
      <c r="T487" s="69" t="str">
        <f t="shared" si="151"/>
        <v/>
      </c>
      <c r="U487" s="37" t="str">
        <f t="shared" si="145"/>
        <v/>
      </c>
      <c r="V487" s="37" t="str">
        <f t="shared" si="146"/>
        <v/>
      </c>
      <c r="W487" s="206" t="str">
        <f t="shared" si="163"/>
        <v/>
      </c>
      <c r="X487" s="206" t="str">
        <f t="shared" si="164"/>
        <v/>
      </c>
      <c r="Y487" s="37" t="str">
        <f t="shared" si="161"/>
        <v/>
      </c>
      <c r="Z487" s="37" t="str">
        <f t="shared" si="162"/>
        <v/>
      </c>
      <c r="AA487" s="38" t="str">
        <f t="shared" si="152"/>
        <v/>
      </c>
      <c r="AB487" s="39" t="str">
        <f t="shared" si="153"/>
        <v/>
      </c>
      <c r="AC487" s="146" t="str">
        <f>IF(ISBLANK($F487),"",IF(ISNA(VBLookup($F487,Сектора!$B$2:$G$6725,4)),"Unknown",VBLookup($F487,Сектора!$B$2:$G$6725,4)))</f>
        <v/>
      </c>
      <c r="AD487" s="146" t="str">
        <f>IF(ISBLANK($F487),"",IF(ISNA(VBLookup($F487,Сектора!$B$2:$G$6725,3)),"Unknown",VBLookup($F487,Сектора!$B$2:$G$6725,3)))</f>
        <v/>
      </c>
      <c r="AE487" s="146" t="str">
        <f>IF(ISBLANK($F487),"",IF(ISNA(VBLookup($F487,Сектора!$B$2:$G$6725,6)),"Unknown",VBLookup($F487,Сектора!$B$2:$G$6725,6)))</f>
        <v/>
      </c>
      <c r="AF487" s="146" t="str">
        <f>IF(ISNUMBER($B487),VBLookup(WEEKDAY($B487,2),Служебный!$I$2:$J$8,2),"")</f>
        <v/>
      </c>
      <c r="AG487" s="38" t="str">
        <f t="shared" si="154"/>
        <v/>
      </c>
      <c r="AH487" s="146" t="str">
        <f>IF(ISNUMBER($B487),VBLookup(MONTH($B487),Служебный!$L$2:$M$13,2),"")</f>
        <v/>
      </c>
      <c r="AI487" s="38" t="str">
        <f t="shared" si="155"/>
        <v/>
      </c>
      <c r="AJ487" s="210" t="str">
        <f t="shared" si="156"/>
        <v/>
      </c>
      <c r="AK487" s="211" t="str">
        <f t="shared" si="147"/>
        <v/>
      </c>
      <c r="AL487" s="212" t="str">
        <f t="shared" si="157"/>
        <v/>
      </c>
      <c r="AM487" s="213" t="str">
        <f t="shared" si="160"/>
        <v/>
      </c>
      <c r="AN487" s="213" t="str">
        <f t="shared" si="158"/>
        <v/>
      </c>
      <c r="AO487" s="212" t="str">
        <f t="shared" si="159"/>
        <v/>
      </c>
    </row>
    <row r="488" spans="1:41" ht="15" customHeight="1" x14ac:dyDescent="0.25">
      <c r="A488" s="72">
        <v>487</v>
      </c>
      <c r="B488" s="214"/>
      <c r="C488" s="214"/>
      <c r="D488" s="204"/>
      <c r="E488" s="204"/>
      <c r="F488" s="151"/>
      <c r="G488" s="151"/>
      <c r="H488" s="36"/>
      <c r="I488" s="80"/>
      <c r="J488" s="80"/>
      <c r="K488" s="81"/>
      <c r="L488" s="152"/>
      <c r="M488" s="152"/>
      <c r="N488" s="215"/>
      <c r="O488" s="152"/>
      <c r="P488" s="80"/>
      <c r="Q488" s="37" t="str">
        <f t="shared" si="148"/>
        <v/>
      </c>
      <c r="R488" s="37" t="str">
        <f t="shared" si="149"/>
        <v/>
      </c>
      <c r="S488" s="37" t="str">
        <f t="shared" si="150"/>
        <v/>
      </c>
      <c r="T488" s="69" t="str">
        <f t="shared" si="151"/>
        <v/>
      </c>
      <c r="U488" s="37" t="str">
        <f t="shared" si="145"/>
        <v/>
      </c>
      <c r="V488" s="37" t="str">
        <f t="shared" si="146"/>
        <v/>
      </c>
      <c r="W488" s="206" t="str">
        <f t="shared" si="163"/>
        <v/>
      </c>
      <c r="X488" s="206" t="str">
        <f t="shared" si="164"/>
        <v/>
      </c>
      <c r="Y488" s="37" t="str">
        <f t="shared" si="161"/>
        <v/>
      </c>
      <c r="Z488" s="37" t="str">
        <f t="shared" si="162"/>
        <v/>
      </c>
      <c r="AA488" s="38" t="str">
        <f t="shared" si="152"/>
        <v/>
      </c>
      <c r="AB488" s="39" t="str">
        <f t="shared" si="153"/>
        <v/>
      </c>
      <c r="AC488" s="146" t="str">
        <f>IF(ISBLANK($F488),"",IF(ISNA(VBLookup($F488,Сектора!$B$2:$G$6725,4)),"Unknown",VBLookup($F488,Сектора!$B$2:$G$6725,4)))</f>
        <v/>
      </c>
      <c r="AD488" s="146" t="str">
        <f>IF(ISBLANK($F488),"",IF(ISNA(VBLookup($F488,Сектора!$B$2:$G$6725,3)),"Unknown",VBLookup($F488,Сектора!$B$2:$G$6725,3)))</f>
        <v/>
      </c>
      <c r="AE488" s="146" t="str">
        <f>IF(ISBLANK($F488),"",IF(ISNA(VBLookup($F488,Сектора!$B$2:$G$6725,6)),"Unknown",VBLookup($F488,Сектора!$B$2:$G$6725,6)))</f>
        <v/>
      </c>
      <c r="AF488" s="146" t="str">
        <f>IF(ISNUMBER($B488),VBLookup(WEEKDAY($B488,2),Служебный!$I$2:$J$8,2),"")</f>
        <v/>
      </c>
      <c r="AG488" s="38" t="str">
        <f t="shared" si="154"/>
        <v/>
      </c>
      <c r="AH488" s="146" t="str">
        <f>IF(ISNUMBER($B488),VBLookup(MONTH($B488),Служебный!$L$2:$M$13,2),"")</f>
        <v/>
      </c>
      <c r="AI488" s="38" t="str">
        <f t="shared" si="155"/>
        <v/>
      </c>
      <c r="AJ488" s="210" t="str">
        <f t="shared" si="156"/>
        <v/>
      </c>
      <c r="AK488" s="211" t="str">
        <f t="shared" si="147"/>
        <v/>
      </c>
      <c r="AL488" s="212" t="str">
        <f t="shared" si="157"/>
        <v/>
      </c>
      <c r="AM488" s="213" t="str">
        <f t="shared" si="160"/>
        <v/>
      </c>
      <c r="AN488" s="213" t="str">
        <f t="shared" si="158"/>
        <v/>
      </c>
      <c r="AO488" s="212" t="str">
        <f t="shared" si="159"/>
        <v/>
      </c>
    </row>
    <row r="489" spans="1:41" ht="15" customHeight="1" x14ac:dyDescent="0.25">
      <c r="A489" s="72">
        <v>488</v>
      </c>
      <c r="B489" s="214"/>
      <c r="C489" s="214"/>
      <c r="D489" s="204"/>
      <c r="E489" s="204"/>
      <c r="F489" s="151"/>
      <c r="G489" s="151"/>
      <c r="H489" s="36"/>
      <c r="I489" s="80"/>
      <c r="J489" s="80"/>
      <c r="K489" s="81"/>
      <c r="L489" s="152"/>
      <c r="M489" s="152"/>
      <c r="N489" s="215"/>
      <c r="O489" s="152"/>
      <c r="P489" s="80"/>
      <c r="Q489" s="37" t="str">
        <f t="shared" si="148"/>
        <v/>
      </c>
      <c r="R489" s="37" t="str">
        <f t="shared" si="149"/>
        <v/>
      </c>
      <c r="S489" s="37" t="str">
        <f t="shared" si="150"/>
        <v/>
      </c>
      <c r="T489" s="69" t="str">
        <f t="shared" si="151"/>
        <v/>
      </c>
      <c r="U489" s="37" t="str">
        <f t="shared" si="145"/>
        <v/>
      </c>
      <c r="V489" s="37" t="str">
        <f t="shared" si="146"/>
        <v/>
      </c>
      <c r="W489" s="206" t="str">
        <f t="shared" si="163"/>
        <v/>
      </c>
      <c r="X489" s="206" t="str">
        <f t="shared" si="164"/>
        <v/>
      </c>
      <c r="Y489" s="37" t="str">
        <f t="shared" si="161"/>
        <v/>
      </c>
      <c r="Z489" s="37" t="str">
        <f t="shared" si="162"/>
        <v/>
      </c>
      <c r="AA489" s="38" t="str">
        <f t="shared" si="152"/>
        <v/>
      </c>
      <c r="AB489" s="39" t="str">
        <f t="shared" si="153"/>
        <v/>
      </c>
      <c r="AC489" s="146" t="str">
        <f>IF(ISBLANK($F489),"",IF(ISNA(VBLookup($F489,Сектора!$B$2:$G$6725,4)),"Unknown",VBLookup($F489,Сектора!$B$2:$G$6725,4)))</f>
        <v/>
      </c>
      <c r="AD489" s="146" t="str">
        <f>IF(ISBLANK($F489),"",IF(ISNA(VBLookup($F489,Сектора!$B$2:$G$6725,3)),"Unknown",VBLookup($F489,Сектора!$B$2:$G$6725,3)))</f>
        <v/>
      </c>
      <c r="AE489" s="146" t="str">
        <f>IF(ISBLANK($F489),"",IF(ISNA(VBLookup($F489,Сектора!$B$2:$G$6725,6)),"Unknown",VBLookup($F489,Сектора!$B$2:$G$6725,6)))</f>
        <v/>
      </c>
      <c r="AF489" s="146" t="str">
        <f>IF(ISNUMBER($B489),VBLookup(WEEKDAY($B489,2),Служебный!$I$2:$J$8,2),"")</f>
        <v/>
      </c>
      <c r="AG489" s="38" t="str">
        <f t="shared" si="154"/>
        <v/>
      </c>
      <c r="AH489" s="146" t="str">
        <f>IF(ISNUMBER($B489),VBLookup(MONTH($B489),Служебный!$L$2:$M$13,2),"")</f>
        <v/>
      </c>
      <c r="AI489" s="38" t="str">
        <f t="shared" si="155"/>
        <v/>
      </c>
      <c r="AJ489" s="210" t="str">
        <f t="shared" si="156"/>
        <v/>
      </c>
      <c r="AK489" s="211" t="str">
        <f t="shared" si="147"/>
        <v/>
      </c>
      <c r="AL489" s="212" t="str">
        <f t="shared" si="157"/>
        <v/>
      </c>
      <c r="AM489" s="213" t="str">
        <f t="shared" si="160"/>
        <v/>
      </c>
      <c r="AN489" s="213" t="str">
        <f t="shared" si="158"/>
        <v/>
      </c>
      <c r="AO489" s="212" t="str">
        <f t="shared" si="159"/>
        <v/>
      </c>
    </row>
    <row r="490" spans="1:41" ht="15" customHeight="1" x14ac:dyDescent="0.25">
      <c r="A490" s="72">
        <v>489</v>
      </c>
      <c r="B490" s="214"/>
      <c r="C490" s="214"/>
      <c r="D490" s="204"/>
      <c r="E490" s="204"/>
      <c r="F490" s="151"/>
      <c r="G490" s="151"/>
      <c r="H490" s="36"/>
      <c r="I490" s="80"/>
      <c r="J490" s="80"/>
      <c r="K490" s="81"/>
      <c r="L490" s="152"/>
      <c r="M490" s="152"/>
      <c r="N490" s="215"/>
      <c r="O490" s="152"/>
      <c r="P490" s="80"/>
      <c r="Q490" s="37" t="str">
        <f t="shared" si="148"/>
        <v/>
      </c>
      <c r="R490" s="37" t="str">
        <f t="shared" si="149"/>
        <v/>
      </c>
      <c r="S490" s="37" t="str">
        <f t="shared" si="150"/>
        <v/>
      </c>
      <c r="T490" s="69" t="str">
        <f t="shared" si="151"/>
        <v/>
      </c>
      <c r="U490" s="37" t="str">
        <f t="shared" si="145"/>
        <v/>
      </c>
      <c r="V490" s="37" t="str">
        <f t="shared" si="146"/>
        <v/>
      </c>
      <c r="W490" s="206" t="str">
        <f t="shared" si="163"/>
        <v/>
      </c>
      <c r="X490" s="206" t="str">
        <f t="shared" si="164"/>
        <v/>
      </c>
      <c r="Y490" s="37" t="str">
        <f t="shared" si="161"/>
        <v/>
      </c>
      <c r="Z490" s="37" t="str">
        <f t="shared" si="162"/>
        <v/>
      </c>
      <c r="AA490" s="38" t="str">
        <f t="shared" si="152"/>
        <v/>
      </c>
      <c r="AB490" s="39" t="str">
        <f t="shared" si="153"/>
        <v/>
      </c>
      <c r="AC490" s="146" t="str">
        <f>IF(ISBLANK($F490),"",IF(ISNA(VBLookup($F490,Сектора!$B$2:$G$6725,4)),"Unknown",VBLookup($F490,Сектора!$B$2:$G$6725,4)))</f>
        <v/>
      </c>
      <c r="AD490" s="146" t="str">
        <f>IF(ISBLANK($F490),"",IF(ISNA(VBLookup($F490,Сектора!$B$2:$G$6725,3)),"Unknown",VBLookup($F490,Сектора!$B$2:$G$6725,3)))</f>
        <v/>
      </c>
      <c r="AE490" s="146" t="str">
        <f>IF(ISBLANK($F490),"",IF(ISNA(VBLookup($F490,Сектора!$B$2:$G$6725,6)),"Unknown",VBLookup($F490,Сектора!$B$2:$G$6725,6)))</f>
        <v/>
      </c>
      <c r="AF490" s="146" t="str">
        <f>IF(ISNUMBER($B490),VBLookup(WEEKDAY($B490,2),Служебный!$I$2:$J$8,2),"")</f>
        <v/>
      </c>
      <c r="AG490" s="38" t="str">
        <f t="shared" si="154"/>
        <v/>
      </c>
      <c r="AH490" s="146" t="str">
        <f>IF(ISNUMBER($B490),VBLookup(MONTH($B490),Служебный!$L$2:$M$13,2),"")</f>
        <v/>
      </c>
      <c r="AI490" s="38" t="str">
        <f t="shared" si="155"/>
        <v/>
      </c>
      <c r="AJ490" s="210" t="str">
        <f t="shared" si="156"/>
        <v/>
      </c>
      <c r="AK490" s="211" t="str">
        <f t="shared" si="147"/>
        <v/>
      </c>
      <c r="AL490" s="212" t="str">
        <f t="shared" si="157"/>
        <v/>
      </c>
      <c r="AM490" s="213" t="str">
        <f t="shared" si="160"/>
        <v/>
      </c>
      <c r="AN490" s="213" t="str">
        <f t="shared" si="158"/>
        <v/>
      </c>
      <c r="AO490" s="212" t="str">
        <f t="shared" si="159"/>
        <v/>
      </c>
    </row>
    <row r="491" spans="1:41" ht="15" customHeight="1" x14ac:dyDescent="0.25">
      <c r="A491" s="72">
        <v>490</v>
      </c>
      <c r="B491" s="214"/>
      <c r="C491" s="214"/>
      <c r="D491" s="204"/>
      <c r="E491" s="204"/>
      <c r="F491" s="151"/>
      <c r="G491" s="151"/>
      <c r="H491" s="36"/>
      <c r="I491" s="80"/>
      <c r="J491" s="80"/>
      <c r="K491" s="81"/>
      <c r="L491" s="152"/>
      <c r="M491" s="152"/>
      <c r="N491" s="215"/>
      <c r="O491" s="152"/>
      <c r="P491" s="80"/>
      <c r="Q491" s="37" t="str">
        <f t="shared" si="148"/>
        <v/>
      </c>
      <c r="R491" s="37" t="str">
        <f t="shared" si="149"/>
        <v/>
      </c>
      <c r="S491" s="37" t="str">
        <f t="shared" si="150"/>
        <v/>
      </c>
      <c r="T491" s="69" t="str">
        <f t="shared" si="151"/>
        <v/>
      </c>
      <c r="U491" s="37" t="str">
        <f t="shared" si="145"/>
        <v/>
      </c>
      <c r="V491" s="37" t="str">
        <f t="shared" si="146"/>
        <v/>
      </c>
      <c r="W491" s="206" t="str">
        <f t="shared" si="163"/>
        <v/>
      </c>
      <c r="X491" s="206" t="str">
        <f t="shared" si="164"/>
        <v/>
      </c>
      <c r="Y491" s="37" t="str">
        <f t="shared" si="161"/>
        <v/>
      </c>
      <c r="Z491" s="37" t="str">
        <f t="shared" si="162"/>
        <v/>
      </c>
      <c r="AA491" s="38" t="str">
        <f t="shared" si="152"/>
        <v/>
      </c>
      <c r="AB491" s="39" t="str">
        <f t="shared" si="153"/>
        <v/>
      </c>
      <c r="AC491" s="146" t="str">
        <f>IF(ISBLANK($F491),"",IF(ISNA(VBLookup($F491,Сектора!$B$2:$G$6725,4)),"Unknown",VBLookup($F491,Сектора!$B$2:$G$6725,4)))</f>
        <v/>
      </c>
      <c r="AD491" s="146" t="str">
        <f>IF(ISBLANK($F491),"",IF(ISNA(VBLookup($F491,Сектора!$B$2:$G$6725,3)),"Unknown",VBLookup($F491,Сектора!$B$2:$G$6725,3)))</f>
        <v/>
      </c>
      <c r="AE491" s="146" t="str">
        <f>IF(ISBLANK($F491),"",IF(ISNA(VBLookup($F491,Сектора!$B$2:$G$6725,6)),"Unknown",VBLookup($F491,Сектора!$B$2:$G$6725,6)))</f>
        <v/>
      </c>
      <c r="AF491" s="146" t="str">
        <f>IF(ISNUMBER($B491),VBLookup(WEEKDAY($B491,2),Служебный!$I$2:$J$8,2),"")</f>
        <v/>
      </c>
      <c r="AG491" s="38" t="str">
        <f t="shared" si="154"/>
        <v/>
      </c>
      <c r="AH491" s="146" t="str">
        <f>IF(ISNUMBER($B491),VBLookup(MONTH($B491),Служебный!$L$2:$M$13,2),"")</f>
        <v/>
      </c>
      <c r="AI491" s="38" t="str">
        <f t="shared" si="155"/>
        <v/>
      </c>
      <c r="AJ491" s="210" t="str">
        <f t="shared" si="156"/>
        <v/>
      </c>
      <c r="AK491" s="211" t="str">
        <f t="shared" si="147"/>
        <v/>
      </c>
      <c r="AL491" s="212" t="str">
        <f t="shared" si="157"/>
        <v/>
      </c>
      <c r="AM491" s="213" t="str">
        <f t="shared" si="160"/>
        <v/>
      </c>
      <c r="AN491" s="213" t="str">
        <f t="shared" si="158"/>
        <v/>
      </c>
      <c r="AO491" s="212" t="str">
        <f t="shared" si="159"/>
        <v/>
      </c>
    </row>
    <row r="492" spans="1:41" x14ac:dyDescent="0.25">
      <c r="A492" s="72">
        <v>491</v>
      </c>
      <c r="B492" s="214"/>
      <c r="C492" s="214"/>
      <c r="D492" s="204"/>
      <c r="E492" s="204"/>
      <c r="F492" s="151"/>
      <c r="G492" s="151"/>
      <c r="H492" s="36"/>
      <c r="I492" s="80"/>
      <c r="J492" s="80"/>
      <c r="K492" s="81"/>
      <c r="L492" s="152"/>
      <c r="M492" s="152"/>
      <c r="N492" s="215"/>
      <c r="O492" s="152"/>
      <c r="P492" s="80"/>
      <c r="Q492" s="37" t="str">
        <f t="shared" si="148"/>
        <v/>
      </c>
      <c r="R492" s="37" t="str">
        <f t="shared" si="149"/>
        <v/>
      </c>
      <c r="S492" s="37" t="str">
        <f t="shared" si="150"/>
        <v/>
      </c>
      <c r="T492" s="69" t="str">
        <f t="shared" si="151"/>
        <v/>
      </c>
      <c r="U492" s="37" t="str">
        <f t="shared" si="145"/>
        <v/>
      </c>
      <c r="V492" s="37" t="str">
        <f t="shared" si="146"/>
        <v/>
      </c>
      <c r="W492" s="206" t="str">
        <f t="shared" si="163"/>
        <v/>
      </c>
      <c r="X492" s="206" t="str">
        <f t="shared" si="164"/>
        <v/>
      </c>
      <c r="Y492" s="37" t="str">
        <f t="shared" si="161"/>
        <v/>
      </c>
      <c r="Z492" s="37" t="str">
        <f t="shared" si="162"/>
        <v/>
      </c>
      <c r="AA492" s="38" t="str">
        <f t="shared" si="152"/>
        <v/>
      </c>
      <c r="AB492" s="39" t="str">
        <f t="shared" si="153"/>
        <v/>
      </c>
      <c r="AC492" s="146" t="str">
        <f>IF(ISBLANK($F492),"",IF(ISNA(VBLookup($F492,Сектора!$B$2:$G$6725,4)),"Unknown",VBLookup($F492,Сектора!$B$2:$G$6725,4)))</f>
        <v/>
      </c>
      <c r="AD492" s="146" t="str">
        <f>IF(ISBLANK($F492),"",IF(ISNA(VBLookup($F492,Сектора!$B$2:$G$6725,3)),"Unknown",VBLookup($F492,Сектора!$B$2:$G$6725,3)))</f>
        <v/>
      </c>
      <c r="AE492" s="146" t="str">
        <f>IF(ISBLANK($F492),"",IF(ISNA(VBLookup($F492,Сектора!$B$2:$G$6725,6)),"Unknown",VBLookup($F492,Сектора!$B$2:$G$6725,6)))</f>
        <v/>
      </c>
      <c r="AF492" s="146" t="str">
        <f>IF(ISNUMBER($B492),VBLookup(WEEKDAY($B492,2),Служебный!$I$2:$J$8,2),"")</f>
        <v/>
      </c>
      <c r="AG492" s="38" t="str">
        <f t="shared" si="154"/>
        <v/>
      </c>
      <c r="AH492" s="146" t="str">
        <f>IF(ISNUMBER($B492),VBLookup(MONTH($B492),Служебный!$L$2:$M$13,2),"")</f>
        <v/>
      </c>
      <c r="AI492" s="38" t="str">
        <f t="shared" si="155"/>
        <v/>
      </c>
      <c r="AJ492" s="210" t="str">
        <f t="shared" si="156"/>
        <v/>
      </c>
      <c r="AK492" s="211" t="str">
        <f t="shared" si="147"/>
        <v/>
      </c>
      <c r="AL492" s="212" t="str">
        <f t="shared" si="157"/>
        <v/>
      </c>
      <c r="AM492" s="213" t="str">
        <f t="shared" si="160"/>
        <v/>
      </c>
      <c r="AN492" s="213" t="str">
        <f t="shared" si="158"/>
        <v/>
      </c>
      <c r="AO492" s="212" t="str">
        <f t="shared" si="159"/>
        <v/>
      </c>
    </row>
    <row r="493" spans="1:41" x14ac:dyDescent="0.25">
      <c r="A493" s="72">
        <v>492</v>
      </c>
      <c r="B493" s="214"/>
      <c r="C493" s="214"/>
      <c r="D493" s="204"/>
      <c r="E493" s="204"/>
      <c r="F493" s="151"/>
      <c r="G493" s="151"/>
      <c r="H493" s="36"/>
      <c r="I493" s="80"/>
      <c r="J493" s="80"/>
      <c r="K493" s="81"/>
      <c r="L493" s="152"/>
      <c r="M493" s="152"/>
      <c r="N493" s="215"/>
      <c r="O493" s="152"/>
      <c r="P493" s="80"/>
      <c r="Q493" s="37" t="str">
        <f t="shared" si="148"/>
        <v/>
      </c>
      <c r="R493" s="37" t="str">
        <f t="shared" si="149"/>
        <v/>
      </c>
      <c r="S493" s="37" t="str">
        <f t="shared" si="150"/>
        <v/>
      </c>
      <c r="T493" s="69" t="str">
        <f t="shared" si="151"/>
        <v/>
      </c>
      <c r="U493" s="37" t="str">
        <f t="shared" si="145"/>
        <v/>
      </c>
      <c r="V493" s="37" t="str">
        <f t="shared" si="146"/>
        <v/>
      </c>
      <c r="W493" s="206" t="str">
        <f t="shared" si="163"/>
        <v/>
      </c>
      <c r="X493" s="206" t="str">
        <f t="shared" si="164"/>
        <v/>
      </c>
      <c r="Y493" s="37" t="str">
        <f t="shared" si="161"/>
        <v/>
      </c>
      <c r="Z493" s="37" t="str">
        <f t="shared" si="162"/>
        <v/>
      </c>
      <c r="AA493" s="38" t="str">
        <f t="shared" si="152"/>
        <v/>
      </c>
      <c r="AB493" s="39" t="str">
        <f t="shared" si="153"/>
        <v/>
      </c>
      <c r="AC493" s="146" t="str">
        <f>IF(ISBLANK($F493),"",IF(ISNA(VBLookup($F493,Сектора!$B$2:$G$6725,4)),"Unknown",VBLookup($F493,Сектора!$B$2:$G$6725,4)))</f>
        <v/>
      </c>
      <c r="AD493" s="146" t="str">
        <f>IF(ISBLANK($F493),"",IF(ISNA(VBLookup($F493,Сектора!$B$2:$G$6725,3)),"Unknown",VBLookup($F493,Сектора!$B$2:$G$6725,3)))</f>
        <v/>
      </c>
      <c r="AE493" s="146" t="str">
        <f>IF(ISBLANK($F493),"",IF(ISNA(VBLookup($F493,Сектора!$B$2:$G$6725,6)),"Unknown",VBLookup($F493,Сектора!$B$2:$G$6725,6)))</f>
        <v/>
      </c>
      <c r="AF493" s="146" t="str">
        <f>IF(ISNUMBER($B493),VBLookup(WEEKDAY($B493,2),Служебный!$I$2:$J$8,2),"")</f>
        <v/>
      </c>
      <c r="AG493" s="38" t="str">
        <f t="shared" si="154"/>
        <v/>
      </c>
      <c r="AH493" s="146" t="str">
        <f>IF(ISNUMBER($B493),VBLookup(MONTH($B493),Служебный!$L$2:$M$13,2),"")</f>
        <v/>
      </c>
      <c r="AI493" s="38" t="str">
        <f t="shared" si="155"/>
        <v/>
      </c>
      <c r="AJ493" s="210" t="str">
        <f t="shared" si="156"/>
        <v/>
      </c>
      <c r="AK493" s="211" t="str">
        <f t="shared" si="147"/>
        <v/>
      </c>
      <c r="AL493" s="212" t="str">
        <f t="shared" si="157"/>
        <v/>
      </c>
      <c r="AM493" s="213" t="str">
        <f t="shared" si="160"/>
        <v/>
      </c>
      <c r="AN493" s="213" t="str">
        <f t="shared" si="158"/>
        <v/>
      </c>
      <c r="AO493" s="212" t="str">
        <f t="shared" si="159"/>
        <v/>
      </c>
    </row>
    <row r="494" spans="1:41" x14ac:dyDescent="0.25">
      <c r="A494" s="72">
        <v>493</v>
      </c>
      <c r="B494" s="214"/>
      <c r="C494" s="214"/>
      <c r="D494" s="204"/>
      <c r="E494" s="204"/>
      <c r="F494" s="151"/>
      <c r="G494" s="151"/>
      <c r="H494" s="36"/>
      <c r="I494" s="80"/>
      <c r="J494" s="80"/>
      <c r="K494" s="81"/>
      <c r="L494" s="152"/>
      <c r="M494" s="152"/>
      <c r="N494" s="215"/>
      <c r="O494" s="152"/>
      <c r="P494" s="80"/>
      <c r="Q494" s="37" t="str">
        <f t="shared" si="148"/>
        <v/>
      </c>
      <c r="R494" s="37" t="str">
        <f t="shared" si="149"/>
        <v/>
      </c>
      <c r="S494" s="37" t="str">
        <f t="shared" si="150"/>
        <v/>
      </c>
      <c r="T494" s="69" t="str">
        <f t="shared" si="151"/>
        <v/>
      </c>
      <c r="U494" s="37" t="str">
        <f t="shared" si="145"/>
        <v/>
      </c>
      <c r="V494" s="37" t="str">
        <f t="shared" si="146"/>
        <v/>
      </c>
      <c r="W494" s="206" t="str">
        <f t="shared" si="163"/>
        <v/>
      </c>
      <c r="X494" s="206" t="str">
        <f t="shared" si="164"/>
        <v/>
      </c>
      <c r="Y494" s="37" t="str">
        <f t="shared" si="161"/>
        <v/>
      </c>
      <c r="Z494" s="37" t="str">
        <f t="shared" si="162"/>
        <v/>
      </c>
      <c r="AA494" s="38" t="str">
        <f t="shared" si="152"/>
        <v/>
      </c>
      <c r="AB494" s="39" t="str">
        <f t="shared" si="153"/>
        <v/>
      </c>
      <c r="AC494" s="146" t="str">
        <f>IF(ISBLANK($F494),"",IF(ISNA(VBLookup($F494,Сектора!$B$2:$G$6725,4)),"Unknown",VBLookup($F494,Сектора!$B$2:$G$6725,4)))</f>
        <v/>
      </c>
      <c r="AD494" s="146" t="str">
        <f>IF(ISBLANK($F494),"",IF(ISNA(VBLookup($F494,Сектора!$B$2:$G$6725,3)),"Unknown",VBLookup($F494,Сектора!$B$2:$G$6725,3)))</f>
        <v/>
      </c>
      <c r="AE494" s="146" t="str">
        <f>IF(ISBLANK($F494),"",IF(ISNA(VBLookup($F494,Сектора!$B$2:$G$6725,6)),"Unknown",VBLookup($F494,Сектора!$B$2:$G$6725,6)))</f>
        <v/>
      </c>
      <c r="AF494" s="146" t="str">
        <f>IF(ISNUMBER($B494),VBLookup(WEEKDAY($B494,2),Служебный!$I$2:$J$8,2),"")</f>
        <v/>
      </c>
      <c r="AG494" s="38" t="str">
        <f t="shared" si="154"/>
        <v/>
      </c>
      <c r="AH494" s="146" t="str">
        <f>IF(ISNUMBER($B494),VBLookup(MONTH($B494),Служебный!$L$2:$M$13,2),"")</f>
        <v/>
      </c>
      <c r="AI494" s="38" t="str">
        <f t="shared" si="155"/>
        <v/>
      </c>
      <c r="AJ494" s="210" t="str">
        <f t="shared" si="156"/>
        <v/>
      </c>
      <c r="AK494" s="211" t="str">
        <f t="shared" si="147"/>
        <v/>
      </c>
      <c r="AL494" s="212" t="str">
        <f t="shared" si="157"/>
        <v/>
      </c>
      <c r="AM494" s="213" t="str">
        <f t="shared" si="160"/>
        <v/>
      </c>
      <c r="AN494" s="213" t="str">
        <f t="shared" si="158"/>
        <v/>
      </c>
      <c r="AO494" s="212" t="str">
        <f t="shared" si="159"/>
        <v/>
      </c>
    </row>
    <row r="495" spans="1:41" x14ac:dyDescent="0.25">
      <c r="A495" s="72">
        <v>494</v>
      </c>
      <c r="B495" s="214"/>
      <c r="C495" s="214"/>
      <c r="D495" s="204"/>
      <c r="E495" s="204"/>
      <c r="F495" s="151"/>
      <c r="G495" s="151"/>
      <c r="H495" s="36"/>
      <c r="I495" s="80"/>
      <c r="J495" s="80"/>
      <c r="K495" s="81"/>
      <c r="L495" s="152"/>
      <c r="M495" s="152"/>
      <c r="N495" s="215"/>
      <c r="O495" s="152"/>
      <c r="P495" s="80"/>
      <c r="Q495" s="37" t="str">
        <f t="shared" si="148"/>
        <v/>
      </c>
      <c r="R495" s="37" t="str">
        <f t="shared" si="149"/>
        <v/>
      </c>
      <c r="S495" s="37" t="str">
        <f t="shared" si="150"/>
        <v/>
      </c>
      <c r="T495" s="69" t="str">
        <f t="shared" si="151"/>
        <v/>
      </c>
      <c r="U495" s="37" t="str">
        <f t="shared" si="145"/>
        <v/>
      </c>
      <c r="V495" s="37" t="str">
        <f t="shared" si="146"/>
        <v/>
      </c>
      <c r="W495" s="206" t="str">
        <f t="shared" si="163"/>
        <v/>
      </c>
      <c r="X495" s="206" t="str">
        <f t="shared" si="164"/>
        <v/>
      </c>
      <c r="Y495" s="37" t="str">
        <f t="shared" si="161"/>
        <v/>
      </c>
      <c r="Z495" s="37" t="str">
        <f t="shared" si="162"/>
        <v/>
      </c>
      <c r="AA495" s="38" t="str">
        <f t="shared" si="152"/>
        <v/>
      </c>
      <c r="AB495" s="39" t="str">
        <f t="shared" si="153"/>
        <v/>
      </c>
      <c r="AC495" s="146" t="str">
        <f>IF(ISBLANK($F495),"",IF(ISNA(VBLookup($F495,Сектора!$B$2:$G$6725,4)),"Unknown",VBLookup($F495,Сектора!$B$2:$G$6725,4)))</f>
        <v/>
      </c>
      <c r="AD495" s="146" t="str">
        <f>IF(ISBLANK($F495),"",IF(ISNA(VBLookup($F495,Сектора!$B$2:$G$6725,3)),"Unknown",VBLookup($F495,Сектора!$B$2:$G$6725,3)))</f>
        <v/>
      </c>
      <c r="AE495" s="146" t="str">
        <f>IF(ISBLANK($F495),"",IF(ISNA(VBLookup($F495,Сектора!$B$2:$G$6725,6)),"Unknown",VBLookup($F495,Сектора!$B$2:$G$6725,6)))</f>
        <v/>
      </c>
      <c r="AF495" s="146" t="str">
        <f>IF(ISNUMBER($B495),VBLookup(WEEKDAY($B495,2),Служебный!$I$2:$J$8,2),"")</f>
        <v/>
      </c>
      <c r="AG495" s="38" t="str">
        <f t="shared" si="154"/>
        <v/>
      </c>
      <c r="AH495" s="146" t="str">
        <f>IF(ISNUMBER($B495),VBLookup(MONTH($B495),Служебный!$L$2:$M$13,2),"")</f>
        <v/>
      </c>
      <c r="AI495" s="38" t="str">
        <f t="shared" si="155"/>
        <v/>
      </c>
      <c r="AJ495" s="210" t="str">
        <f t="shared" si="156"/>
        <v/>
      </c>
      <c r="AK495" s="211" t="str">
        <f t="shared" si="147"/>
        <v/>
      </c>
      <c r="AL495" s="212" t="str">
        <f t="shared" si="157"/>
        <v/>
      </c>
      <c r="AM495" s="213" t="str">
        <f t="shared" si="160"/>
        <v/>
      </c>
      <c r="AN495" s="213" t="str">
        <f t="shared" si="158"/>
        <v/>
      </c>
      <c r="AO495" s="212" t="str">
        <f t="shared" si="159"/>
        <v/>
      </c>
    </row>
    <row r="496" spans="1:41" x14ac:dyDescent="0.25">
      <c r="A496" s="72">
        <v>495</v>
      </c>
      <c r="B496" s="214"/>
      <c r="C496" s="214"/>
      <c r="D496" s="204"/>
      <c r="E496" s="204"/>
      <c r="F496" s="151"/>
      <c r="G496" s="151"/>
      <c r="H496" s="36"/>
      <c r="I496" s="80"/>
      <c r="J496" s="80"/>
      <c r="K496" s="81"/>
      <c r="L496" s="152"/>
      <c r="M496" s="152"/>
      <c r="N496" s="215"/>
      <c r="O496" s="152"/>
      <c r="P496" s="80"/>
      <c r="Q496" s="37" t="str">
        <f t="shared" si="148"/>
        <v/>
      </c>
      <c r="R496" s="37" t="str">
        <f t="shared" si="149"/>
        <v/>
      </c>
      <c r="S496" s="37" t="str">
        <f t="shared" si="150"/>
        <v/>
      </c>
      <c r="T496" s="69" t="str">
        <f t="shared" si="151"/>
        <v/>
      </c>
      <c r="U496" s="37" t="str">
        <f t="shared" si="145"/>
        <v/>
      </c>
      <c r="V496" s="37" t="str">
        <f t="shared" si="146"/>
        <v/>
      </c>
      <c r="W496" s="206" t="str">
        <f t="shared" si="163"/>
        <v/>
      </c>
      <c r="X496" s="206" t="str">
        <f t="shared" si="164"/>
        <v/>
      </c>
      <c r="Y496" s="37" t="str">
        <f t="shared" si="161"/>
        <v/>
      </c>
      <c r="Z496" s="37" t="str">
        <f t="shared" si="162"/>
        <v/>
      </c>
      <c r="AA496" s="38" t="str">
        <f t="shared" si="152"/>
        <v/>
      </c>
      <c r="AB496" s="39" t="str">
        <f t="shared" si="153"/>
        <v/>
      </c>
      <c r="AC496" s="146" t="str">
        <f>IF(ISBLANK($F496),"",IF(ISNA(VBLookup($F496,Сектора!$B$2:$G$6725,4)),"Unknown",VBLookup($F496,Сектора!$B$2:$G$6725,4)))</f>
        <v/>
      </c>
      <c r="AD496" s="146" t="str">
        <f>IF(ISBLANK($F496),"",IF(ISNA(VBLookup($F496,Сектора!$B$2:$G$6725,3)),"Unknown",VBLookup($F496,Сектора!$B$2:$G$6725,3)))</f>
        <v/>
      </c>
      <c r="AE496" s="146" t="str">
        <f>IF(ISBLANK($F496),"",IF(ISNA(VBLookup($F496,Сектора!$B$2:$G$6725,6)),"Unknown",VBLookup($F496,Сектора!$B$2:$G$6725,6)))</f>
        <v/>
      </c>
      <c r="AF496" s="146" t="str">
        <f>IF(ISNUMBER($B496),VBLookup(WEEKDAY($B496,2),Служебный!$I$2:$J$8,2),"")</f>
        <v/>
      </c>
      <c r="AG496" s="38" t="str">
        <f t="shared" si="154"/>
        <v/>
      </c>
      <c r="AH496" s="146" t="str">
        <f>IF(ISNUMBER($B496),VBLookup(MONTH($B496),Служебный!$L$2:$M$13,2),"")</f>
        <v/>
      </c>
      <c r="AI496" s="38" t="str">
        <f t="shared" si="155"/>
        <v/>
      </c>
      <c r="AJ496" s="210" t="str">
        <f t="shared" si="156"/>
        <v/>
      </c>
      <c r="AK496" s="211" t="str">
        <f t="shared" si="147"/>
        <v/>
      </c>
      <c r="AL496" s="212" t="str">
        <f t="shared" si="157"/>
        <v/>
      </c>
      <c r="AM496" s="213" t="str">
        <f t="shared" si="160"/>
        <v/>
      </c>
      <c r="AN496" s="213" t="str">
        <f t="shared" si="158"/>
        <v/>
      </c>
      <c r="AO496" s="212" t="str">
        <f t="shared" si="159"/>
        <v/>
      </c>
    </row>
    <row r="497" spans="1:41" x14ac:dyDescent="0.25">
      <c r="A497" s="72">
        <v>496</v>
      </c>
      <c r="B497" s="214"/>
      <c r="C497" s="214"/>
      <c r="D497" s="204"/>
      <c r="E497" s="204"/>
      <c r="F497" s="151"/>
      <c r="G497" s="151"/>
      <c r="H497" s="36"/>
      <c r="I497" s="80"/>
      <c r="J497" s="80"/>
      <c r="K497" s="81"/>
      <c r="L497" s="152"/>
      <c r="M497" s="152"/>
      <c r="N497" s="215"/>
      <c r="O497" s="152"/>
      <c r="P497" s="80"/>
      <c r="Q497" s="37" t="str">
        <f t="shared" si="148"/>
        <v/>
      </c>
      <c r="R497" s="37" t="str">
        <f t="shared" si="149"/>
        <v/>
      </c>
      <c r="S497" s="37" t="str">
        <f t="shared" si="150"/>
        <v/>
      </c>
      <c r="T497" s="69" t="str">
        <f t="shared" si="151"/>
        <v/>
      </c>
      <c r="U497" s="37" t="str">
        <f t="shared" si="145"/>
        <v/>
      </c>
      <c r="V497" s="37" t="str">
        <f t="shared" si="146"/>
        <v/>
      </c>
      <c r="W497" s="206" t="str">
        <f t="shared" si="163"/>
        <v/>
      </c>
      <c r="X497" s="206" t="str">
        <f t="shared" si="164"/>
        <v/>
      </c>
      <c r="Y497" s="37" t="str">
        <f t="shared" si="161"/>
        <v/>
      </c>
      <c r="Z497" s="37" t="str">
        <f t="shared" si="162"/>
        <v/>
      </c>
      <c r="AA497" s="38" t="str">
        <f t="shared" si="152"/>
        <v/>
      </c>
      <c r="AB497" s="39" t="str">
        <f t="shared" si="153"/>
        <v/>
      </c>
      <c r="AC497" s="146" t="str">
        <f>IF(ISBLANK($F497),"",IF(ISNA(VBLookup($F497,Сектора!$B$2:$G$6725,4)),"Unknown",VBLookup($F497,Сектора!$B$2:$G$6725,4)))</f>
        <v/>
      </c>
      <c r="AD497" s="146" t="str">
        <f>IF(ISBLANK($F497),"",IF(ISNA(VBLookup($F497,Сектора!$B$2:$G$6725,3)),"Unknown",VBLookup($F497,Сектора!$B$2:$G$6725,3)))</f>
        <v/>
      </c>
      <c r="AE497" s="146" t="str">
        <f>IF(ISBLANK($F497),"",IF(ISNA(VBLookup($F497,Сектора!$B$2:$G$6725,6)),"Unknown",VBLookup($F497,Сектора!$B$2:$G$6725,6)))</f>
        <v/>
      </c>
      <c r="AF497" s="146" t="str">
        <f>IF(ISNUMBER($B497),VBLookup(WEEKDAY($B497,2),Служебный!$I$2:$J$8,2),"")</f>
        <v/>
      </c>
      <c r="AG497" s="38" t="str">
        <f t="shared" si="154"/>
        <v/>
      </c>
      <c r="AH497" s="146" t="str">
        <f>IF(ISNUMBER($B497),VBLookup(MONTH($B497),Служебный!$L$2:$M$13,2),"")</f>
        <v/>
      </c>
      <c r="AI497" s="38" t="str">
        <f t="shared" si="155"/>
        <v/>
      </c>
      <c r="AJ497" s="210" t="str">
        <f t="shared" si="156"/>
        <v/>
      </c>
      <c r="AK497" s="211" t="str">
        <f t="shared" si="147"/>
        <v/>
      </c>
      <c r="AL497" s="212" t="str">
        <f t="shared" si="157"/>
        <v/>
      </c>
      <c r="AM497" s="213" t="str">
        <f t="shared" si="160"/>
        <v/>
      </c>
      <c r="AN497" s="213" t="str">
        <f t="shared" si="158"/>
        <v/>
      </c>
      <c r="AO497" s="212" t="str">
        <f t="shared" si="159"/>
        <v/>
      </c>
    </row>
    <row r="498" spans="1:41" x14ac:dyDescent="0.25">
      <c r="A498" s="72">
        <v>497</v>
      </c>
      <c r="B498" s="214"/>
      <c r="C498" s="214"/>
      <c r="D498" s="204"/>
      <c r="E498" s="204"/>
      <c r="F498" s="151"/>
      <c r="G498" s="151"/>
      <c r="H498" s="36"/>
      <c r="I498" s="80"/>
      <c r="J498" s="80"/>
      <c r="K498" s="81"/>
      <c r="L498" s="152"/>
      <c r="M498" s="152"/>
      <c r="N498" s="215"/>
      <c r="O498" s="152"/>
      <c r="P498" s="80"/>
      <c r="Q498" s="37" t="str">
        <f t="shared" si="148"/>
        <v/>
      </c>
      <c r="R498" s="37" t="str">
        <f t="shared" si="149"/>
        <v/>
      </c>
      <c r="S498" s="37" t="str">
        <f t="shared" si="150"/>
        <v/>
      </c>
      <c r="T498" s="69" t="str">
        <f t="shared" si="151"/>
        <v/>
      </c>
      <c r="U498" s="37" t="str">
        <f t="shared" si="145"/>
        <v/>
      </c>
      <c r="V498" s="37" t="str">
        <f t="shared" si="146"/>
        <v/>
      </c>
      <c r="W498" s="206" t="str">
        <f t="shared" si="163"/>
        <v/>
      </c>
      <c r="X498" s="206" t="str">
        <f t="shared" si="164"/>
        <v/>
      </c>
      <c r="Y498" s="37" t="str">
        <f t="shared" si="161"/>
        <v/>
      </c>
      <c r="Z498" s="37" t="str">
        <f t="shared" si="162"/>
        <v/>
      </c>
      <c r="AA498" s="38" t="str">
        <f t="shared" si="152"/>
        <v/>
      </c>
      <c r="AB498" s="39" t="str">
        <f t="shared" si="153"/>
        <v/>
      </c>
      <c r="AC498" s="146" t="str">
        <f>IF(ISBLANK($F498),"",IF(ISNA(VBLookup($F498,Сектора!$B$2:$G$6725,4)),"Unknown",VBLookup($F498,Сектора!$B$2:$G$6725,4)))</f>
        <v/>
      </c>
      <c r="AD498" s="146" t="str">
        <f>IF(ISBLANK($F498),"",IF(ISNA(VBLookup($F498,Сектора!$B$2:$G$6725,3)),"Unknown",VBLookup($F498,Сектора!$B$2:$G$6725,3)))</f>
        <v/>
      </c>
      <c r="AE498" s="146" t="str">
        <f>IF(ISBLANK($F498),"",IF(ISNA(VBLookup($F498,Сектора!$B$2:$G$6725,6)),"Unknown",VBLookup($F498,Сектора!$B$2:$G$6725,6)))</f>
        <v/>
      </c>
      <c r="AF498" s="146" t="str">
        <f>IF(ISNUMBER($B498),VBLookup(WEEKDAY($B498,2),Служебный!$I$2:$J$8,2),"")</f>
        <v/>
      </c>
      <c r="AG498" s="38" t="str">
        <f t="shared" si="154"/>
        <v/>
      </c>
      <c r="AH498" s="146" t="str">
        <f>IF(ISNUMBER($B498),VBLookup(MONTH($B498),Служебный!$L$2:$M$13,2),"")</f>
        <v/>
      </c>
      <c r="AI498" s="38" t="str">
        <f t="shared" si="155"/>
        <v/>
      </c>
      <c r="AJ498" s="210" t="str">
        <f t="shared" si="156"/>
        <v/>
      </c>
      <c r="AK498" s="211" t="str">
        <f t="shared" si="147"/>
        <v/>
      </c>
      <c r="AL498" s="212" t="str">
        <f t="shared" si="157"/>
        <v/>
      </c>
      <c r="AM498" s="213" t="str">
        <f t="shared" si="160"/>
        <v/>
      </c>
      <c r="AN498" s="213" t="str">
        <f t="shared" si="158"/>
        <v/>
      </c>
      <c r="AO498" s="212" t="str">
        <f t="shared" si="159"/>
        <v/>
      </c>
    </row>
    <row r="499" spans="1:41" x14ac:dyDescent="0.25">
      <c r="A499" s="72">
        <v>498</v>
      </c>
      <c r="B499" s="214"/>
      <c r="C499" s="214"/>
      <c r="D499" s="204"/>
      <c r="E499" s="204"/>
      <c r="F499" s="151"/>
      <c r="G499" s="151"/>
      <c r="H499" s="36"/>
      <c r="I499" s="80"/>
      <c r="J499" s="80"/>
      <c r="K499" s="81"/>
      <c r="L499" s="152"/>
      <c r="M499" s="152"/>
      <c r="N499" s="215"/>
      <c r="O499" s="152"/>
      <c r="P499" s="80"/>
      <c r="Q499" s="37" t="str">
        <f t="shared" si="148"/>
        <v/>
      </c>
      <c r="R499" s="37" t="str">
        <f t="shared" si="149"/>
        <v/>
      </c>
      <c r="S499" s="37" t="str">
        <f t="shared" si="150"/>
        <v/>
      </c>
      <c r="T499" s="69" t="str">
        <f t="shared" si="151"/>
        <v/>
      </c>
      <c r="U499" s="37" t="str">
        <f t="shared" si="145"/>
        <v/>
      </c>
      <c r="V499" s="37" t="str">
        <f t="shared" si="146"/>
        <v/>
      </c>
      <c r="W499" s="206" t="str">
        <f t="shared" si="163"/>
        <v/>
      </c>
      <c r="X499" s="206" t="str">
        <f t="shared" si="164"/>
        <v/>
      </c>
      <c r="Y499" s="37" t="str">
        <f t="shared" si="161"/>
        <v/>
      </c>
      <c r="Z499" s="37" t="str">
        <f t="shared" si="162"/>
        <v/>
      </c>
      <c r="AA499" s="38" t="str">
        <f t="shared" si="152"/>
        <v/>
      </c>
      <c r="AB499" s="39" t="str">
        <f t="shared" si="153"/>
        <v/>
      </c>
      <c r="AC499" s="146" t="str">
        <f>IF(ISBLANK($F499),"",IF(ISNA(VBLookup($F499,Сектора!$B$2:$G$6725,4)),"Unknown",VBLookup($F499,Сектора!$B$2:$G$6725,4)))</f>
        <v/>
      </c>
      <c r="AD499" s="146" t="str">
        <f>IF(ISBLANK($F499),"",IF(ISNA(VBLookup($F499,Сектора!$B$2:$G$6725,3)),"Unknown",VBLookup($F499,Сектора!$B$2:$G$6725,3)))</f>
        <v/>
      </c>
      <c r="AE499" s="146" t="str">
        <f>IF(ISBLANK($F499),"",IF(ISNA(VBLookup($F499,Сектора!$B$2:$G$6725,6)),"Unknown",VBLookup($F499,Сектора!$B$2:$G$6725,6)))</f>
        <v/>
      </c>
      <c r="AF499" s="146" t="str">
        <f>IF(ISNUMBER($B499),VBLookup(WEEKDAY($B499,2),Служебный!$I$2:$J$8,2),"")</f>
        <v/>
      </c>
      <c r="AG499" s="38" t="str">
        <f t="shared" si="154"/>
        <v/>
      </c>
      <c r="AH499" s="146" t="str">
        <f>IF(ISNUMBER($B499),VBLookup(MONTH($B499),Служебный!$L$2:$M$13,2),"")</f>
        <v/>
      </c>
      <c r="AI499" s="38" t="str">
        <f t="shared" si="155"/>
        <v/>
      </c>
      <c r="AJ499" s="210" t="str">
        <f t="shared" si="156"/>
        <v/>
      </c>
      <c r="AK499" s="211" t="str">
        <f t="shared" si="147"/>
        <v/>
      </c>
      <c r="AL499" s="212" t="str">
        <f t="shared" si="157"/>
        <v/>
      </c>
      <c r="AM499" s="213" t="str">
        <f t="shared" si="160"/>
        <v/>
      </c>
      <c r="AN499" s="213" t="str">
        <f t="shared" si="158"/>
        <v/>
      </c>
      <c r="AO499" s="212" t="str">
        <f t="shared" si="159"/>
        <v/>
      </c>
    </row>
    <row r="500" spans="1:41" x14ac:dyDescent="0.25">
      <c r="A500" s="72">
        <v>499</v>
      </c>
      <c r="B500" s="214"/>
      <c r="C500" s="214"/>
      <c r="D500" s="204"/>
      <c r="E500" s="204"/>
      <c r="F500" s="151"/>
      <c r="G500" s="151"/>
      <c r="H500" s="36"/>
      <c r="I500" s="80"/>
      <c r="J500" s="80"/>
      <c r="K500" s="81"/>
      <c r="L500" s="152"/>
      <c r="M500" s="152"/>
      <c r="N500" s="215"/>
      <c r="O500" s="152"/>
      <c r="P500" s="80"/>
      <c r="Q500" s="37" t="str">
        <f t="shared" si="148"/>
        <v/>
      </c>
      <c r="R500" s="37" t="str">
        <f t="shared" si="149"/>
        <v/>
      </c>
      <c r="S500" s="37" t="str">
        <f t="shared" si="150"/>
        <v/>
      </c>
      <c r="T500" s="69" t="str">
        <f t="shared" si="151"/>
        <v/>
      </c>
      <c r="U500" s="37" t="str">
        <f t="shared" si="145"/>
        <v/>
      </c>
      <c r="V500" s="37" t="str">
        <f t="shared" si="146"/>
        <v/>
      </c>
      <c r="W500" s="206" t="str">
        <f t="shared" si="163"/>
        <v/>
      </c>
      <c r="X500" s="206" t="str">
        <f t="shared" si="164"/>
        <v/>
      </c>
      <c r="Y500" s="37" t="str">
        <f t="shared" si="161"/>
        <v/>
      </c>
      <c r="Z500" s="37" t="str">
        <f t="shared" si="162"/>
        <v/>
      </c>
      <c r="AA500" s="38" t="str">
        <f t="shared" si="152"/>
        <v/>
      </c>
      <c r="AB500" s="39" t="str">
        <f t="shared" si="153"/>
        <v/>
      </c>
      <c r="AC500" s="146" t="str">
        <f>IF(ISBLANK($F500),"",IF(ISNA(VBLookup($F500,Сектора!$B$2:$G$6725,4)),"Unknown",VBLookup($F500,Сектора!$B$2:$G$6725,4)))</f>
        <v/>
      </c>
      <c r="AD500" s="146" t="str">
        <f>IF(ISBLANK($F500),"",IF(ISNA(VBLookup($F500,Сектора!$B$2:$G$6725,3)),"Unknown",VBLookup($F500,Сектора!$B$2:$G$6725,3)))</f>
        <v/>
      </c>
      <c r="AE500" s="146" t="str">
        <f>IF(ISBLANK($F500),"",IF(ISNA(VBLookup($F500,Сектора!$B$2:$G$6725,6)),"Unknown",VBLookup($F500,Сектора!$B$2:$G$6725,6)))</f>
        <v/>
      </c>
      <c r="AF500" s="146" t="str">
        <f>IF(ISNUMBER($B500),VBLookup(WEEKDAY($B500,2),Служебный!$I$2:$J$8,2),"")</f>
        <v/>
      </c>
      <c r="AG500" s="38" t="str">
        <f t="shared" si="154"/>
        <v/>
      </c>
      <c r="AH500" s="146" t="str">
        <f>IF(ISNUMBER($B500),VBLookup(MONTH($B500),Служебный!$L$2:$M$13,2),"")</f>
        <v/>
      </c>
      <c r="AI500" s="38" t="str">
        <f t="shared" si="155"/>
        <v/>
      </c>
      <c r="AJ500" s="210" t="str">
        <f t="shared" si="156"/>
        <v/>
      </c>
      <c r="AK500" s="211" t="str">
        <f t="shared" si="147"/>
        <v/>
      </c>
      <c r="AL500" s="212" t="str">
        <f t="shared" si="157"/>
        <v/>
      </c>
      <c r="AM500" s="213" t="str">
        <f t="shared" si="160"/>
        <v/>
      </c>
      <c r="AN500" s="213" t="str">
        <f t="shared" si="158"/>
        <v/>
      </c>
      <c r="AO500" s="212" t="str">
        <f t="shared" si="159"/>
        <v/>
      </c>
    </row>
    <row r="501" spans="1:41" x14ac:dyDescent="0.25">
      <c r="A501" s="72">
        <v>500</v>
      </c>
      <c r="B501" s="214"/>
      <c r="C501" s="214"/>
      <c r="D501" s="204"/>
      <c r="E501" s="204"/>
      <c r="F501" s="151"/>
      <c r="G501" s="151"/>
      <c r="H501" s="36"/>
      <c r="I501" s="80"/>
      <c r="J501" s="80"/>
      <c r="K501" s="81"/>
      <c r="L501" s="152"/>
      <c r="M501" s="152"/>
      <c r="N501" s="215"/>
      <c r="O501" s="152"/>
      <c r="P501" s="80"/>
      <c r="Q501" s="37" t="str">
        <f t="shared" si="148"/>
        <v/>
      </c>
      <c r="R501" s="37" t="str">
        <f t="shared" si="149"/>
        <v/>
      </c>
      <c r="S501" s="37" t="str">
        <f t="shared" si="150"/>
        <v/>
      </c>
      <c r="T501" s="69" t="str">
        <f t="shared" si="151"/>
        <v/>
      </c>
      <c r="U501" s="37" t="str">
        <f t="shared" si="145"/>
        <v/>
      </c>
      <c r="V501" s="37" t="str">
        <f t="shared" si="146"/>
        <v/>
      </c>
      <c r="W501" s="206" t="str">
        <f t="shared" si="163"/>
        <v/>
      </c>
      <c r="X501" s="206" t="str">
        <f t="shared" si="164"/>
        <v/>
      </c>
      <c r="Y501" s="37" t="str">
        <f t="shared" si="161"/>
        <v/>
      </c>
      <c r="Z501" s="37" t="str">
        <f t="shared" si="162"/>
        <v/>
      </c>
      <c r="AA501" s="38" t="str">
        <f t="shared" si="152"/>
        <v/>
      </c>
      <c r="AB501" s="39" t="str">
        <f t="shared" si="153"/>
        <v/>
      </c>
      <c r="AC501" s="146" t="str">
        <f>IF(ISBLANK($F501),"",IF(ISNA(VBLookup($F501,Сектора!$B$2:$G$6725,4)),"Unknown",VBLookup($F501,Сектора!$B$2:$G$6725,4)))</f>
        <v/>
      </c>
      <c r="AD501" s="146" t="str">
        <f>IF(ISBLANK($F501),"",IF(ISNA(VBLookup($F501,Сектора!$B$2:$G$6725,3)),"Unknown",VBLookup($F501,Сектора!$B$2:$G$6725,3)))</f>
        <v/>
      </c>
      <c r="AE501" s="146" t="str">
        <f>IF(ISBLANK($F501),"",IF(ISNA(VBLookup($F501,Сектора!$B$2:$G$6725,6)),"Unknown",VBLookup($F501,Сектора!$B$2:$G$6725,6)))</f>
        <v/>
      </c>
      <c r="AF501" s="146" t="str">
        <f>IF(ISNUMBER($B501),VBLookup(WEEKDAY($B501,2),Служебный!$I$2:$J$8,2),"")</f>
        <v/>
      </c>
      <c r="AG501" s="38" t="str">
        <f t="shared" si="154"/>
        <v/>
      </c>
      <c r="AH501" s="146" t="str">
        <f>IF(ISNUMBER($B501),VBLookup(MONTH($B501),Служебный!$L$2:$M$13,2),"")</f>
        <v/>
      </c>
      <c r="AI501" s="38" t="str">
        <f t="shared" si="155"/>
        <v/>
      </c>
      <c r="AJ501" s="210" t="str">
        <f t="shared" si="156"/>
        <v/>
      </c>
      <c r="AK501" s="211" t="str">
        <f t="shared" si="147"/>
        <v/>
      </c>
      <c r="AL501" s="212" t="str">
        <f t="shared" si="157"/>
        <v/>
      </c>
      <c r="AM501" s="213" t="str">
        <f t="shared" si="160"/>
        <v/>
      </c>
      <c r="AN501" s="213" t="str">
        <f t="shared" si="158"/>
        <v/>
      </c>
      <c r="AO501" s="212" t="str">
        <f t="shared" si="159"/>
        <v/>
      </c>
    </row>
    <row r="502" spans="1:41" x14ac:dyDescent="0.25">
      <c r="A502" s="72">
        <v>501</v>
      </c>
      <c r="B502" s="214"/>
      <c r="C502" s="214"/>
      <c r="D502" s="204"/>
      <c r="E502" s="204"/>
      <c r="F502" s="151"/>
      <c r="G502" s="151"/>
      <c r="H502" s="36"/>
      <c r="I502" s="80"/>
      <c r="J502" s="80"/>
      <c r="K502" s="81"/>
      <c r="L502" s="152"/>
      <c r="M502" s="152"/>
      <c r="N502" s="215"/>
      <c r="O502" s="152"/>
      <c r="P502" s="80"/>
      <c r="Q502" s="37" t="str">
        <f t="shared" si="148"/>
        <v/>
      </c>
      <c r="R502" s="37" t="str">
        <f t="shared" si="149"/>
        <v/>
      </c>
      <c r="S502" s="37" t="str">
        <f t="shared" si="150"/>
        <v/>
      </c>
      <c r="T502" s="69" t="str">
        <f t="shared" si="151"/>
        <v/>
      </c>
      <c r="U502" s="37" t="str">
        <f t="shared" si="145"/>
        <v/>
      </c>
      <c r="V502" s="37" t="str">
        <f t="shared" si="146"/>
        <v/>
      </c>
      <c r="W502" s="206" t="str">
        <f t="shared" si="163"/>
        <v/>
      </c>
      <c r="X502" s="206" t="str">
        <f t="shared" si="164"/>
        <v/>
      </c>
      <c r="Y502" s="37" t="str">
        <f t="shared" si="161"/>
        <v/>
      </c>
      <c r="Z502" s="37" t="str">
        <f t="shared" si="162"/>
        <v/>
      </c>
      <c r="AA502" s="38" t="str">
        <f t="shared" si="152"/>
        <v/>
      </c>
      <c r="AB502" s="39" t="str">
        <f t="shared" si="153"/>
        <v/>
      </c>
      <c r="AC502" s="146" t="str">
        <f>IF(ISBLANK($F502),"",IF(ISNA(VBLookup($F502,Сектора!$B$2:$G$6725,4)),"Unknown",VBLookup($F502,Сектора!$B$2:$G$6725,4)))</f>
        <v/>
      </c>
      <c r="AD502" s="146" t="str">
        <f>IF(ISBLANK($F502),"",IF(ISNA(VBLookup($F502,Сектора!$B$2:$G$6725,3)),"Unknown",VBLookup($F502,Сектора!$B$2:$G$6725,3)))</f>
        <v/>
      </c>
      <c r="AE502" s="146" t="str">
        <f>IF(ISBLANK($F502),"",IF(ISNA(VBLookup($F502,Сектора!$B$2:$G$6725,6)),"Unknown",VBLookup($F502,Сектора!$B$2:$G$6725,6)))</f>
        <v/>
      </c>
      <c r="AF502" s="146" t="str">
        <f>IF(ISNUMBER($B502),VBLookup(WEEKDAY($B502,2),Служебный!$I$2:$J$8,2),"")</f>
        <v/>
      </c>
      <c r="AG502" s="38" t="str">
        <f t="shared" si="154"/>
        <v/>
      </c>
      <c r="AH502" s="146" t="str">
        <f>IF(ISNUMBER($B502),VBLookup(MONTH($B502),Служебный!$L$2:$M$13,2),"")</f>
        <v/>
      </c>
      <c r="AI502" s="38" t="str">
        <f t="shared" si="155"/>
        <v/>
      </c>
      <c r="AJ502" s="210" t="str">
        <f t="shared" si="156"/>
        <v/>
      </c>
      <c r="AK502" s="211" t="str">
        <f t="shared" si="147"/>
        <v/>
      </c>
      <c r="AL502" s="212" t="str">
        <f t="shared" si="157"/>
        <v/>
      </c>
      <c r="AM502" s="213" t="str">
        <f t="shared" si="160"/>
        <v/>
      </c>
      <c r="AN502" s="213" t="str">
        <f t="shared" si="158"/>
        <v/>
      </c>
      <c r="AO502" s="212" t="str">
        <f t="shared" si="159"/>
        <v/>
      </c>
    </row>
    <row r="503" spans="1:41" x14ac:dyDescent="0.25">
      <c r="A503" s="72">
        <v>502</v>
      </c>
      <c r="B503" s="214"/>
      <c r="C503" s="214"/>
      <c r="D503" s="204"/>
      <c r="E503" s="204"/>
      <c r="F503" s="151"/>
      <c r="G503" s="151"/>
      <c r="H503" s="36"/>
      <c r="I503" s="80"/>
      <c r="J503" s="80"/>
      <c r="K503" s="81"/>
      <c r="L503" s="152"/>
      <c r="M503" s="152"/>
      <c r="N503" s="215"/>
      <c r="O503" s="152"/>
      <c r="P503" s="80"/>
      <c r="Q503" s="37" t="str">
        <f t="shared" si="148"/>
        <v/>
      </c>
      <c r="R503" s="37" t="str">
        <f t="shared" si="149"/>
        <v/>
      </c>
      <c r="S503" s="37" t="str">
        <f t="shared" si="150"/>
        <v/>
      </c>
      <c r="T503" s="69" t="str">
        <f t="shared" si="151"/>
        <v/>
      </c>
      <c r="U503" s="37" t="str">
        <f t="shared" si="145"/>
        <v/>
      </c>
      <c r="V503" s="37" t="str">
        <f t="shared" si="146"/>
        <v/>
      </c>
      <c r="W503" s="206" t="str">
        <f t="shared" si="163"/>
        <v/>
      </c>
      <c r="X503" s="206" t="str">
        <f t="shared" si="164"/>
        <v/>
      </c>
      <c r="Y503" s="37" t="str">
        <f t="shared" si="161"/>
        <v/>
      </c>
      <c r="Z503" s="37" t="str">
        <f t="shared" si="162"/>
        <v/>
      </c>
      <c r="AA503" s="38" t="str">
        <f t="shared" si="152"/>
        <v/>
      </c>
      <c r="AB503" s="39" t="str">
        <f t="shared" si="153"/>
        <v/>
      </c>
      <c r="AC503" s="146" t="str">
        <f>IF(ISBLANK($F503),"",IF(ISNA(VBLookup($F503,Сектора!$B$2:$G$6725,4)),"Unknown",VBLookup($F503,Сектора!$B$2:$G$6725,4)))</f>
        <v/>
      </c>
      <c r="AD503" s="146" t="str">
        <f>IF(ISBLANK($F503),"",IF(ISNA(VBLookup($F503,Сектора!$B$2:$G$6725,3)),"Unknown",VBLookup($F503,Сектора!$B$2:$G$6725,3)))</f>
        <v/>
      </c>
      <c r="AE503" s="146" t="str">
        <f>IF(ISBLANK($F503),"",IF(ISNA(VBLookup($F503,Сектора!$B$2:$G$6725,6)),"Unknown",VBLookup($F503,Сектора!$B$2:$G$6725,6)))</f>
        <v/>
      </c>
      <c r="AF503" s="146" t="str">
        <f>IF(ISNUMBER($B503),VBLookup(WEEKDAY($B503,2),Служебный!$I$2:$J$8,2),"")</f>
        <v/>
      </c>
      <c r="AG503" s="38" t="str">
        <f t="shared" si="154"/>
        <v/>
      </c>
      <c r="AH503" s="146" t="str">
        <f>IF(ISNUMBER($B503),VBLookup(MONTH($B503),Служебный!$L$2:$M$13,2),"")</f>
        <v/>
      </c>
      <c r="AI503" s="38" t="str">
        <f t="shared" si="155"/>
        <v/>
      </c>
      <c r="AJ503" s="210" t="str">
        <f t="shared" si="156"/>
        <v/>
      </c>
      <c r="AK503" s="211" t="str">
        <f t="shared" si="147"/>
        <v/>
      </c>
      <c r="AL503" s="212" t="str">
        <f t="shared" si="157"/>
        <v/>
      </c>
      <c r="AM503" s="213" t="str">
        <f t="shared" si="160"/>
        <v/>
      </c>
      <c r="AN503" s="213" t="str">
        <f t="shared" si="158"/>
        <v/>
      </c>
      <c r="AO503" s="212" t="str">
        <f t="shared" si="159"/>
        <v/>
      </c>
    </row>
    <row r="504" spans="1:41" x14ac:dyDescent="0.25">
      <c r="A504" s="72">
        <v>503</v>
      </c>
      <c r="B504" s="214"/>
      <c r="C504" s="214"/>
      <c r="D504" s="204"/>
      <c r="E504" s="204"/>
      <c r="F504" s="151"/>
      <c r="G504" s="151"/>
      <c r="H504" s="36"/>
      <c r="I504" s="80"/>
      <c r="J504" s="80"/>
      <c r="K504" s="81"/>
      <c r="L504" s="152"/>
      <c r="M504" s="152"/>
      <c r="N504" s="215"/>
      <c r="O504" s="152"/>
      <c r="P504" s="80"/>
      <c r="Q504" s="37" t="str">
        <f t="shared" si="148"/>
        <v/>
      </c>
      <c r="R504" s="37" t="str">
        <f t="shared" si="149"/>
        <v/>
      </c>
      <c r="S504" s="37" t="str">
        <f t="shared" si="150"/>
        <v/>
      </c>
      <c r="T504" s="69" t="str">
        <f t="shared" si="151"/>
        <v/>
      </c>
      <c r="U504" s="37" t="str">
        <f t="shared" si="145"/>
        <v/>
      </c>
      <c r="V504" s="37" t="str">
        <f t="shared" si="146"/>
        <v/>
      </c>
      <c r="W504" s="206" t="str">
        <f t="shared" si="163"/>
        <v/>
      </c>
      <c r="X504" s="206" t="str">
        <f t="shared" si="164"/>
        <v/>
      </c>
      <c r="Y504" s="37" t="str">
        <f t="shared" si="161"/>
        <v/>
      </c>
      <c r="Z504" s="37" t="str">
        <f t="shared" si="162"/>
        <v/>
      </c>
      <c r="AA504" s="38" t="str">
        <f t="shared" si="152"/>
        <v/>
      </c>
      <c r="AB504" s="39" t="str">
        <f t="shared" si="153"/>
        <v/>
      </c>
      <c r="AC504" s="146" t="str">
        <f>IF(ISBLANK($F504),"",IF(ISNA(VBLookup($F504,Сектора!$B$2:$G$6725,4)),"Unknown",VBLookup($F504,Сектора!$B$2:$G$6725,4)))</f>
        <v/>
      </c>
      <c r="AD504" s="146" t="str">
        <f>IF(ISBLANK($F504),"",IF(ISNA(VBLookup($F504,Сектора!$B$2:$G$6725,3)),"Unknown",VBLookup($F504,Сектора!$B$2:$G$6725,3)))</f>
        <v/>
      </c>
      <c r="AE504" s="146" t="str">
        <f>IF(ISBLANK($F504),"",IF(ISNA(VBLookup($F504,Сектора!$B$2:$G$6725,6)),"Unknown",VBLookup($F504,Сектора!$B$2:$G$6725,6)))</f>
        <v/>
      </c>
      <c r="AF504" s="146" t="str">
        <f>IF(ISNUMBER($B504),VBLookup(WEEKDAY($B504,2),Служебный!$I$2:$J$8,2),"")</f>
        <v/>
      </c>
      <c r="AG504" s="38" t="str">
        <f t="shared" si="154"/>
        <v/>
      </c>
      <c r="AH504" s="146" t="str">
        <f>IF(ISNUMBER($B504),VBLookup(MONTH($B504),Служебный!$L$2:$M$13,2),"")</f>
        <v/>
      </c>
      <c r="AI504" s="38" t="str">
        <f t="shared" si="155"/>
        <v/>
      </c>
      <c r="AJ504" s="210" t="str">
        <f t="shared" si="156"/>
        <v/>
      </c>
      <c r="AK504" s="211" t="str">
        <f t="shared" si="147"/>
        <v/>
      </c>
      <c r="AL504" s="212" t="str">
        <f t="shared" si="157"/>
        <v/>
      </c>
      <c r="AM504" s="213" t="str">
        <f t="shared" si="160"/>
        <v/>
      </c>
      <c r="AN504" s="213" t="str">
        <f t="shared" si="158"/>
        <v/>
      </c>
      <c r="AO504" s="212" t="str">
        <f t="shared" si="159"/>
        <v/>
      </c>
    </row>
    <row r="505" spans="1:41" x14ac:dyDescent="0.25">
      <c r="A505" s="72">
        <v>504</v>
      </c>
      <c r="B505" s="214"/>
      <c r="C505" s="214"/>
      <c r="D505" s="204"/>
      <c r="E505" s="204"/>
      <c r="F505" s="151"/>
      <c r="G505" s="151"/>
      <c r="H505" s="36"/>
      <c r="I505" s="80"/>
      <c r="J505" s="80"/>
      <c r="K505" s="81"/>
      <c r="L505" s="152"/>
      <c r="M505" s="152"/>
      <c r="N505" s="215"/>
      <c r="O505" s="152"/>
      <c r="P505" s="80"/>
      <c r="Q505" s="37" t="str">
        <f t="shared" si="148"/>
        <v/>
      </c>
      <c r="R505" s="37" t="str">
        <f t="shared" si="149"/>
        <v/>
      </c>
      <c r="S505" s="37" t="str">
        <f t="shared" si="150"/>
        <v/>
      </c>
      <c r="T505" s="69" t="str">
        <f t="shared" si="151"/>
        <v/>
      </c>
      <c r="U505" s="37" t="str">
        <f t="shared" si="145"/>
        <v/>
      </c>
      <c r="V505" s="37" t="str">
        <f t="shared" si="146"/>
        <v/>
      </c>
      <c r="W505" s="206" t="str">
        <f t="shared" si="163"/>
        <v/>
      </c>
      <c r="X505" s="206" t="str">
        <f t="shared" si="164"/>
        <v/>
      </c>
      <c r="Y505" s="37" t="str">
        <f t="shared" si="161"/>
        <v/>
      </c>
      <c r="Z505" s="37" t="str">
        <f t="shared" si="162"/>
        <v/>
      </c>
      <c r="AA505" s="38" t="str">
        <f t="shared" si="152"/>
        <v/>
      </c>
      <c r="AB505" s="39" t="str">
        <f t="shared" si="153"/>
        <v/>
      </c>
      <c r="AC505" s="146" t="str">
        <f>IF(ISBLANK($F505),"",IF(ISNA(VBLookup($F505,Сектора!$B$2:$G$6725,4)),"Unknown",VBLookup($F505,Сектора!$B$2:$G$6725,4)))</f>
        <v/>
      </c>
      <c r="AD505" s="146" t="str">
        <f>IF(ISBLANK($F505),"",IF(ISNA(VBLookup($F505,Сектора!$B$2:$G$6725,3)),"Unknown",VBLookup($F505,Сектора!$B$2:$G$6725,3)))</f>
        <v/>
      </c>
      <c r="AE505" s="146" t="str">
        <f>IF(ISBLANK($F505),"",IF(ISNA(VBLookup($F505,Сектора!$B$2:$G$6725,6)),"Unknown",VBLookup($F505,Сектора!$B$2:$G$6725,6)))</f>
        <v/>
      </c>
      <c r="AF505" s="146" t="str">
        <f>IF(ISNUMBER($B505),VBLookup(WEEKDAY($B505,2),Служебный!$I$2:$J$8,2),"")</f>
        <v/>
      </c>
      <c r="AG505" s="38" t="str">
        <f t="shared" si="154"/>
        <v/>
      </c>
      <c r="AH505" s="146" t="str">
        <f>IF(ISNUMBER($B505),VBLookup(MONTH($B505),Служебный!$L$2:$M$13,2),"")</f>
        <v/>
      </c>
      <c r="AI505" s="38" t="str">
        <f t="shared" si="155"/>
        <v/>
      </c>
      <c r="AJ505" s="210" t="str">
        <f t="shared" si="156"/>
        <v/>
      </c>
      <c r="AK505" s="211" t="str">
        <f t="shared" si="147"/>
        <v/>
      </c>
      <c r="AL505" s="212" t="str">
        <f t="shared" si="157"/>
        <v/>
      </c>
      <c r="AM505" s="213" t="str">
        <f t="shared" si="160"/>
        <v/>
      </c>
      <c r="AN505" s="213" t="str">
        <f t="shared" si="158"/>
        <v/>
      </c>
      <c r="AO505" s="212" t="str">
        <f t="shared" si="159"/>
        <v/>
      </c>
    </row>
    <row r="506" spans="1:41" x14ac:dyDescent="0.25">
      <c r="A506" s="72">
        <v>505</v>
      </c>
      <c r="B506" s="214"/>
      <c r="C506" s="214"/>
      <c r="D506" s="204"/>
      <c r="E506" s="204"/>
      <c r="F506" s="151"/>
      <c r="G506" s="151"/>
      <c r="H506" s="36"/>
      <c r="I506" s="80"/>
      <c r="J506" s="80"/>
      <c r="K506" s="81"/>
      <c r="L506" s="152"/>
      <c r="M506" s="152"/>
      <c r="N506" s="215"/>
      <c r="O506" s="152"/>
      <c r="P506" s="80"/>
      <c r="Q506" s="37" t="str">
        <f t="shared" si="148"/>
        <v/>
      </c>
      <c r="R506" s="37" t="str">
        <f t="shared" si="149"/>
        <v/>
      </c>
      <c r="S506" s="37" t="str">
        <f t="shared" si="150"/>
        <v/>
      </c>
      <c r="T506" s="69" t="str">
        <f t="shared" si="151"/>
        <v/>
      </c>
      <c r="U506" s="37" t="str">
        <f t="shared" si="145"/>
        <v/>
      </c>
      <c r="V506" s="37" t="str">
        <f t="shared" si="146"/>
        <v/>
      </c>
      <c r="W506" s="206" t="str">
        <f t="shared" si="163"/>
        <v/>
      </c>
      <c r="X506" s="206" t="str">
        <f t="shared" si="164"/>
        <v/>
      </c>
      <c r="Y506" s="37" t="str">
        <f t="shared" si="161"/>
        <v/>
      </c>
      <c r="Z506" s="37" t="str">
        <f t="shared" si="162"/>
        <v/>
      </c>
      <c r="AA506" s="38" t="str">
        <f t="shared" si="152"/>
        <v/>
      </c>
      <c r="AB506" s="39" t="str">
        <f t="shared" si="153"/>
        <v/>
      </c>
      <c r="AC506" s="146" t="str">
        <f>IF(ISBLANK($F506),"",IF(ISNA(VBLookup($F506,Сектора!$B$2:$G$6725,4)),"Unknown",VBLookup($F506,Сектора!$B$2:$G$6725,4)))</f>
        <v/>
      </c>
      <c r="AD506" s="146" t="str">
        <f>IF(ISBLANK($F506),"",IF(ISNA(VBLookup($F506,Сектора!$B$2:$G$6725,3)),"Unknown",VBLookup($F506,Сектора!$B$2:$G$6725,3)))</f>
        <v/>
      </c>
      <c r="AE506" s="146" t="str">
        <f>IF(ISBLANK($F506),"",IF(ISNA(VBLookup($F506,Сектора!$B$2:$G$6725,6)),"Unknown",VBLookup($F506,Сектора!$B$2:$G$6725,6)))</f>
        <v/>
      </c>
      <c r="AF506" s="146" t="str">
        <f>IF(ISNUMBER($B506),VBLookup(WEEKDAY($B506,2),Служебный!$I$2:$J$8,2),"")</f>
        <v/>
      </c>
      <c r="AG506" s="38" t="str">
        <f t="shared" si="154"/>
        <v/>
      </c>
      <c r="AH506" s="146" t="str">
        <f>IF(ISNUMBER($B506),VBLookup(MONTH($B506),Служебный!$L$2:$M$13,2),"")</f>
        <v/>
      </c>
      <c r="AI506" s="38" t="str">
        <f t="shared" si="155"/>
        <v/>
      </c>
      <c r="AJ506" s="210" t="str">
        <f t="shared" si="156"/>
        <v/>
      </c>
      <c r="AK506" s="211" t="str">
        <f t="shared" si="147"/>
        <v/>
      </c>
      <c r="AL506" s="212" t="str">
        <f t="shared" si="157"/>
        <v/>
      </c>
      <c r="AM506" s="213" t="str">
        <f t="shared" si="160"/>
        <v/>
      </c>
      <c r="AN506" s="213" t="str">
        <f t="shared" si="158"/>
        <v/>
      </c>
      <c r="AO506" s="212" t="str">
        <f t="shared" si="159"/>
        <v/>
      </c>
    </row>
    <row r="507" spans="1:41" x14ac:dyDescent="0.25">
      <c r="A507" s="72">
        <v>506</v>
      </c>
      <c r="B507" s="214"/>
      <c r="C507" s="214"/>
      <c r="D507" s="204"/>
      <c r="E507" s="204"/>
      <c r="F507" s="151"/>
      <c r="G507" s="151"/>
      <c r="H507" s="36"/>
      <c r="I507" s="80"/>
      <c r="J507" s="80"/>
      <c r="K507" s="81"/>
      <c r="L507" s="152"/>
      <c r="M507" s="152"/>
      <c r="N507" s="215"/>
      <c r="O507" s="152"/>
      <c r="P507" s="80"/>
      <c r="Q507" s="37" t="str">
        <f t="shared" si="148"/>
        <v/>
      </c>
      <c r="R507" s="37" t="str">
        <f t="shared" si="149"/>
        <v/>
      </c>
      <c r="S507" s="37" t="str">
        <f t="shared" si="150"/>
        <v/>
      </c>
      <c r="T507" s="69" t="str">
        <f t="shared" si="151"/>
        <v/>
      </c>
      <c r="U507" s="37" t="str">
        <f t="shared" si="145"/>
        <v/>
      </c>
      <c r="V507" s="37" t="str">
        <f t="shared" si="146"/>
        <v/>
      </c>
      <c r="W507" s="206" t="str">
        <f t="shared" si="163"/>
        <v/>
      </c>
      <c r="X507" s="206" t="str">
        <f t="shared" si="164"/>
        <v/>
      </c>
      <c r="Y507" s="37" t="str">
        <f t="shared" si="161"/>
        <v/>
      </c>
      <c r="Z507" s="37" t="str">
        <f t="shared" si="162"/>
        <v/>
      </c>
      <c r="AA507" s="38" t="str">
        <f t="shared" si="152"/>
        <v/>
      </c>
      <c r="AB507" s="39" t="str">
        <f t="shared" si="153"/>
        <v/>
      </c>
      <c r="AC507" s="146" t="str">
        <f>IF(ISBLANK($F507),"",IF(ISNA(VBLookup($F507,Сектора!$B$2:$G$6725,4)),"Unknown",VBLookup($F507,Сектора!$B$2:$G$6725,4)))</f>
        <v/>
      </c>
      <c r="AD507" s="146" t="str">
        <f>IF(ISBLANK($F507),"",IF(ISNA(VBLookup($F507,Сектора!$B$2:$G$6725,3)),"Unknown",VBLookup($F507,Сектора!$B$2:$G$6725,3)))</f>
        <v/>
      </c>
      <c r="AE507" s="146" t="str">
        <f>IF(ISBLANK($F507),"",IF(ISNA(VBLookup($F507,Сектора!$B$2:$G$6725,6)),"Unknown",VBLookup($F507,Сектора!$B$2:$G$6725,6)))</f>
        <v/>
      </c>
      <c r="AF507" s="146" t="str">
        <f>IF(ISNUMBER($B507),VBLookup(WEEKDAY($B507,2),Служебный!$I$2:$J$8,2),"")</f>
        <v/>
      </c>
      <c r="AG507" s="38" t="str">
        <f t="shared" si="154"/>
        <v/>
      </c>
      <c r="AH507" s="146" t="str">
        <f>IF(ISNUMBER($B507),VBLookup(MONTH($B507),Служебный!$L$2:$M$13,2),"")</f>
        <v/>
      </c>
      <c r="AI507" s="38" t="str">
        <f t="shared" si="155"/>
        <v/>
      </c>
      <c r="AJ507" s="210" t="str">
        <f t="shared" si="156"/>
        <v/>
      </c>
      <c r="AK507" s="211" t="str">
        <f t="shared" si="147"/>
        <v/>
      </c>
      <c r="AL507" s="212" t="str">
        <f t="shared" si="157"/>
        <v/>
      </c>
      <c r="AM507" s="213" t="str">
        <f t="shared" si="160"/>
        <v/>
      </c>
      <c r="AN507" s="213" t="str">
        <f t="shared" si="158"/>
        <v/>
      </c>
      <c r="AO507" s="212" t="str">
        <f t="shared" si="159"/>
        <v/>
      </c>
    </row>
    <row r="508" spans="1:41" x14ac:dyDescent="0.25">
      <c r="A508" s="72">
        <v>507</v>
      </c>
      <c r="B508" s="214"/>
      <c r="C508" s="214"/>
      <c r="D508" s="204"/>
      <c r="E508" s="204"/>
      <c r="F508" s="151"/>
      <c r="G508" s="151"/>
      <c r="H508" s="36"/>
      <c r="I508" s="80"/>
      <c r="J508" s="80"/>
      <c r="K508" s="81"/>
      <c r="L508" s="152"/>
      <c r="M508" s="152"/>
      <c r="N508" s="215"/>
      <c r="O508" s="152"/>
      <c r="P508" s="80"/>
      <c r="Q508" s="37" t="str">
        <f t="shared" si="148"/>
        <v/>
      </c>
      <c r="R508" s="37" t="str">
        <f t="shared" si="149"/>
        <v/>
      </c>
      <c r="S508" s="37" t="str">
        <f t="shared" si="150"/>
        <v/>
      </c>
      <c r="T508" s="69" t="str">
        <f t="shared" si="151"/>
        <v/>
      </c>
      <c r="U508" s="37" t="str">
        <f t="shared" si="145"/>
        <v/>
      </c>
      <c r="V508" s="37" t="str">
        <f t="shared" si="146"/>
        <v/>
      </c>
      <c r="W508" s="206" t="str">
        <f t="shared" si="163"/>
        <v/>
      </c>
      <c r="X508" s="206" t="str">
        <f t="shared" si="164"/>
        <v/>
      </c>
      <c r="Y508" s="37" t="str">
        <f t="shared" si="161"/>
        <v/>
      </c>
      <c r="Z508" s="37" t="str">
        <f t="shared" si="162"/>
        <v/>
      </c>
      <c r="AA508" s="38" t="str">
        <f t="shared" si="152"/>
        <v/>
      </c>
      <c r="AB508" s="39" t="str">
        <f t="shared" si="153"/>
        <v/>
      </c>
      <c r="AC508" s="146" t="str">
        <f>IF(ISBLANK($F508),"",IF(ISNA(VBLookup($F508,Сектора!$B$2:$G$6725,4)),"Unknown",VBLookup($F508,Сектора!$B$2:$G$6725,4)))</f>
        <v/>
      </c>
      <c r="AD508" s="146" t="str">
        <f>IF(ISBLANK($F508),"",IF(ISNA(VBLookup($F508,Сектора!$B$2:$G$6725,3)),"Unknown",VBLookup($F508,Сектора!$B$2:$G$6725,3)))</f>
        <v/>
      </c>
      <c r="AE508" s="146" t="str">
        <f>IF(ISBLANK($F508),"",IF(ISNA(VBLookup($F508,Сектора!$B$2:$G$6725,6)),"Unknown",VBLookup($F508,Сектора!$B$2:$G$6725,6)))</f>
        <v/>
      </c>
      <c r="AF508" s="146" t="str">
        <f>IF(ISNUMBER($B508),VBLookup(WEEKDAY($B508,2),Служебный!$I$2:$J$8,2),"")</f>
        <v/>
      </c>
      <c r="AG508" s="38" t="str">
        <f t="shared" si="154"/>
        <v/>
      </c>
      <c r="AH508" s="146" t="str">
        <f>IF(ISNUMBER($B508),VBLookup(MONTH($B508),Служебный!$L$2:$M$13,2),"")</f>
        <v/>
      </c>
      <c r="AI508" s="38" t="str">
        <f t="shared" si="155"/>
        <v/>
      </c>
      <c r="AJ508" s="210" t="str">
        <f t="shared" si="156"/>
        <v/>
      </c>
      <c r="AK508" s="211" t="str">
        <f t="shared" si="147"/>
        <v/>
      </c>
      <c r="AL508" s="212" t="str">
        <f t="shared" si="157"/>
        <v/>
      </c>
      <c r="AM508" s="213" t="str">
        <f t="shared" si="160"/>
        <v/>
      </c>
      <c r="AN508" s="213" t="str">
        <f t="shared" si="158"/>
        <v/>
      </c>
      <c r="AO508" s="212" t="str">
        <f t="shared" si="159"/>
        <v/>
      </c>
    </row>
    <row r="509" spans="1:41" x14ac:dyDescent="0.25">
      <c r="A509" s="72">
        <v>508</v>
      </c>
      <c r="B509" s="214"/>
      <c r="C509" s="214"/>
      <c r="D509" s="204"/>
      <c r="E509" s="204"/>
      <c r="F509" s="151"/>
      <c r="G509" s="151"/>
      <c r="H509" s="36"/>
      <c r="I509" s="80"/>
      <c r="J509" s="80"/>
      <c r="K509" s="81"/>
      <c r="L509" s="152"/>
      <c r="M509" s="152"/>
      <c r="N509" s="215"/>
      <c r="O509" s="152"/>
      <c r="P509" s="80"/>
      <c r="Q509" s="37" t="str">
        <f t="shared" si="148"/>
        <v/>
      </c>
      <c r="R509" s="37" t="str">
        <f t="shared" si="149"/>
        <v/>
      </c>
      <c r="S509" s="37" t="str">
        <f t="shared" si="150"/>
        <v/>
      </c>
      <c r="T509" s="69" t="str">
        <f t="shared" si="151"/>
        <v/>
      </c>
      <c r="U509" s="37" t="str">
        <f t="shared" si="145"/>
        <v/>
      </c>
      <c r="V509" s="37" t="str">
        <f t="shared" si="146"/>
        <v/>
      </c>
      <c r="W509" s="206" t="str">
        <f t="shared" si="163"/>
        <v/>
      </c>
      <c r="X509" s="206" t="str">
        <f t="shared" si="164"/>
        <v/>
      </c>
      <c r="Y509" s="37" t="str">
        <f t="shared" si="161"/>
        <v/>
      </c>
      <c r="Z509" s="37" t="str">
        <f t="shared" si="162"/>
        <v/>
      </c>
      <c r="AA509" s="38" t="str">
        <f t="shared" si="152"/>
        <v/>
      </c>
      <c r="AB509" s="39" t="str">
        <f t="shared" si="153"/>
        <v/>
      </c>
      <c r="AC509" s="146" t="str">
        <f>IF(ISBLANK($F509),"",IF(ISNA(VBLookup($F509,Сектора!$B$2:$G$6725,4)),"Unknown",VBLookup($F509,Сектора!$B$2:$G$6725,4)))</f>
        <v/>
      </c>
      <c r="AD509" s="146" t="str">
        <f>IF(ISBLANK($F509),"",IF(ISNA(VBLookup($F509,Сектора!$B$2:$G$6725,3)),"Unknown",VBLookup($F509,Сектора!$B$2:$G$6725,3)))</f>
        <v/>
      </c>
      <c r="AE509" s="146" t="str">
        <f>IF(ISBLANK($F509),"",IF(ISNA(VBLookup($F509,Сектора!$B$2:$G$6725,6)),"Unknown",VBLookup($F509,Сектора!$B$2:$G$6725,6)))</f>
        <v/>
      </c>
      <c r="AF509" s="146" t="str">
        <f>IF(ISNUMBER($B509),VBLookup(WEEKDAY($B509,2),Служебный!$I$2:$J$8,2),"")</f>
        <v/>
      </c>
      <c r="AG509" s="38" t="str">
        <f t="shared" si="154"/>
        <v/>
      </c>
      <c r="AH509" s="146" t="str">
        <f>IF(ISNUMBER($B509),VBLookup(MONTH($B509),Служебный!$L$2:$M$13,2),"")</f>
        <v/>
      </c>
      <c r="AI509" s="38" t="str">
        <f t="shared" si="155"/>
        <v/>
      </c>
      <c r="AJ509" s="210" t="str">
        <f t="shared" si="156"/>
        <v/>
      </c>
      <c r="AK509" s="211" t="str">
        <f t="shared" si="147"/>
        <v/>
      </c>
      <c r="AL509" s="212" t="str">
        <f t="shared" si="157"/>
        <v/>
      </c>
      <c r="AM509" s="213" t="str">
        <f t="shared" si="160"/>
        <v/>
      </c>
      <c r="AN509" s="213" t="str">
        <f t="shared" si="158"/>
        <v/>
      </c>
      <c r="AO509" s="212" t="str">
        <f t="shared" si="159"/>
        <v/>
      </c>
    </row>
    <row r="510" spans="1:41" x14ac:dyDescent="0.25">
      <c r="A510" s="72">
        <v>509</v>
      </c>
      <c r="B510" s="214"/>
      <c r="C510" s="214"/>
      <c r="D510" s="204"/>
      <c r="E510" s="204"/>
      <c r="F510" s="151"/>
      <c r="G510" s="151"/>
      <c r="H510" s="36"/>
      <c r="I510" s="80"/>
      <c r="J510" s="80"/>
      <c r="K510" s="81"/>
      <c r="L510" s="152"/>
      <c r="M510" s="152"/>
      <c r="N510" s="215"/>
      <c r="O510" s="152"/>
      <c r="P510" s="80"/>
      <c r="Q510" s="37" t="str">
        <f t="shared" si="148"/>
        <v/>
      </c>
      <c r="R510" s="37" t="str">
        <f t="shared" si="149"/>
        <v/>
      </c>
      <c r="S510" s="37" t="str">
        <f t="shared" si="150"/>
        <v/>
      </c>
      <c r="T510" s="69" t="str">
        <f t="shared" si="151"/>
        <v/>
      </c>
      <c r="U510" s="37" t="str">
        <f t="shared" si="145"/>
        <v/>
      </c>
      <c r="V510" s="37" t="str">
        <f t="shared" si="146"/>
        <v/>
      </c>
      <c r="W510" s="206" t="str">
        <f t="shared" si="163"/>
        <v/>
      </c>
      <c r="X510" s="206" t="str">
        <f t="shared" si="164"/>
        <v/>
      </c>
      <c r="Y510" s="37" t="str">
        <f t="shared" si="161"/>
        <v/>
      </c>
      <c r="Z510" s="37" t="str">
        <f t="shared" si="162"/>
        <v/>
      </c>
      <c r="AA510" s="38" t="str">
        <f t="shared" si="152"/>
        <v/>
      </c>
      <c r="AB510" s="39" t="str">
        <f t="shared" si="153"/>
        <v/>
      </c>
      <c r="AC510" s="146" t="str">
        <f>IF(ISBLANK($F510),"",IF(ISNA(VBLookup($F510,Сектора!$B$2:$G$6725,4)),"Unknown",VBLookup($F510,Сектора!$B$2:$G$6725,4)))</f>
        <v/>
      </c>
      <c r="AD510" s="146" t="str">
        <f>IF(ISBLANK($F510),"",IF(ISNA(VBLookup($F510,Сектора!$B$2:$G$6725,3)),"Unknown",VBLookup($F510,Сектора!$B$2:$G$6725,3)))</f>
        <v/>
      </c>
      <c r="AE510" s="146" t="str">
        <f>IF(ISBLANK($F510),"",IF(ISNA(VBLookup($F510,Сектора!$B$2:$G$6725,6)),"Unknown",VBLookup($F510,Сектора!$B$2:$G$6725,6)))</f>
        <v/>
      </c>
      <c r="AF510" s="146" t="str">
        <f>IF(ISNUMBER($B510),VBLookup(WEEKDAY($B510,2),Служебный!$I$2:$J$8,2),"")</f>
        <v/>
      </c>
      <c r="AG510" s="38" t="str">
        <f t="shared" si="154"/>
        <v/>
      </c>
      <c r="AH510" s="146" t="str">
        <f>IF(ISNUMBER($B510),VBLookup(MONTH($B510),Служебный!$L$2:$M$13,2),"")</f>
        <v/>
      </c>
      <c r="AI510" s="38" t="str">
        <f t="shared" si="155"/>
        <v/>
      </c>
      <c r="AJ510" s="210" t="str">
        <f t="shared" si="156"/>
        <v/>
      </c>
      <c r="AK510" s="211" t="str">
        <f t="shared" si="147"/>
        <v/>
      </c>
      <c r="AL510" s="212" t="str">
        <f t="shared" si="157"/>
        <v/>
      </c>
      <c r="AM510" s="213" t="str">
        <f t="shared" si="160"/>
        <v/>
      </c>
      <c r="AN510" s="213" t="str">
        <f t="shared" si="158"/>
        <v/>
      </c>
      <c r="AO510" s="212" t="str">
        <f t="shared" si="159"/>
        <v/>
      </c>
    </row>
    <row r="511" spans="1:41" x14ac:dyDescent="0.25">
      <c r="A511" s="72">
        <v>510</v>
      </c>
      <c r="B511" s="214"/>
      <c r="C511" s="214"/>
      <c r="D511" s="204"/>
      <c r="E511" s="204"/>
      <c r="F511" s="151"/>
      <c r="G511" s="151"/>
      <c r="H511" s="36"/>
      <c r="I511" s="80"/>
      <c r="J511" s="80"/>
      <c r="K511" s="81"/>
      <c r="L511" s="152"/>
      <c r="M511" s="152"/>
      <c r="N511" s="215"/>
      <c r="O511" s="152"/>
      <c r="P511" s="80"/>
      <c r="Q511" s="37" t="str">
        <f t="shared" si="148"/>
        <v/>
      </c>
      <c r="R511" s="37" t="str">
        <f t="shared" si="149"/>
        <v/>
      </c>
      <c r="S511" s="37" t="str">
        <f t="shared" si="150"/>
        <v/>
      </c>
      <c r="T511" s="69" t="str">
        <f t="shared" si="151"/>
        <v/>
      </c>
      <c r="U511" s="37" t="str">
        <f t="shared" si="145"/>
        <v/>
      </c>
      <c r="V511" s="37" t="str">
        <f t="shared" si="146"/>
        <v/>
      </c>
      <c r="W511" s="206" t="str">
        <f t="shared" si="163"/>
        <v/>
      </c>
      <c r="X511" s="206" t="str">
        <f t="shared" si="164"/>
        <v/>
      </c>
      <c r="Y511" s="37" t="str">
        <f t="shared" si="161"/>
        <v/>
      </c>
      <c r="Z511" s="37" t="str">
        <f t="shared" si="162"/>
        <v/>
      </c>
      <c r="AA511" s="38" t="str">
        <f t="shared" si="152"/>
        <v/>
      </c>
      <c r="AB511" s="39" t="str">
        <f t="shared" si="153"/>
        <v/>
      </c>
      <c r="AC511" s="146" t="str">
        <f>IF(ISBLANK($F511),"",IF(ISNA(VBLookup($F511,Сектора!$B$2:$G$6725,4)),"Unknown",VBLookup($F511,Сектора!$B$2:$G$6725,4)))</f>
        <v/>
      </c>
      <c r="AD511" s="146" t="str">
        <f>IF(ISBLANK($F511),"",IF(ISNA(VBLookup($F511,Сектора!$B$2:$G$6725,3)),"Unknown",VBLookup($F511,Сектора!$B$2:$G$6725,3)))</f>
        <v/>
      </c>
      <c r="AE511" s="146" t="str">
        <f>IF(ISBLANK($F511),"",IF(ISNA(VBLookup($F511,Сектора!$B$2:$G$6725,6)),"Unknown",VBLookup($F511,Сектора!$B$2:$G$6725,6)))</f>
        <v/>
      </c>
      <c r="AF511" s="146" t="str">
        <f>IF(ISNUMBER($B511),VBLookup(WEEKDAY($B511,2),Служебный!$I$2:$J$8,2),"")</f>
        <v/>
      </c>
      <c r="AG511" s="38" t="str">
        <f t="shared" si="154"/>
        <v/>
      </c>
      <c r="AH511" s="146" t="str">
        <f>IF(ISNUMBER($B511),VBLookup(MONTH($B511),Служебный!$L$2:$M$13,2),"")</f>
        <v/>
      </c>
      <c r="AI511" s="38" t="str">
        <f t="shared" si="155"/>
        <v/>
      </c>
      <c r="AJ511" s="210" t="str">
        <f t="shared" si="156"/>
        <v/>
      </c>
      <c r="AK511" s="211" t="str">
        <f t="shared" si="147"/>
        <v/>
      </c>
      <c r="AL511" s="212" t="str">
        <f t="shared" si="157"/>
        <v/>
      </c>
      <c r="AM511" s="213" t="str">
        <f t="shared" si="160"/>
        <v/>
      </c>
      <c r="AN511" s="213" t="str">
        <f t="shared" si="158"/>
        <v/>
      </c>
      <c r="AO511" s="212" t="str">
        <f t="shared" si="159"/>
        <v/>
      </c>
    </row>
    <row r="512" spans="1:41" x14ac:dyDescent="0.25">
      <c r="A512" s="72">
        <v>511</v>
      </c>
      <c r="B512" s="214"/>
      <c r="C512" s="214"/>
      <c r="D512" s="204"/>
      <c r="E512" s="204"/>
      <c r="F512" s="151"/>
      <c r="G512" s="151"/>
      <c r="H512" s="36"/>
      <c r="I512" s="80"/>
      <c r="J512" s="80"/>
      <c r="K512" s="81"/>
      <c r="L512" s="152"/>
      <c r="M512" s="152"/>
      <c r="N512" s="215"/>
      <c r="O512" s="152"/>
      <c r="P512" s="80"/>
      <c r="Q512" s="37" t="str">
        <f t="shared" si="148"/>
        <v/>
      </c>
      <c r="R512" s="37" t="str">
        <f t="shared" si="149"/>
        <v/>
      </c>
      <c r="S512" s="37" t="str">
        <f t="shared" si="150"/>
        <v/>
      </c>
      <c r="T512" s="69" t="str">
        <f t="shared" si="151"/>
        <v/>
      </c>
      <c r="U512" s="37" t="str">
        <f t="shared" si="145"/>
        <v/>
      </c>
      <c r="V512" s="37" t="str">
        <f t="shared" si="146"/>
        <v/>
      </c>
      <c r="W512" s="206" t="str">
        <f t="shared" si="163"/>
        <v/>
      </c>
      <c r="X512" s="206" t="str">
        <f t="shared" si="164"/>
        <v/>
      </c>
      <c r="Y512" s="37" t="str">
        <f t="shared" si="161"/>
        <v/>
      </c>
      <c r="Z512" s="37" t="str">
        <f t="shared" si="162"/>
        <v/>
      </c>
      <c r="AA512" s="38" t="str">
        <f t="shared" si="152"/>
        <v/>
      </c>
      <c r="AB512" s="39" t="str">
        <f t="shared" si="153"/>
        <v/>
      </c>
      <c r="AC512" s="146" t="str">
        <f>IF(ISBLANK($F512),"",IF(ISNA(VBLookup($F512,Сектора!$B$2:$G$6725,4)),"Unknown",VBLookup($F512,Сектора!$B$2:$G$6725,4)))</f>
        <v/>
      </c>
      <c r="AD512" s="146" t="str">
        <f>IF(ISBLANK($F512),"",IF(ISNA(VBLookup($F512,Сектора!$B$2:$G$6725,3)),"Unknown",VBLookup($F512,Сектора!$B$2:$G$6725,3)))</f>
        <v/>
      </c>
      <c r="AE512" s="146" t="str">
        <f>IF(ISBLANK($F512),"",IF(ISNA(VBLookup($F512,Сектора!$B$2:$G$6725,6)),"Unknown",VBLookup($F512,Сектора!$B$2:$G$6725,6)))</f>
        <v/>
      </c>
      <c r="AF512" s="146" t="str">
        <f>IF(ISNUMBER($B512),VBLookup(WEEKDAY($B512,2),Служебный!$I$2:$J$8,2),"")</f>
        <v/>
      </c>
      <c r="AG512" s="38" t="str">
        <f t="shared" si="154"/>
        <v/>
      </c>
      <c r="AH512" s="146" t="str">
        <f>IF(ISNUMBER($B512),VBLookup(MONTH($B512),Служебный!$L$2:$M$13,2),"")</f>
        <v/>
      </c>
      <c r="AI512" s="38" t="str">
        <f t="shared" si="155"/>
        <v/>
      </c>
      <c r="AJ512" s="210" t="str">
        <f t="shared" si="156"/>
        <v/>
      </c>
      <c r="AK512" s="211" t="str">
        <f t="shared" si="147"/>
        <v/>
      </c>
      <c r="AL512" s="212" t="str">
        <f t="shared" si="157"/>
        <v/>
      </c>
      <c r="AM512" s="213" t="str">
        <f t="shared" si="160"/>
        <v/>
      </c>
      <c r="AN512" s="213" t="str">
        <f t="shared" si="158"/>
        <v/>
      </c>
      <c r="AO512" s="212" t="str">
        <f t="shared" si="159"/>
        <v/>
      </c>
    </row>
    <row r="513" spans="1:41" x14ac:dyDescent="0.25">
      <c r="A513" s="72">
        <v>512</v>
      </c>
      <c r="B513" s="214"/>
      <c r="C513" s="214"/>
      <c r="D513" s="204"/>
      <c r="E513" s="204"/>
      <c r="F513" s="151"/>
      <c r="G513" s="151"/>
      <c r="H513" s="36"/>
      <c r="I513" s="80"/>
      <c r="J513" s="80"/>
      <c r="K513" s="81"/>
      <c r="L513" s="152"/>
      <c r="M513" s="152"/>
      <c r="N513" s="215"/>
      <c r="O513" s="152"/>
      <c r="P513" s="80"/>
      <c r="Q513" s="37" t="str">
        <f t="shared" si="148"/>
        <v/>
      </c>
      <c r="R513" s="37" t="str">
        <f t="shared" si="149"/>
        <v/>
      </c>
      <c r="S513" s="37" t="str">
        <f t="shared" si="150"/>
        <v/>
      </c>
      <c r="T513" s="69" t="str">
        <f t="shared" si="151"/>
        <v/>
      </c>
      <c r="U513" s="37" t="str">
        <f t="shared" si="145"/>
        <v/>
      </c>
      <c r="V513" s="37" t="str">
        <f t="shared" si="146"/>
        <v/>
      </c>
      <c r="W513" s="206" t="str">
        <f t="shared" si="163"/>
        <v/>
      </c>
      <c r="X513" s="206" t="str">
        <f t="shared" si="164"/>
        <v/>
      </c>
      <c r="Y513" s="37" t="str">
        <f t="shared" si="161"/>
        <v/>
      </c>
      <c r="Z513" s="37" t="str">
        <f t="shared" si="162"/>
        <v/>
      </c>
      <c r="AA513" s="38" t="str">
        <f t="shared" si="152"/>
        <v/>
      </c>
      <c r="AB513" s="39" t="str">
        <f t="shared" si="153"/>
        <v/>
      </c>
      <c r="AC513" s="146" t="str">
        <f>IF(ISBLANK($F513),"",IF(ISNA(VBLookup($F513,Сектора!$B$2:$G$6725,4)),"Unknown",VBLookup($F513,Сектора!$B$2:$G$6725,4)))</f>
        <v/>
      </c>
      <c r="AD513" s="146" t="str">
        <f>IF(ISBLANK($F513),"",IF(ISNA(VBLookup($F513,Сектора!$B$2:$G$6725,3)),"Unknown",VBLookup($F513,Сектора!$B$2:$G$6725,3)))</f>
        <v/>
      </c>
      <c r="AE513" s="146" t="str">
        <f>IF(ISBLANK($F513),"",IF(ISNA(VBLookup($F513,Сектора!$B$2:$G$6725,6)),"Unknown",VBLookup($F513,Сектора!$B$2:$G$6725,6)))</f>
        <v/>
      </c>
      <c r="AF513" s="146" t="str">
        <f>IF(ISNUMBER($B513),VBLookup(WEEKDAY($B513,2),Служебный!$I$2:$J$8,2),"")</f>
        <v/>
      </c>
      <c r="AG513" s="38" t="str">
        <f t="shared" si="154"/>
        <v/>
      </c>
      <c r="AH513" s="146" t="str">
        <f>IF(ISNUMBER($B513),VBLookup(MONTH($B513),Служебный!$L$2:$M$13,2),"")</f>
        <v/>
      </c>
      <c r="AI513" s="38" t="str">
        <f t="shared" si="155"/>
        <v/>
      </c>
      <c r="AJ513" s="210" t="str">
        <f t="shared" si="156"/>
        <v/>
      </c>
      <c r="AK513" s="211" t="str">
        <f t="shared" si="147"/>
        <v/>
      </c>
      <c r="AL513" s="212" t="str">
        <f t="shared" si="157"/>
        <v/>
      </c>
      <c r="AM513" s="213" t="str">
        <f t="shared" si="160"/>
        <v/>
      </c>
      <c r="AN513" s="213" t="str">
        <f t="shared" si="158"/>
        <v/>
      </c>
      <c r="AO513" s="212" t="str">
        <f t="shared" si="159"/>
        <v/>
      </c>
    </row>
    <row r="514" spans="1:41" x14ac:dyDescent="0.25">
      <c r="A514" s="72">
        <v>513</v>
      </c>
      <c r="B514" s="214"/>
      <c r="C514" s="214"/>
      <c r="D514" s="204"/>
      <c r="E514" s="204"/>
      <c r="F514" s="151"/>
      <c r="G514" s="151"/>
      <c r="H514" s="36"/>
      <c r="I514" s="80"/>
      <c r="J514" s="80"/>
      <c r="K514" s="81"/>
      <c r="L514" s="152"/>
      <c r="M514" s="152"/>
      <c r="N514" s="215"/>
      <c r="O514" s="152"/>
      <c r="P514" s="80"/>
      <c r="Q514" s="37" t="str">
        <f t="shared" si="148"/>
        <v/>
      </c>
      <c r="R514" s="37" t="str">
        <f t="shared" si="149"/>
        <v/>
      </c>
      <c r="S514" s="37" t="str">
        <f t="shared" si="150"/>
        <v/>
      </c>
      <c r="T514" s="69" t="str">
        <f t="shared" si="151"/>
        <v/>
      </c>
      <c r="U514" s="37" t="str">
        <f t="shared" ref="U514:U577" si="165">IF(AND(NOT(ISBLANK($G514)),ISNUMBER($R514),ISNUMBER($S514)),ROUND(IF($G514="S",$R514-$S514,$S514-$R514),2),"")</f>
        <v/>
      </c>
      <c r="V514" s="37" t="str">
        <f t="shared" ref="V514:V577" si="166">IF(AND(ISNUMBER($Q514),ISNUMBER($U514)),ROUND($U514-$Q514,2),"")</f>
        <v/>
      </c>
      <c r="W514" s="206" t="str">
        <f t="shared" si="163"/>
        <v/>
      </c>
      <c r="X514" s="206" t="str">
        <f t="shared" si="164"/>
        <v/>
      </c>
      <c r="Y514" s="37" t="str">
        <f t="shared" si="161"/>
        <v/>
      </c>
      <c r="Z514" s="37" t="str">
        <f t="shared" si="162"/>
        <v/>
      </c>
      <c r="AA514" s="38" t="str">
        <f t="shared" si="152"/>
        <v/>
      </c>
      <c r="AB514" s="39" t="str">
        <f t="shared" si="153"/>
        <v/>
      </c>
      <c r="AC514" s="146" t="str">
        <f>IF(ISBLANK($F514),"",IF(ISNA(VBLookup($F514,Сектора!$B$2:$G$6725,4)),"Unknown",VBLookup($F514,Сектора!$B$2:$G$6725,4)))</f>
        <v/>
      </c>
      <c r="AD514" s="146" t="str">
        <f>IF(ISBLANK($F514),"",IF(ISNA(VBLookup($F514,Сектора!$B$2:$G$6725,3)),"Unknown",VBLookup($F514,Сектора!$B$2:$G$6725,3)))</f>
        <v/>
      </c>
      <c r="AE514" s="146" t="str">
        <f>IF(ISBLANK($F514),"",IF(ISNA(VBLookup($F514,Сектора!$B$2:$G$6725,6)),"Unknown",VBLookup($F514,Сектора!$B$2:$G$6725,6)))</f>
        <v/>
      </c>
      <c r="AF514" s="146" t="str">
        <f>IF(ISNUMBER($B514),VBLookup(WEEKDAY($B514,2),Служебный!$I$2:$J$8,2),"")</f>
        <v/>
      </c>
      <c r="AG514" s="38" t="str">
        <f t="shared" si="154"/>
        <v/>
      </c>
      <c r="AH514" s="146" t="str">
        <f>IF(ISNUMBER($B514),VBLookup(MONTH($B514),Служебный!$L$2:$M$13,2),"")</f>
        <v/>
      </c>
      <c r="AI514" s="38" t="str">
        <f t="shared" si="155"/>
        <v/>
      </c>
      <c r="AJ514" s="210" t="str">
        <f t="shared" si="156"/>
        <v/>
      </c>
      <c r="AK514" s="211" t="str">
        <f t="shared" ref="AK514:AK577" si="167">IF(ISNUMBER($AA514),MROUND($AA514,10),"")</f>
        <v/>
      </c>
      <c r="AL514" s="212" t="str">
        <f t="shared" si="157"/>
        <v/>
      </c>
      <c r="AM514" s="213" t="str">
        <f t="shared" si="160"/>
        <v/>
      </c>
      <c r="AN514" s="213" t="str">
        <f t="shared" si="158"/>
        <v/>
      </c>
      <c r="AO514" s="212" t="str">
        <f t="shared" si="159"/>
        <v/>
      </c>
    </row>
    <row r="515" spans="1:41" x14ac:dyDescent="0.25">
      <c r="A515" s="72">
        <v>514</v>
      </c>
      <c r="B515" s="214"/>
      <c r="C515" s="214"/>
      <c r="D515" s="204"/>
      <c r="E515" s="204"/>
      <c r="F515" s="151"/>
      <c r="G515" s="151"/>
      <c r="H515" s="36"/>
      <c r="I515" s="80"/>
      <c r="J515" s="80"/>
      <c r="K515" s="81"/>
      <c r="L515" s="152"/>
      <c r="M515" s="152"/>
      <c r="N515" s="215"/>
      <c r="O515" s="152"/>
      <c r="P515" s="80"/>
      <c r="Q515" s="37" t="str">
        <f t="shared" ref="Q515:Q578" si="168">IF(AND(ISNUMBER($K515),ISNUMBER($P515)),$P515*$K515/100,"")</f>
        <v/>
      </c>
      <c r="R515" s="37" t="str">
        <f t="shared" ref="R515:R578" si="169">IF(AND(ISNUMBER($I515),ISNUMBER($K515)),$I515*$K515,"")</f>
        <v/>
      </c>
      <c r="S515" s="37" t="str">
        <f t="shared" ref="S515:S578" si="170">IF(AND(ISNUMBER($J515),ISNUMBER($K515)),$J515*$K515,"")</f>
        <v/>
      </c>
      <c r="T515" s="69" t="str">
        <f t="shared" ref="T515:T578" si="171">IF(AND(NOT(ISBLANK($G515)),ISNUMBER($I515),ISNUMBER($J515)),IF($G515="S",$I515-$J515,$J515-$I515)*100,"")</f>
        <v/>
      </c>
      <c r="U515" s="37" t="str">
        <f t="shared" si="165"/>
        <v/>
      </c>
      <c r="V515" s="37" t="str">
        <f t="shared" si="166"/>
        <v/>
      </c>
      <c r="W515" s="206" t="str">
        <f t="shared" si="163"/>
        <v/>
      </c>
      <c r="X515" s="206" t="str">
        <f t="shared" si="164"/>
        <v/>
      </c>
      <c r="Y515" s="37" t="str">
        <f t="shared" si="161"/>
        <v/>
      </c>
      <c r="Z515" s="37" t="str">
        <f t="shared" si="162"/>
        <v/>
      </c>
      <c r="AA515" s="38" t="str">
        <f t="shared" ref="AA515:AA578" si="172">IF(AND(ISNUMBER($C515),ISNUMBER($E515),ISNUMBER($B515),ISNUMBER($D515)),(($C515+$E515)-($B515+$D515))*1440,"")</f>
        <v/>
      </c>
      <c r="AB515" s="39" t="str">
        <f t="shared" ref="AB515:AB578" si="173">IF(AND(NOT(ISBLANK($G515)),ISNUMBER($I515),ISNUMBER($J515)),IF(AND(ISNUMBER($H515),ABS($I515-$H515)&gt;0),ROUND(IF($G515="S",$I515-$J515,$J515-$I515)/ABS($I515-$H515)/0.5,0)*0.5,0),"")</f>
        <v/>
      </c>
      <c r="AC515" s="146" t="str">
        <f>IF(ISBLANK($F515),"",IF(ISNA(VBLookup($F515,Сектора!$B$2:$G$6725,4)),"Unknown",VBLookup($F515,Сектора!$B$2:$G$6725,4)))</f>
        <v/>
      </c>
      <c r="AD515" s="146" t="str">
        <f>IF(ISBLANK($F515),"",IF(ISNA(VBLookup($F515,Сектора!$B$2:$G$6725,3)),"Unknown",VBLookup($F515,Сектора!$B$2:$G$6725,3)))</f>
        <v/>
      </c>
      <c r="AE515" s="146" t="str">
        <f>IF(ISBLANK($F515),"",IF(ISNA(VBLookup($F515,Сектора!$B$2:$G$6725,6)),"Unknown",VBLookup($F515,Сектора!$B$2:$G$6725,6)))</f>
        <v/>
      </c>
      <c r="AF515" s="146" t="str">
        <f>IF(ISNUMBER($B515),VBLookup(WEEKDAY($B515,2),Служебный!$I$2:$J$8,2),"")</f>
        <v/>
      </c>
      <c r="AG515" s="38" t="str">
        <f t="shared" ref="AG515:AG578" si="174">IF(ISNUMBER($B515),WEEKNUM($B515,2),"")</f>
        <v/>
      </c>
      <c r="AH515" s="146" t="str">
        <f>IF(ISNUMBER($B515),VBLookup(MONTH($B515),Служебный!$L$2:$M$13,2),"")</f>
        <v/>
      </c>
      <c r="AI515" s="38" t="str">
        <f t="shared" ref="AI515:AI578" si="175">IF(ISNUMBER($B515),YEAR($B515),"")</f>
        <v/>
      </c>
      <c r="AJ515" s="210" t="str">
        <f t="shared" ref="AJ515:AJ578" si="176">IF(ISNUMBER($D515),MROUND($D515,1/48),"")</f>
        <v/>
      </c>
      <c r="AK515" s="211" t="str">
        <f t="shared" si="167"/>
        <v/>
      </c>
      <c r="AL515" s="212" t="str">
        <f t="shared" ref="AL515:AL578" si="177">IF(ISNUMBER($I515),MROUND($I515,5),"")</f>
        <v/>
      </c>
      <c r="AM515" s="213" t="str">
        <f t="shared" si="160"/>
        <v/>
      </c>
      <c r="AN515" s="213" t="str">
        <f t="shared" ref="AN515:AN578" si="178">IF(ISNUMBER($Z515),IF($B515&lt;&gt;$B516,$Z515,0),"")</f>
        <v/>
      </c>
      <c r="AO515" s="212" t="str">
        <f t="shared" ref="AO515:AO578" si="179">IF(ISNUMBER($K515),$K515*2,"")</f>
        <v/>
      </c>
    </row>
    <row r="516" spans="1:41" x14ac:dyDescent="0.25">
      <c r="A516" s="72">
        <v>515</v>
      </c>
      <c r="B516" s="214"/>
      <c r="C516" s="214"/>
      <c r="D516" s="204"/>
      <c r="E516" s="204"/>
      <c r="F516" s="151"/>
      <c r="G516" s="151"/>
      <c r="H516" s="36"/>
      <c r="I516" s="80"/>
      <c r="J516" s="80"/>
      <c r="K516" s="81"/>
      <c r="L516" s="152"/>
      <c r="M516" s="152"/>
      <c r="N516" s="215"/>
      <c r="O516" s="152"/>
      <c r="P516" s="80"/>
      <c r="Q516" s="37" t="str">
        <f t="shared" si="168"/>
        <v/>
      </c>
      <c r="R516" s="37" t="str">
        <f t="shared" si="169"/>
        <v/>
      </c>
      <c r="S516" s="37" t="str">
        <f t="shared" si="170"/>
        <v/>
      </c>
      <c r="T516" s="69" t="str">
        <f t="shared" si="171"/>
        <v/>
      </c>
      <c r="U516" s="37" t="str">
        <f t="shared" si="165"/>
        <v/>
      </c>
      <c r="V516" s="37" t="str">
        <f t="shared" si="166"/>
        <v/>
      </c>
      <c r="W516" s="206" t="str">
        <f t="shared" si="163"/>
        <v/>
      </c>
      <c r="X516" s="206" t="str">
        <f t="shared" si="164"/>
        <v/>
      </c>
      <c r="Y516" s="37" t="str">
        <f t="shared" si="161"/>
        <v/>
      </c>
      <c r="Z516" s="37" t="str">
        <f t="shared" si="162"/>
        <v/>
      </c>
      <c r="AA516" s="38" t="str">
        <f t="shared" si="172"/>
        <v/>
      </c>
      <c r="AB516" s="39" t="str">
        <f t="shared" si="173"/>
        <v/>
      </c>
      <c r="AC516" s="146" t="str">
        <f>IF(ISBLANK($F516),"",IF(ISNA(VBLookup($F516,Сектора!$B$2:$G$6725,4)),"Unknown",VBLookup($F516,Сектора!$B$2:$G$6725,4)))</f>
        <v/>
      </c>
      <c r="AD516" s="146" t="str">
        <f>IF(ISBLANK($F516),"",IF(ISNA(VBLookup($F516,Сектора!$B$2:$G$6725,3)),"Unknown",VBLookup($F516,Сектора!$B$2:$G$6725,3)))</f>
        <v/>
      </c>
      <c r="AE516" s="146" t="str">
        <f>IF(ISBLANK($F516),"",IF(ISNA(VBLookup($F516,Сектора!$B$2:$G$6725,6)),"Unknown",VBLookup($F516,Сектора!$B$2:$G$6725,6)))</f>
        <v/>
      </c>
      <c r="AF516" s="146" t="str">
        <f>IF(ISNUMBER($B516),VBLookup(WEEKDAY($B516,2),Служебный!$I$2:$J$8,2),"")</f>
        <v/>
      </c>
      <c r="AG516" s="38" t="str">
        <f t="shared" si="174"/>
        <v/>
      </c>
      <c r="AH516" s="146" t="str">
        <f>IF(ISNUMBER($B516),VBLookup(MONTH($B516),Служебный!$L$2:$M$13,2),"")</f>
        <v/>
      </c>
      <c r="AI516" s="38" t="str">
        <f t="shared" si="175"/>
        <v/>
      </c>
      <c r="AJ516" s="210" t="str">
        <f t="shared" si="176"/>
        <v/>
      </c>
      <c r="AK516" s="211" t="str">
        <f t="shared" si="167"/>
        <v/>
      </c>
      <c r="AL516" s="212" t="str">
        <f t="shared" si="177"/>
        <v/>
      </c>
      <c r="AM516" s="213" t="str">
        <f t="shared" ref="AM516:AM579" si="180">IF(AND(ISNUMBER($Z516),ISNUMBER($AN515)),$AN515,"")</f>
        <v/>
      </c>
      <c r="AN516" s="213" t="str">
        <f t="shared" si="178"/>
        <v/>
      </c>
      <c r="AO516" s="212" t="str">
        <f t="shared" si="179"/>
        <v/>
      </c>
    </row>
    <row r="517" spans="1:41" x14ac:dyDescent="0.25">
      <c r="A517" s="72">
        <v>516</v>
      </c>
      <c r="B517" s="214"/>
      <c r="C517" s="214"/>
      <c r="D517" s="204"/>
      <c r="E517" s="204"/>
      <c r="F517" s="151"/>
      <c r="G517" s="151"/>
      <c r="H517" s="36"/>
      <c r="I517" s="80"/>
      <c r="J517" s="80"/>
      <c r="K517" s="81"/>
      <c r="L517" s="152"/>
      <c r="M517" s="152"/>
      <c r="N517" s="215"/>
      <c r="O517" s="152"/>
      <c r="P517" s="80"/>
      <c r="Q517" s="37" t="str">
        <f t="shared" si="168"/>
        <v/>
      </c>
      <c r="R517" s="37" t="str">
        <f t="shared" si="169"/>
        <v/>
      </c>
      <c r="S517" s="37" t="str">
        <f t="shared" si="170"/>
        <v/>
      </c>
      <c r="T517" s="69" t="str">
        <f t="shared" si="171"/>
        <v/>
      </c>
      <c r="U517" s="37" t="str">
        <f t="shared" si="165"/>
        <v/>
      </c>
      <c r="V517" s="37" t="str">
        <f t="shared" si="166"/>
        <v/>
      </c>
      <c r="W517" s="206" t="str">
        <f t="shared" si="163"/>
        <v/>
      </c>
      <c r="X517" s="206" t="str">
        <f t="shared" si="164"/>
        <v/>
      </c>
      <c r="Y517" s="37" t="str">
        <f t="shared" si="161"/>
        <v/>
      </c>
      <c r="Z517" s="37" t="str">
        <f t="shared" si="162"/>
        <v/>
      </c>
      <c r="AA517" s="38" t="str">
        <f t="shared" si="172"/>
        <v/>
      </c>
      <c r="AB517" s="39" t="str">
        <f t="shared" si="173"/>
        <v/>
      </c>
      <c r="AC517" s="146" t="str">
        <f>IF(ISBLANK($F517),"",IF(ISNA(VBLookup($F517,Сектора!$B$2:$G$6725,4)),"Unknown",VBLookup($F517,Сектора!$B$2:$G$6725,4)))</f>
        <v/>
      </c>
      <c r="AD517" s="146" t="str">
        <f>IF(ISBLANK($F517),"",IF(ISNA(VBLookup($F517,Сектора!$B$2:$G$6725,3)),"Unknown",VBLookup($F517,Сектора!$B$2:$G$6725,3)))</f>
        <v/>
      </c>
      <c r="AE517" s="146" t="str">
        <f>IF(ISBLANK($F517),"",IF(ISNA(VBLookup($F517,Сектора!$B$2:$G$6725,6)),"Unknown",VBLookup($F517,Сектора!$B$2:$G$6725,6)))</f>
        <v/>
      </c>
      <c r="AF517" s="146" t="str">
        <f>IF(ISNUMBER($B517),VBLookup(WEEKDAY($B517,2),Служебный!$I$2:$J$8,2),"")</f>
        <v/>
      </c>
      <c r="AG517" s="38" t="str">
        <f t="shared" si="174"/>
        <v/>
      </c>
      <c r="AH517" s="146" t="str">
        <f>IF(ISNUMBER($B517),VBLookup(MONTH($B517),Служебный!$L$2:$M$13,2),"")</f>
        <v/>
      </c>
      <c r="AI517" s="38" t="str">
        <f t="shared" si="175"/>
        <v/>
      </c>
      <c r="AJ517" s="210" t="str">
        <f t="shared" si="176"/>
        <v/>
      </c>
      <c r="AK517" s="211" t="str">
        <f t="shared" si="167"/>
        <v/>
      </c>
      <c r="AL517" s="212" t="str">
        <f t="shared" si="177"/>
        <v/>
      </c>
      <c r="AM517" s="213" t="str">
        <f t="shared" si="180"/>
        <v/>
      </c>
      <c r="AN517" s="213" t="str">
        <f t="shared" si="178"/>
        <v/>
      </c>
      <c r="AO517" s="212" t="str">
        <f t="shared" si="179"/>
        <v/>
      </c>
    </row>
    <row r="518" spans="1:41" x14ac:dyDescent="0.25">
      <c r="A518" s="72">
        <v>517</v>
      </c>
      <c r="B518" s="214"/>
      <c r="C518" s="214"/>
      <c r="D518" s="204"/>
      <c r="E518" s="204"/>
      <c r="F518" s="151"/>
      <c r="G518" s="151"/>
      <c r="H518" s="36"/>
      <c r="I518" s="80"/>
      <c r="J518" s="80"/>
      <c r="K518" s="81"/>
      <c r="L518" s="152"/>
      <c r="M518" s="152"/>
      <c r="N518" s="215"/>
      <c r="O518" s="152"/>
      <c r="P518" s="80"/>
      <c r="Q518" s="37" t="str">
        <f t="shared" si="168"/>
        <v/>
      </c>
      <c r="R518" s="37" t="str">
        <f t="shared" si="169"/>
        <v/>
      </c>
      <c r="S518" s="37" t="str">
        <f t="shared" si="170"/>
        <v/>
      </c>
      <c r="T518" s="69" t="str">
        <f t="shared" si="171"/>
        <v/>
      </c>
      <c r="U518" s="37" t="str">
        <f t="shared" si="165"/>
        <v/>
      </c>
      <c r="V518" s="37" t="str">
        <f t="shared" si="166"/>
        <v/>
      </c>
      <c r="W518" s="206" t="str">
        <f t="shared" si="163"/>
        <v/>
      </c>
      <c r="X518" s="206" t="str">
        <f t="shared" si="164"/>
        <v/>
      </c>
      <c r="Y518" s="37" t="str">
        <f t="shared" si="161"/>
        <v/>
      </c>
      <c r="Z518" s="37" t="str">
        <f t="shared" si="162"/>
        <v/>
      </c>
      <c r="AA518" s="38" t="str">
        <f t="shared" si="172"/>
        <v/>
      </c>
      <c r="AB518" s="39" t="str">
        <f t="shared" si="173"/>
        <v/>
      </c>
      <c r="AC518" s="146" t="str">
        <f>IF(ISBLANK($F518),"",IF(ISNA(VBLookup($F518,Сектора!$B$2:$G$6725,4)),"Unknown",VBLookup($F518,Сектора!$B$2:$G$6725,4)))</f>
        <v/>
      </c>
      <c r="AD518" s="146" t="str">
        <f>IF(ISBLANK($F518),"",IF(ISNA(VBLookup($F518,Сектора!$B$2:$G$6725,3)),"Unknown",VBLookup($F518,Сектора!$B$2:$G$6725,3)))</f>
        <v/>
      </c>
      <c r="AE518" s="146" t="str">
        <f>IF(ISBLANK($F518),"",IF(ISNA(VBLookup($F518,Сектора!$B$2:$G$6725,6)),"Unknown",VBLookup($F518,Сектора!$B$2:$G$6725,6)))</f>
        <v/>
      </c>
      <c r="AF518" s="146" t="str">
        <f>IF(ISNUMBER($B518),VBLookup(WEEKDAY($B518,2),Служебный!$I$2:$J$8,2),"")</f>
        <v/>
      </c>
      <c r="AG518" s="38" t="str">
        <f t="shared" si="174"/>
        <v/>
      </c>
      <c r="AH518" s="146" t="str">
        <f>IF(ISNUMBER($B518),VBLookup(MONTH($B518),Служебный!$L$2:$M$13,2),"")</f>
        <v/>
      </c>
      <c r="AI518" s="38" t="str">
        <f t="shared" si="175"/>
        <v/>
      </c>
      <c r="AJ518" s="210" t="str">
        <f t="shared" si="176"/>
        <v/>
      </c>
      <c r="AK518" s="211" t="str">
        <f t="shared" si="167"/>
        <v/>
      </c>
      <c r="AL518" s="212" t="str">
        <f t="shared" si="177"/>
        <v/>
      </c>
      <c r="AM518" s="213" t="str">
        <f t="shared" si="180"/>
        <v/>
      </c>
      <c r="AN518" s="213" t="str">
        <f t="shared" si="178"/>
        <v/>
      </c>
      <c r="AO518" s="212" t="str">
        <f t="shared" si="179"/>
        <v/>
      </c>
    </row>
    <row r="519" spans="1:41" x14ac:dyDescent="0.25">
      <c r="A519" s="72">
        <v>518</v>
      </c>
      <c r="B519" s="214"/>
      <c r="C519" s="214"/>
      <c r="D519" s="204"/>
      <c r="E519" s="204"/>
      <c r="F519" s="151"/>
      <c r="G519" s="151"/>
      <c r="H519" s="36"/>
      <c r="I519" s="80"/>
      <c r="J519" s="80"/>
      <c r="K519" s="81"/>
      <c r="L519" s="152"/>
      <c r="M519" s="152"/>
      <c r="N519" s="215"/>
      <c r="O519" s="152"/>
      <c r="P519" s="80"/>
      <c r="Q519" s="37" t="str">
        <f t="shared" si="168"/>
        <v/>
      </c>
      <c r="R519" s="37" t="str">
        <f t="shared" si="169"/>
        <v/>
      </c>
      <c r="S519" s="37" t="str">
        <f t="shared" si="170"/>
        <v/>
      </c>
      <c r="T519" s="69" t="str">
        <f t="shared" si="171"/>
        <v/>
      </c>
      <c r="U519" s="37" t="str">
        <f t="shared" si="165"/>
        <v/>
      </c>
      <c r="V519" s="37" t="str">
        <f t="shared" si="166"/>
        <v/>
      </c>
      <c r="W519" s="206" t="str">
        <f t="shared" si="163"/>
        <v/>
      </c>
      <c r="X519" s="206" t="str">
        <f t="shared" si="164"/>
        <v/>
      </c>
      <c r="Y519" s="37" t="str">
        <f t="shared" si="161"/>
        <v/>
      </c>
      <c r="Z519" s="37" t="str">
        <f t="shared" si="162"/>
        <v/>
      </c>
      <c r="AA519" s="38" t="str">
        <f t="shared" si="172"/>
        <v/>
      </c>
      <c r="AB519" s="39" t="str">
        <f t="shared" si="173"/>
        <v/>
      </c>
      <c r="AC519" s="146" t="str">
        <f>IF(ISBLANK($F519),"",IF(ISNA(VBLookup($F519,Сектора!$B$2:$G$6725,4)),"Unknown",VBLookup($F519,Сектора!$B$2:$G$6725,4)))</f>
        <v/>
      </c>
      <c r="AD519" s="146" t="str">
        <f>IF(ISBLANK($F519),"",IF(ISNA(VBLookup($F519,Сектора!$B$2:$G$6725,3)),"Unknown",VBLookup($F519,Сектора!$B$2:$G$6725,3)))</f>
        <v/>
      </c>
      <c r="AE519" s="146" t="str">
        <f>IF(ISBLANK($F519),"",IF(ISNA(VBLookup($F519,Сектора!$B$2:$G$6725,6)),"Unknown",VBLookup($F519,Сектора!$B$2:$G$6725,6)))</f>
        <v/>
      </c>
      <c r="AF519" s="146" t="str">
        <f>IF(ISNUMBER($B519),VBLookup(WEEKDAY($B519,2),Служебный!$I$2:$J$8,2),"")</f>
        <v/>
      </c>
      <c r="AG519" s="38" t="str">
        <f t="shared" si="174"/>
        <v/>
      </c>
      <c r="AH519" s="146" t="str">
        <f>IF(ISNUMBER($B519),VBLookup(MONTH($B519),Служебный!$L$2:$M$13,2),"")</f>
        <v/>
      </c>
      <c r="AI519" s="38" t="str">
        <f t="shared" si="175"/>
        <v/>
      </c>
      <c r="AJ519" s="210" t="str">
        <f t="shared" si="176"/>
        <v/>
      </c>
      <c r="AK519" s="211" t="str">
        <f t="shared" si="167"/>
        <v/>
      </c>
      <c r="AL519" s="212" t="str">
        <f t="shared" si="177"/>
        <v/>
      </c>
      <c r="AM519" s="213" t="str">
        <f t="shared" si="180"/>
        <v/>
      </c>
      <c r="AN519" s="213" t="str">
        <f t="shared" si="178"/>
        <v/>
      </c>
      <c r="AO519" s="212" t="str">
        <f t="shared" si="179"/>
        <v/>
      </c>
    </row>
    <row r="520" spans="1:41" x14ac:dyDescent="0.25">
      <c r="A520" s="72">
        <v>519</v>
      </c>
      <c r="B520" s="214"/>
      <c r="C520" s="214"/>
      <c r="D520" s="204"/>
      <c r="E520" s="204"/>
      <c r="F520" s="151"/>
      <c r="G520" s="151"/>
      <c r="H520" s="36"/>
      <c r="I520" s="80"/>
      <c r="J520" s="80"/>
      <c r="K520" s="81"/>
      <c r="L520" s="152"/>
      <c r="M520" s="152"/>
      <c r="N520" s="215"/>
      <c r="O520" s="152"/>
      <c r="P520" s="80"/>
      <c r="Q520" s="37" t="str">
        <f t="shared" si="168"/>
        <v/>
      </c>
      <c r="R520" s="37" t="str">
        <f t="shared" si="169"/>
        <v/>
      </c>
      <c r="S520" s="37" t="str">
        <f t="shared" si="170"/>
        <v/>
      </c>
      <c r="T520" s="69" t="str">
        <f t="shared" si="171"/>
        <v/>
      </c>
      <c r="U520" s="37" t="str">
        <f t="shared" si="165"/>
        <v/>
      </c>
      <c r="V520" s="37" t="str">
        <f t="shared" si="166"/>
        <v/>
      </c>
      <c r="W520" s="206" t="str">
        <f t="shared" si="163"/>
        <v/>
      </c>
      <c r="X520" s="206" t="str">
        <f t="shared" si="164"/>
        <v/>
      </c>
      <c r="Y520" s="37" t="str">
        <f t="shared" si="161"/>
        <v/>
      </c>
      <c r="Z520" s="37" t="str">
        <f t="shared" si="162"/>
        <v/>
      </c>
      <c r="AA520" s="38" t="str">
        <f t="shared" si="172"/>
        <v/>
      </c>
      <c r="AB520" s="39" t="str">
        <f t="shared" si="173"/>
        <v/>
      </c>
      <c r="AC520" s="146" t="str">
        <f>IF(ISBLANK($F520),"",IF(ISNA(VBLookup($F520,Сектора!$B$2:$G$6725,4)),"Unknown",VBLookup($F520,Сектора!$B$2:$G$6725,4)))</f>
        <v/>
      </c>
      <c r="AD520" s="146" t="str">
        <f>IF(ISBLANK($F520),"",IF(ISNA(VBLookup($F520,Сектора!$B$2:$G$6725,3)),"Unknown",VBLookup($F520,Сектора!$B$2:$G$6725,3)))</f>
        <v/>
      </c>
      <c r="AE520" s="146" t="str">
        <f>IF(ISBLANK($F520),"",IF(ISNA(VBLookup($F520,Сектора!$B$2:$G$6725,6)),"Unknown",VBLookup($F520,Сектора!$B$2:$G$6725,6)))</f>
        <v/>
      </c>
      <c r="AF520" s="146" t="str">
        <f>IF(ISNUMBER($B520),VBLookup(WEEKDAY($B520,2),Служебный!$I$2:$J$8,2),"")</f>
        <v/>
      </c>
      <c r="AG520" s="38" t="str">
        <f t="shared" si="174"/>
        <v/>
      </c>
      <c r="AH520" s="146" t="str">
        <f>IF(ISNUMBER($B520),VBLookup(MONTH($B520),Служебный!$L$2:$M$13,2),"")</f>
        <v/>
      </c>
      <c r="AI520" s="38" t="str">
        <f t="shared" si="175"/>
        <v/>
      </c>
      <c r="AJ520" s="210" t="str">
        <f t="shared" si="176"/>
        <v/>
      </c>
      <c r="AK520" s="211" t="str">
        <f t="shared" si="167"/>
        <v/>
      </c>
      <c r="AL520" s="212" t="str">
        <f t="shared" si="177"/>
        <v/>
      </c>
      <c r="AM520" s="213" t="str">
        <f t="shared" si="180"/>
        <v/>
      </c>
      <c r="AN520" s="213" t="str">
        <f t="shared" si="178"/>
        <v/>
      </c>
      <c r="AO520" s="212" t="str">
        <f t="shared" si="179"/>
        <v/>
      </c>
    </row>
    <row r="521" spans="1:41" x14ac:dyDescent="0.25">
      <c r="A521" s="72">
        <v>520</v>
      </c>
      <c r="B521" s="214"/>
      <c r="C521" s="214"/>
      <c r="D521" s="204"/>
      <c r="E521" s="204"/>
      <c r="F521" s="151"/>
      <c r="G521" s="151"/>
      <c r="H521" s="36"/>
      <c r="I521" s="80"/>
      <c r="J521" s="80"/>
      <c r="K521" s="81"/>
      <c r="L521" s="152"/>
      <c r="M521" s="152"/>
      <c r="N521" s="215"/>
      <c r="O521" s="152"/>
      <c r="P521" s="80"/>
      <c r="Q521" s="37" t="str">
        <f t="shared" si="168"/>
        <v/>
      </c>
      <c r="R521" s="37" t="str">
        <f t="shared" si="169"/>
        <v/>
      </c>
      <c r="S521" s="37" t="str">
        <f t="shared" si="170"/>
        <v/>
      </c>
      <c r="T521" s="69" t="str">
        <f t="shared" si="171"/>
        <v/>
      </c>
      <c r="U521" s="37" t="str">
        <f t="shared" si="165"/>
        <v/>
      </c>
      <c r="V521" s="37" t="str">
        <f t="shared" si="166"/>
        <v/>
      </c>
      <c r="W521" s="206" t="str">
        <f t="shared" si="163"/>
        <v/>
      </c>
      <c r="X521" s="206" t="str">
        <f t="shared" si="164"/>
        <v/>
      </c>
      <c r="Y521" s="37" t="str">
        <f t="shared" si="161"/>
        <v/>
      </c>
      <c r="Z521" s="37" t="str">
        <f t="shared" si="162"/>
        <v/>
      </c>
      <c r="AA521" s="38" t="str">
        <f t="shared" si="172"/>
        <v/>
      </c>
      <c r="AB521" s="39" t="str">
        <f t="shared" si="173"/>
        <v/>
      </c>
      <c r="AC521" s="146" t="str">
        <f>IF(ISBLANK($F521),"",IF(ISNA(VBLookup($F521,Сектора!$B$2:$G$6725,4)),"Unknown",VBLookup($F521,Сектора!$B$2:$G$6725,4)))</f>
        <v/>
      </c>
      <c r="AD521" s="146" t="str">
        <f>IF(ISBLANK($F521),"",IF(ISNA(VBLookup($F521,Сектора!$B$2:$G$6725,3)),"Unknown",VBLookup($F521,Сектора!$B$2:$G$6725,3)))</f>
        <v/>
      </c>
      <c r="AE521" s="146" t="str">
        <f>IF(ISBLANK($F521),"",IF(ISNA(VBLookup($F521,Сектора!$B$2:$G$6725,6)),"Unknown",VBLookup($F521,Сектора!$B$2:$G$6725,6)))</f>
        <v/>
      </c>
      <c r="AF521" s="146" t="str">
        <f>IF(ISNUMBER($B521),VBLookup(WEEKDAY($B521,2),Служебный!$I$2:$J$8,2),"")</f>
        <v/>
      </c>
      <c r="AG521" s="38" t="str">
        <f t="shared" si="174"/>
        <v/>
      </c>
      <c r="AH521" s="146" t="str">
        <f>IF(ISNUMBER($B521),VBLookup(MONTH($B521),Служебный!$L$2:$M$13,2),"")</f>
        <v/>
      </c>
      <c r="AI521" s="38" t="str">
        <f t="shared" si="175"/>
        <v/>
      </c>
      <c r="AJ521" s="210" t="str">
        <f t="shared" si="176"/>
        <v/>
      </c>
      <c r="AK521" s="211" t="str">
        <f t="shared" si="167"/>
        <v/>
      </c>
      <c r="AL521" s="212" t="str">
        <f t="shared" si="177"/>
        <v/>
      </c>
      <c r="AM521" s="213" t="str">
        <f t="shared" si="180"/>
        <v/>
      </c>
      <c r="AN521" s="213" t="str">
        <f t="shared" si="178"/>
        <v/>
      </c>
      <c r="AO521" s="212" t="str">
        <f t="shared" si="179"/>
        <v/>
      </c>
    </row>
    <row r="522" spans="1:41" x14ac:dyDescent="0.25">
      <c r="A522" s="72">
        <v>521</v>
      </c>
      <c r="B522" s="214"/>
      <c r="C522" s="214"/>
      <c r="D522" s="204"/>
      <c r="E522" s="204"/>
      <c r="F522" s="151"/>
      <c r="G522" s="151"/>
      <c r="H522" s="36"/>
      <c r="I522" s="80"/>
      <c r="J522" s="80"/>
      <c r="K522" s="81"/>
      <c r="L522" s="152"/>
      <c r="M522" s="152"/>
      <c r="N522" s="215"/>
      <c r="O522" s="152"/>
      <c r="P522" s="80"/>
      <c r="Q522" s="37" t="str">
        <f t="shared" si="168"/>
        <v/>
      </c>
      <c r="R522" s="37" t="str">
        <f t="shared" si="169"/>
        <v/>
      </c>
      <c r="S522" s="37" t="str">
        <f t="shared" si="170"/>
        <v/>
      </c>
      <c r="T522" s="69" t="str">
        <f t="shared" si="171"/>
        <v/>
      </c>
      <c r="U522" s="37" t="str">
        <f t="shared" si="165"/>
        <v/>
      </c>
      <c r="V522" s="37" t="str">
        <f t="shared" si="166"/>
        <v/>
      </c>
      <c r="W522" s="206" t="str">
        <f t="shared" si="163"/>
        <v/>
      </c>
      <c r="X522" s="206" t="str">
        <f t="shared" si="164"/>
        <v/>
      </c>
      <c r="Y522" s="37" t="str">
        <f t="shared" si="161"/>
        <v/>
      </c>
      <c r="Z522" s="37" t="str">
        <f t="shared" si="162"/>
        <v/>
      </c>
      <c r="AA522" s="38" t="str">
        <f t="shared" si="172"/>
        <v/>
      </c>
      <c r="AB522" s="39" t="str">
        <f t="shared" si="173"/>
        <v/>
      </c>
      <c r="AC522" s="146" t="str">
        <f>IF(ISBLANK($F522),"",IF(ISNA(VBLookup($F522,Сектора!$B$2:$G$6725,4)),"Unknown",VBLookup($F522,Сектора!$B$2:$G$6725,4)))</f>
        <v/>
      </c>
      <c r="AD522" s="146" t="str">
        <f>IF(ISBLANK($F522),"",IF(ISNA(VBLookup($F522,Сектора!$B$2:$G$6725,3)),"Unknown",VBLookup($F522,Сектора!$B$2:$G$6725,3)))</f>
        <v/>
      </c>
      <c r="AE522" s="146" t="str">
        <f>IF(ISBLANK($F522),"",IF(ISNA(VBLookup($F522,Сектора!$B$2:$G$6725,6)),"Unknown",VBLookup($F522,Сектора!$B$2:$G$6725,6)))</f>
        <v/>
      </c>
      <c r="AF522" s="146" t="str">
        <f>IF(ISNUMBER($B522),VBLookup(WEEKDAY($B522,2),Служебный!$I$2:$J$8,2),"")</f>
        <v/>
      </c>
      <c r="AG522" s="38" t="str">
        <f t="shared" si="174"/>
        <v/>
      </c>
      <c r="AH522" s="146" t="str">
        <f>IF(ISNUMBER($B522),VBLookup(MONTH($B522),Служебный!$L$2:$M$13,2),"")</f>
        <v/>
      </c>
      <c r="AI522" s="38" t="str">
        <f t="shared" si="175"/>
        <v/>
      </c>
      <c r="AJ522" s="210" t="str">
        <f t="shared" si="176"/>
        <v/>
      </c>
      <c r="AK522" s="211" t="str">
        <f t="shared" si="167"/>
        <v/>
      </c>
      <c r="AL522" s="212" t="str">
        <f t="shared" si="177"/>
        <v/>
      </c>
      <c r="AM522" s="213" t="str">
        <f t="shared" si="180"/>
        <v/>
      </c>
      <c r="AN522" s="213" t="str">
        <f t="shared" si="178"/>
        <v/>
      </c>
      <c r="AO522" s="212" t="str">
        <f t="shared" si="179"/>
        <v/>
      </c>
    </row>
    <row r="523" spans="1:41" x14ac:dyDescent="0.25">
      <c r="A523" s="72">
        <v>522</v>
      </c>
      <c r="B523" s="214"/>
      <c r="C523" s="214"/>
      <c r="D523" s="204"/>
      <c r="E523" s="204"/>
      <c r="F523" s="151"/>
      <c r="G523" s="151"/>
      <c r="H523" s="36"/>
      <c r="I523" s="80"/>
      <c r="J523" s="80"/>
      <c r="K523" s="81"/>
      <c r="L523" s="152"/>
      <c r="M523" s="152"/>
      <c r="N523" s="215"/>
      <c r="O523" s="152"/>
      <c r="P523" s="80"/>
      <c r="Q523" s="37" t="str">
        <f t="shared" si="168"/>
        <v/>
      </c>
      <c r="R523" s="37" t="str">
        <f t="shared" si="169"/>
        <v/>
      </c>
      <c r="S523" s="37" t="str">
        <f t="shared" si="170"/>
        <v/>
      </c>
      <c r="T523" s="69" t="str">
        <f t="shared" si="171"/>
        <v/>
      </c>
      <c r="U523" s="37" t="str">
        <f t="shared" si="165"/>
        <v/>
      </c>
      <c r="V523" s="37" t="str">
        <f t="shared" si="166"/>
        <v/>
      </c>
      <c r="W523" s="206" t="str">
        <f t="shared" si="163"/>
        <v/>
      </c>
      <c r="X523" s="206" t="str">
        <f t="shared" si="164"/>
        <v/>
      </c>
      <c r="Y523" s="37" t="str">
        <f t="shared" si="161"/>
        <v/>
      </c>
      <c r="Z523" s="37" t="str">
        <f t="shared" si="162"/>
        <v/>
      </c>
      <c r="AA523" s="38" t="str">
        <f t="shared" si="172"/>
        <v/>
      </c>
      <c r="AB523" s="39" t="str">
        <f t="shared" si="173"/>
        <v/>
      </c>
      <c r="AC523" s="146" t="str">
        <f>IF(ISBLANK($F523),"",IF(ISNA(VBLookup($F523,Сектора!$B$2:$G$6725,4)),"Unknown",VBLookup($F523,Сектора!$B$2:$G$6725,4)))</f>
        <v/>
      </c>
      <c r="AD523" s="146" t="str">
        <f>IF(ISBLANK($F523),"",IF(ISNA(VBLookup($F523,Сектора!$B$2:$G$6725,3)),"Unknown",VBLookup($F523,Сектора!$B$2:$G$6725,3)))</f>
        <v/>
      </c>
      <c r="AE523" s="146" t="str">
        <f>IF(ISBLANK($F523),"",IF(ISNA(VBLookup($F523,Сектора!$B$2:$G$6725,6)),"Unknown",VBLookup($F523,Сектора!$B$2:$G$6725,6)))</f>
        <v/>
      </c>
      <c r="AF523" s="146" t="str">
        <f>IF(ISNUMBER($B523),VBLookup(WEEKDAY($B523,2),Служебный!$I$2:$J$8,2),"")</f>
        <v/>
      </c>
      <c r="AG523" s="38" t="str">
        <f t="shared" si="174"/>
        <v/>
      </c>
      <c r="AH523" s="146" t="str">
        <f>IF(ISNUMBER($B523),VBLookup(MONTH($B523),Служебный!$L$2:$M$13,2),"")</f>
        <v/>
      </c>
      <c r="AI523" s="38" t="str">
        <f t="shared" si="175"/>
        <v/>
      </c>
      <c r="AJ523" s="210" t="str">
        <f t="shared" si="176"/>
        <v/>
      </c>
      <c r="AK523" s="211" t="str">
        <f t="shared" si="167"/>
        <v/>
      </c>
      <c r="AL523" s="212" t="str">
        <f t="shared" si="177"/>
        <v/>
      </c>
      <c r="AM523" s="213" t="str">
        <f t="shared" si="180"/>
        <v/>
      </c>
      <c r="AN523" s="213" t="str">
        <f t="shared" si="178"/>
        <v/>
      </c>
      <c r="AO523" s="212" t="str">
        <f t="shared" si="179"/>
        <v/>
      </c>
    </row>
    <row r="524" spans="1:41" x14ac:dyDescent="0.25">
      <c r="A524" s="72">
        <v>523</v>
      </c>
      <c r="B524" s="214"/>
      <c r="C524" s="214"/>
      <c r="D524" s="204"/>
      <c r="E524" s="204"/>
      <c r="F524" s="151"/>
      <c r="G524" s="151"/>
      <c r="H524" s="36"/>
      <c r="I524" s="80"/>
      <c r="J524" s="80"/>
      <c r="K524" s="81"/>
      <c r="L524" s="152"/>
      <c r="M524" s="152"/>
      <c r="N524" s="215"/>
      <c r="O524" s="152"/>
      <c r="P524" s="80"/>
      <c r="Q524" s="37" t="str">
        <f t="shared" si="168"/>
        <v/>
      </c>
      <c r="R524" s="37" t="str">
        <f t="shared" si="169"/>
        <v/>
      </c>
      <c r="S524" s="37" t="str">
        <f t="shared" si="170"/>
        <v/>
      </c>
      <c r="T524" s="69" t="str">
        <f t="shared" si="171"/>
        <v/>
      </c>
      <c r="U524" s="37" t="str">
        <f t="shared" si="165"/>
        <v/>
      </c>
      <c r="V524" s="37" t="str">
        <f t="shared" si="166"/>
        <v/>
      </c>
      <c r="W524" s="206" t="str">
        <f t="shared" si="163"/>
        <v/>
      </c>
      <c r="X524" s="206" t="str">
        <f t="shared" si="164"/>
        <v/>
      </c>
      <c r="Y524" s="37" t="str">
        <f t="shared" si="161"/>
        <v/>
      </c>
      <c r="Z524" s="37" t="str">
        <f t="shared" si="162"/>
        <v/>
      </c>
      <c r="AA524" s="38" t="str">
        <f t="shared" si="172"/>
        <v/>
      </c>
      <c r="AB524" s="39" t="str">
        <f t="shared" si="173"/>
        <v/>
      </c>
      <c r="AC524" s="146" t="str">
        <f>IF(ISBLANK($F524),"",IF(ISNA(VBLookup($F524,Сектора!$B$2:$G$6725,4)),"Unknown",VBLookup($F524,Сектора!$B$2:$G$6725,4)))</f>
        <v/>
      </c>
      <c r="AD524" s="146" t="str">
        <f>IF(ISBLANK($F524),"",IF(ISNA(VBLookup($F524,Сектора!$B$2:$G$6725,3)),"Unknown",VBLookup($F524,Сектора!$B$2:$G$6725,3)))</f>
        <v/>
      </c>
      <c r="AE524" s="146" t="str">
        <f>IF(ISBLANK($F524),"",IF(ISNA(VBLookup($F524,Сектора!$B$2:$G$6725,6)),"Unknown",VBLookup($F524,Сектора!$B$2:$G$6725,6)))</f>
        <v/>
      </c>
      <c r="AF524" s="146" t="str">
        <f>IF(ISNUMBER($B524),VBLookup(WEEKDAY($B524,2),Служебный!$I$2:$J$8,2),"")</f>
        <v/>
      </c>
      <c r="AG524" s="38" t="str">
        <f t="shared" si="174"/>
        <v/>
      </c>
      <c r="AH524" s="146" t="str">
        <f>IF(ISNUMBER($B524),VBLookup(MONTH($B524),Служебный!$L$2:$M$13,2),"")</f>
        <v/>
      </c>
      <c r="AI524" s="38" t="str">
        <f t="shared" si="175"/>
        <v/>
      </c>
      <c r="AJ524" s="210" t="str">
        <f t="shared" si="176"/>
        <v/>
      </c>
      <c r="AK524" s="211" t="str">
        <f t="shared" si="167"/>
        <v/>
      </c>
      <c r="AL524" s="212" t="str">
        <f t="shared" si="177"/>
        <v/>
      </c>
      <c r="AM524" s="213" t="str">
        <f t="shared" si="180"/>
        <v/>
      </c>
      <c r="AN524" s="213" t="str">
        <f t="shared" si="178"/>
        <v/>
      </c>
      <c r="AO524" s="212" t="str">
        <f t="shared" si="179"/>
        <v/>
      </c>
    </row>
    <row r="525" spans="1:41" x14ac:dyDescent="0.25">
      <c r="A525" s="72">
        <v>524</v>
      </c>
      <c r="B525" s="214"/>
      <c r="C525" s="214"/>
      <c r="D525" s="204"/>
      <c r="E525" s="204"/>
      <c r="F525" s="151"/>
      <c r="G525" s="151"/>
      <c r="H525" s="36"/>
      <c r="I525" s="80"/>
      <c r="J525" s="80"/>
      <c r="K525" s="81"/>
      <c r="L525" s="152"/>
      <c r="M525" s="152"/>
      <c r="N525" s="215"/>
      <c r="O525" s="152"/>
      <c r="P525" s="80"/>
      <c r="Q525" s="37" t="str">
        <f t="shared" si="168"/>
        <v/>
      </c>
      <c r="R525" s="37" t="str">
        <f t="shared" si="169"/>
        <v/>
      </c>
      <c r="S525" s="37" t="str">
        <f t="shared" si="170"/>
        <v/>
      </c>
      <c r="T525" s="69" t="str">
        <f t="shared" si="171"/>
        <v/>
      </c>
      <c r="U525" s="37" t="str">
        <f t="shared" si="165"/>
        <v/>
      </c>
      <c r="V525" s="37" t="str">
        <f t="shared" si="166"/>
        <v/>
      </c>
      <c r="W525" s="206" t="str">
        <f t="shared" si="163"/>
        <v/>
      </c>
      <c r="X525" s="206" t="str">
        <f t="shared" si="164"/>
        <v/>
      </c>
      <c r="Y525" s="37" t="str">
        <f t="shared" si="161"/>
        <v/>
      </c>
      <c r="Z525" s="37" t="str">
        <f t="shared" si="162"/>
        <v/>
      </c>
      <c r="AA525" s="38" t="str">
        <f t="shared" si="172"/>
        <v/>
      </c>
      <c r="AB525" s="39" t="str">
        <f t="shared" si="173"/>
        <v/>
      </c>
      <c r="AC525" s="146" t="str">
        <f>IF(ISBLANK($F525),"",IF(ISNA(VBLookup($F525,Сектора!$B$2:$G$6725,4)),"Unknown",VBLookup($F525,Сектора!$B$2:$G$6725,4)))</f>
        <v/>
      </c>
      <c r="AD525" s="146" t="str">
        <f>IF(ISBLANK($F525),"",IF(ISNA(VBLookup($F525,Сектора!$B$2:$G$6725,3)),"Unknown",VBLookup($F525,Сектора!$B$2:$G$6725,3)))</f>
        <v/>
      </c>
      <c r="AE525" s="146" t="str">
        <f>IF(ISBLANK($F525),"",IF(ISNA(VBLookup($F525,Сектора!$B$2:$G$6725,6)),"Unknown",VBLookup($F525,Сектора!$B$2:$G$6725,6)))</f>
        <v/>
      </c>
      <c r="AF525" s="146" t="str">
        <f>IF(ISNUMBER($B525),VBLookup(WEEKDAY($B525,2),Служебный!$I$2:$J$8,2),"")</f>
        <v/>
      </c>
      <c r="AG525" s="38" t="str">
        <f t="shared" si="174"/>
        <v/>
      </c>
      <c r="AH525" s="146" t="str">
        <f>IF(ISNUMBER($B525),VBLookup(MONTH($B525),Служебный!$L$2:$M$13,2),"")</f>
        <v/>
      </c>
      <c r="AI525" s="38" t="str">
        <f t="shared" si="175"/>
        <v/>
      </c>
      <c r="AJ525" s="210" t="str">
        <f t="shared" si="176"/>
        <v/>
      </c>
      <c r="AK525" s="211" t="str">
        <f t="shared" si="167"/>
        <v/>
      </c>
      <c r="AL525" s="212" t="str">
        <f t="shared" si="177"/>
        <v/>
      </c>
      <c r="AM525" s="213" t="str">
        <f t="shared" si="180"/>
        <v/>
      </c>
      <c r="AN525" s="213" t="str">
        <f t="shared" si="178"/>
        <v/>
      </c>
      <c r="AO525" s="212" t="str">
        <f t="shared" si="179"/>
        <v/>
      </c>
    </row>
    <row r="526" spans="1:41" x14ac:dyDescent="0.25">
      <c r="A526" s="72">
        <v>525</v>
      </c>
      <c r="B526" s="214"/>
      <c r="C526" s="214"/>
      <c r="D526" s="204"/>
      <c r="E526" s="204"/>
      <c r="F526" s="151"/>
      <c r="G526" s="151"/>
      <c r="H526" s="36"/>
      <c r="I526" s="80"/>
      <c r="J526" s="80"/>
      <c r="K526" s="81"/>
      <c r="L526" s="152"/>
      <c r="M526" s="152"/>
      <c r="N526" s="215"/>
      <c r="O526" s="152"/>
      <c r="P526" s="80"/>
      <c r="Q526" s="37" t="str">
        <f t="shared" si="168"/>
        <v/>
      </c>
      <c r="R526" s="37" t="str">
        <f t="shared" si="169"/>
        <v/>
      </c>
      <c r="S526" s="37" t="str">
        <f t="shared" si="170"/>
        <v/>
      </c>
      <c r="T526" s="69" t="str">
        <f t="shared" si="171"/>
        <v/>
      </c>
      <c r="U526" s="37" t="str">
        <f t="shared" si="165"/>
        <v/>
      </c>
      <c r="V526" s="37" t="str">
        <f t="shared" si="166"/>
        <v/>
      </c>
      <c r="W526" s="206" t="str">
        <f t="shared" si="163"/>
        <v/>
      </c>
      <c r="X526" s="206" t="str">
        <f t="shared" si="164"/>
        <v/>
      </c>
      <c r="Y526" s="37" t="str">
        <f t="shared" si="161"/>
        <v/>
      </c>
      <c r="Z526" s="37" t="str">
        <f t="shared" si="162"/>
        <v/>
      </c>
      <c r="AA526" s="38" t="str">
        <f t="shared" si="172"/>
        <v/>
      </c>
      <c r="AB526" s="39" t="str">
        <f t="shared" si="173"/>
        <v/>
      </c>
      <c r="AC526" s="146" t="str">
        <f>IF(ISBLANK($F526),"",IF(ISNA(VBLookup($F526,Сектора!$B$2:$G$6725,4)),"Unknown",VBLookup($F526,Сектора!$B$2:$G$6725,4)))</f>
        <v/>
      </c>
      <c r="AD526" s="146" t="str">
        <f>IF(ISBLANK($F526),"",IF(ISNA(VBLookup($F526,Сектора!$B$2:$G$6725,3)),"Unknown",VBLookup($F526,Сектора!$B$2:$G$6725,3)))</f>
        <v/>
      </c>
      <c r="AE526" s="146" t="str">
        <f>IF(ISBLANK($F526),"",IF(ISNA(VBLookup($F526,Сектора!$B$2:$G$6725,6)),"Unknown",VBLookup($F526,Сектора!$B$2:$G$6725,6)))</f>
        <v/>
      </c>
      <c r="AF526" s="146" t="str">
        <f>IF(ISNUMBER($B526),VBLookup(WEEKDAY($B526,2),Служебный!$I$2:$J$8,2),"")</f>
        <v/>
      </c>
      <c r="AG526" s="38" t="str">
        <f t="shared" si="174"/>
        <v/>
      </c>
      <c r="AH526" s="146" t="str">
        <f>IF(ISNUMBER($B526),VBLookup(MONTH($B526),Служебный!$L$2:$M$13,2),"")</f>
        <v/>
      </c>
      <c r="AI526" s="38" t="str">
        <f t="shared" si="175"/>
        <v/>
      </c>
      <c r="AJ526" s="210" t="str">
        <f t="shared" si="176"/>
        <v/>
      </c>
      <c r="AK526" s="211" t="str">
        <f t="shared" si="167"/>
        <v/>
      </c>
      <c r="AL526" s="212" t="str">
        <f t="shared" si="177"/>
        <v/>
      </c>
      <c r="AM526" s="213" t="str">
        <f t="shared" si="180"/>
        <v/>
      </c>
      <c r="AN526" s="213" t="str">
        <f t="shared" si="178"/>
        <v/>
      </c>
      <c r="AO526" s="212" t="str">
        <f t="shared" si="179"/>
        <v/>
      </c>
    </row>
    <row r="527" spans="1:41" x14ac:dyDescent="0.25">
      <c r="A527" s="72">
        <v>526</v>
      </c>
      <c r="B527" s="214"/>
      <c r="C527" s="214"/>
      <c r="D527" s="204"/>
      <c r="E527" s="204"/>
      <c r="F527" s="151"/>
      <c r="G527" s="151"/>
      <c r="H527" s="36"/>
      <c r="I527" s="80"/>
      <c r="J527" s="80"/>
      <c r="K527" s="81"/>
      <c r="L527" s="152"/>
      <c r="M527" s="152"/>
      <c r="N527" s="215"/>
      <c r="O527" s="152"/>
      <c r="P527" s="80"/>
      <c r="Q527" s="37" t="str">
        <f t="shared" si="168"/>
        <v/>
      </c>
      <c r="R527" s="37" t="str">
        <f t="shared" si="169"/>
        <v/>
      </c>
      <c r="S527" s="37" t="str">
        <f t="shared" si="170"/>
        <v/>
      </c>
      <c r="T527" s="69" t="str">
        <f t="shared" si="171"/>
        <v/>
      </c>
      <c r="U527" s="37" t="str">
        <f t="shared" si="165"/>
        <v/>
      </c>
      <c r="V527" s="37" t="str">
        <f t="shared" si="166"/>
        <v/>
      </c>
      <c r="W527" s="206" t="str">
        <f t="shared" si="163"/>
        <v/>
      </c>
      <c r="X527" s="206" t="str">
        <f t="shared" si="164"/>
        <v/>
      </c>
      <c r="Y527" s="37" t="str">
        <f t="shared" si="161"/>
        <v/>
      </c>
      <c r="Z527" s="37" t="str">
        <f t="shared" si="162"/>
        <v/>
      </c>
      <c r="AA527" s="38" t="str">
        <f t="shared" si="172"/>
        <v/>
      </c>
      <c r="AB527" s="39" t="str">
        <f t="shared" si="173"/>
        <v/>
      </c>
      <c r="AC527" s="146" t="str">
        <f>IF(ISBLANK($F527),"",IF(ISNA(VBLookup($F527,Сектора!$B$2:$G$6725,4)),"Unknown",VBLookup($F527,Сектора!$B$2:$G$6725,4)))</f>
        <v/>
      </c>
      <c r="AD527" s="146" t="str">
        <f>IF(ISBLANK($F527),"",IF(ISNA(VBLookup($F527,Сектора!$B$2:$G$6725,3)),"Unknown",VBLookup($F527,Сектора!$B$2:$G$6725,3)))</f>
        <v/>
      </c>
      <c r="AE527" s="146" t="str">
        <f>IF(ISBLANK($F527),"",IF(ISNA(VBLookup($F527,Сектора!$B$2:$G$6725,6)),"Unknown",VBLookup($F527,Сектора!$B$2:$G$6725,6)))</f>
        <v/>
      </c>
      <c r="AF527" s="146" t="str">
        <f>IF(ISNUMBER($B527),VBLookup(WEEKDAY($B527,2),Служебный!$I$2:$J$8,2),"")</f>
        <v/>
      </c>
      <c r="AG527" s="38" t="str">
        <f t="shared" si="174"/>
        <v/>
      </c>
      <c r="AH527" s="146" t="str">
        <f>IF(ISNUMBER($B527),VBLookup(MONTH($B527),Служебный!$L$2:$M$13,2),"")</f>
        <v/>
      </c>
      <c r="AI527" s="38" t="str">
        <f t="shared" si="175"/>
        <v/>
      </c>
      <c r="AJ527" s="210" t="str">
        <f t="shared" si="176"/>
        <v/>
      </c>
      <c r="AK527" s="211" t="str">
        <f t="shared" si="167"/>
        <v/>
      </c>
      <c r="AL527" s="212" t="str">
        <f t="shared" si="177"/>
        <v/>
      </c>
      <c r="AM527" s="213" t="str">
        <f t="shared" si="180"/>
        <v/>
      </c>
      <c r="AN527" s="213" t="str">
        <f t="shared" si="178"/>
        <v/>
      </c>
      <c r="AO527" s="212" t="str">
        <f t="shared" si="179"/>
        <v/>
      </c>
    </row>
    <row r="528" spans="1:41" x14ac:dyDescent="0.25">
      <c r="A528" s="72">
        <v>527</v>
      </c>
      <c r="B528" s="214"/>
      <c r="C528" s="214"/>
      <c r="D528" s="204"/>
      <c r="E528" s="204"/>
      <c r="F528" s="151"/>
      <c r="G528" s="151"/>
      <c r="H528" s="36"/>
      <c r="I528" s="80"/>
      <c r="J528" s="80"/>
      <c r="K528" s="81"/>
      <c r="L528" s="152"/>
      <c r="M528" s="152"/>
      <c r="N528" s="215"/>
      <c r="O528" s="152"/>
      <c r="P528" s="80"/>
      <c r="Q528" s="37" t="str">
        <f t="shared" si="168"/>
        <v/>
      </c>
      <c r="R528" s="37" t="str">
        <f t="shared" si="169"/>
        <v/>
      </c>
      <c r="S528" s="37" t="str">
        <f t="shared" si="170"/>
        <v/>
      </c>
      <c r="T528" s="69" t="str">
        <f t="shared" si="171"/>
        <v/>
      </c>
      <c r="U528" s="37" t="str">
        <f t="shared" si="165"/>
        <v/>
      </c>
      <c r="V528" s="37" t="str">
        <f t="shared" si="166"/>
        <v/>
      </c>
      <c r="W528" s="206" t="str">
        <f t="shared" si="163"/>
        <v/>
      </c>
      <c r="X528" s="206" t="str">
        <f t="shared" si="164"/>
        <v/>
      </c>
      <c r="Y528" s="37" t="str">
        <f t="shared" si="161"/>
        <v/>
      </c>
      <c r="Z528" s="37" t="str">
        <f t="shared" si="162"/>
        <v/>
      </c>
      <c r="AA528" s="38" t="str">
        <f t="shared" si="172"/>
        <v/>
      </c>
      <c r="AB528" s="39" t="str">
        <f t="shared" si="173"/>
        <v/>
      </c>
      <c r="AC528" s="146" t="str">
        <f>IF(ISBLANK($F528),"",IF(ISNA(VBLookup($F528,Сектора!$B$2:$G$6725,4)),"Unknown",VBLookup($F528,Сектора!$B$2:$G$6725,4)))</f>
        <v/>
      </c>
      <c r="AD528" s="146" t="str">
        <f>IF(ISBLANK($F528),"",IF(ISNA(VBLookup($F528,Сектора!$B$2:$G$6725,3)),"Unknown",VBLookup($F528,Сектора!$B$2:$G$6725,3)))</f>
        <v/>
      </c>
      <c r="AE528" s="146" t="str">
        <f>IF(ISBLANK($F528),"",IF(ISNA(VBLookup($F528,Сектора!$B$2:$G$6725,6)),"Unknown",VBLookup($F528,Сектора!$B$2:$G$6725,6)))</f>
        <v/>
      </c>
      <c r="AF528" s="146" t="str">
        <f>IF(ISNUMBER($B528),VBLookup(WEEKDAY($B528,2),Служебный!$I$2:$J$8,2),"")</f>
        <v/>
      </c>
      <c r="AG528" s="38" t="str">
        <f t="shared" si="174"/>
        <v/>
      </c>
      <c r="AH528" s="146" t="str">
        <f>IF(ISNUMBER($B528),VBLookup(MONTH($B528),Служебный!$L$2:$M$13,2),"")</f>
        <v/>
      </c>
      <c r="AI528" s="38" t="str">
        <f t="shared" si="175"/>
        <v/>
      </c>
      <c r="AJ528" s="210" t="str">
        <f t="shared" si="176"/>
        <v/>
      </c>
      <c r="AK528" s="211" t="str">
        <f t="shared" si="167"/>
        <v/>
      </c>
      <c r="AL528" s="212" t="str">
        <f t="shared" si="177"/>
        <v/>
      </c>
      <c r="AM528" s="213" t="str">
        <f t="shared" si="180"/>
        <v/>
      </c>
      <c r="AN528" s="213" t="str">
        <f t="shared" si="178"/>
        <v/>
      </c>
      <c r="AO528" s="212" t="str">
        <f t="shared" si="179"/>
        <v/>
      </c>
    </row>
    <row r="529" spans="1:41" x14ac:dyDescent="0.25">
      <c r="A529" s="72">
        <v>528</v>
      </c>
      <c r="B529" s="214"/>
      <c r="C529" s="214"/>
      <c r="D529" s="204"/>
      <c r="E529" s="204"/>
      <c r="F529" s="151"/>
      <c r="G529" s="151"/>
      <c r="H529" s="36"/>
      <c r="I529" s="80"/>
      <c r="J529" s="80"/>
      <c r="K529" s="81"/>
      <c r="L529" s="152"/>
      <c r="M529" s="152"/>
      <c r="N529" s="215"/>
      <c r="O529" s="152"/>
      <c r="P529" s="80"/>
      <c r="Q529" s="37" t="str">
        <f t="shared" si="168"/>
        <v/>
      </c>
      <c r="R529" s="37" t="str">
        <f t="shared" si="169"/>
        <v/>
      </c>
      <c r="S529" s="37" t="str">
        <f t="shared" si="170"/>
        <v/>
      </c>
      <c r="T529" s="69" t="str">
        <f t="shared" si="171"/>
        <v/>
      </c>
      <c r="U529" s="37" t="str">
        <f t="shared" si="165"/>
        <v/>
      </c>
      <c r="V529" s="37" t="str">
        <f t="shared" si="166"/>
        <v/>
      </c>
      <c r="W529" s="206" t="str">
        <f t="shared" si="163"/>
        <v/>
      </c>
      <c r="X529" s="206" t="str">
        <f t="shared" si="164"/>
        <v/>
      </c>
      <c r="Y529" s="37" t="str">
        <f t="shared" si="161"/>
        <v/>
      </c>
      <c r="Z529" s="37" t="str">
        <f t="shared" si="162"/>
        <v/>
      </c>
      <c r="AA529" s="38" t="str">
        <f t="shared" si="172"/>
        <v/>
      </c>
      <c r="AB529" s="39" t="str">
        <f t="shared" si="173"/>
        <v/>
      </c>
      <c r="AC529" s="146" t="str">
        <f>IF(ISBLANK($F529),"",IF(ISNA(VBLookup($F529,Сектора!$B$2:$G$6725,4)),"Unknown",VBLookup($F529,Сектора!$B$2:$G$6725,4)))</f>
        <v/>
      </c>
      <c r="AD529" s="146" t="str">
        <f>IF(ISBLANK($F529),"",IF(ISNA(VBLookup($F529,Сектора!$B$2:$G$6725,3)),"Unknown",VBLookup($F529,Сектора!$B$2:$G$6725,3)))</f>
        <v/>
      </c>
      <c r="AE529" s="146" t="str">
        <f>IF(ISBLANK($F529),"",IF(ISNA(VBLookup($F529,Сектора!$B$2:$G$6725,6)),"Unknown",VBLookup($F529,Сектора!$B$2:$G$6725,6)))</f>
        <v/>
      </c>
      <c r="AF529" s="146" t="str">
        <f>IF(ISNUMBER($B529),VBLookup(WEEKDAY($B529,2),Служебный!$I$2:$J$8,2),"")</f>
        <v/>
      </c>
      <c r="AG529" s="38" t="str">
        <f t="shared" si="174"/>
        <v/>
      </c>
      <c r="AH529" s="146" t="str">
        <f>IF(ISNUMBER($B529),VBLookup(MONTH($B529),Служебный!$L$2:$M$13,2),"")</f>
        <v/>
      </c>
      <c r="AI529" s="38" t="str">
        <f t="shared" si="175"/>
        <v/>
      </c>
      <c r="AJ529" s="210" t="str">
        <f t="shared" si="176"/>
        <v/>
      </c>
      <c r="AK529" s="211" t="str">
        <f t="shared" si="167"/>
        <v/>
      </c>
      <c r="AL529" s="212" t="str">
        <f t="shared" si="177"/>
        <v/>
      </c>
      <c r="AM529" s="213" t="str">
        <f t="shared" si="180"/>
        <v/>
      </c>
      <c r="AN529" s="213" t="str">
        <f t="shared" si="178"/>
        <v/>
      </c>
      <c r="AO529" s="212" t="str">
        <f t="shared" si="179"/>
        <v/>
      </c>
    </row>
    <row r="530" spans="1:41" x14ac:dyDescent="0.25">
      <c r="A530" s="72">
        <v>529</v>
      </c>
      <c r="B530" s="214"/>
      <c r="C530" s="214"/>
      <c r="D530" s="204"/>
      <c r="E530" s="204"/>
      <c r="F530" s="151"/>
      <c r="G530" s="151"/>
      <c r="H530" s="36"/>
      <c r="I530" s="80"/>
      <c r="J530" s="80"/>
      <c r="K530" s="81"/>
      <c r="L530" s="152"/>
      <c r="M530" s="152"/>
      <c r="N530" s="215"/>
      <c r="O530" s="152"/>
      <c r="P530" s="80"/>
      <c r="Q530" s="37" t="str">
        <f t="shared" si="168"/>
        <v/>
      </c>
      <c r="R530" s="37" t="str">
        <f t="shared" si="169"/>
        <v/>
      </c>
      <c r="S530" s="37" t="str">
        <f t="shared" si="170"/>
        <v/>
      </c>
      <c r="T530" s="69" t="str">
        <f t="shared" si="171"/>
        <v/>
      </c>
      <c r="U530" s="37" t="str">
        <f t="shared" si="165"/>
        <v/>
      </c>
      <c r="V530" s="37" t="str">
        <f t="shared" si="166"/>
        <v/>
      </c>
      <c r="W530" s="206" t="str">
        <f t="shared" si="163"/>
        <v/>
      </c>
      <c r="X530" s="206" t="str">
        <f t="shared" si="164"/>
        <v/>
      </c>
      <c r="Y530" s="37" t="str">
        <f t="shared" si="161"/>
        <v/>
      </c>
      <c r="Z530" s="37" t="str">
        <f t="shared" si="162"/>
        <v/>
      </c>
      <c r="AA530" s="38" t="str">
        <f t="shared" si="172"/>
        <v/>
      </c>
      <c r="AB530" s="39" t="str">
        <f t="shared" si="173"/>
        <v/>
      </c>
      <c r="AC530" s="146" t="str">
        <f>IF(ISBLANK($F530),"",IF(ISNA(VBLookup($F530,Сектора!$B$2:$G$6725,4)),"Unknown",VBLookup($F530,Сектора!$B$2:$G$6725,4)))</f>
        <v/>
      </c>
      <c r="AD530" s="146" t="str">
        <f>IF(ISBLANK($F530),"",IF(ISNA(VBLookup($F530,Сектора!$B$2:$G$6725,3)),"Unknown",VBLookup($F530,Сектора!$B$2:$G$6725,3)))</f>
        <v/>
      </c>
      <c r="AE530" s="146" t="str">
        <f>IF(ISBLANK($F530),"",IF(ISNA(VBLookup($F530,Сектора!$B$2:$G$6725,6)),"Unknown",VBLookup($F530,Сектора!$B$2:$G$6725,6)))</f>
        <v/>
      </c>
      <c r="AF530" s="146" t="str">
        <f>IF(ISNUMBER($B530),VBLookup(WEEKDAY($B530,2),Служебный!$I$2:$J$8,2),"")</f>
        <v/>
      </c>
      <c r="AG530" s="38" t="str">
        <f t="shared" si="174"/>
        <v/>
      </c>
      <c r="AH530" s="146" t="str">
        <f>IF(ISNUMBER($B530),VBLookup(MONTH($B530),Служебный!$L$2:$M$13,2),"")</f>
        <v/>
      </c>
      <c r="AI530" s="38" t="str">
        <f t="shared" si="175"/>
        <v/>
      </c>
      <c r="AJ530" s="210" t="str">
        <f t="shared" si="176"/>
        <v/>
      </c>
      <c r="AK530" s="211" t="str">
        <f t="shared" si="167"/>
        <v/>
      </c>
      <c r="AL530" s="212" t="str">
        <f t="shared" si="177"/>
        <v/>
      </c>
      <c r="AM530" s="213" t="str">
        <f t="shared" si="180"/>
        <v/>
      </c>
      <c r="AN530" s="213" t="str">
        <f t="shared" si="178"/>
        <v/>
      </c>
      <c r="AO530" s="212" t="str">
        <f t="shared" si="179"/>
        <v/>
      </c>
    </row>
    <row r="531" spans="1:41" x14ac:dyDescent="0.25">
      <c r="A531" s="72">
        <v>530</v>
      </c>
      <c r="B531" s="214"/>
      <c r="C531" s="214"/>
      <c r="D531" s="204"/>
      <c r="E531" s="204"/>
      <c r="F531" s="151"/>
      <c r="G531" s="151"/>
      <c r="H531" s="36"/>
      <c r="I531" s="80"/>
      <c r="J531" s="80"/>
      <c r="K531" s="81"/>
      <c r="L531" s="152"/>
      <c r="M531" s="152"/>
      <c r="N531" s="215"/>
      <c r="O531" s="152"/>
      <c r="P531" s="80"/>
      <c r="Q531" s="37" t="str">
        <f t="shared" si="168"/>
        <v/>
      </c>
      <c r="R531" s="37" t="str">
        <f t="shared" si="169"/>
        <v/>
      </c>
      <c r="S531" s="37" t="str">
        <f t="shared" si="170"/>
        <v/>
      </c>
      <c r="T531" s="69" t="str">
        <f t="shared" si="171"/>
        <v/>
      </c>
      <c r="U531" s="37" t="str">
        <f t="shared" si="165"/>
        <v/>
      </c>
      <c r="V531" s="37" t="str">
        <f t="shared" si="166"/>
        <v/>
      </c>
      <c r="W531" s="206" t="str">
        <f t="shared" si="163"/>
        <v/>
      </c>
      <c r="X531" s="206" t="str">
        <f t="shared" si="164"/>
        <v/>
      </c>
      <c r="Y531" s="37" t="str">
        <f t="shared" si="161"/>
        <v/>
      </c>
      <c r="Z531" s="37" t="str">
        <f t="shared" si="162"/>
        <v/>
      </c>
      <c r="AA531" s="38" t="str">
        <f t="shared" si="172"/>
        <v/>
      </c>
      <c r="AB531" s="39" t="str">
        <f t="shared" si="173"/>
        <v/>
      </c>
      <c r="AC531" s="146" t="str">
        <f>IF(ISBLANK($F531),"",IF(ISNA(VBLookup($F531,Сектора!$B$2:$G$6725,4)),"Unknown",VBLookup($F531,Сектора!$B$2:$G$6725,4)))</f>
        <v/>
      </c>
      <c r="AD531" s="146" t="str">
        <f>IF(ISBLANK($F531),"",IF(ISNA(VBLookup($F531,Сектора!$B$2:$G$6725,3)),"Unknown",VBLookup($F531,Сектора!$B$2:$G$6725,3)))</f>
        <v/>
      </c>
      <c r="AE531" s="146" t="str">
        <f>IF(ISBLANK($F531),"",IF(ISNA(VBLookup($F531,Сектора!$B$2:$G$6725,6)),"Unknown",VBLookup($F531,Сектора!$B$2:$G$6725,6)))</f>
        <v/>
      </c>
      <c r="AF531" s="146" t="str">
        <f>IF(ISNUMBER($B531),VBLookup(WEEKDAY($B531,2),Служебный!$I$2:$J$8,2),"")</f>
        <v/>
      </c>
      <c r="AG531" s="38" t="str">
        <f t="shared" si="174"/>
        <v/>
      </c>
      <c r="AH531" s="146" t="str">
        <f>IF(ISNUMBER($B531),VBLookup(MONTH($B531),Служебный!$L$2:$M$13,2),"")</f>
        <v/>
      </c>
      <c r="AI531" s="38" t="str">
        <f t="shared" si="175"/>
        <v/>
      </c>
      <c r="AJ531" s="210" t="str">
        <f t="shared" si="176"/>
        <v/>
      </c>
      <c r="AK531" s="211" t="str">
        <f t="shared" si="167"/>
        <v/>
      </c>
      <c r="AL531" s="212" t="str">
        <f t="shared" si="177"/>
        <v/>
      </c>
      <c r="AM531" s="213" t="str">
        <f t="shared" si="180"/>
        <v/>
      </c>
      <c r="AN531" s="213" t="str">
        <f t="shared" si="178"/>
        <v/>
      </c>
      <c r="AO531" s="212" t="str">
        <f t="shared" si="179"/>
        <v/>
      </c>
    </row>
    <row r="532" spans="1:41" x14ac:dyDescent="0.25">
      <c r="A532" s="72">
        <v>531</v>
      </c>
      <c r="B532" s="214"/>
      <c r="C532" s="214"/>
      <c r="D532" s="204"/>
      <c r="E532" s="204"/>
      <c r="F532" s="151"/>
      <c r="G532" s="151"/>
      <c r="H532" s="36"/>
      <c r="I532" s="80"/>
      <c r="J532" s="80"/>
      <c r="K532" s="81"/>
      <c r="L532" s="152"/>
      <c r="M532" s="152"/>
      <c r="N532" s="215"/>
      <c r="O532" s="152"/>
      <c r="P532" s="80"/>
      <c r="Q532" s="37" t="str">
        <f t="shared" si="168"/>
        <v/>
      </c>
      <c r="R532" s="37" t="str">
        <f t="shared" si="169"/>
        <v/>
      </c>
      <c r="S532" s="37" t="str">
        <f t="shared" si="170"/>
        <v/>
      </c>
      <c r="T532" s="69" t="str">
        <f t="shared" si="171"/>
        <v/>
      </c>
      <c r="U532" s="37" t="str">
        <f t="shared" si="165"/>
        <v/>
      </c>
      <c r="V532" s="37" t="str">
        <f t="shared" si="166"/>
        <v/>
      </c>
      <c r="W532" s="206" t="str">
        <f t="shared" si="163"/>
        <v/>
      </c>
      <c r="X532" s="206" t="str">
        <f t="shared" si="164"/>
        <v/>
      </c>
      <c r="Y532" s="37" t="str">
        <f t="shared" si="161"/>
        <v/>
      </c>
      <c r="Z532" s="37" t="str">
        <f t="shared" si="162"/>
        <v/>
      </c>
      <c r="AA532" s="38" t="str">
        <f t="shared" si="172"/>
        <v/>
      </c>
      <c r="AB532" s="39" t="str">
        <f t="shared" si="173"/>
        <v/>
      </c>
      <c r="AC532" s="146" t="str">
        <f>IF(ISBLANK($F532),"",IF(ISNA(VBLookup($F532,Сектора!$B$2:$G$6725,4)),"Unknown",VBLookup($F532,Сектора!$B$2:$G$6725,4)))</f>
        <v/>
      </c>
      <c r="AD532" s="146" t="str">
        <f>IF(ISBLANK($F532),"",IF(ISNA(VBLookup($F532,Сектора!$B$2:$G$6725,3)),"Unknown",VBLookup($F532,Сектора!$B$2:$G$6725,3)))</f>
        <v/>
      </c>
      <c r="AE532" s="146" t="str">
        <f>IF(ISBLANK($F532),"",IF(ISNA(VBLookup($F532,Сектора!$B$2:$G$6725,6)),"Unknown",VBLookup($F532,Сектора!$B$2:$G$6725,6)))</f>
        <v/>
      </c>
      <c r="AF532" s="146" t="str">
        <f>IF(ISNUMBER($B532),VBLookup(WEEKDAY($B532,2),Служебный!$I$2:$J$8,2),"")</f>
        <v/>
      </c>
      <c r="AG532" s="38" t="str">
        <f t="shared" si="174"/>
        <v/>
      </c>
      <c r="AH532" s="146" t="str">
        <f>IF(ISNUMBER($B532),VBLookup(MONTH($B532),Служебный!$L$2:$M$13,2),"")</f>
        <v/>
      </c>
      <c r="AI532" s="38" t="str">
        <f t="shared" si="175"/>
        <v/>
      </c>
      <c r="AJ532" s="210" t="str">
        <f t="shared" si="176"/>
        <v/>
      </c>
      <c r="AK532" s="211" t="str">
        <f t="shared" si="167"/>
        <v/>
      </c>
      <c r="AL532" s="212" t="str">
        <f t="shared" si="177"/>
        <v/>
      </c>
      <c r="AM532" s="213" t="str">
        <f t="shared" si="180"/>
        <v/>
      </c>
      <c r="AN532" s="213" t="str">
        <f t="shared" si="178"/>
        <v/>
      </c>
      <c r="AO532" s="212" t="str">
        <f t="shared" si="179"/>
        <v/>
      </c>
    </row>
    <row r="533" spans="1:41" x14ac:dyDescent="0.25">
      <c r="A533" s="72">
        <v>532</v>
      </c>
      <c r="B533" s="214"/>
      <c r="C533" s="214"/>
      <c r="D533" s="204"/>
      <c r="E533" s="204"/>
      <c r="F533" s="151"/>
      <c r="G533" s="151"/>
      <c r="H533" s="36"/>
      <c r="I533" s="80"/>
      <c r="J533" s="80"/>
      <c r="K533" s="81"/>
      <c r="L533" s="152"/>
      <c r="M533" s="152"/>
      <c r="N533" s="215"/>
      <c r="O533" s="152"/>
      <c r="P533" s="80"/>
      <c r="Q533" s="37" t="str">
        <f t="shared" si="168"/>
        <v/>
      </c>
      <c r="R533" s="37" t="str">
        <f t="shared" si="169"/>
        <v/>
      </c>
      <c r="S533" s="37" t="str">
        <f t="shared" si="170"/>
        <v/>
      </c>
      <c r="T533" s="69" t="str">
        <f t="shared" si="171"/>
        <v/>
      </c>
      <c r="U533" s="37" t="str">
        <f t="shared" si="165"/>
        <v/>
      </c>
      <c r="V533" s="37" t="str">
        <f t="shared" si="166"/>
        <v/>
      </c>
      <c r="W533" s="206" t="str">
        <f t="shared" si="163"/>
        <v/>
      </c>
      <c r="X533" s="206" t="str">
        <f t="shared" si="164"/>
        <v/>
      </c>
      <c r="Y533" s="37" t="str">
        <f t="shared" si="161"/>
        <v/>
      </c>
      <c r="Z533" s="37" t="str">
        <f t="shared" si="162"/>
        <v/>
      </c>
      <c r="AA533" s="38" t="str">
        <f t="shared" si="172"/>
        <v/>
      </c>
      <c r="AB533" s="39" t="str">
        <f t="shared" si="173"/>
        <v/>
      </c>
      <c r="AC533" s="146" t="str">
        <f>IF(ISBLANK($F533),"",IF(ISNA(VBLookup($F533,Сектора!$B$2:$G$6725,4)),"Unknown",VBLookup($F533,Сектора!$B$2:$G$6725,4)))</f>
        <v/>
      </c>
      <c r="AD533" s="146" t="str">
        <f>IF(ISBLANK($F533),"",IF(ISNA(VBLookup($F533,Сектора!$B$2:$G$6725,3)),"Unknown",VBLookup($F533,Сектора!$B$2:$G$6725,3)))</f>
        <v/>
      </c>
      <c r="AE533" s="146" t="str">
        <f>IF(ISBLANK($F533),"",IF(ISNA(VBLookup($F533,Сектора!$B$2:$G$6725,6)),"Unknown",VBLookup($F533,Сектора!$B$2:$G$6725,6)))</f>
        <v/>
      </c>
      <c r="AF533" s="146" t="str">
        <f>IF(ISNUMBER($B533),VBLookup(WEEKDAY($B533,2),Служебный!$I$2:$J$8,2),"")</f>
        <v/>
      </c>
      <c r="AG533" s="38" t="str">
        <f t="shared" si="174"/>
        <v/>
      </c>
      <c r="AH533" s="146" t="str">
        <f>IF(ISNUMBER($B533),VBLookup(MONTH($B533),Служебный!$L$2:$M$13,2),"")</f>
        <v/>
      </c>
      <c r="AI533" s="38" t="str">
        <f t="shared" si="175"/>
        <v/>
      </c>
      <c r="AJ533" s="210" t="str">
        <f t="shared" si="176"/>
        <v/>
      </c>
      <c r="AK533" s="211" t="str">
        <f t="shared" si="167"/>
        <v/>
      </c>
      <c r="AL533" s="212" t="str">
        <f t="shared" si="177"/>
        <v/>
      </c>
      <c r="AM533" s="213" t="str">
        <f t="shared" si="180"/>
        <v/>
      </c>
      <c r="AN533" s="213" t="str">
        <f t="shared" si="178"/>
        <v/>
      </c>
      <c r="AO533" s="212" t="str">
        <f t="shared" si="179"/>
        <v/>
      </c>
    </row>
    <row r="534" spans="1:41" x14ac:dyDescent="0.25">
      <c r="A534" s="72">
        <v>533</v>
      </c>
      <c r="B534" s="214"/>
      <c r="C534" s="214"/>
      <c r="D534" s="204"/>
      <c r="E534" s="204"/>
      <c r="F534" s="151"/>
      <c r="G534" s="151"/>
      <c r="H534" s="36"/>
      <c r="I534" s="80"/>
      <c r="J534" s="80"/>
      <c r="K534" s="81"/>
      <c r="L534" s="152"/>
      <c r="M534" s="152"/>
      <c r="N534" s="215"/>
      <c r="O534" s="152"/>
      <c r="P534" s="80"/>
      <c r="Q534" s="37" t="str">
        <f t="shared" si="168"/>
        <v/>
      </c>
      <c r="R534" s="37" t="str">
        <f t="shared" si="169"/>
        <v/>
      </c>
      <c r="S534" s="37" t="str">
        <f t="shared" si="170"/>
        <v/>
      </c>
      <c r="T534" s="69" t="str">
        <f t="shared" si="171"/>
        <v/>
      </c>
      <c r="U534" s="37" t="str">
        <f t="shared" si="165"/>
        <v/>
      </c>
      <c r="V534" s="37" t="str">
        <f t="shared" si="166"/>
        <v/>
      </c>
      <c r="W534" s="206" t="str">
        <f t="shared" si="163"/>
        <v/>
      </c>
      <c r="X534" s="206" t="str">
        <f t="shared" si="164"/>
        <v/>
      </c>
      <c r="Y534" s="37" t="str">
        <f t="shared" ref="Y534:Y597" si="181">IF(AND(ISNUMBER($Y533),ISNUMBER($U534)),$Y533+$U534,"")</f>
        <v/>
      </c>
      <c r="Z534" s="37" t="str">
        <f t="shared" ref="Z534:Z597" si="182">IF(AND(ISNUMBER($Z533),ISNUMBER($V534)),$Z533+$V534,"")</f>
        <v/>
      </c>
      <c r="AA534" s="38" t="str">
        <f t="shared" si="172"/>
        <v/>
      </c>
      <c r="AB534" s="39" t="str">
        <f t="shared" si="173"/>
        <v/>
      </c>
      <c r="AC534" s="146" t="str">
        <f>IF(ISBLANK($F534),"",IF(ISNA(VBLookup($F534,Сектора!$B$2:$G$6725,4)),"Unknown",VBLookup($F534,Сектора!$B$2:$G$6725,4)))</f>
        <v/>
      </c>
      <c r="AD534" s="146" t="str">
        <f>IF(ISBLANK($F534),"",IF(ISNA(VBLookup($F534,Сектора!$B$2:$G$6725,3)),"Unknown",VBLookup($F534,Сектора!$B$2:$G$6725,3)))</f>
        <v/>
      </c>
      <c r="AE534" s="146" t="str">
        <f>IF(ISBLANK($F534),"",IF(ISNA(VBLookup($F534,Сектора!$B$2:$G$6725,6)),"Unknown",VBLookup($F534,Сектора!$B$2:$G$6725,6)))</f>
        <v/>
      </c>
      <c r="AF534" s="146" t="str">
        <f>IF(ISNUMBER($B534),VBLookup(WEEKDAY($B534,2),Служебный!$I$2:$J$8,2),"")</f>
        <v/>
      </c>
      <c r="AG534" s="38" t="str">
        <f t="shared" si="174"/>
        <v/>
      </c>
      <c r="AH534" s="146" t="str">
        <f>IF(ISNUMBER($B534),VBLookup(MONTH($B534),Служебный!$L$2:$M$13,2),"")</f>
        <v/>
      </c>
      <c r="AI534" s="38" t="str">
        <f t="shared" si="175"/>
        <v/>
      </c>
      <c r="AJ534" s="210" t="str">
        <f t="shared" si="176"/>
        <v/>
      </c>
      <c r="AK534" s="211" t="str">
        <f t="shared" si="167"/>
        <v/>
      </c>
      <c r="AL534" s="212" t="str">
        <f t="shared" si="177"/>
        <v/>
      </c>
      <c r="AM534" s="213" t="str">
        <f t="shared" si="180"/>
        <v/>
      </c>
      <c r="AN534" s="213" t="str">
        <f t="shared" si="178"/>
        <v/>
      </c>
      <c r="AO534" s="212" t="str">
        <f t="shared" si="179"/>
        <v/>
      </c>
    </row>
    <row r="535" spans="1:41" x14ac:dyDescent="0.25">
      <c r="A535" s="72">
        <v>534</v>
      </c>
      <c r="B535" s="214"/>
      <c r="C535" s="214"/>
      <c r="D535" s="204"/>
      <c r="E535" s="204"/>
      <c r="F535" s="151"/>
      <c r="G535" s="151"/>
      <c r="H535" s="36"/>
      <c r="I535" s="80"/>
      <c r="J535" s="80"/>
      <c r="K535" s="81"/>
      <c r="L535" s="152"/>
      <c r="M535" s="152"/>
      <c r="N535" s="215"/>
      <c r="O535" s="152"/>
      <c r="P535" s="80"/>
      <c r="Q535" s="37" t="str">
        <f t="shared" si="168"/>
        <v/>
      </c>
      <c r="R535" s="37" t="str">
        <f t="shared" si="169"/>
        <v/>
      </c>
      <c r="S535" s="37" t="str">
        <f t="shared" si="170"/>
        <v/>
      </c>
      <c r="T535" s="69" t="str">
        <f t="shared" si="171"/>
        <v/>
      </c>
      <c r="U535" s="37" t="str">
        <f t="shared" si="165"/>
        <v/>
      </c>
      <c r="V535" s="37" t="str">
        <f t="shared" si="166"/>
        <v/>
      </c>
      <c r="W535" s="206" t="str">
        <f t="shared" si="163"/>
        <v/>
      </c>
      <c r="X535" s="206" t="str">
        <f t="shared" si="164"/>
        <v/>
      </c>
      <c r="Y535" s="37" t="str">
        <f t="shared" si="181"/>
        <v/>
      </c>
      <c r="Z535" s="37" t="str">
        <f t="shared" si="182"/>
        <v/>
      </c>
      <c r="AA535" s="38" t="str">
        <f t="shared" si="172"/>
        <v/>
      </c>
      <c r="AB535" s="39" t="str">
        <f t="shared" si="173"/>
        <v/>
      </c>
      <c r="AC535" s="146" t="str">
        <f>IF(ISBLANK($F535),"",IF(ISNA(VBLookup($F535,Сектора!$B$2:$G$6725,4)),"Unknown",VBLookup($F535,Сектора!$B$2:$G$6725,4)))</f>
        <v/>
      </c>
      <c r="AD535" s="146" t="str">
        <f>IF(ISBLANK($F535),"",IF(ISNA(VBLookup($F535,Сектора!$B$2:$G$6725,3)),"Unknown",VBLookup($F535,Сектора!$B$2:$G$6725,3)))</f>
        <v/>
      </c>
      <c r="AE535" s="146" t="str">
        <f>IF(ISBLANK($F535),"",IF(ISNA(VBLookup($F535,Сектора!$B$2:$G$6725,6)),"Unknown",VBLookup($F535,Сектора!$B$2:$G$6725,6)))</f>
        <v/>
      </c>
      <c r="AF535" s="146" t="str">
        <f>IF(ISNUMBER($B535),VBLookup(WEEKDAY($B535,2),Служебный!$I$2:$J$8,2),"")</f>
        <v/>
      </c>
      <c r="AG535" s="38" t="str">
        <f t="shared" si="174"/>
        <v/>
      </c>
      <c r="AH535" s="146" t="str">
        <f>IF(ISNUMBER($B535),VBLookup(MONTH($B535),Служебный!$L$2:$M$13,2),"")</f>
        <v/>
      </c>
      <c r="AI535" s="38" t="str">
        <f t="shared" si="175"/>
        <v/>
      </c>
      <c r="AJ535" s="210" t="str">
        <f t="shared" si="176"/>
        <v/>
      </c>
      <c r="AK535" s="211" t="str">
        <f t="shared" si="167"/>
        <v/>
      </c>
      <c r="AL535" s="212" t="str">
        <f t="shared" si="177"/>
        <v/>
      </c>
      <c r="AM535" s="213" t="str">
        <f t="shared" si="180"/>
        <v/>
      </c>
      <c r="AN535" s="213" t="str">
        <f t="shared" si="178"/>
        <v/>
      </c>
      <c r="AO535" s="212" t="str">
        <f t="shared" si="179"/>
        <v/>
      </c>
    </row>
    <row r="536" spans="1:41" x14ac:dyDescent="0.25">
      <c r="A536" s="72">
        <v>535</v>
      </c>
      <c r="B536" s="214"/>
      <c r="C536" s="214"/>
      <c r="D536" s="204"/>
      <c r="E536" s="204"/>
      <c r="F536" s="151"/>
      <c r="G536" s="151"/>
      <c r="H536" s="36"/>
      <c r="I536" s="80"/>
      <c r="J536" s="80"/>
      <c r="K536" s="81"/>
      <c r="L536" s="152"/>
      <c r="M536" s="152"/>
      <c r="N536" s="215"/>
      <c r="O536" s="152"/>
      <c r="P536" s="80"/>
      <c r="Q536" s="37" t="str">
        <f t="shared" si="168"/>
        <v/>
      </c>
      <c r="R536" s="37" t="str">
        <f t="shared" si="169"/>
        <v/>
      </c>
      <c r="S536" s="37" t="str">
        <f t="shared" si="170"/>
        <v/>
      </c>
      <c r="T536" s="69" t="str">
        <f t="shared" si="171"/>
        <v/>
      </c>
      <c r="U536" s="37" t="str">
        <f t="shared" si="165"/>
        <v/>
      </c>
      <c r="V536" s="37" t="str">
        <f t="shared" si="166"/>
        <v/>
      </c>
      <c r="W536" s="206" t="str">
        <f t="shared" si="163"/>
        <v/>
      </c>
      <c r="X536" s="206" t="str">
        <f t="shared" si="164"/>
        <v/>
      </c>
      <c r="Y536" s="37" t="str">
        <f t="shared" si="181"/>
        <v/>
      </c>
      <c r="Z536" s="37" t="str">
        <f t="shared" si="182"/>
        <v/>
      </c>
      <c r="AA536" s="38" t="str">
        <f t="shared" si="172"/>
        <v/>
      </c>
      <c r="AB536" s="39" t="str">
        <f t="shared" si="173"/>
        <v/>
      </c>
      <c r="AC536" s="146" t="str">
        <f>IF(ISBLANK($F536),"",IF(ISNA(VBLookup($F536,Сектора!$B$2:$G$6725,4)),"Unknown",VBLookup($F536,Сектора!$B$2:$G$6725,4)))</f>
        <v/>
      </c>
      <c r="AD536" s="146" t="str">
        <f>IF(ISBLANK($F536),"",IF(ISNA(VBLookup($F536,Сектора!$B$2:$G$6725,3)),"Unknown",VBLookup($F536,Сектора!$B$2:$G$6725,3)))</f>
        <v/>
      </c>
      <c r="AE536" s="146" t="str">
        <f>IF(ISBLANK($F536),"",IF(ISNA(VBLookup($F536,Сектора!$B$2:$G$6725,6)),"Unknown",VBLookup($F536,Сектора!$B$2:$G$6725,6)))</f>
        <v/>
      </c>
      <c r="AF536" s="146" t="str">
        <f>IF(ISNUMBER($B536),VBLookup(WEEKDAY($B536,2),Служебный!$I$2:$J$8,2),"")</f>
        <v/>
      </c>
      <c r="AG536" s="38" t="str">
        <f t="shared" si="174"/>
        <v/>
      </c>
      <c r="AH536" s="146" t="str">
        <f>IF(ISNUMBER($B536),VBLookup(MONTH($B536),Служебный!$L$2:$M$13,2),"")</f>
        <v/>
      </c>
      <c r="AI536" s="38" t="str">
        <f t="shared" si="175"/>
        <v/>
      </c>
      <c r="AJ536" s="210" t="str">
        <f t="shared" si="176"/>
        <v/>
      </c>
      <c r="AK536" s="211" t="str">
        <f t="shared" si="167"/>
        <v/>
      </c>
      <c r="AL536" s="212" t="str">
        <f t="shared" si="177"/>
        <v/>
      </c>
      <c r="AM536" s="213" t="str">
        <f t="shared" si="180"/>
        <v/>
      </c>
      <c r="AN536" s="213" t="str">
        <f t="shared" si="178"/>
        <v/>
      </c>
      <c r="AO536" s="212" t="str">
        <f t="shared" si="179"/>
        <v/>
      </c>
    </row>
    <row r="537" spans="1:41" x14ac:dyDescent="0.25">
      <c r="A537" s="72">
        <v>536</v>
      </c>
      <c r="B537" s="214"/>
      <c r="C537" s="214"/>
      <c r="D537" s="204"/>
      <c r="E537" s="204"/>
      <c r="F537" s="151"/>
      <c r="G537" s="151"/>
      <c r="H537" s="36"/>
      <c r="I537" s="80"/>
      <c r="J537" s="80"/>
      <c r="K537" s="81"/>
      <c r="L537" s="152"/>
      <c r="M537" s="152"/>
      <c r="N537" s="215"/>
      <c r="O537" s="152"/>
      <c r="P537" s="80"/>
      <c r="Q537" s="37" t="str">
        <f t="shared" si="168"/>
        <v/>
      </c>
      <c r="R537" s="37" t="str">
        <f t="shared" si="169"/>
        <v/>
      </c>
      <c r="S537" s="37" t="str">
        <f t="shared" si="170"/>
        <v/>
      </c>
      <c r="T537" s="69" t="str">
        <f t="shared" si="171"/>
        <v/>
      </c>
      <c r="U537" s="37" t="str">
        <f t="shared" si="165"/>
        <v/>
      </c>
      <c r="V537" s="37" t="str">
        <f t="shared" si="166"/>
        <v/>
      </c>
      <c r="W537" s="206" t="str">
        <f t="shared" ref="W537:W600" si="183">IF(AND(ISNUMBER($Y536),ISNUMBER($U537)),IF($Y536&gt;0,$U537/$Y536,0),"")</f>
        <v/>
      </c>
      <c r="X537" s="206" t="str">
        <f t="shared" ref="X537:X600" si="184">IF(AND(ISNUMBER($Z536),ISNUMBER($V537)),IF($Z536&gt;0,$V537/$Z536,0),"")</f>
        <v/>
      </c>
      <c r="Y537" s="37" t="str">
        <f t="shared" si="181"/>
        <v/>
      </c>
      <c r="Z537" s="37" t="str">
        <f t="shared" si="182"/>
        <v/>
      </c>
      <c r="AA537" s="38" t="str">
        <f t="shared" si="172"/>
        <v/>
      </c>
      <c r="AB537" s="39" t="str">
        <f t="shared" si="173"/>
        <v/>
      </c>
      <c r="AC537" s="146" t="str">
        <f>IF(ISBLANK($F537),"",IF(ISNA(VBLookup($F537,Сектора!$B$2:$G$6725,4)),"Unknown",VBLookup($F537,Сектора!$B$2:$G$6725,4)))</f>
        <v/>
      </c>
      <c r="AD537" s="146" t="str">
        <f>IF(ISBLANK($F537),"",IF(ISNA(VBLookup($F537,Сектора!$B$2:$G$6725,3)),"Unknown",VBLookup($F537,Сектора!$B$2:$G$6725,3)))</f>
        <v/>
      </c>
      <c r="AE537" s="146" t="str">
        <f>IF(ISBLANK($F537),"",IF(ISNA(VBLookup($F537,Сектора!$B$2:$G$6725,6)),"Unknown",VBLookup($F537,Сектора!$B$2:$G$6725,6)))</f>
        <v/>
      </c>
      <c r="AF537" s="146" t="str">
        <f>IF(ISNUMBER($B537),VBLookup(WEEKDAY($B537,2),Служебный!$I$2:$J$8,2),"")</f>
        <v/>
      </c>
      <c r="AG537" s="38" t="str">
        <f t="shared" si="174"/>
        <v/>
      </c>
      <c r="AH537" s="146" t="str">
        <f>IF(ISNUMBER($B537),VBLookup(MONTH($B537),Служебный!$L$2:$M$13,2),"")</f>
        <v/>
      </c>
      <c r="AI537" s="38" t="str">
        <f t="shared" si="175"/>
        <v/>
      </c>
      <c r="AJ537" s="210" t="str">
        <f t="shared" si="176"/>
        <v/>
      </c>
      <c r="AK537" s="211" t="str">
        <f t="shared" si="167"/>
        <v/>
      </c>
      <c r="AL537" s="212" t="str">
        <f t="shared" si="177"/>
        <v/>
      </c>
      <c r="AM537" s="213" t="str">
        <f t="shared" si="180"/>
        <v/>
      </c>
      <c r="AN537" s="213" t="str">
        <f t="shared" si="178"/>
        <v/>
      </c>
      <c r="AO537" s="212" t="str">
        <f t="shared" si="179"/>
        <v/>
      </c>
    </row>
    <row r="538" spans="1:41" x14ac:dyDescent="0.25">
      <c r="A538" s="72">
        <v>537</v>
      </c>
      <c r="B538" s="214"/>
      <c r="C538" s="214"/>
      <c r="D538" s="204"/>
      <c r="E538" s="204"/>
      <c r="F538" s="151"/>
      <c r="G538" s="151"/>
      <c r="H538" s="36"/>
      <c r="I538" s="80"/>
      <c r="J538" s="80"/>
      <c r="K538" s="81"/>
      <c r="L538" s="152"/>
      <c r="M538" s="152"/>
      <c r="N538" s="215"/>
      <c r="O538" s="152"/>
      <c r="P538" s="80"/>
      <c r="Q538" s="37" t="str">
        <f t="shared" si="168"/>
        <v/>
      </c>
      <c r="R538" s="37" t="str">
        <f t="shared" si="169"/>
        <v/>
      </c>
      <c r="S538" s="37" t="str">
        <f t="shared" si="170"/>
        <v/>
      </c>
      <c r="T538" s="69" t="str">
        <f t="shared" si="171"/>
        <v/>
      </c>
      <c r="U538" s="37" t="str">
        <f t="shared" si="165"/>
        <v/>
      </c>
      <c r="V538" s="37" t="str">
        <f t="shared" si="166"/>
        <v/>
      </c>
      <c r="W538" s="206" t="str">
        <f t="shared" si="183"/>
        <v/>
      </c>
      <c r="X538" s="206" t="str">
        <f t="shared" si="184"/>
        <v/>
      </c>
      <c r="Y538" s="37" t="str">
        <f t="shared" si="181"/>
        <v/>
      </c>
      <c r="Z538" s="37" t="str">
        <f t="shared" si="182"/>
        <v/>
      </c>
      <c r="AA538" s="38" t="str">
        <f t="shared" si="172"/>
        <v/>
      </c>
      <c r="AB538" s="39" t="str">
        <f t="shared" si="173"/>
        <v/>
      </c>
      <c r="AC538" s="146" t="str">
        <f>IF(ISBLANK($F538),"",IF(ISNA(VBLookup($F538,Сектора!$B$2:$G$6725,4)),"Unknown",VBLookup($F538,Сектора!$B$2:$G$6725,4)))</f>
        <v/>
      </c>
      <c r="AD538" s="146" t="str">
        <f>IF(ISBLANK($F538),"",IF(ISNA(VBLookup($F538,Сектора!$B$2:$G$6725,3)),"Unknown",VBLookup($F538,Сектора!$B$2:$G$6725,3)))</f>
        <v/>
      </c>
      <c r="AE538" s="146" t="str">
        <f>IF(ISBLANK($F538),"",IF(ISNA(VBLookup($F538,Сектора!$B$2:$G$6725,6)),"Unknown",VBLookup($F538,Сектора!$B$2:$G$6725,6)))</f>
        <v/>
      </c>
      <c r="AF538" s="146" t="str">
        <f>IF(ISNUMBER($B538),VBLookup(WEEKDAY($B538,2),Служебный!$I$2:$J$8,2),"")</f>
        <v/>
      </c>
      <c r="AG538" s="38" t="str">
        <f t="shared" si="174"/>
        <v/>
      </c>
      <c r="AH538" s="146" t="str">
        <f>IF(ISNUMBER($B538),VBLookup(MONTH($B538),Служебный!$L$2:$M$13,2),"")</f>
        <v/>
      </c>
      <c r="AI538" s="38" t="str">
        <f t="shared" si="175"/>
        <v/>
      </c>
      <c r="AJ538" s="210" t="str">
        <f t="shared" si="176"/>
        <v/>
      </c>
      <c r="AK538" s="211" t="str">
        <f t="shared" si="167"/>
        <v/>
      </c>
      <c r="AL538" s="212" t="str">
        <f t="shared" si="177"/>
        <v/>
      </c>
      <c r="AM538" s="213" t="str">
        <f t="shared" si="180"/>
        <v/>
      </c>
      <c r="AN538" s="213" t="str">
        <f t="shared" si="178"/>
        <v/>
      </c>
      <c r="AO538" s="212" t="str">
        <f t="shared" si="179"/>
        <v/>
      </c>
    </row>
    <row r="539" spans="1:41" x14ac:dyDescent="0.25">
      <c r="A539" s="72">
        <v>538</v>
      </c>
      <c r="B539" s="214"/>
      <c r="C539" s="214"/>
      <c r="D539" s="204"/>
      <c r="E539" s="204"/>
      <c r="F539" s="151"/>
      <c r="G539" s="151"/>
      <c r="H539" s="36"/>
      <c r="I539" s="80"/>
      <c r="J539" s="80"/>
      <c r="K539" s="81"/>
      <c r="L539" s="152"/>
      <c r="M539" s="152"/>
      <c r="N539" s="215"/>
      <c r="O539" s="152"/>
      <c r="P539" s="80"/>
      <c r="Q539" s="37" t="str">
        <f t="shared" si="168"/>
        <v/>
      </c>
      <c r="R539" s="37" t="str">
        <f t="shared" si="169"/>
        <v/>
      </c>
      <c r="S539" s="37" t="str">
        <f t="shared" si="170"/>
        <v/>
      </c>
      <c r="T539" s="69" t="str">
        <f t="shared" si="171"/>
        <v/>
      </c>
      <c r="U539" s="37" t="str">
        <f t="shared" si="165"/>
        <v/>
      </c>
      <c r="V539" s="37" t="str">
        <f t="shared" si="166"/>
        <v/>
      </c>
      <c r="W539" s="206" t="str">
        <f t="shared" si="183"/>
        <v/>
      </c>
      <c r="X539" s="206" t="str">
        <f t="shared" si="184"/>
        <v/>
      </c>
      <c r="Y539" s="37" t="str">
        <f t="shared" si="181"/>
        <v/>
      </c>
      <c r="Z539" s="37" t="str">
        <f t="shared" si="182"/>
        <v/>
      </c>
      <c r="AA539" s="38" t="str">
        <f t="shared" si="172"/>
        <v/>
      </c>
      <c r="AB539" s="39" t="str">
        <f t="shared" si="173"/>
        <v/>
      </c>
      <c r="AC539" s="146" t="str">
        <f>IF(ISBLANK($F539),"",IF(ISNA(VBLookup($F539,Сектора!$B$2:$G$6725,4)),"Unknown",VBLookup($F539,Сектора!$B$2:$G$6725,4)))</f>
        <v/>
      </c>
      <c r="AD539" s="146" t="str">
        <f>IF(ISBLANK($F539),"",IF(ISNA(VBLookup($F539,Сектора!$B$2:$G$6725,3)),"Unknown",VBLookup($F539,Сектора!$B$2:$G$6725,3)))</f>
        <v/>
      </c>
      <c r="AE539" s="146" t="str">
        <f>IF(ISBLANK($F539),"",IF(ISNA(VBLookup($F539,Сектора!$B$2:$G$6725,6)),"Unknown",VBLookup($F539,Сектора!$B$2:$G$6725,6)))</f>
        <v/>
      </c>
      <c r="AF539" s="146" t="str">
        <f>IF(ISNUMBER($B539),VBLookup(WEEKDAY($B539,2),Служебный!$I$2:$J$8,2),"")</f>
        <v/>
      </c>
      <c r="AG539" s="38" t="str">
        <f t="shared" si="174"/>
        <v/>
      </c>
      <c r="AH539" s="146" t="str">
        <f>IF(ISNUMBER($B539),VBLookup(MONTH($B539),Служебный!$L$2:$M$13,2),"")</f>
        <v/>
      </c>
      <c r="AI539" s="38" t="str">
        <f t="shared" si="175"/>
        <v/>
      </c>
      <c r="AJ539" s="210" t="str">
        <f t="shared" si="176"/>
        <v/>
      </c>
      <c r="AK539" s="211" t="str">
        <f t="shared" si="167"/>
        <v/>
      </c>
      <c r="AL539" s="212" t="str">
        <f t="shared" si="177"/>
        <v/>
      </c>
      <c r="AM539" s="213" t="str">
        <f t="shared" si="180"/>
        <v/>
      </c>
      <c r="AN539" s="213" t="str">
        <f t="shared" si="178"/>
        <v/>
      </c>
      <c r="AO539" s="212" t="str">
        <f t="shared" si="179"/>
        <v/>
      </c>
    </row>
    <row r="540" spans="1:41" x14ac:dyDescent="0.25">
      <c r="A540" s="72">
        <v>539</v>
      </c>
      <c r="B540" s="214"/>
      <c r="C540" s="214"/>
      <c r="D540" s="204"/>
      <c r="E540" s="204"/>
      <c r="F540" s="151"/>
      <c r="G540" s="151"/>
      <c r="H540" s="36"/>
      <c r="I540" s="80"/>
      <c r="J540" s="80"/>
      <c r="K540" s="81"/>
      <c r="L540" s="152"/>
      <c r="M540" s="152"/>
      <c r="N540" s="215"/>
      <c r="O540" s="152"/>
      <c r="P540" s="80"/>
      <c r="Q540" s="37" t="str">
        <f t="shared" si="168"/>
        <v/>
      </c>
      <c r="R540" s="37" t="str">
        <f t="shared" si="169"/>
        <v/>
      </c>
      <c r="S540" s="37" t="str">
        <f t="shared" si="170"/>
        <v/>
      </c>
      <c r="T540" s="69" t="str">
        <f t="shared" si="171"/>
        <v/>
      </c>
      <c r="U540" s="37" t="str">
        <f t="shared" si="165"/>
        <v/>
      </c>
      <c r="V540" s="37" t="str">
        <f t="shared" si="166"/>
        <v/>
      </c>
      <c r="W540" s="206" t="str">
        <f t="shared" si="183"/>
        <v/>
      </c>
      <c r="X540" s="206" t="str">
        <f t="shared" si="184"/>
        <v/>
      </c>
      <c r="Y540" s="37" t="str">
        <f t="shared" si="181"/>
        <v/>
      </c>
      <c r="Z540" s="37" t="str">
        <f t="shared" si="182"/>
        <v/>
      </c>
      <c r="AA540" s="38" t="str">
        <f t="shared" si="172"/>
        <v/>
      </c>
      <c r="AB540" s="39" t="str">
        <f t="shared" si="173"/>
        <v/>
      </c>
      <c r="AC540" s="146" t="str">
        <f>IF(ISBLANK($F540),"",IF(ISNA(VBLookup($F540,Сектора!$B$2:$G$6725,4)),"Unknown",VBLookup($F540,Сектора!$B$2:$G$6725,4)))</f>
        <v/>
      </c>
      <c r="AD540" s="146" t="str">
        <f>IF(ISBLANK($F540),"",IF(ISNA(VBLookup($F540,Сектора!$B$2:$G$6725,3)),"Unknown",VBLookup($F540,Сектора!$B$2:$G$6725,3)))</f>
        <v/>
      </c>
      <c r="AE540" s="146" t="str">
        <f>IF(ISBLANK($F540),"",IF(ISNA(VBLookup($F540,Сектора!$B$2:$G$6725,6)),"Unknown",VBLookup($F540,Сектора!$B$2:$G$6725,6)))</f>
        <v/>
      </c>
      <c r="AF540" s="146" t="str">
        <f>IF(ISNUMBER($B540),VBLookup(WEEKDAY($B540,2),Служебный!$I$2:$J$8,2),"")</f>
        <v/>
      </c>
      <c r="AG540" s="38" t="str">
        <f t="shared" si="174"/>
        <v/>
      </c>
      <c r="AH540" s="146" t="str">
        <f>IF(ISNUMBER($B540),VBLookup(MONTH($B540),Служебный!$L$2:$M$13,2),"")</f>
        <v/>
      </c>
      <c r="AI540" s="38" t="str">
        <f t="shared" si="175"/>
        <v/>
      </c>
      <c r="AJ540" s="210" t="str">
        <f t="shared" si="176"/>
        <v/>
      </c>
      <c r="AK540" s="211" t="str">
        <f t="shared" si="167"/>
        <v/>
      </c>
      <c r="AL540" s="212" t="str">
        <f t="shared" si="177"/>
        <v/>
      </c>
      <c r="AM540" s="213" t="str">
        <f t="shared" si="180"/>
        <v/>
      </c>
      <c r="AN540" s="213" t="str">
        <f t="shared" si="178"/>
        <v/>
      </c>
      <c r="AO540" s="212" t="str">
        <f t="shared" si="179"/>
        <v/>
      </c>
    </row>
    <row r="541" spans="1:41" x14ac:dyDescent="0.25">
      <c r="A541" s="72">
        <v>540</v>
      </c>
      <c r="B541" s="214"/>
      <c r="C541" s="214"/>
      <c r="D541" s="204"/>
      <c r="E541" s="204"/>
      <c r="F541" s="151"/>
      <c r="G541" s="151"/>
      <c r="H541" s="36"/>
      <c r="I541" s="80"/>
      <c r="J541" s="80"/>
      <c r="K541" s="81"/>
      <c r="L541" s="152"/>
      <c r="M541" s="152"/>
      <c r="N541" s="215"/>
      <c r="O541" s="152"/>
      <c r="P541" s="80"/>
      <c r="Q541" s="37" t="str">
        <f t="shared" si="168"/>
        <v/>
      </c>
      <c r="R541" s="37" t="str">
        <f t="shared" si="169"/>
        <v/>
      </c>
      <c r="S541" s="37" t="str">
        <f t="shared" si="170"/>
        <v/>
      </c>
      <c r="T541" s="69" t="str">
        <f t="shared" si="171"/>
        <v/>
      </c>
      <c r="U541" s="37" t="str">
        <f t="shared" si="165"/>
        <v/>
      </c>
      <c r="V541" s="37" t="str">
        <f t="shared" si="166"/>
        <v/>
      </c>
      <c r="W541" s="206" t="str">
        <f t="shared" si="183"/>
        <v/>
      </c>
      <c r="X541" s="206" t="str">
        <f t="shared" si="184"/>
        <v/>
      </c>
      <c r="Y541" s="37" t="str">
        <f t="shared" si="181"/>
        <v/>
      </c>
      <c r="Z541" s="37" t="str">
        <f t="shared" si="182"/>
        <v/>
      </c>
      <c r="AA541" s="38" t="str">
        <f t="shared" si="172"/>
        <v/>
      </c>
      <c r="AB541" s="39" t="str">
        <f t="shared" si="173"/>
        <v/>
      </c>
      <c r="AC541" s="146" t="str">
        <f>IF(ISBLANK($F541),"",IF(ISNA(VBLookup($F541,Сектора!$B$2:$G$6725,4)),"Unknown",VBLookup($F541,Сектора!$B$2:$G$6725,4)))</f>
        <v/>
      </c>
      <c r="AD541" s="146" t="str">
        <f>IF(ISBLANK($F541),"",IF(ISNA(VBLookup($F541,Сектора!$B$2:$G$6725,3)),"Unknown",VBLookup($F541,Сектора!$B$2:$G$6725,3)))</f>
        <v/>
      </c>
      <c r="AE541" s="146" t="str">
        <f>IF(ISBLANK($F541),"",IF(ISNA(VBLookup($F541,Сектора!$B$2:$G$6725,6)),"Unknown",VBLookup($F541,Сектора!$B$2:$G$6725,6)))</f>
        <v/>
      </c>
      <c r="AF541" s="146" t="str">
        <f>IF(ISNUMBER($B541),VBLookup(WEEKDAY($B541,2),Служебный!$I$2:$J$8,2),"")</f>
        <v/>
      </c>
      <c r="AG541" s="38" t="str">
        <f t="shared" si="174"/>
        <v/>
      </c>
      <c r="AH541" s="146" t="str">
        <f>IF(ISNUMBER($B541),VBLookup(MONTH($B541),Служебный!$L$2:$M$13,2),"")</f>
        <v/>
      </c>
      <c r="AI541" s="38" t="str">
        <f t="shared" si="175"/>
        <v/>
      </c>
      <c r="AJ541" s="210" t="str">
        <f t="shared" si="176"/>
        <v/>
      </c>
      <c r="AK541" s="211" t="str">
        <f t="shared" si="167"/>
        <v/>
      </c>
      <c r="AL541" s="212" t="str">
        <f t="shared" si="177"/>
        <v/>
      </c>
      <c r="AM541" s="213" t="str">
        <f t="shared" si="180"/>
        <v/>
      </c>
      <c r="AN541" s="213" t="str">
        <f t="shared" si="178"/>
        <v/>
      </c>
      <c r="AO541" s="212" t="str">
        <f t="shared" si="179"/>
        <v/>
      </c>
    </row>
    <row r="542" spans="1:41" x14ac:dyDescent="0.25">
      <c r="A542" s="72">
        <v>541</v>
      </c>
      <c r="B542" s="214"/>
      <c r="C542" s="214"/>
      <c r="D542" s="204"/>
      <c r="E542" s="204"/>
      <c r="F542" s="151"/>
      <c r="G542" s="151"/>
      <c r="H542" s="36"/>
      <c r="I542" s="80"/>
      <c r="J542" s="80"/>
      <c r="K542" s="81"/>
      <c r="L542" s="152"/>
      <c r="M542" s="152"/>
      <c r="N542" s="215"/>
      <c r="O542" s="152"/>
      <c r="P542" s="80"/>
      <c r="Q542" s="37" t="str">
        <f t="shared" si="168"/>
        <v/>
      </c>
      <c r="R542" s="37" t="str">
        <f t="shared" si="169"/>
        <v/>
      </c>
      <c r="S542" s="37" t="str">
        <f t="shared" si="170"/>
        <v/>
      </c>
      <c r="T542" s="69" t="str">
        <f t="shared" si="171"/>
        <v/>
      </c>
      <c r="U542" s="37" t="str">
        <f t="shared" si="165"/>
        <v/>
      </c>
      <c r="V542" s="37" t="str">
        <f t="shared" si="166"/>
        <v/>
      </c>
      <c r="W542" s="206" t="str">
        <f t="shared" si="183"/>
        <v/>
      </c>
      <c r="X542" s="206" t="str">
        <f t="shared" si="184"/>
        <v/>
      </c>
      <c r="Y542" s="37" t="str">
        <f t="shared" si="181"/>
        <v/>
      </c>
      <c r="Z542" s="37" t="str">
        <f t="shared" si="182"/>
        <v/>
      </c>
      <c r="AA542" s="38" t="str">
        <f t="shared" si="172"/>
        <v/>
      </c>
      <c r="AB542" s="39" t="str">
        <f t="shared" si="173"/>
        <v/>
      </c>
      <c r="AC542" s="146" t="str">
        <f>IF(ISBLANK($F542),"",IF(ISNA(VBLookup($F542,Сектора!$B$2:$G$6725,4)),"Unknown",VBLookup($F542,Сектора!$B$2:$G$6725,4)))</f>
        <v/>
      </c>
      <c r="AD542" s="146" t="str">
        <f>IF(ISBLANK($F542),"",IF(ISNA(VBLookup($F542,Сектора!$B$2:$G$6725,3)),"Unknown",VBLookup($F542,Сектора!$B$2:$G$6725,3)))</f>
        <v/>
      </c>
      <c r="AE542" s="146" t="str">
        <f>IF(ISBLANK($F542),"",IF(ISNA(VBLookup($F542,Сектора!$B$2:$G$6725,6)),"Unknown",VBLookup($F542,Сектора!$B$2:$G$6725,6)))</f>
        <v/>
      </c>
      <c r="AF542" s="146" t="str">
        <f>IF(ISNUMBER($B542),VBLookup(WEEKDAY($B542,2),Служебный!$I$2:$J$8,2),"")</f>
        <v/>
      </c>
      <c r="AG542" s="38" t="str">
        <f t="shared" si="174"/>
        <v/>
      </c>
      <c r="AH542" s="146" t="str">
        <f>IF(ISNUMBER($B542),VBLookup(MONTH($B542),Служебный!$L$2:$M$13,2),"")</f>
        <v/>
      </c>
      <c r="AI542" s="38" t="str">
        <f t="shared" si="175"/>
        <v/>
      </c>
      <c r="AJ542" s="210" t="str">
        <f t="shared" si="176"/>
        <v/>
      </c>
      <c r="AK542" s="211" t="str">
        <f t="shared" si="167"/>
        <v/>
      </c>
      <c r="AL542" s="212" t="str">
        <f t="shared" si="177"/>
        <v/>
      </c>
      <c r="AM542" s="213" t="str">
        <f t="shared" si="180"/>
        <v/>
      </c>
      <c r="AN542" s="213" t="str">
        <f t="shared" si="178"/>
        <v/>
      </c>
      <c r="AO542" s="212" t="str">
        <f t="shared" si="179"/>
        <v/>
      </c>
    </row>
    <row r="543" spans="1:41" x14ac:dyDescent="0.25">
      <c r="A543" s="72">
        <v>542</v>
      </c>
      <c r="B543" s="214"/>
      <c r="C543" s="214"/>
      <c r="D543" s="204"/>
      <c r="E543" s="204"/>
      <c r="F543" s="151"/>
      <c r="G543" s="151"/>
      <c r="H543" s="36"/>
      <c r="I543" s="80"/>
      <c r="J543" s="80"/>
      <c r="K543" s="81"/>
      <c r="L543" s="152"/>
      <c r="M543" s="152"/>
      <c r="N543" s="215"/>
      <c r="O543" s="152"/>
      <c r="P543" s="80"/>
      <c r="Q543" s="37" t="str">
        <f t="shared" si="168"/>
        <v/>
      </c>
      <c r="R543" s="37" t="str">
        <f t="shared" si="169"/>
        <v/>
      </c>
      <c r="S543" s="37" t="str">
        <f t="shared" si="170"/>
        <v/>
      </c>
      <c r="T543" s="69" t="str">
        <f t="shared" si="171"/>
        <v/>
      </c>
      <c r="U543" s="37" t="str">
        <f t="shared" si="165"/>
        <v/>
      </c>
      <c r="V543" s="37" t="str">
        <f t="shared" si="166"/>
        <v/>
      </c>
      <c r="W543" s="206" t="str">
        <f t="shared" si="183"/>
        <v/>
      </c>
      <c r="X543" s="206" t="str">
        <f t="shared" si="184"/>
        <v/>
      </c>
      <c r="Y543" s="37" t="str">
        <f t="shared" si="181"/>
        <v/>
      </c>
      <c r="Z543" s="37" t="str">
        <f t="shared" si="182"/>
        <v/>
      </c>
      <c r="AA543" s="38" t="str">
        <f t="shared" si="172"/>
        <v/>
      </c>
      <c r="AB543" s="39" t="str">
        <f t="shared" si="173"/>
        <v/>
      </c>
      <c r="AC543" s="146" t="str">
        <f>IF(ISBLANK($F543),"",IF(ISNA(VBLookup($F543,Сектора!$B$2:$G$6725,4)),"Unknown",VBLookup($F543,Сектора!$B$2:$G$6725,4)))</f>
        <v/>
      </c>
      <c r="AD543" s="146" t="str">
        <f>IF(ISBLANK($F543),"",IF(ISNA(VBLookup($F543,Сектора!$B$2:$G$6725,3)),"Unknown",VBLookup($F543,Сектора!$B$2:$G$6725,3)))</f>
        <v/>
      </c>
      <c r="AE543" s="146" t="str">
        <f>IF(ISBLANK($F543),"",IF(ISNA(VBLookup($F543,Сектора!$B$2:$G$6725,6)),"Unknown",VBLookup($F543,Сектора!$B$2:$G$6725,6)))</f>
        <v/>
      </c>
      <c r="AF543" s="146" t="str">
        <f>IF(ISNUMBER($B543),VBLookup(WEEKDAY($B543,2),Служебный!$I$2:$J$8,2),"")</f>
        <v/>
      </c>
      <c r="AG543" s="38" t="str">
        <f t="shared" si="174"/>
        <v/>
      </c>
      <c r="AH543" s="146" t="str">
        <f>IF(ISNUMBER($B543),VBLookup(MONTH($B543),Служебный!$L$2:$M$13,2),"")</f>
        <v/>
      </c>
      <c r="AI543" s="38" t="str">
        <f t="shared" si="175"/>
        <v/>
      </c>
      <c r="AJ543" s="210" t="str">
        <f t="shared" si="176"/>
        <v/>
      </c>
      <c r="AK543" s="211" t="str">
        <f t="shared" si="167"/>
        <v/>
      </c>
      <c r="AL543" s="212" t="str">
        <f t="shared" si="177"/>
        <v/>
      </c>
      <c r="AM543" s="213" t="str">
        <f t="shared" si="180"/>
        <v/>
      </c>
      <c r="AN543" s="213" t="str">
        <f t="shared" si="178"/>
        <v/>
      </c>
      <c r="AO543" s="212" t="str">
        <f t="shared" si="179"/>
        <v/>
      </c>
    </row>
    <row r="544" spans="1:41" x14ac:dyDescent="0.25">
      <c r="A544" s="72">
        <v>543</v>
      </c>
      <c r="B544" s="214"/>
      <c r="C544" s="214"/>
      <c r="D544" s="204"/>
      <c r="E544" s="204"/>
      <c r="F544" s="151"/>
      <c r="G544" s="151"/>
      <c r="H544" s="36"/>
      <c r="I544" s="80"/>
      <c r="J544" s="80"/>
      <c r="K544" s="81"/>
      <c r="L544" s="152"/>
      <c r="M544" s="152"/>
      <c r="N544" s="215"/>
      <c r="O544" s="152"/>
      <c r="P544" s="80"/>
      <c r="Q544" s="37" t="str">
        <f t="shared" si="168"/>
        <v/>
      </c>
      <c r="R544" s="37" t="str">
        <f t="shared" si="169"/>
        <v/>
      </c>
      <c r="S544" s="37" t="str">
        <f t="shared" si="170"/>
        <v/>
      </c>
      <c r="T544" s="69" t="str">
        <f t="shared" si="171"/>
        <v/>
      </c>
      <c r="U544" s="37" t="str">
        <f t="shared" si="165"/>
        <v/>
      </c>
      <c r="V544" s="37" t="str">
        <f t="shared" si="166"/>
        <v/>
      </c>
      <c r="W544" s="206" t="str">
        <f t="shared" si="183"/>
        <v/>
      </c>
      <c r="X544" s="206" t="str">
        <f t="shared" si="184"/>
        <v/>
      </c>
      <c r="Y544" s="37" t="str">
        <f t="shared" si="181"/>
        <v/>
      </c>
      <c r="Z544" s="37" t="str">
        <f t="shared" si="182"/>
        <v/>
      </c>
      <c r="AA544" s="38" t="str">
        <f t="shared" si="172"/>
        <v/>
      </c>
      <c r="AB544" s="39" t="str">
        <f t="shared" si="173"/>
        <v/>
      </c>
      <c r="AC544" s="146" t="str">
        <f>IF(ISBLANK($F544),"",IF(ISNA(VBLookup($F544,Сектора!$B$2:$G$6725,4)),"Unknown",VBLookup($F544,Сектора!$B$2:$G$6725,4)))</f>
        <v/>
      </c>
      <c r="AD544" s="146" t="str">
        <f>IF(ISBLANK($F544),"",IF(ISNA(VBLookup($F544,Сектора!$B$2:$G$6725,3)),"Unknown",VBLookup($F544,Сектора!$B$2:$G$6725,3)))</f>
        <v/>
      </c>
      <c r="AE544" s="146" t="str">
        <f>IF(ISBLANK($F544),"",IF(ISNA(VBLookup($F544,Сектора!$B$2:$G$6725,6)),"Unknown",VBLookup($F544,Сектора!$B$2:$G$6725,6)))</f>
        <v/>
      </c>
      <c r="AF544" s="146" t="str">
        <f>IF(ISNUMBER($B544),VBLookup(WEEKDAY($B544,2),Служебный!$I$2:$J$8,2),"")</f>
        <v/>
      </c>
      <c r="AG544" s="38" t="str">
        <f t="shared" si="174"/>
        <v/>
      </c>
      <c r="AH544" s="146" t="str">
        <f>IF(ISNUMBER($B544),VBLookup(MONTH($B544),Служебный!$L$2:$M$13,2),"")</f>
        <v/>
      </c>
      <c r="AI544" s="38" t="str">
        <f t="shared" si="175"/>
        <v/>
      </c>
      <c r="AJ544" s="210" t="str">
        <f t="shared" si="176"/>
        <v/>
      </c>
      <c r="AK544" s="211" t="str">
        <f t="shared" si="167"/>
        <v/>
      </c>
      <c r="AL544" s="212" t="str">
        <f t="shared" si="177"/>
        <v/>
      </c>
      <c r="AM544" s="213" t="str">
        <f t="shared" si="180"/>
        <v/>
      </c>
      <c r="AN544" s="213" t="str">
        <f t="shared" si="178"/>
        <v/>
      </c>
      <c r="AO544" s="212" t="str">
        <f t="shared" si="179"/>
        <v/>
      </c>
    </row>
    <row r="545" spans="1:41" x14ac:dyDescent="0.25">
      <c r="A545" s="72">
        <v>544</v>
      </c>
      <c r="B545" s="214"/>
      <c r="C545" s="214"/>
      <c r="D545" s="204"/>
      <c r="E545" s="204"/>
      <c r="F545" s="151"/>
      <c r="G545" s="151"/>
      <c r="H545" s="36"/>
      <c r="I545" s="80"/>
      <c r="J545" s="80"/>
      <c r="K545" s="81"/>
      <c r="L545" s="152"/>
      <c r="M545" s="152"/>
      <c r="N545" s="215"/>
      <c r="O545" s="152"/>
      <c r="P545" s="80"/>
      <c r="Q545" s="37" t="str">
        <f t="shared" si="168"/>
        <v/>
      </c>
      <c r="R545" s="37" t="str">
        <f t="shared" si="169"/>
        <v/>
      </c>
      <c r="S545" s="37" t="str">
        <f t="shared" si="170"/>
        <v/>
      </c>
      <c r="T545" s="69" t="str">
        <f t="shared" si="171"/>
        <v/>
      </c>
      <c r="U545" s="37" t="str">
        <f t="shared" si="165"/>
        <v/>
      </c>
      <c r="V545" s="37" t="str">
        <f t="shared" si="166"/>
        <v/>
      </c>
      <c r="W545" s="206" t="str">
        <f t="shared" si="183"/>
        <v/>
      </c>
      <c r="X545" s="206" t="str">
        <f t="shared" si="184"/>
        <v/>
      </c>
      <c r="Y545" s="37" t="str">
        <f t="shared" si="181"/>
        <v/>
      </c>
      <c r="Z545" s="37" t="str">
        <f t="shared" si="182"/>
        <v/>
      </c>
      <c r="AA545" s="38" t="str">
        <f t="shared" si="172"/>
        <v/>
      </c>
      <c r="AB545" s="39" t="str">
        <f t="shared" si="173"/>
        <v/>
      </c>
      <c r="AC545" s="146" t="str">
        <f>IF(ISBLANK($F545),"",IF(ISNA(VBLookup($F545,Сектора!$B$2:$G$6725,4)),"Unknown",VBLookup($F545,Сектора!$B$2:$G$6725,4)))</f>
        <v/>
      </c>
      <c r="AD545" s="146" t="str">
        <f>IF(ISBLANK($F545),"",IF(ISNA(VBLookup($F545,Сектора!$B$2:$G$6725,3)),"Unknown",VBLookup($F545,Сектора!$B$2:$G$6725,3)))</f>
        <v/>
      </c>
      <c r="AE545" s="146" t="str">
        <f>IF(ISBLANK($F545),"",IF(ISNA(VBLookup($F545,Сектора!$B$2:$G$6725,6)),"Unknown",VBLookup($F545,Сектора!$B$2:$G$6725,6)))</f>
        <v/>
      </c>
      <c r="AF545" s="146" t="str">
        <f>IF(ISNUMBER($B545),VBLookup(WEEKDAY($B545,2),Служебный!$I$2:$J$8,2),"")</f>
        <v/>
      </c>
      <c r="AG545" s="38" t="str">
        <f t="shared" si="174"/>
        <v/>
      </c>
      <c r="AH545" s="146" t="str">
        <f>IF(ISNUMBER($B545),VBLookup(MONTH($B545),Служебный!$L$2:$M$13,2),"")</f>
        <v/>
      </c>
      <c r="AI545" s="38" t="str">
        <f t="shared" si="175"/>
        <v/>
      </c>
      <c r="AJ545" s="210" t="str">
        <f t="shared" si="176"/>
        <v/>
      </c>
      <c r="AK545" s="211" t="str">
        <f t="shared" si="167"/>
        <v/>
      </c>
      <c r="AL545" s="212" t="str">
        <f t="shared" si="177"/>
        <v/>
      </c>
      <c r="AM545" s="213" t="str">
        <f t="shared" si="180"/>
        <v/>
      </c>
      <c r="AN545" s="213" t="str">
        <f t="shared" si="178"/>
        <v/>
      </c>
      <c r="AO545" s="212" t="str">
        <f t="shared" si="179"/>
        <v/>
      </c>
    </row>
    <row r="546" spans="1:41" x14ac:dyDescent="0.25">
      <c r="A546" s="72">
        <v>545</v>
      </c>
      <c r="B546" s="214"/>
      <c r="C546" s="214"/>
      <c r="D546" s="204"/>
      <c r="E546" s="204"/>
      <c r="F546" s="151"/>
      <c r="G546" s="151"/>
      <c r="H546" s="36"/>
      <c r="I546" s="80"/>
      <c r="J546" s="80"/>
      <c r="K546" s="81"/>
      <c r="L546" s="152"/>
      <c r="M546" s="152"/>
      <c r="N546" s="215"/>
      <c r="O546" s="152"/>
      <c r="P546" s="80"/>
      <c r="Q546" s="37" t="str">
        <f t="shared" si="168"/>
        <v/>
      </c>
      <c r="R546" s="37" t="str">
        <f t="shared" si="169"/>
        <v/>
      </c>
      <c r="S546" s="37" t="str">
        <f t="shared" si="170"/>
        <v/>
      </c>
      <c r="T546" s="69" t="str">
        <f t="shared" si="171"/>
        <v/>
      </c>
      <c r="U546" s="37" t="str">
        <f t="shared" si="165"/>
        <v/>
      </c>
      <c r="V546" s="37" t="str">
        <f t="shared" si="166"/>
        <v/>
      </c>
      <c r="W546" s="206" t="str">
        <f t="shared" si="183"/>
        <v/>
      </c>
      <c r="X546" s="206" t="str">
        <f t="shared" si="184"/>
        <v/>
      </c>
      <c r="Y546" s="37" t="str">
        <f t="shared" si="181"/>
        <v/>
      </c>
      <c r="Z546" s="37" t="str">
        <f t="shared" si="182"/>
        <v/>
      </c>
      <c r="AA546" s="38" t="str">
        <f t="shared" si="172"/>
        <v/>
      </c>
      <c r="AB546" s="39" t="str">
        <f t="shared" si="173"/>
        <v/>
      </c>
      <c r="AC546" s="146" t="str">
        <f>IF(ISBLANK($F546),"",IF(ISNA(VBLookup($F546,Сектора!$B$2:$G$6725,4)),"Unknown",VBLookup($F546,Сектора!$B$2:$G$6725,4)))</f>
        <v/>
      </c>
      <c r="AD546" s="146" t="str">
        <f>IF(ISBLANK($F546),"",IF(ISNA(VBLookup($F546,Сектора!$B$2:$G$6725,3)),"Unknown",VBLookup($F546,Сектора!$B$2:$G$6725,3)))</f>
        <v/>
      </c>
      <c r="AE546" s="146" t="str">
        <f>IF(ISBLANK($F546),"",IF(ISNA(VBLookup($F546,Сектора!$B$2:$G$6725,6)),"Unknown",VBLookup($F546,Сектора!$B$2:$G$6725,6)))</f>
        <v/>
      </c>
      <c r="AF546" s="146" t="str">
        <f>IF(ISNUMBER($B546),VBLookup(WEEKDAY($B546,2),Служебный!$I$2:$J$8,2),"")</f>
        <v/>
      </c>
      <c r="AG546" s="38" t="str">
        <f t="shared" si="174"/>
        <v/>
      </c>
      <c r="AH546" s="146" t="str">
        <f>IF(ISNUMBER($B546),VBLookup(MONTH($B546),Служебный!$L$2:$M$13,2),"")</f>
        <v/>
      </c>
      <c r="AI546" s="38" t="str">
        <f t="shared" si="175"/>
        <v/>
      </c>
      <c r="AJ546" s="210" t="str">
        <f t="shared" si="176"/>
        <v/>
      </c>
      <c r="AK546" s="211" t="str">
        <f t="shared" si="167"/>
        <v/>
      </c>
      <c r="AL546" s="212" t="str">
        <f t="shared" si="177"/>
        <v/>
      </c>
      <c r="AM546" s="213" t="str">
        <f t="shared" si="180"/>
        <v/>
      </c>
      <c r="AN546" s="213" t="str">
        <f t="shared" si="178"/>
        <v/>
      </c>
      <c r="AO546" s="212" t="str">
        <f t="shared" si="179"/>
        <v/>
      </c>
    </row>
    <row r="547" spans="1:41" x14ac:dyDescent="0.25">
      <c r="A547" s="72">
        <v>546</v>
      </c>
      <c r="B547" s="214"/>
      <c r="C547" s="214"/>
      <c r="D547" s="204"/>
      <c r="E547" s="204"/>
      <c r="F547" s="151"/>
      <c r="G547" s="151"/>
      <c r="H547" s="36"/>
      <c r="I547" s="80"/>
      <c r="J547" s="80"/>
      <c r="K547" s="81"/>
      <c r="L547" s="152"/>
      <c r="M547" s="152"/>
      <c r="N547" s="215"/>
      <c r="O547" s="152"/>
      <c r="P547" s="80"/>
      <c r="Q547" s="37" t="str">
        <f t="shared" si="168"/>
        <v/>
      </c>
      <c r="R547" s="37" t="str">
        <f t="shared" si="169"/>
        <v/>
      </c>
      <c r="S547" s="37" t="str">
        <f t="shared" si="170"/>
        <v/>
      </c>
      <c r="T547" s="69" t="str">
        <f t="shared" si="171"/>
        <v/>
      </c>
      <c r="U547" s="37" t="str">
        <f t="shared" si="165"/>
        <v/>
      </c>
      <c r="V547" s="37" t="str">
        <f t="shared" si="166"/>
        <v/>
      </c>
      <c r="W547" s="206" t="str">
        <f t="shared" si="183"/>
        <v/>
      </c>
      <c r="X547" s="206" t="str">
        <f t="shared" si="184"/>
        <v/>
      </c>
      <c r="Y547" s="37" t="str">
        <f t="shared" si="181"/>
        <v/>
      </c>
      <c r="Z547" s="37" t="str">
        <f t="shared" si="182"/>
        <v/>
      </c>
      <c r="AA547" s="38" t="str">
        <f t="shared" si="172"/>
        <v/>
      </c>
      <c r="AB547" s="39" t="str">
        <f t="shared" si="173"/>
        <v/>
      </c>
      <c r="AC547" s="146" t="str">
        <f>IF(ISBLANK($F547),"",IF(ISNA(VBLookup($F547,Сектора!$B$2:$G$6725,4)),"Unknown",VBLookup($F547,Сектора!$B$2:$G$6725,4)))</f>
        <v/>
      </c>
      <c r="AD547" s="146" t="str">
        <f>IF(ISBLANK($F547),"",IF(ISNA(VBLookup($F547,Сектора!$B$2:$G$6725,3)),"Unknown",VBLookup($F547,Сектора!$B$2:$G$6725,3)))</f>
        <v/>
      </c>
      <c r="AE547" s="146" t="str">
        <f>IF(ISBLANK($F547),"",IF(ISNA(VBLookup($F547,Сектора!$B$2:$G$6725,6)),"Unknown",VBLookup($F547,Сектора!$B$2:$G$6725,6)))</f>
        <v/>
      </c>
      <c r="AF547" s="146" t="str">
        <f>IF(ISNUMBER($B547),VBLookup(WEEKDAY($B547,2),Служебный!$I$2:$J$8,2),"")</f>
        <v/>
      </c>
      <c r="AG547" s="38" t="str">
        <f t="shared" si="174"/>
        <v/>
      </c>
      <c r="AH547" s="146" t="str">
        <f>IF(ISNUMBER($B547),VBLookup(MONTH($B547),Служебный!$L$2:$M$13,2),"")</f>
        <v/>
      </c>
      <c r="AI547" s="38" t="str">
        <f t="shared" si="175"/>
        <v/>
      </c>
      <c r="AJ547" s="210" t="str">
        <f t="shared" si="176"/>
        <v/>
      </c>
      <c r="AK547" s="211" t="str">
        <f t="shared" si="167"/>
        <v/>
      </c>
      <c r="AL547" s="212" t="str">
        <f t="shared" si="177"/>
        <v/>
      </c>
      <c r="AM547" s="213" t="str">
        <f t="shared" si="180"/>
        <v/>
      </c>
      <c r="AN547" s="213" t="str">
        <f t="shared" si="178"/>
        <v/>
      </c>
      <c r="AO547" s="212" t="str">
        <f t="shared" si="179"/>
        <v/>
      </c>
    </row>
    <row r="548" spans="1:41" x14ac:dyDescent="0.25">
      <c r="A548" s="72">
        <v>547</v>
      </c>
      <c r="B548" s="214"/>
      <c r="C548" s="214"/>
      <c r="D548" s="204"/>
      <c r="E548" s="204"/>
      <c r="F548" s="151"/>
      <c r="G548" s="151"/>
      <c r="H548" s="36"/>
      <c r="I548" s="80"/>
      <c r="J548" s="80"/>
      <c r="K548" s="81"/>
      <c r="L548" s="152"/>
      <c r="M548" s="152"/>
      <c r="N548" s="215"/>
      <c r="O548" s="152"/>
      <c r="P548" s="80"/>
      <c r="Q548" s="37" t="str">
        <f t="shared" si="168"/>
        <v/>
      </c>
      <c r="R548" s="37" t="str">
        <f t="shared" si="169"/>
        <v/>
      </c>
      <c r="S548" s="37" t="str">
        <f t="shared" si="170"/>
        <v/>
      </c>
      <c r="T548" s="69" t="str">
        <f t="shared" si="171"/>
        <v/>
      </c>
      <c r="U548" s="37" t="str">
        <f t="shared" si="165"/>
        <v/>
      </c>
      <c r="V548" s="37" t="str">
        <f t="shared" si="166"/>
        <v/>
      </c>
      <c r="W548" s="206" t="str">
        <f t="shared" si="183"/>
        <v/>
      </c>
      <c r="X548" s="206" t="str">
        <f t="shared" si="184"/>
        <v/>
      </c>
      <c r="Y548" s="37" t="str">
        <f t="shared" si="181"/>
        <v/>
      </c>
      <c r="Z548" s="37" t="str">
        <f t="shared" si="182"/>
        <v/>
      </c>
      <c r="AA548" s="38" t="str">
        <f t="shared" si="172"/>
        <v/>
      </c>
      <c r="AB548" s="39" t="str">
        <f t="shared" si="173"/>
        <v/>
      </c>
      <c r="AC548" s="146" t="str">
        <f>IF(ISBLANK($F548),"",IF(ISNA(VBLookup($F548,Сектора!$B$2:$G$6725,4)),"Unknown",VBLookup($F548,Сектора!$B$2:$G$6725,4)))</f>
        <v/>
      </c>
      <c r="AD548" s="146" t="str">
        <f>IF(ISBLANK($F548),"",IF(ISNA(VBLookup($F548,Сектора!$B$2:$G$6725,3)),"Unknown",VBLookup($F548,Сектора!$B$2:$G$6725,3)))</f>
        <v/>
      </c>
      <c r="AE548" s="146" t="str">
        <f>IF(ISBLANK($F548),"",IF(ISNA(VBLookup($F548,Сектора!$B$2:$G$6725,6)),"Unknown",VBLookup($F548,Сектора!$B$2:$G$6725,6)))</f>
        <v/>
      </c>
      <c r="AF548" s="146" t="str">
        <f>IF(ISNUMBER($B548),VBLookup(WEEKDAY($B548,2),Служебный!$I$2:$J$8,2),"")</f>
        <v/>
      </c>
      <c r="AG548" s="38" t="str">
        <f t="shared" si="174"/>
        <v/>
      </c>
      <c r="AH548" s="146" t="str">
        <f>IF(ISNUMBER($B548),VBLookup(MONTH($B548),Служебный!$L$2:$M$13,2),"")</f>
        <v/>
      </c>
      <c r="AI548" s="38" t="str">
        <f t="shared" si="175"/>
        <v/>
      </c>
      <c r="AJ548" s="210" t="str">
        <f t="shared" si="176"/>
        <v/>
      </c>
      <c r="AK548" s="211" t="str">
        <f t="shared" si="167"/>
        <v/>
      </c>
      <c r="AL548" s="212" t="str">
        <f t="shared" si="177"/>
        <v/>
      </c>
      <c r="AM548" s="213" t="str">
        <f t="shared" si="180"/>
        <v/>
      </c>
      <c r="AN548" s="213" t="str">
        <f t="shared" si="178"/>
        <v/>
      </c>
      <c r="AO548" s="212" t="str">
        <f t="shared" si="179"/>
        <v/>
      </c>
    </row>
    <row r="549" spans="1:41" x14ac:dyDescent="0.25">
      <c r="A549" s="72">
        <v>548</v>
      </c>
      <c r="B549" s="214"/>
      <c r="C549" s="214"/>
      <c r="D549" s="204"/>
      <c r="E549" s="204"/>
      <c r="F549" s="151"/>
      <c r="G549" s="151"/>
      <c r="H549" s="36"/>
      <c r="I549" s="80"/>
      <c r="J549" s="80"/>
      <c r="K549" s="81"/>
      <c r="L549" s="152"/>
      <c r="M549" s="152"/>
      <c r="N549" s="215"/>
      <c r="O549" s="152"/>
      <c r="P549" s="80"/>
      <c r="Q549" s="37" t="str">
        <f t="shared" si="168"/>
        <v/>
      </c>
      <c r="R549" s="37" t="str">
        <f t="shared" si="169"/>
        <v/>
      </c>
      <c r="S549" s="37" t="str">
        <f t="shared" si="170"/>
        <v/>
      </c>
      <c r="T549" s="69" t="str">
        <f t="shared" si="171"/>
        <v/>
      </c>
      <c r="U549" s="37" t="str">
        <f t="shared" si="165"/>
        <v/>
      </c>
      <c r="V549" s="37" t="str">
        <f t="shared" si="166"/>
        <v/>
      </c>
      <c r="W549" s="206" t="str">
        <f t="shared" si="183"/>
        <v/>
      </c>
      <c r="X549" s="206" t="str">
        <f t="shared" si="184"/>
        <v/>
      </c>
      <c r="Y549" s="37" t="str">
        <f t="shared" si="181"/>
        <v/>
      </c>
      <c r="Z549" s="37" t="str">
        <f t="shared" si="182"/>
        <v/>
      </c>
      <c r="AA549" s="38" t="str">
        <f t="shared" si="172"/>
        <v/>
      </c>
      <c r="AB549" s="39" t="str">
        <f t="shared" si="173"/>
        <v/>
      </c>
      <c r="AC549" s="146" t="str">
        <f>IF(ISBLANK($F549),"",IF(ISNA(VBLookup($F549,Сектора!$B$2:$G$6725,4)),"Unknown",VBLookup($F549,Сектора!$B$2:$G$6725,4)))</f>
        <v/>
      </c>
      <c r="AD549" s="146" t="str">
        <f>IF(ISBLANK($F549),"",IF(ISNA(VBLookup($F549,Сектора!$B$2:$G$6725,3)),"Unknown",VBLookup($F549,Сектора!$B$2:$G$6725,3)))</f>
        <v/>
      </c>
      <c r="AE549" s="146" t="str">
        <f>IF(ISBLANK($F549),"",IF(ISNA(VBLookup($F549,Сектора!$B$2:$G$6725,6)),"Unknown",VBLookup($F549,Сектора!$B$2:$G$6725,6)))</f>
        <v/>
      </c>
      <c r="AF549" s="146" t="str">
        <f>IF(ISNUMBER($B549),VBLookup(WEEKDAY($B549,2),Служебный!$I$2:$J$8,2),"")</f>
        <v/>
      </c>
      <c r="AG549" s="38" t="str">
        <f t="shared" si="174"/>
        <v/>
      </c>
      <c r="AH549" s="146" t="str">
        <f>IF(ISNUMBER($B549),VBLookup(MONTH($B549),Служебный!$L$2:$M$13,2),"")</f>
        <v/>
      </c>
      <c r="AI549" s="38" t="str">
        <f t="shared" si="175"/>
        <v/>
      </c>
      <c r="AJ549" s="210" t="str">
        <f t="shared" si="176"/>
        <v/>
      </c>
      <c r="AK549" s="211" t="str">
        <f t="shared" si="167"/>
        <v/>
      </c>
      <c r="AL549" s="212" t="str">
        <f t="shared" si="177"/>
        <v/>
      </c>
      <c r="AM549" s="213" t="str">
        <f t="shared" si="180"/>
        <v/>
      </c>
      <c r="AN549" s="213" t="str">
        <f t="shared" si="178"/>
        <v/>
      </c>
      <c r="AO549" s="212" t="str">
        <f t="shared" si="179"/>
        <v/>
      </c>
    </row>
    <row r="550" spans="1:41" x14ac:dyDescent="0.25">
      <c r="A550" s="72">
        <v>549</v>
      </c>
      <c r="B550" s="214"/>
      <c r="C550" s="214"/>
      <c r="D550" s="204"/>
      <c r="E550" s="204"/>
      <c r="F550" s="151"/>
      <c r="G550" s="151"/>
      <c r="H550" s="36"/>
      <c r="I550" s="80"/>
      <c r="J550" s="80"/>
      <c r="K550" s="81"/>
      <c r="L550" s="152"/>
      <c r="M550" s="152"/>
      <c r="N550" s="215"/>
      <c r="O550" s="152"/>
      <c r="P550" s="80"/>
      <c r="Q550" s="37" t="str">
        <f t="shared" si="168"/>
        <v/>
      </c>
      <c r="R550" s="37" t="str">
        <f t="shared" si="169"/>
        <v/>
      </c>
      <c r="S550" s="37" t="str">
        <f t="shared" si="170"/>
        <v/>
      </c>
      <c r="T550" s="69" t="str">
        <f t="shared" si="171"/>
        <v/>
      </c>
      <c r="U550" s="37" t="str">
        <f t="shared" si="165"/>
        <v/>
      </c>
      <c r="V550" s="37" t="str">
        <f t="shared" si="166"/>
        <v/>
      </c>
      <c r="W550" s="206" t="str">
        <f t="shared" si="183"/>
        <v/>
      </c>
      <c r="X550" s="206" t="str">
        <f t="shared" si="184"/>
        <v/>
      </c>
      <c r="Y550" s="37" t="str">
        <f t="shared" si="181"/>
        <v/>
      </c>
      <c r="Z550" s="37" t="str">
        <f t="shared" si="182"/>
        <v/>
      </c>
      <c r="AA550" s="38" t="str">
        <f t="shared" si="172"/>
        <v/>
      </c>
      <c r="AB550" s="39" t="str">
        <f t="shared" si="173"/>
        <v/>
      </c>
      <c r="AC550" s="146" t="str">
        <f>IF(ISBLANK($F550),"",IF(ISNA(VBLookup($F550,Сектора!$B$2:$G$6725,4)),"Unknown",VBLookup($F550,Сектора!$B$2:$G$6725,4)))</f>
        <v/>
      </c>
      <c r="AD550" s="146" t="str">
        <f>IF(ISBLANK($F550),"",IF(ISNA(VBLookup($F550,Сектора!$B$2:$G$6725,3)),"Unknown",VBLookup($F550,Сектора!$B$2:$G$6725,3)))</f>
        <v/>
      </c>
      <c r="AE550" s="146" t="str">
        <f>IF(ISBLANK($F550),"",IF(ISNA(VBLookup($F550,Сектора!$B$2:$G$6725,6)),"Unknown",VBLookup($F550,Сектора!$B$2:$G$6725,6)))</f>
        <v/>
      </c>
      <c r="AF550" s="146" t="str">
        <f>IF(ISNUMBER($B550),VBLookup(WEEKDAY($B550,2),Служебный!$I$2:$J$8,2),"")</f>
        <v/>
      </c>
      <c r="AG550" s="38" t="str">
        <f t="shared" si="174"/>
        <v/>
      </c>
      <c r="AH550" s="146" t="str">
        <f>IF(ISNUMBER($B550),VBLookup(MONTH($B550),Служебный!$L$2:$M$13,2),"")</f>
        <v/>
      </c>
      <c r="AI550" s="38" t="str">
        <f t="shared" si="175"/>
        <v/>
      </c>
      <c r="AJ550" s="210" t="str">
        <f t="shared" si="176"/>
        <v/>
      </c>
      <c r="AK550" s="211" t="str">
        <f t="shared" si="167"/>
        <v/>
      </c>
      <c r="AL550" s="212" t="str">
        <f t="shared" si="177"/>
        <v/>
      </c>
      <c r="AM550" s="213" t="str">
        <f t="shared" si="180"/>
        <v/>
      </c>
      <c r="AN550" s="213" t="str">
        <f t="shared" si="178"/>
        <v/>
      </c>
      <c r="AO550" s="212" t="str">
        <f t="shared" si="179"/>
        <v/>
      </c>
    </row>
    <row r="551" spans="1:41" x14ac:dyDescent="0.25">
      <c r="A551" s="72">
        <v>550</v>
      </c>
      <c r="B551" s="214"/>
      <c r="C551" s="214"/>
      <c r="D551" s="204"/>
      <c r="E551" s="204"/>
      <c r="F551" s="151"/>
      <c r="G551" s="151"/>
      <c r="H551" s="36"/>
      <c r="I551" s="80"/>
      <c r="J551" s="80"/>
      <c r="K551" s="81"/>
      <c r="L551" s="152"/>
      <c r="M551" s="152"/>
      <c r="N551" s="215"/>
      <c r="O551" s="152"/>
      <c r="P551" s="80"/>
      <c r="Q551" s="37" t="str">
        <f t="shared" si="168"/>
        <v/>
      </c>
      <c r="R551" s="37" t="str">
        <f t="shared" si="169"/>
        <v/>
      </c>
      <c r="S551" s="37" t="str">
        <f t="shared" si="170"/>
        <v/>
      </c>
      <c r="T551" s="69" t="str">
        <f t="shared" si="171"/>
        <v/>
      </c>
      <c r="U551" s="37" t="str">
        <f t="shared" si="165"/>
        <v/>
      </c>
      <c r="V551" s="37" t="str">
        <f t="shared" si="166"/>
        <v/>
      </c>
      <c r="W551" s="206" t="str">
        <f t="shared" si="183"/>
        <v/>
      </c>
      <c r="X551" s="206" t="str">
        <f t="shared" si="184"/>
        <v/>
      </c>
      <c r="Y551" s="37" t="str">
        <f t="shared" si="181"/>
        <v/>
      </c>
      <c r="Z551" s="37" t="str">
        <f t="shared" si="182"/>
        <v/>
      </c>
      <c r="AA551" s="38" t="str">
        <f t="shared" si="172"/>
        <v/>
      </c>
      <c r="AB551" s="39" t="str">
        <f t="shared" si="173"/>
        <v/>
      </c>
      <c r="AC551" s="146" t="str">
        <f>IF(ISBLANK($F551),"",IF(ISNA(VBLookup($F551,Сектора!$B$2:$G$6725,4)),"Unknown",VBLookup($F551,Сектора!$B$2:$G$6725,4)))</f>
        <v/>
      </c>
      <c r="AD551" s="146" t="str">
        <f>IF(ISBLANK($F551),"",IF(ISNA(VBLookup($F551,Сектора!$B$2:$G$6725,3)),"Unknown",VBLookup($F551,Сектора!$B$2:$G$6725,3)))</f>
        <v/>
      </c>
      <c r="AE551" s="146" t="str">
        <f>IF(ISBLANK($F551),"",IF(ISNA(VBLookup($F551,Сектора!$B$2:$G$6725,6)),"Unknown",VBLookup($F551,Сектора!$B$2:$G$6725,6)))</f>
        <v/>
      </c>
      <c r="AF551" s="146" t="str">
        <f>IF(ISNUMBER($B551),VBLookup(WEEKDAY($B551,2),Служебный!$I$2:$J$8,2),"")</f>
        <v/>
      </c>
      <c r="AG551" s="38" t="str">
        <f t="shared" si="174"/>
        <v/>
      </c>
      <c r="AH551" s="146" t="str">
        <f>IF(ISNUMBER($B551),VBLookup(MONTH($B551),Служебный!$L$2:$M$13,2),"")</f>
        <v/>
      </c>
      <c r="AI551" s="38" t="str">
        <f t="shared" si="175"/>
        <v/>
      </c>
      <c r="AJ551" s="210" t="str">
        <f t="shared" si="176"/>
        <v/>
      </c>
      <c r="AK551" s="211" t="str">
        <f t="shared" si="167"/>
        <v/>
      </c>
      <c r="AL551" s="212" t="str">
        <f t="shared" si="177"/>
        <v/>
      </c>
      <c r="AM551" s="213" t="str">
        <f t="shared" si="180"/>
        <v/>
      </c>
      <c r="AN551" s="213" t="str">
        <f t="shared" si="178"/>
        <v/>
      </c>
      <c r="AO551" s="212" t="str">
        <f t="shared" si="179"/>
        <v/>
      </c>
    </row>
    <row r="552" spans="1:41" x14ac:dyDescent="0.25">
      <c r="A552" s="72">
        <v>551</v>
      </c>
      <c r="B552" s="214"/>
      <c r="C552" s="214"/>
      <c r="D552" s="204"/>
      <c r="E552" s="204"/>
      <c r="F552" s="151"/>
      <c r="G552" s="151"/>
      <c r="H552" s="36"/>
      <c r="I552" s="80"/>
      <c r="J552" s="80"/>
      <c r="K552" s="81"/>
      <c r="L552" s="152"/>
      <c r="M552" s="152"/>
      <c r="N552" s="215"/>
      <c r="O552" s="152"/>
      <c r="P552" s="80"/>
      <c r="Q552" s="37" t="str">
        <f t="shared" si="168"/>
        <v/>
      </c>
      <c r="R552" s="37" t="str">
        <f t="shared" si="169"/>
        <v/>
      </c>
      <c r="S552" s="37" t="str">
        <f t="shared" si="170"/>
        <v/>
      </c>
      <c r="T552" s="69" t="str">
        <f t="shared" si="171"/>
        <v/>
      </c>
      <c r="U552" s="37" t="str">
        <f t="shared" si="165"/>
        <v/>
      </c>
      <c r="V552" s="37" t="str">
        <f t="shared" si="166"/>
        <v/>
      </c>
      <c r="W552" s="206" t="str">
        <f t="shared" si="183"/>
        <v/>
      </c>
      <c r="X552" s="206" t="str">
        <f t="shared" si="184"/>
        <v/>
      </c>
      <c r="Y552" s="37" t="str">
        <f t="shared" si="181"/>
        <v/>
      </c>
      <c r="Z552" s="37" t="str">
        <f t="shared" si="182"/>
        <v/>
      </c>
      <c r="AA552" s="38" t="str">
        <f t="shared" si="172"/>
        <v/>
      </c>
      <c r="AB552" s="39" t="str">
        <f t="shared" si="173"/>
        <v/>
      </c>
      <c r="AC552" s="146" t="str">
        <f>IF(ISBLANK($F552),"",IF(ISNA(VBLookup($F552,Сектора!$B$2:$G$6725,4)),"Unknown",VBLookup($F552,Сектора!$B$2:$G$6725,4)))</f>
        <v/>
      </c>
      <c r="AD552" s="146" t="str">
        <f>IF(ISBLANK($F552),"",IF(ISNA(VBLookup($F552,Сектора!$B$2:$G$6725,3)),"Unknown",VBLookup($F552,Сектора!$B$2:$G$6725,3)))</f>
        <v/>
      </c>
      <c r="AE552" s="146" t="str">
        <f>IF(ISBLANK($F552),"",IF(ISNA(VBLookup($F552,Сектора!$B$2:$G$6725,6)),"Unknown",VBLookup($F552,Сектора!$B$2:$G$6725,6)))</f>
        <v/>
      </c>
      <c r="AF552" s="146" t="str">
        <f>IF(ISNUMBER($B552),VBLookup(WEEKDAY($B552,2),Служебный!$I$2:$J$8,2),"")</f>
        <v/>
      </c>
      <c r="AG552" s="38" t="str">
        <f t="shared" si="174"/>
        <v/>
      </c>
      <c r="AH552" s="146" t="str">
        <f>IF(ISNUMBER($B552),VBLookup(MONTH($B552),Служебный!$L$2:$M$13,2),"")</f>
        <v/>
      </c>
      <c r="AI552" s="38" t="str">
        <f t="shared" si="175"/>
        <v/>
      </c>
      <c r="AJ552" s="210" t="str">
        <f t="shared" si="176"/>
        <v/>
      </c>
      <c r="AK552" s="211" t="str">
        <f t="shared" si="167"/>
        <v/>
      </c>
      <c r="AL552" s="212" t="str">
        <f t="shared" si="177"/>
        <v/>
      </c>
      <c r="AM552" s="213" t="str">
        <f t="shared" si="180"/>
        <v/>
      </c>
      <c r="AN552" s="213" t="str">
        <f t="shared" si="178"/>
        <v/>
      </c>
      <c r="AO552" s="212" t="str">
        <f t="shared" si="179"/>
        <v/>
      </c>
    </row>
    <row r="553" spans="1:41" x14ac:dyDescent="0.25">
      <c r="A553" s="72">
        <v>552</v>
      </c>
      <c r="B553" s="214"/>
      <c r="C553" s="214"/>
      <c r="D553" s="204"/>
      <c r="E553" s="204"/>
      <c r="F553" s="151"/>
      <c r="G553" s="151"/>
      <c r="H553" s="36"/>
      <c r="I553" s="80"/>
      <c r="J553" s="80"/>
      <c r="K553" s="81"/>
      <c r="L553" s="152"/>
      <c r="M553" s="152"/>
      <c r="N553" s="215"/>
      <c r="O553" s="152"/>
      <c r="P553" s="80"/>
      <c r="Q553" s="37" t="str">
        <f t="shared" si="168"/>
        <v/>
      </c>
      <c r="R553" s="37" t="str">
        <f t="shared" si="169"/>
        <v/>
      </c>
      <c r="S553" s="37" t="str">
        <f t="shared" si="170"/>
        <v/>
      </c>
      <c r="T553" s="69" t="str">
        <f t="shared" si="171"/>
        <v/>
      </c>
      <c r="U553" s="37" t="str">
        <f t="shared" si="165"/>
        <v/>
      </c>
      <c r="V553" s="37" t="str">
        <f t="shared" si="166"/>
        <v/>
      </c>
      <c r="W553" s="206" t="str">
        <f t="shared" si="183"/>
        <v/>
      </c>
      <c r="X553" s="206" t="str">
        <f t="shared" si="184"/>
        <v/>
      </c>
      <c r="Y553" s="37" t="str">
        <f t="shared" si="181"/>
        <v/>
      </c>
      <c r="Z553" s="37" t="str">
        <f t="shared" si="182"/>
        <v/>
      </c>
      <c r="AA553" s="38" t="str">
        <f t="shared" si="172"/>
        <v/>
      </c>
      <c r="AB553" s="39" t="str">
        <f t="shared" si="173"/>
        <v/>
      </c>
      <c r="AC553" s="146" t="str">
        <f>IF(ISBLANK($F553),"",IF(ISNA(VBLookup($F553,Сектора!$B$2:$G$6725,4)),"Unknown",VBLookup($F553,Сектора!$B$2:$G$6725,4)))</f>
        <v/>
      </c>
      <c r="AD553" s="146" t="str">
        <f>IF(ISBLANK($F553),"",IF(ISNA(VBLookup($F553,Сектора!$B$2:$G$6725,3)),"Unknown",VBLookup($F553,Сектора!$B$2:$G$6725,3)))</f>
        <v/>
      </c>
      <c r="AE553" s="146" t="str">
        <f>IF(ISBLANK($F553),"",IF(ISNA(VBLookup($F553,Сектора!$B$2:$G$6725,6)),"Unknown",VBLookup($F553,Сектора!$B$2:$G$6725,6)))</f>
        <v/>
      </c>
      <c r="AF553" s="146" t="str">
        <f>IF(ISNUMBER($B553),VBLookup(WEEKDAY($B553,2),Служебный!$I$2:$J$8,2),"")</f>
        <v/>
      </c>
      <c r="AG553" s="38" t="str">
        <f t="shared" si="174"/>
        <v/>
      </c>
      <c r="AH553" s="146" t="str">
        <f>IF(ISNUMBER($B553),VBLookup(MONTH($B553),Служебный!$L$2:$M$13,2),"")</f>
        <v/>
      </c>
      <c r="AI553" s="38" t="str">
        <f t="shared" si="175"/>
        <v/>
      </c>
      <c r="AJ553" s="210" t="str">
        <f t="shared" si="176"/>
        <v/>
      </c>
      <c r="AK553" s="211" t="str">
        <f t="shared" si="167"/>
        <v/>
      </c>
      <c r="AL553" s="212" t="str">
        <f t="shared" si="177"/>
        <v/>
      </c>
      <c r="AM553" s="213" t="str">
        <f t="shared" si="180"/>
        <v/>
      </c>
      <c r="AN553" s="213" t="str">
        <f t="shared" si="178"/>
        <v/>
      </c>
      <c r="AO553" s="212" t="str">
        <f t="shared" si="179"/>
        <v/>
      </c>
    </row>
    <row r="554" spans="1:41" x14ac:dyDescent="0.25">
      <c r="A554" s="72">
        <v>553</v>
      </c>
      <c r="B554" s="214"/>
      <c r="C554" s="214"/>
      <c r="D554" s="204"/>
      <c r="E554" s="204"/>
      <c r="F554" s="151"/>
      <c r="G554" s="151"/>
      <c r="H554" s="36"/>
      <c r="I554" s="80"/>
      <c r="J554" s="80"/>
      <c r="K554" s="81"/>
      <c r="L554" s="152"/>
      <c r="M554" s="152"/>
      <c r="N554" s="215"/>
      <c r="O554" s="152"/>
      <c r="P554" s="80"/>
      <c r="Q554" s="37" t="str">
        <f t="shared" si="168"/>
        <v/>
      </c>
      <c r="R554" s="37" t="str">
        <f t="shared" si="169"/>
        <v/>
      </c>
      <c r="S554" s="37" t="str">
        <f t="shared" si="170"/>
        <v/>
      </c>
      <c r="T554" s="69" t="str">
        <f t="shared" si="171"/>
        <v/>
      </c>
      <c r="U554" s="37" t="str">
        <f t="shared" si="165"/>
        <v/>
      </c>
      <c r="V554" s="37" t="str">
        <f t="shared" si="166"/>
        <v/>
      </c>
      <c r="W554" s="206" t="str">
        <f t="shared" si="183"/>
        <v/>
      </c>
      <c r="X554" s="206" t="str">
        <f t="shared" si="184"/>
        <v/>
      </c>
      <c r="Y554" s="37" t="str">
        <f t="shared" si="181"/>
        <v/>
      </c>
      <c r="Z554" s="37" t="str">
        <f t="shared" si="182"/>
        <v/>
      </c>
      <c r="AA554" s="38" t="str">
        <f t="shared" si="172"/>
        <v/>
      </c>
      <c r="AB554" s="39" t="str">
        <f t="shared" si="173"/>
        <v/>
      </c>
      <c r="AC554" s="146" t="str">
        <f>IF(ISBLANK($F554),"",IF(ISNA(VBLookup($F554,Сектора!$B$2:$G$6725,4)),"Unknown",VBLookup($F554,Сектора!$B$2:$G$6725,4)))</f>
        <v/>
      </c>
      <c r="AD554" s="146" t="str">
        <f>IF(ISBLANK($F554),"",IF(ISNA(VBLookup($F554,Сектора!$B$2:$G$6725,3)),"Unknown",VBLookup($F554,Сектора!$B$2:$G$6725,3)))</f>
        <v/>
      </c>
      <c r="AE554" s="146" t="str">
        <f>IF(ISBLANK($F554),"",IF(ISNA(VBLookup($F554,Сектора!$B$2:$G$6725,6)),"Unknown",VBLookup($F554,Сектора!$B$2:$G$6725,6)))</f>
        <v/>
      </c>
      <c r="AF554" s="146" t="str">
        <f>IF(ISNUMBER($B554),VBLookup(WEEKDAY($B554,2),Служебный!$I$2:$J$8,2),"")</f>
        <v/>
      </c>
      <c r="AG554" s="38" t="str">
        <f t="shared" si="174"/>
        <v/>
      </c>
      <c r="AH554" s="146" t="str">
        <f>IF(ISNUMBER($B554),VBLookup(MONTH($B554),Служебный!$L$2:$M$13,2),"")</f>
        <v/>
      </c>
      <c r="AI554" s="38" t="str">
        <f t="shared" si="175"/>
        <v/>
      </c>
      <c r="AJ554" s="210" t="str">
        <f t="shared" si="176"/>
        <v/>
      </c>
      <c r="AK554" s="211" t="str">
        <f t="shared" si="167"/>
        <v/>
      </c>
      <c r="AL554" s="212" t="str">
        <f t="shared" si="177"/>
        <v/>
      </c>
      <c r="AM554" s="213" t="str">
        <f t="shared" si="180"/>
        <v/>
      </c>
      <c r="AN554" s="213" t="str">
        <f t="shared" si="178"/>
        <v/>
      </c>
      <c r="AO554" s="212" t="str">
        <f t="shared" si="179"/>
        <v/>
      </c>
    </row>
    <row r="555" spans="1:41" x14ac:dyDescent="0.25">
      <c r="A555" s="72">
        <v>554</v>
      </c>
      <c r="B555" s="214"/>
      <c r="C555" s="214"/>
      <c r="D555" s="204"/>
      <c r="E555" s="204"/>
      <c r="F555" s="151"/>
      <c r="G555" s="151"/>
      <c r="H555" s="36"/>
      <c r="I555" s="80"/>
      <c r="J555" s="80"/>
      <c r="K555" s="81"/>
      <c r="L555" s="152"/>
      <c r="M555" s="152"/>
      <c r="N555" s="215"/>
      <c r="O555" s="152"/>
      <c r="P555" s="80"/>
      <c r="Q555" s="37" t="str">
        <f t="shared" si="168"/>
        <v/>
      </c>
      <c r="R555" s="37" t="str">
        <f t="shared" si="169"/>
        <v/>
      </c>
      <c r="S555" s="37" t="str">
        <f t="shared" si="170"/>
        <v/>
      </c>
      <c r="T555" s="69" t="str">
        <f t="shared" si="171"/>
        <v/>
      </c>
      <c r="U555" s="37" t="str">
        <f t="shared" si="165"/>
        <v/>
      </c>
      <c r="V555" s="37" t="str">
        <f t="shared" si="166"/>
        <v/>
      </c>
      <c r="W555" s="206" t="str">
        <f t="shared" si="183"/>
        <v/>
      </c>
      <c r="X555" s="206" t="str">
        <f t="shared" si="184"/>
        <v/>
      </c>
      <c r="Y555" s="37" t="str">
        <f t="shared" si="181"/>
        <v/>
      </c>
      <c r="Z555" s="37" t="str">
        <f t="shared" si="182"/>
        <v/>
      </c>
      <c r="AA555" s="38" t="str">
        <f t="shared" si="172"/>
        <v/>
      </c>
      <c r="AB555" s="39" t="str">
        <f t="shared" si="173"/>
        <v/>
      </c>
      <c r="AC555" s="146" t="str">
        <f>IF(ISBLANK($F555),"",IF(ISNA(VBLookup($F555,Сектора!$B$2:$G$6725,4)),"Unknown",VBLookup($F555,Сектора!$B$2:$G$6725,4)))</f>
        <v/>
      </c>
      <c r="AD555" s="146" t="str">
        <f>IF(ISBLANK($F555),"",IF(ISNA(VBLookup($F555,Сектора!$B$2:$G$6725,3)),"Unknown",VBLookup($F555,Сектора!$B$2:$G$6725,3)))</f>
        <v/>
      </c>
      <c r="AE555" s="146" t="str">
        <f>IF(ISBLANK($F555),"",IF(ISNA(VBLookup($F555,Сектора!$B$2:$G$6725,6)),"Unknown",VBLookup($F555,Сектора!$B$2:$G$6725,6)))</f>
        <v/>
      </c>
      <c r="AF555" s="146" t="str">
        <f>IF(ISNUMBER($B555),VBLookup(WEEKDAY($B555,2),Служебный!$I$2:$J$8,2),"")</f>
        <v/>
      </c>
      <c r="AG555" s="38" t="str">
        <f t="shared" si="174"/>
        <v/>
      </c>
      <c r="AH555" s="146" t="str">
        <f>IF(ISNUMBER($B555),VBLookup(MONTH($B555),Служебный!$L$2:$M$13,2),"")</f>
        <v/>
      </c>
      <c r="AI555" s="38" t="str">
        <f t="shared" si="175"/>
        <v/>
      </c>
      <c r="AJ555" s="210" t="str">
        <f t="shared" si="176"/>
        <v/>
      </c>
      <c r="AK555" s="211" t="str">
        <f t="shared" si="167"/>
        <v/>
      </c>
      <c r="AL555" s="212" t="str">
        <f t="shared" si="177"/>
        <v/>
      </c>
      <c r="AM555" s="213" t="str">
        <f t="shared" si="180"/>
        <v/>
      </c>
      <c r="AN555" s="213" t="str">
        <f t="shared" si="178"/>
        <v/>
      </c>
      <c r="AO555" s="212" t="str">
        <f t="shared" si="179"/>
        <v/>
      </c>
    </row>
    <row r="556" spans="1:41" x14ac:dyDescent="0.25">
      <c r="A556" s="72">
        <v>555</v>
      </c>
      <c r="B556" s="214"/>
      <c r="C556" s="214"/>
      <c r="D556" s="204"/>
      <c r="E556" s="204"/>
      <c r="F556" s="151"/>
      <c r="G556" s="151"/>
      <c r="H556" s="36"/>
      <c r="I556" s="80"/>
      <c r="J556" s="80"/>
      <c r="K556" s="81"/>
      <c r="L556" s="152"/>
      <c r="M556" s="152"/>
      <c r="N556" s="215"/>
      <c r="O556" s="152"/>
      <c r="P556" s="80"/>
      <c r="Q556" s="37" t="str">
        <f t="shared" si="168"/>
        <v/>
      </c>
      <c r="R556" s="37" t="str">
        <f t="shared" si="169"/>
        <v/>
      </c>
      <c r="S556" s="37" t="str">
        <f t="shared" si="170"/>
        <v/>
      </c>
      <c r="T556" s="69" t="str">
        <f t="shared" si="171"/>
        <v/>
      </c>
      <c r="U556" s="37" t="str">
        <f t="shared" si="165"/>
        <v/>
      </c>
      <c r="V556" s="37" t="str">
        <f t="shared" si="166"/>
        <v/>
      </c>
      <c r="W556" s="206" t="str">
        <f t="shared" si="183"/>
        <v/>
      </c>
      <c r="X556" s="206" t="str">
        <f t="shared" si="184"/>
        <v/>
      </c>
      <c r="Y556" s="37" t="str">
        <f t="shared" si="181"/>
        <v/>
      </c>
      <c r="Z556" s="37" t="str">
        <f t="shared" si="182"/>
        <v/>
      </c>
      <c r="AA556" s="38" t="str">
        <f t="shared" si="172"/>
        <v/>
      </c>
      <c r="AB556" s="39" t="str">
        <f t="shared" si="173"/>
        <v/>
      </c>
      <c r="AC556" s="146" t="str">
        <f>IF(ISBLANK($F556),"",IF(ISNA(VBLookup($F556,Сектора!$B$2:$G$6725,4)),"Unknown",VBLookup($F556,Сектора!$B$2:$G$6725,4)))</f>
        <v/>
      </c>
      <c r="AD556" s="146" t="str">
        <f>IF(ISBLANK($F556),"",IF(ISNA(VBLookup($F556,Сектора!$B$2:$G$6725,3)),"Unknown",VBLookup($F556,Сектора!$B$2:$G$6725,3)))</f>
        <v/>
      </c>
      <c r="AE556" s="146" t="str">
        <f>IF(ISBLANK($F556),"",IF(ISNA(VBLookup($F556,Сектора!$B$2:$G$6725,6)),"Unknown",VBLookup($F556,Сектора!$B$2:$G$6725,6)))</f>
        <v/>
      </c>
      <c r="AF556" s="146" t="str">
        <f>IF(ISNUMBER($B556),VBLookup(WEEKDAY($B556,2),Служебный!$I$2:$J$8,2),"")</f>
        <v/>
      </c>
      <c r="AG556" s="38" t="str">
        <f t="shared" si="174"/>
        <v/>
      </c>
      <c r="AH556" s="146" t="str">
        <f>IF(ISNUMBER($B556),VBLookup(MONTH($B556),Служебный!$L$2:$M$13,2),"")</f>
        <v/>
      </c>
      <c r="AI556" s="38" t="str">
        <f t="shared" si="175"/>
        <v/>
      </c>
      <c r="AJ556" s="210" t="str">
        <f t="shared" si="176"/>
        <v/>
      </c>
      <c r="AK556" s="211" t="str">
        <f t="shared" si="167"/>
        <v/>
      </c>
      <c r="AL556" s="212" t="str">
        <f t="shared" si="177"/>
        <v/>
      </c>
      <c r="AM556" s="213" t="str">
        <f t="shared" si="180"/>
        <v/>
      </c>
      <c r="AN556" s="213" t="str">
        <f t="shared" si="178"/>
        <v/>
      </c>
      <c r="AO556" s="212" t="str">
        <f t="shared" si="179"/>
        <v/>
      </c>
    </row>
    <row r="557" spans="1:41" x14ac:dyDescent="0.25">
      <c r="A557" s="72">
        <v>556</v>
      </c>
      <c r="B557" s="214"/>
      <c r="C557" s="214"/>
      <c r="D557" s="204"/>
      <c r="E557" s="204"/>
      <c r="F557" s="151"/>
      <c r="G557" s="151"/>
      <c r="H557" s="36"/>
      <c r="I557" s="80"/>
      <c r="J557" s="80"/>
      <c r="K557" s="81"/>
      <c r="L557" s="152"/>
      <c r="M557" s="152"/>
      <c r="N557" s="215"/>
      <c r="O557" s="152"/>
      <c r="P557" s="80"/>
      <c r="Q557" s="37" t="str">
        <f t="shared" si="168"/>
        <v/>
      </c>
      <c r="R557" s="37" t="str">
        <f t="shared" si="169"/>
        <v/>
      </c>
      <c r="S557" s="37" t="str">
        <f t="shared" si="170"/>
        <v/>
      </c>
      <c r="T557" s="69" t="str">
        <f t="shared" si="171"/>
        <v/>
      </c>
      <c r="U557" s="37" t="str">
        <f t="shared" si="165"/>
        <v/>
      </c>
      <c r="V557" s="37" t="str">
        <f t="shared" si="166"/>
        <v/>
      </c>
      <c r="W557" s="206" t="str">
        <f t="shared" si="183"/>
        <v/>
      </c>
      <c r="X557" s="206" t="str">
        <f t="shared" si="184"/>
        <v/>
      </c>
      <c r="Y557" s="37" t="str">
        <f t="shared" si="181"/>
        <v/>
      </c>
      <c r="Z557" s="37" t="str">
        <f t="shared" si="182"/>
        <v/>
      </c>
      <c r="AA557" s="38" t="str">
        <f t="shared" si="172"/>
        <v/>
      </c>
      <c r="AB557" s="39" t="str">
        <f t="shared" si="173"/>
        <v/>
      </c>
      <c r="AC557" s="146" t="str">
        <f>IF(ISBLANK($F557),"",IF(ISNA(VBLookup($F557,Сектора!$B$2:$G$6725,4)),"Unknown",VBLookup($F557,Сектора!$B$2:$G$6725,4)))</f>
        <v/>
      </c>
      <c r="AD557" s="146" t="str">
        <f>IF(ISBLANK($F557),"",IF(ISNA(VBLookup($F557,Сектора!$B$2:$G$6725,3)),"Unknown",VBLookup($F557,Сектора!$B$2:$G$6725,3)))</f>
        <v/>
      </c>
      <c r="AE557" s="146" t="str">
        <f>IF(ISBLANK($F557),"",IF(ISNA(VBLookup($F557,Сектора!$B$2:$G$6725,6)),"Unknown",VBLookup($F557,Сектора!$B$2:$G$6725,6)))</f>
        <v/>
      </c>
      <c r="AF557" s="146" t="str">
        <f>IF(ISNUMBER($B557),VBLookup(WEEKDAY($B557,2),Служебный!$I$2:$J$8,2),"")</f>
        <v/>
      </c>
      <c r="AG557" s="38" t="str">
        <f t="shared" si="174"/>
        <v/>
      </c>
      <c r="AH557" s="146" t="str">
        <f>IF(ISNUMBER($B557),VBLookup(MONTH($B557),Служебный!$L$2:$M$13,2),"")</f>
        <v/>
      </c>
      <c r="AI557" s="38" t="str">
        <f t="shared" si="175"/>
        <v/>
      </c>
      <c r="AJ557" s="210" t="str">
        <f t="shared" si="176"/>
        <v/>
      </c>
      <c r="AK557" s="211" t="str">
        <f t="shared" si="167"/>
        <v/>
      </c>
      <c r="AL557" s="212" t="str">
        <f t="shared" si="177"/>
        <v/>
      </c>
      <c r="AM557" s="213" t="str">
        <f t="shared" si="180"/>
        <v/>
      </c>
      <c r="AN557" s="213" t="str">
        <f t="shared" si="178"/>
        <v/>
      </c>
      <c r="AO557" s="212" t="str">
        <f t="shared" si="179"/>
        <v/>
      </c>
    </row>
    <row r="558" spans="1:41" x14ac:dyDescent="0.25">
      <c r="A558" s="72">
        <v>557</v>
      </c>
      <c r="B558" s="214"/>
      <c r="C558" s="214"/>
      <c r="D558" s="204"/>
      <c r="E558" s="204"/>
      <c r="F558" s="151"/>
      <c r="G558" s="151"/>
      <c r="H558" s="36"/>
      <c r="I558" s="80"/>
      <c r="J558" s="80"/>
      <c r="K558" s="81"/>
      <c r="L558" s="152"/>
      <c r="M558" s="152"/>
      <c r="N558" s="215"/>
      <c r="O558" s="152"/>
      <c r="P558" s="80"/>
      <c r="Q558" s="37" t="str">
        <f t="shared" si="168"/>
        <v/>
      </c>
      <c r="R558" s="37" t="str">
        <f t="shared" si="169"/>
        <v/>
      </c>
      <c r="S558" s="37" t="str">
        <f t="shared" si="170"/>
        <v/>
      </c>
      <c r="T558" s="69" t="str">
        <f t="shared" si="171"/>
        <v/>
      </c>
      <c r="U558" s="37" t="str">
        <f t="shared" si="165"/>
        <v/>
      </c>
      <c r="V558" s="37" t="str">
        <f t="shared" si="166"/>
        <v/>
      </c>
      <c r="W558" s="206" t="str">
        <f t="shared" si="183"/>
        <v/>
      </c>
      <c r="X558" s="206" t="str">
        <f t="shared" si="184"/>
        <v/>
      </c>
      <c r="Y558" s="37" t="str">
        <f t="shared" si="181"/>
        <v/>
      </c>
      <c r="Z558" s="37" t="str">
        <f t="shared" si="182"/>
        <v/>
      </c>
      <c r="AA558" s="38" t="str">
        <f t="shared" si="172"/>
        <v/>
      </c>
      <c r="AB558" s="39" t="str">
        <f t="shared" si="173"/>
        <v/>
      </c>
      <c r="AC558" s="146" t="str">
        <f>IF(ISBLANK($F558),"",IF(ISNA(VBLookup($F558,Сектора!$B$2:$G$6725,4)),"Unknown",VBLookup($F558,Сектора!$B$2:$G$6725,4)))</f>
        <v/>
      </c>
      <c r="AD558" s="146" t="str">
        <f>IF(ISBLANK($F558),"",IF(ISNA(VBLookup($F558,Сектора!$B$2:$G$6725,3)),"Unknown",VBLookup($F558,Сектора!$B$2:$G$6725,3)))</f>
        <v/>
      </c>
      <c r="AE558" s="146" t="str">
        <f>IF(ISBLANK($F558),"",IF(ISNA(VBLookup($F558,Сектора!$B$2:$G$6725,6)),"Unknown",VBLookup($F558,Сектора!$B$2:$G$6725,6)))</f>
        <v/>
      </c>
      <c r="AF558" s="146" t="str">
        <f>IF(ISNUMBER($B558),VBLookup(WEEKDAY($B558,2),Служебный!$I$2:$J$8,2),"")</f>
        <v/>
      </c>
      <c r="AG558" s="38" t="str">
        <f t="shared" si="174"/>
        <v/>
      </c>
      <c r="AH558" s="146" t="str">
        <f>IF(ISNUMBER($B558),VBLookup(MONTH($B558),Служебный!$L$2:$M$13,2),"")</f>
        <v/>
      </c>
      <c r="AI558" s="38" t="str">
        <f t="shared" si="175"/>
        <v/>
      </c>
      <c r="AJ558" s="210" t="str">
        <f t="shared" si="176"/>
        <v/>
      </c>
      <c r="AK558" s="211" t="str">
        <f t="shared" si="167"/>
        <v/>
      </c>
      <c r="AL558" s="212" t="str">
        <f t="shared" si="177"/>
        <v/>
      </c>
      <c r="AM558" s="213" t="str">
        <f t="shared" si="180"/>
        <v/>
      </c>
      <c r="AN558" s="213" t="str">
        <f t="shared" si="178"/>
        <v/>
      </c>
      <c r="AO558" s="212" t="str">
        <f t="shared" si="179"/>
        <v/>
      </c>
    </row>
    <row r="559" spans="1:41" x14ac:dyDescent="0.25">
      <c r="A559" s="72">
        <v>558</v>
      </c>
      <c r="B559" s="214"/>
      <c r="C559" s="214"/>
      <c r="D559" s="204"/>
      <c r="E559" s="204"/>
      <c r="F559" s="151"/>
      <c r="G559" s="151"/>
      <c r="H559" s="36"/>
      <c r="I559" s="80"/>
      <c r="J559" s="80"/>
      <c r="K559" s="81"/>
      <c r="L559" s="152"/>
      <c r="M559" s="152"/>
      <c r="N559" s="215"/>
      <c r="O559" s="152"/>
      <c r="P559" s="80"/>
      <c r="Q559" s="37" t="str">
        <f t="shared" si="168"/>
        <v/>
      </c>
      <c r="R559" s="37" t="str">
        <f t="shared" si="169"/>
        <v/>
      </c>
      <c r="S559" s="37" t="str">
        <f t="shared" si="170"/>
        <v/>
      </c>
      <c r="T559" s="69" t="str">
        <f t="shared" si="171"/>
        <v/>
      </c>
      <c r="U559" s="37" t="str">
        <f t="shared" si="165"/>
        <v/>
      </c>
      <c r="V559" s="37" t="str">
        <f t="shared" si="166"/>
        <v/>
      </c>
      <c r="W559" s="206" t="str">
        <f t="shared" si="183"/>
        <v/>
      </c>
      <c r="X559" s="206" t="str">
        <f t="shared" si="184"/>
        <v/>
      </c>
      <c r="Y559" s="37" t="str">
        <f t="shared" si="181"/>
        <v/>
      </c>
      <c r="Z559" s="37" t="str">
        <f t="shared" si="182"/>
        <v/>
      </c>
      <c r="AA559" s="38" t="str">
        <f t="shared" si="172"/>
        <v/>
      </c>
      <c r="AB559" s="39" t="str">
        <f t="shared" si="173"/>
        <v/>
      </c>
      <c r="AC559" s="146" t="str">
        <f>IF(ISBLANK($F559),"",IF(ISNA(VBLookup($F559,Сектора!$B$2:$G$6725,4)),"Unknown",VBLookup($F559,Сектора!$B$2:$G$6725,4)))</f>
        <v/>
      </c>
      <c r="AD559" s="146" t="str">
        <f>IF(ISBLANK($F559),"",IF(ISNA(VBLookup($F559,Сектора!$B$2:$G$6725,3)),"Unknown",VBLookup($F559,Сектора!$B$2:$G$6725,3)))</f>
        <v/>
      </c>
      <c r="AE559" s="146" t="str">
        <f>IF(ISBLANK($F559),"",IF(ISNA(VBLookup($F559,Сектора!$B$2:$G$6725,6)),"Unknown",VBLookup($F559,Сектора!$B$2:$G$6725,6)))</f>
        <v/>
      </c>
      <c r="AF559" s="146" t="str">
        <f>IF(ISNUMBER($B559),VBLookup(WEEKDAY($B559,2),Служебный!$I$2:$J$8,2),"")</f>
        <v/>
      </c>
      <c r="AG559" s="38" t="str">
        <f t="shared" si="174"/>
        <v/>
      </c>
      <c r="AH559" s="146" t="str">
        <f>IF(ISNUMBER($B559),VBLookup(MONTH($B559),Служебный!$L$2:$M$13,2),"")</f>
        <v/>
      </c>
      <c r="AI559" s="38" t="str">
        <f t="shared" si="175"/>
        <v/>
      </c>
      <c r="AJ559" s="210" t="str">
        <f t="shared" si="176"/>
        <v/>
      </c>
      <c r="AK559" s="211" t="str">
        <f t="shared" si="167"/>
        <v/>
      </c>
      <c r="AL559" s="212" t="str">
        <f t="shared" si="177"/>
        <v/>
      </c>
      <c r="AM559" s="213" t="str">
        <f t="shared" si="180"/>
        <v/>
      </c>
      <c r="AN559" s="213" t="str">
        <f t="shared" si="178"/>
        <v/>
      </c>
      <c r="AO559" s="212" t="str">
        <f t="shared" si="179"/>
        <v/>
      </c>
    </row>
    <row r="560" spans="1:41" x14ac:dyDescent="0.25">
      <c r="A560" s="72">
        <v>559</v>
      </c>
      <c r="B560" s="214"/>
      <c r="C560" s="214"/>
      <c r="D560" s="204"/>
      <c r="E560" s="204"/>
      <c r="F560" s="151"/>
      <c r="G560" s="151"/>
      <c r="H560" s="36"/>
      <c r="I560" s="80"/>
      <c r="J560" s="80"/>
      <c r="K560" s="81"/>
      <c r="L560" s="152"/>
      <c r="M560" s="152"/>
      <c r="N560" s="215"/>
      <c r="O560" s="152"/>
      <c r="P560" s="80"/>
      <c r="Q560" s="37" t="str">
        <f t="shared" si="168"/>
        <v/>
      </c>
      <c r="R560" s="37" t="str">
        <f t="shared" si="169"/>
        <v/>
      </c>
      <c r="S560" s="37" t="str">
        <f t="shared" si="170"/>
        <v/>
      </c>
      <c r="T560" s="69" t="str">
        <f t="shared" si="171"/>
        <v/>
      </c>
      <c r="U560" s="37" t="str">
        <f t="shared" si="165"/>
        <v/>
      </c>
      <c r="V560" s="37" t="str">
        <f t="shared" si="166"/>
        <v/>
      </c>
      <c r="W560" s="206" t="str">
        <f t="shared" si="183"/>
        <v/>
      </c>
      <c r="X560" s="206" t="str">
        <f t="shared" si="184"/>
        <v/>
      </c>
      <c r="Y560" s="37" t="str">
        <f t="shared" si="181"/>
        <v/>
      </c>
      <c r="Z560" s="37" t="str">
        <f t="shared" si="182"/>
        <v/>
      </c>
      <c r="AA560" s="38" t="str">
        <f t="shared" si="172"/>
        <v/>
      </c>
      <c r="AB560" s="39" t="str">
        <f t="shared" si="173"/>
        <v/>
      </c>
      <c r="AC560" s="146" t="str">
        <f>IF(ISBLANK($F560),"",IF(ISNA(VBLookup($F560,Сектора!$B$2:$G$6725,4)),"Unknown",VBLookup($F560,Сектора!$B$2:$G$6725,4)))</f>
        <v/>
      </c>
      <c r="AD560" s="146" t="str">
        <f>IF(ISBLANK($F560),"",IF(ISNA(VBLookup($F560,Сектора!$B$2:$G$6725,3)),"Unknown",VBLookup($F560,Сектора!$B$2:$G$6725,3)))</f>
        <v/>
      </c>
      <c r="AE560" s="146" t="str">
        <f>IF(ISBLANK($F560),"",IF(ISNA(VBLookup($F560,Сектора!$B$2:$G$6725,6)),"Unknown",VBLookup($F560,Сектора!$B$2:$G$6725,6)))</f>
        <v/>
      </c>
      <c r="AF560" s="146" t="str">
        <f>IF(ISNUMBER($B560),VBLookup(WEEKDAY($B560,2),Служебный!$I$2:$J$8,2),"")</f>
        <v/>
      </c>
      <c r="AG560" s="38" t="str">
        <f t="shared" si="174"/>
        <v/>
      </c>
      <c r="AH560" s="146" t="str">
        <f>IF(ISNUMBER($B560),VBLookup(MONTH($B560),Служебный!$L$2:$M$13,2),"")</f>
        <v/>
      </c>
      <c r="AI560" s="38" t="str">
        <f t="shared" si="175"/>
        <v/>
      </c>
      <c r="AJ560" s="210" t="str">
        <f t="shared" si="176"/>
        <v/>
      </c>
      <c r="AK560" s="211" t="str">
        <f t="shared" si="167"/>
        <v/>
      </c>
      <c r="AL560" s="212" t="str">
        <f t="shared" si="177"/>
        <v/>
      </c>
      <c r="AM560" s="213" t="str">
        <f t="shared" si="180"/>
        <v/>
      </c>
      <c r="AN560" s="213" t="str">
        <f t="shared" si="178"/>
        <v/>
      </c>
      <c r="AO560" s="212" t="str">
        <f t="shared" si="179"/>
        <v/>
      </c>
    </row>
    <row r="561" spans="1:41" x14ac:dyDescent="0.25">
      <c r="A561" s="72">
        <v>560</v>
      </c>
      <c r="B561" s="214"/>
      <c r="C561" s="214"/>
      <c r="D561" s="204"/>
      <c r="E561" s="204"/>
      <c r="F561" s="151"/>
      <c r="G561" s="151"/>
      <c r="H561" s="36"/>
      <c r="I561" s="80"/>
      <c r="J561" s="80"/>
      <c r="K561" s="81"/>
      <c r="L561" s="152"/>
      <c r="M561" s="152"/>
      <c r="N561" s="215"/>
      <c r="O561" s="152"/>
      <c r="P561" s="80"/>
      <c r="Q561" s="37" t="str">
        <f t="shared" si="168"/>
        <v/>
      </c>
      <c r="R561" s="37" t="str">
        <f t="shared" si="169"/>
        <v/>
      </c>
      <c r="S561" s="37" t="str">
        <f t="shared" si="170"/>
        <v/>
      </c>
      <c r="T561" s="69" t="str">
        <f t="shared" si="171"/>
        <v/>
      </c>
      <c r="U561" s="37" t="str">
        <f t="shared" si="165"/>
        <v/>
      </c>
      <c r="V561" s="37" t="str">
        <f t="shared" si="166"/>
        <v/>
      </c>
      <c r="W561" s="206" t="str">
        <f t="shared" si="183"/>
        <v/>
      </c>
      <c r="X561" s="206" t="str">
        <f t="shared" si="184"/>
        <v/>
      </c>
      <c r="Y561" s="37" t="str">
        <f t="shared" si="181"/>
        <v/>
      </c>
      <c r="Z561" s="37" t="str">
        <f t="shared" si="182"/>
        <v/>
      </c>
      <c r="AA561" s="38" t="str">
        <f t="shared" si="172"/>
        <v/>
      </c>
      <c r="AB561" s="39" t="str">
        <f t="shared" si="173"/>
        <v/>
      </c>
      <c r="AC561" s="146" t="str">
        <f>IF(ISBLANK($F561),"",IF(ISNA(VBLookup($F561,Сектора!$B$2:$G$6725,4)),"Unknown",VBLookup($F561,Сектора!$B$2:$G$6725,4)))</f>
        <v/>
      </c>
      <c r="AD561" s="146" t="str">
        <f>IF(ISBLANK($F561),"",IF(ISNA(VBLookup($F561,Сектора!$B$2:$G$6725,3)),"Unknown",VBLookup($F561,Сектора!$B$2:$G$6725,3)))</f>
        <v/>
      </c>
      <c r="AE561" s="146" t="str">
        <f>IF(ISBLANK($F561),"",IF(ISNA(VBLookup($F561,Сектора!$B$2:$G$6725,6)),"Unknown",VBLookup($F561,Сектора!$B$2:$G$6725,6)))</f>
        <v/>
      </c>
      <c r="AF561" s="146" t="str">
        <f>IF(ISNUMBER($B561),VBLookup(WEEKDAY($B561,2),Служебный!$I$2:$J$8,2),"")</f>
        <v/>
      </c>
      <c r="AG561" s="38" t="str">
        <f t="shared" si="174"/>
        <v/>
      </c>
      <c r="AH561" s="146" t="str">
        <f>IF(ISNUMBER($B561),VBLookup(MONTH($B561),Служебный!$L$2:$M$13,2),"")</f>
        <v/>
      </c>
      <c r="AI561" s="38" t="str">
        <f t="shared" si="175"/>
        <v/>
      </c>
      <c r="AJ561" s="210" t="str">
        <f t="shared" si="176"/>
        <v/>
      </c>
      <c r="AK561" s="211" t="str">
        <f t="shared" si="167"/>
        <v/>
      </c>
      <c r="AL561" s="212" t="str">
        <f t="shared" si="177"/>
        <v/>
      </c>
      <c r="AM561" s="213" t="str">
        <f t="shared" si="180"/>
        <v/>
      </c>
      <c r="AN561" s="213" t="str">
        <f t="shared" si="178"/>
        <v/>
      </c>
      <c r="AO561" s="212" t="str">
        <f t="shared" si="179"/>
        <v/>
      </c>
    </row>
    <row r="562" spans="1:41" x14ac:dyDescent="0.25">
      <c r="A562" s="72">
        <v>561</v>
      </c>
      <c r="B562" s="214"/>
      <c r="C562" s="214"/>
      <c r="D562" s="204"/>
      <c r="E562" s="204"/>
      <c r="F562" s="151"/>
      <c r="G562" s="151"/>
      <c r="H562" s="36"/>
      <c r="I562" s="80"/>
      <c r="J562" s="80"/>
      <c r="K562" s="81"/>
      <c r="L562" s="152"/>
      <c r="M562" s="152"/>
      <c r="N562" s="215"/>
      <c r="O562" s="152"/>
      <c r="P562" s="80"/>
      <c r="Q562" s="37" t="str">
        <f t="shared" si="168"/>
        <v/>
      </c>
      <c r="R562" s="37" t="str">
        <f t="shared" si="169"/>
        <v/>
      </c>
      <c r="S562" s="37" t="str">
        <f t="shared" si="170"/>
        <v/>
      </c>
      <c r="T562" s="69" t="str">
        <f t="shared" si="171"/>
        <v/>
      </c>
      <c r="U562" s="37" t="str">
        <f t="shared" si="165"/>
        <v/>
      </c>
      <c r="V562" s="37" t="str">
        <f t="shared" si="166"/>
        <v/>
      </c>
      <c r="W562" s="206" t="str">
        <f t="shared" si="183"/>
        <v/>
      </c>
      <c r="X562" s="206" t="str">
        <f t="shared" si="184"/>
        <v/>
      </c>
      <c r="Y562" s="37" t="str">
        <f t="shared" si="181"/>
        <v/>
      </c>
      <c r="Z562" s="37" t="str">
        <f t="shared" si="182"/>
        <v/>
      </c>
      <c r="AA562" s="38" t="str">
        <f t="shared" si="172"/>
        <v/>
      </c>
      <c r="AB562" s="39" t="str">
        <f t="shared" si="173"/>
        <v/>
      </c>
      <c r="AC562" s="146" t="str">
        <f>IF(ISBLANK($F562),"",IF(ISNA(VBLookup($F562,Сектора!$B$2:$G$6725,4)),"Unknown",VBLookup($F562,Сектора!$B$2:$G$6725,4)))</f>
        <v/>
      </c>
      <c r="AD562" s="146" t="str">
        <f>IF(ISBLANK($F562),"",IF(ISNA(VBLookup($F562,Сектора!$B$2:$G$6725,3)),"Unknown",VBLookup($F562,Сектора!$B$2:$G$6725,3)))</f>
        <v/>
      </c>
      <c r="AE562" s="146" t="str">
        <f>IF(ISBLANK($F562),"",IF(ISNA(VBLookup($F562,Сектора!$B$2:$G$6725,6)),"Unknown",VBLookup($F562,Сектора!$B$2:$G$6725,6)))</f>
        <v/>
      </c>
      <c r="AF562" s="146" t="str">
        <f>IF(ISNUMBER($B562),VBLookup(WEEKDAY($B562,2),Служебный!$I$2:$J$8,2),"")</f>
        <v/>
      </c>
      <c r="AG562" s="38" t="str">
        <f t="shared" si="174"/>
        <v/>
      </c>
      <c r="AH562" s="146" t="str">
        <f>IF(ISNUMBER($B562),VBLookup(MONTH($B562),Служебный!$L$2:$M$13,2),"")</f>
        <v/>
      </c>
      <c r="AI562" s="38" t="str">
        <f t="shared" si="175"/>
        <v/>
      </c>
      <c r="AJ562" s="210" t="str">
        <f t="shared" si="176"/>
        <v/>
      </c>
      <c r="AK562" s="211" t="str">
        <f t="shared" si="167"/>
        <v/>
      </c>
      <c r="AL562" s="212" t="str">
        <f t="shared" si="177"/>
        <v/>
      </c>
      <c r="AM562" s="213" t="str">
        <f t="shared" si="180"/>
        <v/>
      </c>
      <c r="AN562" s="213" t="str">
        <f t="shared" si="178"/>
        <v/>
      </c>
      <c r="AO562" s="212" t="str">
        <f t="shared" si="179"/>
        <v/>
      </c>
    </row>
    <row r="563" spans="1:41" x14ac:dyDescent="0.25">
      <c r="A563" s="72">
        <v>562</v>
      </c>
      <c r="B563" s="214"/>
      <c r="C563" s="214"/>
      <c r="D563" s="204"/>
      <c r="E563" s="204"/>
      <c r="F563" s="151"/>
      <c r="G563" s="151"/>
      <c r="H563" s="36"/>
      <c r="I563" s="80"/>
      <c r="J563" s="80"/>
      <c r="K563" s="81"/>
      <c r="L563" s="152"/>
      <c r="M563" s="152"/>
      <c r="N563" s="215"/>
      <c r="O563" s="152"/>
      <c r="P563" s="80"/>
      <c r="Q563" s="37" t="str">
        <f t="shared" si="168"/>
        <v/>
      </c>
      <c r="R563" s="37" t="str">
        <f t="shared" si="169"/>
        <v/>
      </c>
      <c r="S563" s="37" t="str">
        <f t="shared" si="170"/>
        <v/>
      </c>
      <c r="T563" s="69" t="str">
        <f t="shared" si="171"/>
        <v/>
      </c>
      <c r="U563" s="37" t="str">
        <f t="shared" si="165"/>
        <v/>
      </c>
      <c r="V563" s="37" t="str">
        <f t="shared" si="166"/>
        <v/>
      </c>
      <c r="W563" s="206" t="str">
        <f t="shared" si="183"/>
        <v/>
      </c>
      <c r="X563" s="206" t="str">
        <f t="shared" si="184"/>
        <v/>
      </c>
      <c r="Y563" s="37" t="str">
        <f t="shared" si="181"/>
        <v/>
      </c>
      <c r="Z563" s="37" t="str">
        <f t="shared" si="182"/>
        <v/>
      </c>
      <c r="AA563" s="38" t="str">
        <f t="shared" si="172"/>
        <v/>
      </c>
      <c r="AB563" s="39" t="str">
        <f t="shared" si="173"/>
        <v/>
      </c>
      <c r="AC563" s="146" t="str">
        <f>IF(ISBLANK($F563),"",IF(ISNA(VBLookup($F563,Сектора!$B$2:$G$6725,4)),"Unknown",VBLookup($F563,Сектора!$B$2:$G$6725,4)))</f>
        <v/>
      </c>
      <c r="AD563" s="146" t="str">
        <f>IF(ISBLANK($F563),"",IF(ISNA(VBLookup($F563,Сектора!$B$2:$G$6725,3)),"Unknown",VBLookup($F563,Сектора!$B$2:$G$6725,3)))</f>
        <v/>
      </c>
      <c r="AE563" s="146" t="str">
        <f>IF(ISBLANK($F563),"",IF(ISNA(VBLookup($F563,Сектора!$B$2:$G$6725,6)),"Unknown",VBLookup($F563,Сектора!$B$2:$G$6725,6)))</f>
        <v/>
      </c>
      <c r="AF563" s="146" t="str">
        <f>IF(ISNUMBER($B563),VBLookup(WEEKDAY($B563,2),Служебный!$I$2:$J$8,2),"")</f>
        <v/>
      </c>
      <c r="AG563" s="38" t="str">
        <f t="shared" si="174"/>
        <v/>
      </c>
      <c r="AH563" s="146" t="str">
        <f>IF(ISNUMBER($B563),VBLookup(MONTH($B563),Служебный!$L$2:$M$13,2),"")</f>
        <v/>
      </c>
      <c r="AI563" s="38" t="str">
        <f t="shared" si="175"/>
        <v/>
      </c>
      <c r="AJ563" s="210" t="str">
        <f t="shared" si="176"/>
        <v/>
      </c>
      <c r="AK563" s="211" t="str">
        <f t="shared" si="167"/>
        <v/>
      </c>
      <c r="AL563" s="212" t="str">
        <f t="shared" si="177"/>
        <v/>
      </c>
      <c r="AM563" s="213" t="str">
        <f t="shared" si="180"/>
        <v/>
      </c>
      <c r="AN563" s="213" t="str">
        <f t="shared" si="178"/>
        <v/>
      </c>
      <c r="AO563" s="212" t="str">
        <f t="shared" si="179"/>
        <v/>
      </c>
    </row>
    <row r="564" spans="1:41" x14ac:dyDescent="0.25">
      <c r="A564" s="72">
        <v>563</v>
      </c>
      <c r="B564" s="214"/>
      <c r="C564" s="214"/>
      <c r="D564" s="204"/>
      <c r="E564" s="204"/>
      <c r="F564" s="151"/>
      <c r="G564" s="151"/>
      <c r="H564" s="36"/>
      <c r="I564" s="80"/>
      <c r="J564" s="80"/>
      <c r="K564" s="81"/>
      <c r="L564" s="152"/>
      <c r="M564" s="152"/>
      <c r="N564" s="215"/>
      <c r="O564" s="152"/>
      <c r="P564" s="80"/>
      <c r="Q564" s="37" t="str">
        <f t="shared" si="168"/>
        <v/>
      </c>
      <c r="R564" s="37" t="str">
        <f t="shared" si="169"/>
        <v/>
      </c>
      <c r="S564" s="37" t="str">
        <f t="shared" si="170"/>
        <v/>
      </c>
      <c r="T564" s="69" t="str">
        <f t="shared" si="171"/>
        <v/>
      </c>
      <c r="U564" s="37" t="str">
        <f t="shared" si="165"/>
        <v/>
      </c>
      <c r="V564" s="37" t="str">
        <f t="shared" si="166"/>
        <v/>
      </c>
      <c r="W564" s="206" t="str">
        <f t="shared" si="183"/>
        <v/>
      </c>
      <c r="X564" s="206" t="str">
        <f t="shared" si="184"/>
        <v/>
      </c>
      <c r="Y564" s="37" t="str">
        <f t="shared" si="181"/>
        <v/>
      </c>
      <c r="Z564" s="37" t="str">
        <f t="shared" si="182"/>
        <v/>
      </c>
      <c r="AA564" s="38" t="str">
        <f t="shared" si="172"/>
        <v/>
      </c>
      <c r="AB564" s="39" t="str">
        <f t="shared" si="173"/>
        <v/>
      </c>
      <c r="AC564" s="146" t="str">
        <f>IF(ISBLANK($F564),"",IF(ISNA(VBLookup($F564,Сектора!$B$2:$G$6725,4)),"Unknown",VBLookup($F564,Сектора!$B$2:$G$6725,4)))</f>
        <v/>
      </c>
      <c r="AD564" s="146" t="str">
        <f>IF(ISBLANK($F564),"",IF(ISNA(VBLookup($F564,Сектора!$B$2:$G$6725,3)),"Unknown",VBLookup($F564,Сектора!$B$2:$G$6725,3)))</f>
        <v/>
      </c>
      <c r="AE564" s="146" t="str">
        <f>IF(ISBLANK($F564),"",IF(ISNA(VBLookup($F564,Сектора!$B$2:$G$6725,6)),"Unknown",VBLookup($F564,Сектора!$B$2:$G$6725,6)))</f>
        <v/>
      </c>
      <c r="AF564" s="146" t="str">
        <f>IF(ISNUMBER($B564),VBLookup(WEEKDAY($B564,2),Служебный!$I$2:$J$8,2),"")</f>
        <v/>
      </c>
      <c r="AG564" s="38" t="str">
        <f t="shared" si="174"/>
        <v/>
      </c>
      <c r="AH564" s="146" t="str">
        <f>IF(ISNUMBER($B564),VBLookup(MONTH($B564),Служебный!$L$2:$M$13,2),"")</f>
        <v/>
      </c>
      <c r="AI564" s="38" t="str">
        <f t="shared" si="175"/>
        <v/>
      </c>
      <c r="AJ564" s="210" t="str">
        <f t="shared" si="176"/>
        <v/>
      </c>
      <c r="AK564" s="211" t="str">
        <f t="shared" si="167"/>
        <v/>
      </c>
      <c r="AL564" s="212" t="str">
        <f t="shared" si="177"/>
        <v/>
      </c>
      <c r="AM564" s="213" t="str">
        <f t="shared" si="180"/>
        <v/>
      </c>
      <c r="AN564" s="213" t="str">
        <f t="shared" si="178"/>
        <v/>
      </c>
      <c r="AO564" s="212" t="str">
        <f t="shared" si="179"/>
        <v/>
      </c>
    </row>
    <row r="565" spans="1:41" x14ac:dyDescent="0.25">
      <c r="A565" s="72">
        <v>564</v>
      </c>
      <c r="B565" s="214"/>
      <c r="C565" s="214"/>
      <c r="D565" s="204"/>
      <c r="E565" s="204"/>
      <c r="F565" s="151"/>
      <c r="G565" s="151"/>
      <c r="H565" s="36"/>
      <c r="I565" s="80"/>
      <c r="J565" s="80"/>
      <c r="K565" s="81"/>
      <c r="L565" s="152"/>
      <c r="M565" s="152"/>
      <c r="N565" s="215"/>
      <c r="O565" s="152"/>
      <c r="P565" s="80"/>
      <c r="Q565" s="37" t="str">
        <f t="shared" si="168"/>
        <v/>
      </c>
      <c r="R565" s="37" t="str">
        <f t="shared" si="169"/>
        <v/>
      </c>
      <c r="S565" s="37" t="str">
        <f t="shared" si="170"/>
        <v/>
      </c>
      <c r="T565" s="69" t="str">
        <f t="shared" si="171"/>
        <v/>
      </c>
      <c r="U565" s="37" t="str">
        <f t="shared" si="165"/>
        <v/>
      </c>
      <c r="V565" s="37" t="str">
        <f t="shared" si="166"/>
        <v/>
      </c>
      <c r="W565" s="206" t="str">
        <f t="shared" si="183"/>
        <v/>
      </c>
      <c r="X565" s="206" t="str">
        <f t="shared" si="184"/>
        <v/>
      </c>
      <c r="Y565" s="37" t="str">
        <f t="shared" si="181"/>
        <v/>
      </c>
      <c r="Z565" s="37" t="str">
        <f t="shared" si="182"/>
        <v/>
      </c>
      <c r="AA565" s="38" t="str">
        <f t="shared" si="172"/>
        <v/>
      </c>
      <c r="AB565" s="39" t="str">
        <f t="shared" si="173"/>
        <v/>
      </c>
      <c r="AC565" s="146" t="str">
        <f>IF(ISBLANK($F565),"",IF(ISNA(VBLookup($F565,Сектора!$B$2:$G$6725,4)),"Unknown",VBLookup($F565,Сектора!$B$2:$G$6725,4)))</f>
        <v/>
      </c>
      <c r="AD565" s="146" t="str">
        <f>IF(ISBLANK($F565),"",IF(ISNA(VBLookup($F565,Сектора!$B$2:$G$6725,3)),"Unknown",VBLookup($F565,Сектора!$B$2:$G$6725,3)))</f>
        <v/>
      </c>
      <c r="AE565" s="146" t="str">
        <f>IF(ISBLANK($F565),"",IF(ISNA(VBLookup($F565,Сектора!$B$2:$G$6725,6)),"Unknown",VBLookup($F565,Сектора!$B$2:$G$6725,6)))</f>
        <v/>
      </c>
      <c r="AF565" s="146" t="str">
        <f>IF(ISNUMBER($B565),VBLookup(WEEKDAY($B565,2),Служебный!$I$2:$J$8,2),"")</f>
        <v/>
      </c>
      <c r="AG565" s="38" t="str">
        <f t="shared" si="174"/>
        <v/>
      </c>
      <c r="AH565" s="146" t="str">
        <f>IF(ISNUMBER($B565),VBLookup(MONTH($B565),Служебный!$L$2:$M$13,2),"")</f>
        <v/>
      </c>
      <c r="AI565" s="38" t="str">
        <f t="shared" si="175"/>
        <v/>
      </c>
      <c r="AJ565" s="210" t="str">
        <f t="shared" si="176"/>
        <v/>
      </c>
      <c r="AK565" s="211" t="str">
        <f t="shared" si="167"/>
        <v/>
      </c>
      <c r="AL565" s="212" t="str">
        <f t="shared" si="177"/>
        <v/>
      </c>
      <c r="AM565" s="213" t="str">
        <f t="shared" si="180"/>
        <v/>
      </c>
      <c r="AN565" s="213" t="str">
        <f t="shared" si="178"/>
        <v/>
      </c>
      <c r="AO565" s="212" t="str">
        <f t="shared" si="179"/>
        <v/>
      </c>
    </row>
    <row r="566" spans="1:41" x14ac:dyDescent="0.25">
      <c r="A566" s="72">
        <v>565</v>
      </c>
      <c r="B566" s="214"/>
      <c r="C566" s="214"/>
      <c r="D566" s="204"/>
      <c r="E566" s="204"/>
      <c r="F566" s="151"/>
      <c r="G566" s="151"/>
      <c r="H566" s="36"/>
      <c r="I566" s="80"/>
      <c r="J566" s="80"/>
      <c r="K566" s="81"/>
      <c r="L566" s="152"/>
      <c r="M566" s="152"/>
      <c r="N566" s="215"/>
      <c r="O566" s="152"/>
      <c r="P566" s="80"/>
      <c r="Q566" s="37" t="str">
        <f t="shared" si="168"/>
        <v/>
      </c>
      <c r="R566" s="37" t="str">
        <f t="shared" si="169"/>
        <v/>
      </c>
      <c r="S566" s="37" t="str">
        <f t="shared" si="170"/>
        <v/>
      </c>
      <c r="T566" s="69" t="str">
        <f t="shared" si="171"/>
        <v/>
      </c>
      <c r="U566" s="37" t="str">
        <f t="shared" si="165"/>
        <v/>
      </c>
      <c r="V566" s="37" t="str">
        <f t="shared" si="166"/>
        <v/>
      </c>
      <c r="W566" s="206" t="str">
        <f t="shared" si="183"/>
        <v/>
      </c>
      <c r="X566" s="206" t="str">
        <f t="shared" si="184"/>
        <v/>
      </c>
      <c r="Y566" s="37" t="str">
        <f t="shared" si="181"/>
        <v/>
      </c>
      <c r="Z566" s="37" t="str">
        <f t="shared" si="182"/>
        <v/>
      </c>
      <c r="AA566" s="38" t="str">
        <f t="shared" si="172"/>
        <v/>
      </c>
      <c r="AB566" s="39" t="str">
        <f t="shared" si="173"/>
        <v/>
      </c>
      <c r="AC566" s="146" t="str">
        <f>IF(ISBLANK($F566),"",IF(ISNA(VBLookup($F566,Сектора!$B$2:$G$6725,4)),"Unknown",VBLookup($F566,Сектора!$B$2:$G$6725,4)))</f>
        <v/>
      </c>
      <c r="AD566" s="146" t="str">
        <f>IF(ISBLANK($F566),"",IF(ISNA(VBLookup($F566,Сектора!$B$2:$G$6725,3)),"Unknown",VBLookup($F566,Сектора!$B$2:$G$6725,3)))</f>
        <v/>
      </c>
      <c r="AE566" s="146" t="str">
        <f>IF(ISBLANK($F566),"",IF(ISNA(VBLookup($F566,Сектора!$B$2:$G$6725,6)),"Unknown",VBLookup($F566,Сектора!$B$2:$G$6725,6)))</f>
        <v/>
      </c>
      <c r="AF566" s="146" t="str">
        <f>IF(ISNUMBER($B566),VBLookup(WEEKDAY($B566,2),Служебный!$I$2:$J$8,2),"")</f>
        <v/>
      </c>
      <c r="AG566" s="38" t="str">
        <f t="shared" si="174"/>
        <v/>
      </c>
      <c r="AH566" s="146" t="str">
        <f>IF(ISNUMBER($B566),VBLookup(MONTH($B566),Служебный!$L$2:$M$13,2),"")</f>
        <v/>
      </c>
      <c r="AI566" s="38" t="str">
        <f t="shared" si="175"/>
        <v/>
      </c>
      <c r="AJ566" s="210" t="str">
        <f t="shared" si="176"/>
        <v/>
      </c>
      <c r="AK566" s="211" t="str">
        <f t="shared" si="167"/>
        <v/>
      </c>
      <c r="AL566" s="212" t="str">
        <f t="shared" si="177"/>
        <v/>
      </c>
      <c r="AM566" s="213" t="str">
        <f t="shared" si="180"/>
        <v/>
      </c>
      <c r="AN566" s="213" t="str">
        <f t="shared" si="178"/>
        <v/>
      </c>
      <c r="AO566" s="212" t="str">
        <f t="shared" si="179"/>
        <v/>
      </c>
    </row>
    <row r="567" spans="1:41" x14ac:dyDescent="0.25">
      <c r="A567" s="72">
        <v>566</v>
      </c>
      <c r="B567" s="214"/>
      <c r="C567" s="214"/>
      <c r="D567" s="204"/>
      <c r="E567" s="204"/>
      <c r="F567" s="151"/>
      <c r="G567" s="151"/>
      <c r="H567" s="36"/>
      <c r="I567" s="80"/>
      <c r="J567" s="80"/>
      <c r="K567" s="81"/>
      <c r="L567" s="152"/>
      <c r="M567" s="152"/>
      <c r="N567" s="215"/>
      <c r="O567" s="152"/>
      <c r="P567" s="80"/>
      <c r="Q567" s="37" t="str">
        <f t="shared" si="168"/>
        <v/>
      </c>
      <c r="R567" s="37" t="str">
        <f t="shared" si="169"/>
        <v/>
      </c>
      <c r="S567" s="37" t="str">
        <f t="shared" si="170"/>
        <v/>
      </c>
      <c r="T567" s="69" t="str">
        <f t="shared" si="171"/>
        <v/>
      </c>
      <c r="U567" s="37" t="str">
        <f t="shared" si="165"/>
        <v/>
      </c>
      <c r="V567" s="37" t="str">
        <f t="shared" si="166"/>
        <v/>
      </c>
      <c r="W567" s="206" t="str">
        <f t="shared" si="183"/>
        <v/>
      </c>
      <c r="X567" s="206" t="str">
        <f t="shared" si="184"/>
        <v/>
      </c>
      <c r="Y567" s="37" t="str">
        <f t="shared" si="181"/>
        <v/>
      </c>
      <c r="Z567" s="37" t="str">
        <f t="shared" si="182"/>
        <v/>
      </c>
      <c r="AA567" s="38" t="str">
        <f t="shared" si="172"/>
        <v/>
      </c>
      <c r="AB567" s="39" t="str">
        <f t="shared" si="173"/>
        <v/>
      </c>
      <c r="AC567" s="146" t="str">
        <f>IF(ISBLANK($F567),"",IF(ISNA(VBLookup($F567,Сектора!$B$2:$G$6725,4)),"Unknown",VBLookup($F567,Сектора!$B$2:$G$6725,4)))</f>
        <v/>
      </c>
      <c r="AD567" s="146" t="str">
        <f>IF(ISBLANK($F567),"",IF(ISNA(VBLookup($F567,Сектора!$B$2:$G$6725,3)),"Unknown",VBLookup($F567,Сектора!$B$2:$G$6725,3)))</f>
        <v/>
      </c>
      <c r="AE567" s="146" t="str">
        <f>IF(ISBLANK($F567),"",IF(ISNA(VBLookup($F567,Сектора!$B$2:$G$6725,6)),"Unknown",VBLookup($F567,Сектора!$B$2:$G$6725,6)))</f>
        <v/>
      </c>
      <c r="AF567" s="146" t="str">
        <f>IF(ISNUMBER($B567),VBLookup(WEEKDAY($B567,2),Служебный!$I$2:$J$8,2),"")</f>
        <v/>
      </c>
      <c r="AG567" s="38" t="str">
        <f t="shared" si="174"/>
        <v/>
      </c>
      <c r="AH567" s="146" t="str">
        <f>IF(ISNUMBER($B567),VBLookup(MONTH($B567),Служебный!$L$2:$M$13,2),"")</f>
        <v/>
      </c>
      <c r="AI567" s="38" t="str">
        <f t="shared" si="175"/>
        <v/>
      </c>
      <c r="AJ567" s="210" t="str">
        <f t="shared" si="176"/>
        <v/>
      </c>
      <c r="AK567" s="211" t="str">
        <f t="shared" si="167"/>
        <v/>
      </c>
      <c r="AL567" s="212" t="str">
        <f t="shared" si="177"/>
        <v/>
      </c>
      <c r="AM567" s="213" t="str">
        <f t="shared" si="180"/>
        <v/>
      </c>
      <c r="AN567" s="213" t="str">
        <f t="shared" si="178"/>
        <v/>
      </c>
      <c r="AO567" s="212" t="str">
        <f t="shared" si="179"/>
        <v/>
      </c>
    </row>
    <row r="568" spans="1:41" x14ac:dyDescent="0.25">
      <c r="A568" s="72">
        <v>567</v>
      </c>
      <c r="B568" s="214"/>
      <c r="C568" s="214"/>
      <c r="D568" s="204"/>
      <c r="E568" s="204"/>
      <c r="F568" s="151"/>
      <c r="G568" s="151"/>
      <c r="H568" s="36"/>
      <c r="I568" s="80"/>
      <c r="J568" s="80"/>
      <c r="K568" s="81"/>
      <c r="L568" s="152"/>
      <c r="M568" s="152"/>
      <c r="N568" s="215"/>
      <c r="O568" s="152"/>
      <c r="P568" s="80"/>
      <c r="Q568" s="37" t="str">
        <f t="shared" si="168"/>
        <v/>
      </c>
      <c r="R568" s="37" t="str">
        <f t="shared" si="169"/>
        <v/>
      </c>
      <c r="S568" s="37" t="str">
        <f t="shared" si="170"/>
        <v/>
      </c>
      <c r="T568" s="69" t="str">
        <f t="shared" si="171"/>
        <v/>
      </c>
      <c r="U568" s="37" t="str">
        <f t="shared" si="165"/>
        <v/>
      </c>
      <c r="V568" s="37" t="str">
        <f t="shared" si="166"/>
        <v/>
      </c>
      <c r="W568" s="206" t="str">
        <f t="shared" si="183"/>
        <v/>
      </c>
      <c r="X568" s="206" t="str">
        <f t="shared" si="184"/>
        <v/>
      </c>
      <c r="Y568" s="37" t="str">
        <f t="shared" si="181"/>
        <v/>
      </c>
      <c r="Z568" s="37" t="str">
        <f t="shared" si="182"/>
        <v/>
      </c>
      <c r="AA568" s="38" t="str">
        <f t="shared" si="172"/>
        <v/>
      </c>
      <c r="AB568" s="39" t="str">
        <f t="shared" si="173"/>
        <v/>
      </c>
      <c r="AC568" s="146" t="str">
        <f>IF(ISBLANK($F568),"",IF(ISNA(VBLookup($F568,Сектора!$B$2:$G$6725,4)),"Unknown",VBLookup($F568,Сектора!$B$2:$G$6725,4)))</f>
        <v/>
      </c>
      <c r="AD568" s="146" t="str">
        <f>IF(ISBLANK($F568),"",IF(ISNA(VBLookup($F568,Сектора!$B$2:$G$6725,3)),"Unknown",VBLookup($F568,Сектора!$B$2:$G$6725,3)))</f>
        <v/>
      </c>
      <c r="AE568" s="146" t="str">
        <f>IF(ISBLANK($F568),"",IF(ISNA(VBLookup($F568,Сектора!$B$2:$G$6725,6)),"Unknown",VBLookup($F568,Сектора!$B$2:$G$6725,6)))</f>
        <v/>
      </c>
      <c r="AF568" s="146" t="str">
        <f>IF(ISNUMBER($B568),VBLookup(WEEKDAY($B568,2),Служебный!$I$2:$J$8,2),"")</f>
        <v/>
      </c>
      <c r="AG568" s="38" t="str">
        <f t="shared" si="174"/>
        <v/>
      </c>
      <c r="AH568" s="146" t="str">
        <f>IF(ISNUMBER($B568),VBLookup(MONTH($B568),Служебный!$L$2:$M$13,2),"")</f>
        <v/>
      </c>
      <c r="AI568" s="38" t="str">
        <f t="shared" si="175"/>
        <v/>
      </c>
      <c r="AJ568" s="210" t="str">
        <f t="shared" si="176"/>
        <v/>
      </c>
      <c r="AK568" s="211" t="str">
        <f t="shared" si="167"/>
        <v/>
      </c>
      <c r="AL568" s="212" t="str">
        <f t="shared" si="177"/>
        <v/>
      </c>
      <c r="AM568" s="213" t="str">
        <f t="shared" si="180"/>
        <v/>
      </c>
      <c r="AN568" s="213" t="str">
        <f t="shared" si="178"/>
        <v/>
      </c>
      <c r="AO568" s="212" t="str">
        <f t="shared" si="179"/>
        <v/>
      </c>
    </row>
    <row r="569" spans="1:41" x14ac:dyDescent="0.25">
      <c r="A569" s="72">
        <v>568</v>
      </c>
      <c r="B569" s="214"/>
      <c r="C569" s="214"/>
      <c r="D569" s="204"/>
      <c r="E569" s="204"/>
      <c r="F569" s="151"/>
      <c r="G569" s="151"/>
      <c r="H569" s="36"/>
      <c r="I569" s="80"/>
      <c r="J569" s="80"/>
      <c r="K569" s="81"/>
      <c r="L569" s="152"/>
      <c r="M569" s="152"/>
      <c r="N569" s="215"/>
      <c r="O569" s="152"/>
      <c r="P569" s="80"/>
      <c r="Q569" s="37" t="str">
        <f t="shared" si="168"/>
        <v/>
      </c>
      <c r="R569" s="37" t="str">
        <f t="shared" si="169"/>
        <v/>
      </c>
      <c r="S569" s="37" t="str">
        <f t="shared" si="170"/>
        <v/>
      </c>
      <c r="T569" s="69" t="str">
        <f t="shared" si="171"/>
        <v/>
      </c>
      <c r="U569" s="37" t="str">
        <f t="shared" si="165"/>
        <v/>
      </c>
      <c r="V569" s="37" t="str">
        <f t="shared" si="166"/>
        <v/>
      </c>
      <c r="W569" s="206" t="str">
        <f t="shared" si="183"/>
        <v/>
      </c>
      <c r="X569" s="206" t="str">
        <f t="shared" si="184"/>
        <v/>
      </c>
      <c r="Y569" s="37" t="str">
        <f t="shared" si="181"/>
        <v/>
      </c>
      <c r="Z569" s="37" t="str">
        <f t="shared" si="182"/>
        <v/>
      </c>
      <c r="AA569" s="38" t="str">
        <f t="shared" si="172"/>
        <v/>
      </c>
      <c r="AB569" s="39" t="str">
        <f t="shared" si="173"/>
        <v/>
      </c>
      <c r="AC569" s="146" t="str">
        <f>IF(ISBLANK($F569),"",IF(ISNA(VBLookup($F569,Сектора!$B$2:$G$6725,4)),"Unknown",VBLookup($F569,Сектора!$B$2:$G$6725,4)))</f>
        <v/>
      </c>
      <c r="AD569" s="146" t="str">
        <f>IF(ISBLANK($F569),"",IF(ISNA(VBLookup($F569,Сектора!$B$2:$G$6725,3)),"Unknown",VBLookup($F569,Сектора!$B$2:$G$6725,3)))</f>
        <v/>
      </c>
      <c r="AE569" s="146" t="str">
        <f>IF(ISBLANK($F569),"",IF(ISNA(VBLookup($F569,Сектора!$B$2:$G$6725,6)),"Unknown",VBLookup($F569,Сектора!$B$2:$G$6725,6)))</f>
        <v/>
      </c>
      <c r="AF569" s="146" t="str">
        <f>IF(ISNUMBER($B569),VBLookup(WEEKDAY($B569,2),Служебный!$I$2:$J$8,2),"")</f>
        <v/>
      </c>
      <c r="AG569" s="38" t="str">
        <f t="shared" si="174"/>
        <v/>
      </c>
      <c r="AH569" s="146" t="str">
        <f>IF(ISNUMBER($B569),VBLookup(MONTH($B569),Служебный!$L$2:$M$13,2),"")</f>
        <v/>
      </c>
      <c r="AI569" s="38" t="str">
        <f t="shared" si="175"/>
        <v/>
      </c>
      <c r="AJ569" s="210" t="str">
        <f t="shared" si="176"/>
        <v/>
      </c>
      <c r="AK569" s="211" t="str">
        <f t="shared" si="167"/>
        <v/>
      </c>
      <c r="AL569" s="212" t="str">
        <f t="shared" si="177"/>
        <v/>
      </c>
      <c r="AM569" s="213" t="str">
        <f t="shared" si="180"/>
        <v/>
      </c>
      <c r="AN569" s="213" t="str">
        <f t="shared" si="178"/>
        <v/>
      </c>
      <c r="AO569" s="212" t="str">
        <f t="shared" si="179"/>
        <v/>
      </c>
    </row>
    <row r="570" spans="1:41" x14ac:dyDescent="0.25">
      <c r="A570" s="72">
        <v>569</v>
      </c>
      <c r="B570" s="214"/>
      <c r="C570" s="214"/>
      <c r="D570" s="204"/>
      <c r="E570" s="204"/>
      <c r="F570" s="151"/>
      <c r="G570" s="151"/>
      <c r="H570" s="36"/>
      <c r="I570" s="80"/>
      <c r="J570" s="80"/>
      <c r="K570" s="81"/>
      <c r="L570" s="152"/>
      <c r="M570" s="152"/>
      <c r="N570" s="215"/>
      <c r="O570" s="152"/>
      <c r="P570" s="80"/>
      <c r="Q570" s="37" t="str">
        <f t="shared" si="168"/>
        <v/>
      </c>
      <c r="R570" s="37" t="str">
        <f t="shared" si="169"/>
        <v/>
      </c>
      <c r="S570" s="37" t="str">
        <f t="shared" si="170"/>
        <v/>
      </c>
      <c r="T570" s="69" t="str">
        <f t="shared" si="171"/>
        <v/>
      </c>
      <c r="U570" s="37" t="str">
        <f t="shared" si="165"/>
        <v/>
      </c>
      <c r="V570" s="37" t="str">
        <f t="shared" si="166"/>
        <v/>
      </c>
      <c r="W570" s="206" t="str">
        <f t="shared" si="183"/>
        <v/>
      </c>
      <c r="X570" s="206" t="str">
        <f t="shared" si="184"/>
        <v/>
      </c>
      <c r="Y570" s="37" t="str">
        <f t="shared" si="181"/>
        <v/>
      </c>
      <c r="Z570" s="37" t="str">
        <f t="shared" si="182"/>
        <v/>
      </c>
      <c r="AA570" s="38" t="str">
        <f t="shared" si="172"/>
        <v/>
      </c>
      <c r="AB570" s="39" t="str">
        <f t="shared" si="173"/>
        <v/>
      </c>
      <c r="AC570" s="146" t="str">
        <f>IF(ISBLANK($F570),"",IF(ISNA(VBLookup($F570,Сектора!$B$2:$G$6725,4)),"Unknown",VBLookup($F570,Сектора!$B$2:$G$6725,4)))</f>
        <v/>
      </c>
      <c r="AD570" s="146" t="str">
        <f>IF(ISBLANK($F570),"",IF(ISNA(VBLookup($F570,Сектора!$B$2:$G$6725,3)),"Unknown",VBLookup($F570,Сектора!$B$2:$G$6725,3)))</f>
        <v/>
      </c>
      <c r="AE570" s="146" t="str">
        <f>IF(ISBLANK($F570),"",IF(ISNA(VBLookup($F570,Сектора!$B$2:$G$6725,6)),"Unknown",VBLookup($F570,Сектора!$B$2:$G$6725,6)))</f>
        <v/>
      </c>
      <c r="AF570" s="146" t="str">
        <f>IF(ISNUMBER($B570),VBLookup(WEEKDAY($B570,2),Служебный!$I$2:$J$8,2),"")</f>
        <v/>
      </c>
      <c r="AG570" s="38" t="str">
        <f t="shared" si="174"/>
        <v/>
      </c>
      <c r="AH570" s="146" t="str">
        <f>IF(ISNUMBER($B570),VBLookup(MONTH($B570),Служебный!$L$2:$M$13,2),"")</f>
        <v/>
      </c>
      <c r="AI570" s="38" t="str">
        <f t="shared" si="175"/>
        <v/>
      </c>
      <c r="AJ570" s="210" t="str">
        <f t="shared" si="176"/>
        <v/>
      </c>
      <c r="AK570" s="211" t="str">
        <f t="shared" si="167"/>
        <v/>
      </c>
      <c r="AL570" s="212" t="str">
        <f t="shared" si="177"/>
        <v/>
      </c>
      <c r="AM570" s="213" t="str">
        <f t="shared" si="180"/>
        <v/>
      </c>
      <c r="AN570" s="213" t="str">
        <f t="shared" si="178"/>
        <v/>
      </c>
      <c r="AO570" s="212" t="str">
        <f t="shared" si="179"/>
        <v/>
      </c>
    </row>
    <row r="571" spans="1:41" x14ac:dyDescent="0.25">
      <c r="A571" s="72">
        <v>570</v>
      </c>
      <c r="B571" s="214"/>
      <c r="C571" s="214"/>
      <c r="D571" s="204"/>
      <c r="E571" s="204"/>
      <c r="F571" s="151"/>
      <c r="G571" s="151"/>
      <c r="H571" s="36"/>
      <c r="I571" s="80"/>
      <c r="J571" s="80"/>
      <c r="K571" s="81"/>
      <c r="L571" s="152"/>
      <c r="M571" s="152"/>
      <c r="N571" s="215"/>
      <c r="O571" s="152"/>
      <c r="P571" s="80"/>
      <c r="Q571" s="37" t="str">
        <f t="shared" si="168"/>
        <v/>
      </c>
      <c r="R571" s="37" t="str">
        <f t="shared" si="169"/>
        <v/>
      </c>
      <c r="S571" s="37" t="str">
        <f t="shared" si="170"/>
        <v/>
      </c>
      <c r="T571" s="69" t="str">
        <f t="shared" si="171"/>
        <v/>
      </c>
      <c r="U571" s="37" t="str">
        <f t="shared" si="165"/>
        <v/>
      </c>
      <c r="V571" s="37" t="str">
        <f t="shared" si="166"/>
        <v/>
      </c>
      <c r="W571" s="206" t="str">
        <f t="shared" si="183"/>
        <v/>
      </c>
      <c r="X571" s="206" t="str">
        <f t="shared" si="184"/>
        <v/>
      </c>
      <c r="Y571" s="37" t="str">
        <f t="shared" si="181"/>
        <v/>
      </c>
      <c r="Z571" s="37" t="str">
        <f t="shared" si="182"/>
        <v/>
      </c>
      <c r="AA571" s="38" t="str">
        <f t="shared" si="172"/>
        <v/>
      </c>
      <c r="AB571" s="39" t="str">
        <f t="shared" si="173"/>
        <v/>
      </c>
      <c r="AC571" s="146" t="str">
        <f>IF(ISBLANK($F571),"",IF(ISNA(VBLookup($F571,Сектора!$B$2:$G$6725,4)),"Unknown",VBLookup($F571,Сектора!$B$2:$G$6725,4)))</f>
        <v/>
      </c>
      <c r="AD571" s="146" t="str">
        <f>IF(ISBLANK($F571),"",IF(ISNA(VBLookup($F571,Сектора!$B$2:$G$6725,3)),"Unknown",VBLookup($F571,Сектора!$B$2:$G$6725,3)))</f>
        <v/>
      </c>
      <c r="AE571" s="146" t="str">
        <f>IF(ISBLANK($F571),"",IF(ISNA(VBLookup($F571,Сектора!$B$2:$G$6725,6)),"Unknown",VBLookup($F571,Сектора!$B$2:$G$6725,6)))</f>
        <v/>
      </c>
      <c r="AF571" s="146" t="str">
        <f>IF(ISNUMBER($B571),VBLookup(WEEKDAY($B571,2),Служебный!$I$2:$J$8,2),"")</f>
        <v/>
      </c>
      <c r="AG571" s="38" t="str">
        <f t="shared" si="174"/>
        <v/>
      </c>
      <c r="AH571" s="146" t="str">
        <f>IF(ISNUMBER($B571),VBLookup(MONTH($B571),Служебный!$L$2:$M$13,2),"")</f>
        <v/>
      </c>
      <c r="AI571" s="38" t="str">
        <f t="shared" si="175"/>
        <v/>
      </c>
      <c r="AJ571" s="210" t="str">
        <f t="shared" si="176"/>
        <v/>
      </c>
      <c r="AK571" s="211" t="str">
        <f t="shared" si="167"/>
        <v/>
      </c>
      <c r="AL571" s="212" t="str">
        <f t="shared" si="177"/>
        <v/>
      </c>
      <c r="AM571" s="213" t="str">
        <f t="shared" si="180"/>
        <v/>
      </c>
      <c r="AN571" s="213" t="str">
        <f t="shared" si="178"/>
        <v/>
      </c>
      <c r="AO571" s="212" t="str">
        <f t="shared" si="179"/>
        <v/>
      </c>
    </row>
    <row r="572" spans="1:41" x14ac:dyDescent="0.25">
      <c r="A572" s="72">
        <v>571</v>
      </c>
      <c r="B572" s="214"/>
      <c r="C572" s="214"/>
      <c r="D572" s="204"/>
      <c r="E572" s="204"/>
      <c r="F572" s="151"/>
      <c r="G572" s="151"/>
      <c r="H572" s="36"/>
      <c r="I572" s="80"/>
      <c r="J572" s="80"/>
      <c r="K572" s="81"/>
      <c r="L572" s="152"/>
      <c r="M572" s="152"/>
      <c r="N572" s="215"/>
      <c r="O572" s="152"/>
      <c r="P572" s="80"/>
      <c r="Q572" s="37" t="str">
        <f t="shared" si="168"/>
        <v/>
      </c>
      <c r="R572" s="37" t="str">
        <f t="shared" si="169"/>
        <v/>
      </c>
      <c r="S572" s="37" t="str">
        <f t="shared" si="170"/>
        <v/>
      </c>
      <c r="T572" s="69" t="str">
        <f t="shared" si="171"/>
        <v/>
      </c>
      <c r="U572" s="37" t="str">
        <f t="shared" si="165"/>
        <v/>
      </c>
      <c r="V572" s="37" t="str">
        <f t="shared" si="166"/>
        <v/>
      </c>
      <c r="W572" s="206" t="str">
        <f t="shared" si="183"/>
        <v/>
      </c>
      <c r="X572" s="206" t="str">
        <f t="shared" si="184"/>
        <v/>
      </c>
      <c r="Y572" s="37" t="str">
        <f t="shared" si="181"/>
        <v/>
      </c>
      <c r="Z572" s="37" t="str">
        <f t="shared" si="182"/>
        <v/>
      </c>
      <c r="AA572" s="38" t="str">
        <f t="shared" si="172"/>
        <v/>
      </c>
      <c r="AB572" s="39" t="str">
        <f t="shared" si="173"/>
        <v/>
      </c>
      <c r="AC572" s="146" t="str">
        <f>IF(ISBLANK($F572),"",IF(ISNA(VBLookup($F572,Сектора!$B$2:$G$6725,4)),"Unknown",VBLookup($F572,Сектора!$B$2:$G$6725,4)))</f>
        <v/>
      </c>
      <c r="AD572" s="146" t="str">
        <f>IF(ISBLANK($F572),"",IF(ISNA(VBLookup($F572,Сектора!$B$2:$G$6725,3)),"Unknown",VBLookup($F572,Сектора!$B$2:$G$6725,3)))</f>
        <v/>
      </c>
      <c r="AE572" s="146" t="str">
        <f>IF(ISBLANK($F572),"",IF(ISNA(VBLookup($F572,Сектора!$B$2:$G$6725,6)),"Unknown",VBLookup($F572,Сектора!$B$2:$G$6725,6)))</f>
        <v/>
      </c>
      <c r="AF572" s="146" t="str">
        <f>IF(ISNUMBER($B572),VBLookup(WEEKDAY($B572,2),Служебный!$I$2:$J$8,2),"")</f>
        <v/>
      </c>
      <c r="AG572" s="38" t="str">
        <f t="shared" si="174"/>
        <v/>
      </c>
      <c r="AH572" s="146" t="str">
        <f>IF(ISNUMBER($B572),VBLookup(MONTH($B572),Служебный!$L$2:$M$13,2),"")</f>
        <v/>
      </c>
      <c r="AI572" s="38" t="str">
        <f t="shared" si="175"/>
        <v/>
      </c>
      <c r="AJ572" s="210" t="str">
        <f t="shared" si="176"/>
        <v/>
      </c>
      <c r="AK572" s="211" t="str">
        <f t="shared" si="167"/>
        <v/>
      </c>
      <c r="AL572" s="212" t="str">
        <f t="shared" si="177"/>
        <v/>
      </c>
      <c r="AM572" s="213" t="str">
        <f t="shared" si="180"/>
        <v/>
      </c>
      <c r="AN572" s="213" t="str">
        <f t="shared" si="178"/>
        <v/>
      </c>
      <c r="AO572" s="212" t="str">
        <f t="shared" si="179"/>
        <v/>
      </c>
    </row>
    <row r="573" spans="1:41" x14ac:dyDescent="0.25">
      <c r="A573" s="72">
        <v>572</v>
      </c>
      <c r="B573" s="214"/>
      <c r="C573" s="214"/>
      <c r="D573" s="204"/>
      <c r="E573" s="204"/>
      <c r="F573" s="151"/>
      <c r="G573" s="151"/>
      <c r="H573" s="36"/>
      <c r="I573" s="80"/>
      <c r="J573" s="80"/>
      <c r="K573" s="81"/>
      <c r="L573" s="152"/>
      <c r="M573" s="152"/>
      <c r="N573" s="215"/>
      <c r="O573" s="152"/>
      <c r="P573" s="80"/>
      <c r="Q573" s="37" t="str">
        <f t="shared" si="168"/>
        <v/>
      </c>
      <c r="R573" s="37" t="str">
        <f t="shared" si="169"/>
        <v/>
      </c>
      <c r="S573" s="37" t="str">
        <f t="shared" si="170"/>
        <v/>
      </c>
      <c r="T573" s="69" t="str">
        <f t="shared" si="171"/>
        <v/>
      </c>
      <c r="U573" s="37" t="str">
        <f t="shared" si="165"/>
        <v/>
      </c>
      <c r="V573" s="37" t="str">
        <f t="shared" si="166"/>
        <v/>
      </c>
      <c r="W573" s="206" t="str">
        <f t="shared" si="183"/>
        <v/>
      </c>
      <c r="X573" s="206" t="str">
        <f t="shared" si="184"/>
        <v/>
      </c>
      <c r="Y573" s="37" t="str">
        <f t="shared" si="181"/>
        <v/>
      </c>
      <c r="Z573" s="37" t="str">
        <f t="shared" si="182"/>
        <v/>
      </c>
      <c r="AA573" s="38" t="str">
        <f t="shared" si="172"/>
        <v/>
      </c>
      <c r="AB573" s="39" t="str">
        <f t="shared" si="173"/>
        <v/>
      </c>
      <c r="AC573" s="146" t="str">
        <f>IF(ISBLANK($F573),"",IF(ISNA(VBLookup($F573,Сектора!$B$2:$G$6725,4)),"Unknown",VBLookup($F573,Сектора!$B$2:$G$6725,4)))</f>
        <v/>
      </c>
      <c r="AD573" s="146" t="str">
        <f>IF(ISBLANK($F573),"",IF(ISNA(VBLookup($F573,Сектора!$B$2:$G$6725,3)),"Unknown",VBLookup($F573,Сектора!$B$2:$G$6725,3)))</f>
        <v/>
      </c>
      <c r="AE573" s="146" t="str">
        <f>IF(ISBLANK($F573),"",IF(ISNA(VBLookup($F573,Сектора!$B$2:$G$6725,6)),"Unknown",VBLookup($F573,Сектора!$B$2:$G$6725,6)))</f>
        <v/>
      </c>
      <c r="AF573" s="146" t="str">
        <f>IF(ISNUMBER($B573),VBLookup(WEEKDAY($B573,2),Служебный!$I$2:$J$8,2),"")</f>
        <v/>
      </c>
      <c r="AG573" s="38" t="str">
        <f t="shared" si="174"/>
        <v/>
      </c>
      <c r="AH573" s="146" t="str">
        <f>IF(ISNUMBER($B573),VBLookup(MONTH($B573),Служебный!$L$2:$M$13,2),"")</f>
        <v/>
      </c>
      <c r="AI573" s="38" t="str">
        <f t="shared" si="175"/>
        <v/>
      </c>
      <c r="AJ573" s="210" t="str">
        <f t="shared" si="176"/>
        <v/>
      </c>
      <c r="AK573" s="211" t="str">
        <f t="shared" si="167"/>
        <v/>
      </c>
      <c r="AL573" s="212" t="str">
        <f t="shared" si="177"/>
        <v/>
      </c>
      <c r="AM573" s="213" t="str">
        <f t="shared" si="180"/>
        <v/>
      </c>
      <c r="AN573" s="213" t="str">
        <f t="shared" si="178"/>
        <v/>
      </c>
      <c r="AO573" s="212" t="str">
        <f t="shared" si="179"/>
        <v/>
      </c>
    </row>
    <row r="574" spans="1:41" x14ac:dyDescent="0.25">
      <c r="A574" s="72">
        <v>573</v>
      </c>
      <c r="B574" s="214"/>
      <c r="C574" s="214"/>
      <c r="D574" s="204"/>
      <c r="E574" s="204"/>
      <c r="F574" s="151"/>
      <c r="G574" s="151"/>
      <c r="H574" s="36"/>
      <c r="I574" s="80"/>
      <c r="J574" s="80"/>
      <c r="K574" s="81"/>
      <c r="L574" s="152"/>
      <c r="M574" s="152"/>
      <c r="N574" s="215"/>
      <c r="O574" s="152"/>
      <c r="P574" s="80"/>
      <c r="Q574" s="37" t="str">
        <f t="shared" si="168"/>
        <v/>
      </c>
      <c r="R574" s="37" t="str">
        <f t="shared" si="169"/>
        <v/>
      </c>
      <c r="S574" s="37" t="str">
        <f t="shared" si="170"/>
        <v/>
      </c>
      <c r="T574" s="69" t="str">
        <f t="shared" si="171"/>
        <v/>
      </c>
      <c r="U574" s="37" t="str">
        <f t="shared" si="165"/>
        <v/>
      </c>
      <c r="V574" s="37" t="str">
        <f t="shared" si="166"/>
        <v/>
      </c>
      <c r="W574" s="206" t="str">
        <f t="shared" si="183"/>
        <v/>
      </c>
      <c r="X574" s="206" t="str">
        <f t="shared" si="184"/>
        <v/>
      </c>
      <c r="Y574" s="37" t="str">
        <f t="shared" si="181"/>
        <v/>
      </c>
      <c r="Z574" s="37" t="str">
        <f t="shared" si="182"/>
        <v/>
      </c>
      <c r="AA574" s="38" t="str">
        <f t="shared" si="172"/>
        <v/>
      </c>
      <c r="AB574" s="39" t="str">
        <f t="shared" si="173"/>
        <v/>
      </c>
      <c r="AC574" s="146" t="str">
        <f>IF(ISBLANK($F574),"",IF(ISNA(VBLookup($F574,Сектора!$B$2:$G$6725,4)),"Unknown",VBLookup($F574,Сектора!$B$2:$G$6725,4)))</f>
        <v/>
      </c>
      <c r="AD574" s="146" t="str">
        <f>IF(ISBLANK($F574),"",IF(ISNA(VBLookup($F574,Сектора!$B$2:$G$6725,3)),"Unknown",VBLookup($F574,Сектора!$B$2:$G$6725,3)))</f>
        <v/>
      </c>
      <c r="AE574" s="146" t="str">
        <f>IF(ISBLANK($F574),"",IF(ISNA(VBLookup($F574,Сектора!$B$2:$G$6725,6)),"Unknown",VBLookup($F574,Сектора!$B$2:$G$6725,6)))</f>
        <v/>
      </c>
      <c r="AF574" s="146" t="str">
        <f>IF(ISNUMBER($B574),VBLookup(WEEKDAY($B574,2),Служебный!$I$2:$J$8,2),"")</f>
        <v/>
      </c>
      <c r="AG574" s="38" t="str">
        <f t="shared" si="174"/>
        <v/>
      </c>
      <c r="AH574" s="146" t="str">
        <f>IF(ISNUMBER($B574),VBLookup(MONTH($B574),Служебный!$L$2:$M$13,2),"")</f>
        <v/>
      </c>
      <c r="AI574" s="38" t="str">
        <f t="shared" si="175"/>
        <v/>
      </c>
      <c r="AJ574" s="210" t="str">
        <f t="shared" si="176"/>
        <v/>
      </c>
      <c r="AK574" s="211" t="str">
        <f t="shared" si="167"/>
        <v/>
      </c>
      <c r="AL574" s="212" t="str">
        <f t="shared" si="177"/>
        <v/>
      </c>
      <c r="AM574" s="213" t="str">
        <f t="shared" si="180"/>
        <v/>
      </c>
      <c r="AN574" s="213" t="str">
        <f t="shared" si="178"/>
        <v/>
      </c>
      <c r="AO574" s="212" t="str">
        <f t="shared" si="179"/>
        <v/>
      </c>
    </row>
    <row r="575" spans="1:41" x14ac:dyDescent="0.25">
      <c r="A575" s="72">
        <v>574</v>
      </c>
      <c r="B575" s="214"/>
      <c r="C575" s="214"/>
      <c r="D575" s="204"/>
      <c r="E575" s="204"/>
      <c r="F575" s="151"/>
      <c r="G575" s="151"/>
      <c r="H575" s="36"/>
      <c r="I575" s="80"/>
      <c r="J575" s="80"/>
      <c r="K575" s="81"/>
      <c r="L575" s="152"/>
      <c r="M575" s="152"/>
      <c r="N575" s="215"/>
      <c r="O575" s="152"/>
      <c r="P575" s="80"/>
      <c r="Q575" s="37" t="str">
        <f t="shared" si="168"/>
        <v/>
      </c>
      <c r="R575" s="37" t="str">
        <f t="shared" si="169"/>
        <v/>
      </c>
      <c r="S575" s="37" t="str">
        <f t="shared" si="170"/>
        <v/>
      </c>
      <c r="T575" s="69" t="str">
        <f t="shared" si="171"/>
        <v/>
      </c>
      <c r="U575" s="37" t="str">
        <f t="shared" si="165"/>
        <v/>
      </c>
      <c r="V575" s="37" t="str">
        <f t="shared" si="166"/>
        <v/>
      </c>
      <c r="W575" s="206" t="str">
        <f t="shared" si="183"/>
        <v/>
      </c>
      <c r="X575" s="206" t="str">
        <f t="shared" si="184"/>
        <v/>
      </c>
      <c r="Y575" s="37" t="str">
        <f t="shared" si="181"/>
        <v/>
      </c>
      <c r="Z575" s="37" t="str">
        <f t="shared" si="182"/>
        <v/>
      </c>
      <c r="AA575" s="38" t="str">
        <f t="shared" si="172"/>
        <v/>
      </c>
      <c r="AB575" s="39" t="str">
        <f t="shared" si="173"/>
        <v/>
      </c>
      <c r="AC575" s="146" t="str">
        <f>IF(ISBLANK($F575),"",IF(ISNA(VBLookup($F575,Сектора!$B$2:$G$6725,4)),"Unknown",VBLookup($F575,Сектора!$B$2:$G$6725,4)))</f>
        <v/>
      </c>
      <c r="AD575" s="146" t="str">
        <f>IF(ISBLANK($F575),"",IF(ISNA(VBLookup($F575,Сектора!$B$2:$G$6725,3)),"Unknown",VBLookup($F575,Сектора!$B$2:$G$6725,3)))</f>
        <v/>
      </c>
      <c r="AE575" s="146" t="str">
        <f>IF(ISBLANK($F575),"",IF(ISNA(VBLookup($F575,Сектора!$B$2:$G$6725,6)),"Unknown",VBLookup($F575,Сектора!$B$2:$G$6725,6)))</f>
        <v/>
      </c>
      <c r="AF575" s="146" t="str">
        <f>IF(ISNUMBER($B575),VBLookup(WEEKDAY($B575,2),Служебный!$I$2:$J$8,2),"")</f>
        <v/>
      </c>
      <c r="AG575" s="38" t="str">
        <f t="shared" si="174"/>
        <v/>
      </c>
      <c r="AH575" s="146" t="str">
        <f>IF(ISNUMBER($B575),VBLookup(MONTH($B575),Служебный!$L$2:$M$13,2),"")</f>
        <v/>
      </c>
      <c r="AI575" s="38" t="str">
        <f t="shared" si="175"/>
        <v/>
      </c>
      <c r="AJ575" s="210" t="str">
        <f t="shared" si="176"/>
        <v/>
      </c>
      <c r="AK575" s="211" t="str">
        <f t="shared" si="167"/>
        <v/>
      </c>
      <c r="AL575" s="212" t="str">
        <f t="shared" si="177"/>
        <v/>
      </c>
      <c r="AM575" s="213" t="str">
        <f t="shared" si="180"/>
        <v/>
      </c>
      <c r="AN575" s="213" t="str">
        <f t="shared" si="178"/>
        <v/>
      </c>
      <c r="AO575" s="212" t="str">
        <f t="shared" si="179"/>
        <v/>
      </c>
    </row>
    <row r="576" spans="1:41" x14ac:dyDescent="0.25">
      <c r="A576" s="72">
        <v>575</v>
      </c>
      <c r="B576" s="214"/>
      <c r="C576" s="214"/>
      <c r="D576" s="204"/>
      <c r="E576" s="204"/>
      <c r="F576" s="151"/>
      <c r="G576" s="151"/>
      <c r="H576" s="36"/>
      <c r="I576" s="80"/>
      <c r="J576" s="80"/>
      <c r="K576" s="81"/>
      <c r="L576" s="152"/>
      <c r="M576" s="152"/>
      <c r="N576" s="215"/>
      <c r="O576" s="152"/>
      <c r="P576" s="80"/>
      <c r="Q576" s="37" t="str">
        <f t="shared" si="168"/>
        <v/>
      </c>
      <c r="R576" s="37" t="str">
        <f t="shared" si="169"/>
        <v/>
      </c>
      <c r="S576" s="37" t="str">
        <f t="shared" si="170"/>
        <v/>
      </c>
      <c r="T576" s="69" t="str">
        <f t="shared" si="171"/>
        <v/>
      </c>
      <c r="U576" s="37" t="str">
        <f t="shared" si="165"/>
        <v/>
      </c>
      <c r="V576" s="37" t="str">
        <f t="shared" si="166"/>
        <v/>
      </c>
      <c r="W576" s="206" t="str">
        <f t="shared" si="183"/>
        <v/>
      </c>
      <c r="X576" s="206" t="str">
        <f t="shared" si="184"/>
        <v/>
      </c>
      <c r="Y576" s="37" t="str">
        <f t="shared" si="181"/>
        <v/>
      </c>
      <c r="Z576" s="37" t="str">
        <f t="shared" si="182"/>
        <v/>
      </c>
      <c r="AA576" s="38" t="str">
        <f t="shared" si="172"/>
        <v/>
      </c>
      <c r="AB576" s="39" t="str">
        <f t="shared" si="173"/>
        <v/>
      </c>
      <c r="AC576" s="146" t="str">
        <f>IF(ISBLANK($F576),"",IF(ISNA(VBLookup($F576,Сектора!$B$2:$G$6725,4)),"Unknown",VBLookup($F576,Сектора!$B$2:$G$6725,4)))</f>
        <v/>
      </c>
      <c r="AD576" s="146" t="str">
        <f>IF(ISBLANK($F576),"",IF(ISNA(VBLookup($F576,Сектора!$B$2:$G$6725,3)),"Unknown",VBLookup($F576,Сектора!$B$2:$G$6725,3)))</f>
        <v/>
      </c>
      <c r="AE576" s="146" t="str">
        <f>IF(ISBLANK($F576),"",IF(ISNA(VBLookup($F576,Сектора!$B$2:$G$6725,6)),"Unknown",VBLookup($F576,Сектора!$B$2:$G$6725,6)))</f>
        <v/>
      </c>
      <c r="AF576" s="146" t="str">
        <f>IF(ISNUMBER($B576),VBLookup(WEEKDAY($B576,2),Служебный!$I$2:$J$8,2),"")</f>
        <v/>
      </c>
      <c r="AG576" s="38" t="str">
        <f t="shared" si="174"/>
        <v/>
      </c>
      <c r="AH576" s="146" t="str">
        <f>IF(ISNUMBER($B576),VBLookup(MONTH($B576),Служебный!$L$2:$M$13,2),"")</f>
        <v/>
      </c>
      <c r="AI576" s="38" t="str">
        <f t="shared" si="175"/>
        <v/>
      </c>
      <c r="AJ576" s="210" t="str">
        <f t="shared" si="176"/>
        <v/>
      </c>
      <c r="AK576" s="211" t="str">
        <f t="shared" si="167"/>
        <v/>
      </c>
      <c r="AL576" s="212" t="str">
        <f t="shared" si="177"/>
        <v/>
      </c>
      <c r="AM576" s="213" t="str">
        <f t="shared" si="180"/>
        <v/>
      </c>
      <c r="AN576" s="213" t="str">
        <f t="shared" si="178"/>
        <v/>
      </c>
      <c r="AO576" s="212" t="str">
        <f t="shared" si="179"/>
        <v/>
      </c>
    </row>
    <row r="577" spans="1:41" x14ac:dyDescent="0.25">
      <c r="A577" s="72">
        <v>576</v>
      </c>
      <c r="B577" s="214"/>
      <c r="C577" s="214"/>
      <c r="D577" s="204"/>
      <c r="E577" s="204"/>
      <c r="F577" s="151"/>
      <c r="G577" s="151"/>
      <c r="H577" s="36"/>
      <c r="I577" s="80"/>
      <c r="J577" s="80"/>
      <c r="K577" s="81"/>
      <c r="L577" s="152"/>
      <c r="M577" s="152"/>
      <c r="N577" s="215"/>
      <c r="O577" s="152"/>
      <c r="P577" s="80"/>
      <c r="Q577" s="37" t="str">
        <f t="shared" si="168"/>
        <v/>
      </c>
      <c r="R577" s="37" t="str">
        <f t="shared" si="169"/>
        <v/>
      </c>
      <c r="S577" s="37" t="str">
        <f t="shared" si="170"/>
        <v/>
      </c>
      <c r="T577" s="69" t="str">
        <f t="shared" si="171"/>
        <v/>
      </c>
      <c r="U577" s="37" t="str">
        <f t="shared" si="165"/>
        <v/>
      </c>
      <c r="V577" s="37" t="str">
        <f t="shared" si="166"/>
        <v/>
      </c>
      <c r="W577" s="206" t="str">
        <f t="shared" si="183"/>
        <v/>
      </c>
      <c r="X577" s="206" t="str">
        <f t="shared" si="184"/>
        <v/>
      </c>
      <c r="Y577" s="37" t="str">
        <f t="shared" si="181"/>
        <v/>
      </c>
      <c r="Z577" s="37" t="str">
        <f t="shared" si="182"/>
        <v/>
      </c>
      <c r="AA577" s="38" t="str">
        <f t="shared" si="172"/>
        <v/>
      </c>
      <c r="AB577" s="39" t="str">
        <f t="shared" si="173"/>
        <v/>
      </c>
      <c r="AC577" s="146" t="str">
        <f>IF(ISBLANK($F577),"",IF(ISNA(VBLookup($F577,Сектора!$B$2:$G$6725,4)),"Unknown",VBLookup($F577,Сектора!$B$2:$G$6725,4)))</f>
        <v/>
      </c>
      <c r="AD577" s="146" t="str">
        <f>IF(ISBLANK($F577),"",IF(ISNA(VBLookup($F577,Сектора!$B$2:$G$6725,3)),"Unknown",VBLookup($F577,Сектора!$B$2:$G$6725,3)))</f>
        <v/>
      </c>
      <c r="AE577" s="146" t="str">
        <f>IF(ISBLANK($F577),"",IF(ISNA(VBLookup($F577,Сектора!$B$2:$G$6725,6)),"Unknown",VBLookup($F577,Сектора!$B$2:$G$6725,6)))</f>
        <v/>
      </c>
      <c r="AF577" s="146" t="str">
        <f>IF(ISNUMBER($B577),VBLookup(WEEKDAY($B577,2),Служебный!$I$2:$J$8,2),"")</f>
        <v/>
      </c>
      <c r="AG577" s="38" t="str">
        <f t="shared" si="174"/>
        <v/>
      </c>
      <c r="AH577" s="146" t="str">
        <f>IF(ISNUMBER($B577),VBLookup(MONTH($B577),Служебный!$L$2:$M$13,2),"")</f>
        <v/>
      </c>
      <c r="AI577" s="38" t="str">
        <f t="shared" si="175"/>
        <v/>
      </c>
      <c r="AJ577" s="210" t="str">
        <f t="shared" si="176"/>
        <v/>
      </c>
      <c r="AK577" s="211" t="str">
        <f t="shared" si="167"/>
        <v/>
      </c>
      <c r="AL577" s="212" t="str">
        <f t="shared" si="177"/>
        <v/>
      </c>
      <c r="AM577" s="213" t="str">
        <f t="shared" si="180"/>
        <v/>
      </c>
      <c r="AN577" s="213" t="str">
        <f t="shared" si="178"/>
        <v/>
      </c>
      <c r="AO577" s="212" t="str">
        <f t="shared" si="179"/>
        <v/>
      </c>
    </row>
    <row r="578" spans="1:41" x14ac:dyDescent="0.25">
      <c r="A578" s="72">
        <v>577</v>
      </c>
      <c r="B578" s="214"/>
      <c r="C578" s="214"/>
      <c r="D578" s="204"/>
      <c r="E578" s="204"/>
      <c r="F578" s="151"/>
      <c r="G578" s="151"/>
      <c r="H578" s="36"/>
      <c r="I578" s="80"/>
      <c r="J578" s="80"/>
      <c r="K578" s="81"/>
      <c r="L578" s="152"/>
      <c r="M578" s="152"/>
      <c r="N578" s="215"/>
      <c r="O578" s="152"/>
      <c r="P578" s="80"/>
      <c r="Q578" s="37" t="str">
        <f t="shared" si="168"/>
        <v/>
      </c>
      <c r="R578" s="37" t="str">
        <f t="shared" si="169"/>
        <v/>
      </c>
      <c r="S578" s="37" t="str">
        <f t="shared" si="170"/>
        <v/>
      </c>
      <c r="T578" s="69" t="str">
        <f t="shared" si="171"/>
        <v/>
      </c>
      <c r="U578" s="37" t="str">
        <f t="shared" ref="U578:U641" si="185">IF(AND(NOT(ISBLANK($G578)),ISNUMBER($R578),ISNUMBER($S578)),ROUND(IF($G578="S",$R578-$S578,$S578-$R578),2),"")</f>
        <v/>
      </c>
      <c r="V578" s="37" t="str">
        <f t="shared" ref="V578:V641" si="186">IF(AND(ISNUMBER($Q578),ISNUMBER($U578)),ROUND($U578-$Q578,2),"")</f>
        <v/>
      </c>
      <c r="W578" s="206" t="str">
        <f t="shared" si="183"/>
        <v/>
      </c>
      <c r="X578" s="206" t="str">
        <f t="shared" si="184"/>
        <v/>
      </c>
      <c r="Y578" s="37" t="str">
        <f t="shared" si="181"/>
        <v/>
      </c>
      <c r="Z578" s="37" t="str">
        <f t="shared" si="182"/>
        <v/>
      </c>
      <c r="AA578" s="38" t="str">
        <f t="shared" si="172"/>
        <v/>
      </c>
      <c r="AB578" s="39" t="str">
        <f t="shared" si="173"/>
        <v/>
      </c>
      <c r="AC578" s="146" t="str">
        <f>IF(ISBLANK($F578),"",IF(ISNA(VBLookup($F578,Сектора!$B$2:$G$6725,4)),"Unknown",VBLookup($F578,Сектора!$B$2:$G$6725,4)))</f>
        <v/>
      </c>
      <c r="AD578" s="146" t="str">
        <f>IF(ISBLANK($F578),"",IF(ISNA(VBLookup($F578,Сектора!$B$2:$G$6725,3)),"Unknown",VBLookup($F578,Сектора!$B$2:$G$6725,3)))</f>
        <v/>
      </c>
      <c r="AE578" s="146" t="str">
        <f>IF(ISBLANK($F578),"",IF(ISNA(VBLookup($F578,Сектора!$B$2:$G$6725,6)),"Unknown",VBLookup($F578,Сектора!$B$2:$G$6725,6)))</f>
        <v/>
      </c>
      <c r="AF578" s="146" t="str">
        <f>IF(ISNUMBER($B578),VBLookup(WEEKDAY($B578,2),Служебный!$I$2:$J$8,2),"")</f>
        <v/>
      </c>
      <c r="AG578" s="38" t="str">
        <f t="shared" si="174"/>
        <v/>
      </c>
      <c r="AH578" s="146" t="str">
        <f>IF(ISNUMBER($B578),VBLookup(MONTH($B578),Служебный!$L$2:$M$13,2),"")</f>
        <v/>
      </c>
      <c r="AI578" s="38" t="str">
        <f t="shared" si="175"/>
        <v/>
      </c>
      <c r="AJ578" s="210" t="str">
        <f t="shared" si="176"/>
        <v/>
      </c>
      <c r="AK578" s="211" t="str">
        <f t="shared" ref="AK578:AK641" si="187">IF(ISNUMBER($AA578),MROUND($AA578,10),"")</f>
        <v/>
      </c>
      <c r="AL578" s="212" t="str">
        <f t="shared" si="177"/>
        <v/>
      </c>
      <c r="AM578" s="213" t="str">
        <f t="shared" si="180"/>
        <v/>
      </c>
      <c r="AN578" s="213" t="str">
        <f t="shared" si="178"/>
        <v/>
      </c>
      <c r="AO578" s="212" t="str">
        <f t="shared" si="179"/>
        <v/>
      </c>
    </row>
    <row r="579" spans="1:41" x14ac:dyDescent="0.25">
      <c r="A579" s="72">
        <v>578</v>
      </c>
      <c r="B579" s="214"/>
      <c r="C579" s="214"/>
      <c r="D579" s="204"/>
      <c r="E579" s="204"/>
      <c r="F579" s="151"/>
      <c r="G579" s="151"/>
      <c r="H579" s="36"/>
      <c r="I579" s="80"/>
      <c r="J579" s="80"/>
      <c r="K579" s="81"/>
      <c r="L579" s="152"/>
      <c r="M579" s="152"/>
      <c r="N579" s="215"/>
      <c r="O579" s="152"/>
      <c r="P579" s="80"/>
      <c r="Q579" s="37" t="str">
        <f t="shared" ref="Q579:Q642" si="188">IF(AND(ISNUMBER($K579),ISNUMBER($P579)),$P579*$K579/100,"")</f>
        <v/>
      </c>
      <c r="R579" s="37" t="str">
        <f t="shared" ref="R579:R642" si="189">IF(AND(ISNUMBER($I579),ISNUMBER($K579)),$I579*$K579,"")</f>
        <v/>
      </c>
      <c r="S579" s="37" t="str">
        <f t="shared" ref="S579:S642" si="190">IF(AND(ISNUMBER($J579),ISNUMBER($K579)),$J579*$K579,"")</f>
        <v/>
      </c>
      <c r="T579" s="69" t="str">
        <f t="shared" ref="T579:T642" si="191">IF(AND(NOT(ISBLANK($G579)),ISNUMBER($I579),ISNUMBER($J579)),IF($G579="S",$I579-$J579,$J579-$I579)*100,"")</f>
        <v/>
      </c>
      <c r="U579" s="37" t="str">
        <f t="shared" si="185"/>
        <v/>
      </c>
      <c r="V579" s="37" t="str">
        <f t="shared" si="186"/>
        <v/>
      </c>
      <c r="W579" s="206" t="str">
        <f t="shared" si="183"/>
        <v/>
      </c>
      <c r="X579" s="206" t="str">
        <f t="shared" si="184"/>
        <v/>
      </c>
      <c r="Y579" s="37" t="str">
        <f t="shared" si="181"/>
        <v/>
      </c>
      <c r="Z579" s="37" t="str">
        <f t="shared" si="182"/>
        <v/>
      </c>
      <c r="AA579" s="38" t="str">
        <f t="shared" ref="AA579:AA642" si="192">IF(AND(ISNUMBER($C579),ISNUMBER($E579),ISNUMBER($B579),ISNUMBER($D579)),(($C579+$E579)-($B579+$D579))*1440,"")</f>
        <v/>
      </c>
      <c r="AB579" s="39" t="str">
        <f t="shared" ref="AB579:AB642" si="193">IF(AND(NOT(ISBLANK($G579)),ISNUMBER($I579),ISNUMBER($J579)),IF(AND(ISNUMBER($H579),ABS($I579-$H579)&gt;0),ROUND(IF($G579="S",$I579-$J579,$J579-$I579)/ABS($I579-$H579)/0.5,0)*0.5,0),"")</f>
        <v/>
      </c>
      <c r="AC579" s="146" t="str">
        <f>IF(ISBLANK($F579),"",IF(ISNA(VBLookup($F579,Сектора!$B$2:$G$6725,4)),"Unknown",VBLookup($F579,Сектора!$B$2:$G$6725,4)))</f>
        <v/>
      </c>
      <c r="AD579" s="146" t="str">
        <f>IF(ISBLANK($F579),"",IF(ISNA(VBLookup($F579,Сектора!$B$2:$G$6725,3)),"Unknown",VBLookup($F579,Сектора!$B$2:$G$6725,3)))</f>
        <v/>
      </c>
      <c r="AE579" s="146" t="str">
        <f>IF(ISBLANK($F579),"",IF(ISNA(VBLookup($F579,Сектора!$B$2:$G$6725,6)),"Unknown",VBLookup($F579,Сектора!$B$2:$G$6725,6)))</f>
        <v/>
      </c>
      <c r="AF579" s="146" t="str">
        <f>IF(ISNUMBER($B579),VBLookup(WEEKDAY($B579,2),Служебный!$I$2:$J$8,2),"")</f>
        <v/>
      </c>
      <c r="AG579" s="38" t="str">
        <f t="shared" ref="AG579:AG642" si="194">IF(ISNUMBER($B579),WEEKNUM($B579,2),"")</f>
        <v/>
      </c>
      <c r="AH579" s="146" t="str">
        <f>IF(ISNUMBER($B579),VBLookup(MONTH($B579),Служебный!$L$2:$M$13,2),"")</f>
        <v/>
      </c>
      <c r="AI579" s="38" t="str">
        <f t="shared" ref="AI579:AI642" si="195">IF(ISNUMBER($B579),YEAR($B579),"")</f>
        <v/>
      </c>
      <c r="AJ579" s="210" t="str">
        <f t="shared" ref="AJ579:AJ642" si="196">IF(ISNUMBER($D579),MROUND($D579,1/48),"")</f>
        <v/>
      </c>
      <c r="AK579" s="211" t="str">
        <f t="shared" si="187"/>
        <v/>
      </c>
      <c r="AL579" s="212" t="str">
        <f t="shared" ref="AL579:AL642" si="197">IF(ISNUMBER($I579),MROUND($I579,5),"")</f>
        <v/>
      </c>
      <c r="AM579" s="213" t="str">
        <f t="shared" si="180"/>
        <v/>
      </c>
      <c r="AN579" s="213" t="str">
        <f t="shared" ref="AN579:AN642" si="198">IF(ISNUMBER($Z579),IF($B579&lt;&gt;$B580,$Z579,0),"")</f>
        <v/>
      </c>
      <c r="AO579" s="212" t="str">
        <f t="shared" ref="AO579:AO642" si="199">IF(ISNUMBER($K579),$K579*2,"")</f>
        <v/>
      </c>
    </row>
    <row r="580" spans="1:41" x14ac:dyDescent="0.25">
      <c r="A580" s="72">
        <v>579</v>
      </c>
      <c r="B580" s="214"/>
      <c r="C580" s="214"/>
      <c r="D580" s="204"/>
      <c r="E580" s="204"/>
      <c r="F580" s="151"/>
      <c r="G580" s="151"/>
      <c r="H580" s="36"/>
      <c r="I580" s="80"/>
      <c r="J580" s="80"/>
      <c r="K580" s="81"/>
      <c r="L580" s="152"/>
      <c r="M580" s="152"/>
      <c r="N580" s="215"/>
      <c r="O580" s="152"/>
      <c r="P580" s="80"/>
      <c r="Q580" s="37" t="str">
        <f t="shared" si="188"/>
        <v/>
      </c>
      <c r="R580" s="37" t="str">
        <f t="shared" si="189"/>
        <v/>
      </c>
      <c r="S580" s="37" t="str">
        <f t="shared" si="190"/>
        <v/>
      </c>
      <c r="T580" s="69" t="str">
        <f t="shared" si="191"/>
        <v/>
      </c>
      <c r="U580" s="37" t="str">
        <f t="shared" si="185"/>
        <v/>
      </c>
      <c r="V580" s="37" t="str">
        <f t="shared" si="186"/>
        <v/>
      </c>
      <c r="W580" s="206" t="str">
        <f t="shared" si="183"/>
        <v/>
      </c>
      <c r="X580" s="206" t="str">
        <f t="shared" si="184"/>
        <v/>
      </c>
      <c r="Y580" s="37" t="str">
        <f t="shared" si="181"/>
        <v/>
      </c>
      <c r="Z580" s="37" t="str">
        <f t="shared" si="182"/>
        <v/>
      </c>
      <c r="AA580" s="38" t="str">
        <f t="shared" si="192"/>
        <v/>
      </c>
      <c r="AB580" s="39" t="str">
        <f t="shared" si="193"/>
        <v/>
      </c>
      <c r="AC580" s="146" t="str">
        <f>IF(ISBLANK($F580),"",IF(ISNA(VBLookup($F580,Сектора!$B$2:$G$6725,4)),"Unknown",VBLookup($F580,Сектора!$B$2:$G$6725,4)))</f>
        <v/>
      </c>
      <c r="AD580" s="146" t="str">
        <f>IF(ISBLANK($F580),"",IF(ISNA(VBLookup($F580,Сектора!$B$2:$G$6725,3)),"Unknown",VBLookup($F580,Сектора!$B$2:$G$6725,3)))</f>
        <v/>
      </c>
      <c r="AE580" s="146" t="str">
        <f>IF(ISBLANK($F580),"",IF(ISNA(VBLookup($F580,Сектора!$B$2:$G$6725,6)),"Unknown",VBLookup($F580,Сектора!$B$2:$G$6725,6)))</f>
        <v/>
      </c>
      <c r="AF580" s="146" t="str">
        <f>IF(ISNUMBER($B580),VBLookup(WEEKDAY($B580,2),Служебный!$I$2:$J$8,2),"")</f>
        <v/>
      </c>
      <c r="AG580" s="38" t="str">
        <f t="shared" si="194"/>
        <v/>
      </c>
      <c r="AH580" s="146" t="str">
        <f>IF(ISNUMBER($B580),VBLookup(MONTH($B580),Служебный!$L$2:$M$13,2),"")</f>
        <v/>
      </c>
      <c r="AI580" s="38" t="str">
        <f t="shared" si="195"/>
        <v/>
      </c>
      <c r="AJ580" s="210" t="str">
        <f t="shared" si="196"/>
        <v/>
      </c>
      <c r="AK580" s="211" t="str">
        <f t="shared" si="187"/>
        <v/>
      </c>
      <c r="AL580" s="212" t="str">
        <f t="shared" si="197"/>
        <v/>
      </c>
      <c r="AM580" s="213" t="str">
        <f t="shared" ref="AM580:AM643" si="200">IF(AND(ISNUMBER($Z580),ISNUMBER($AN579)),$AN579,"")</f>
        <v/>
      </c>
      <c r="AN580" s="213" t="str">
        <f t="shared" si="198"/>
        <v/>
      </c>
      <c r="AO580" s="212" t="str">
        <f t="shared" si="199"/>
        <v/>
      </c>
    </row>
    <row r="581" spans="1:41" x14ac:dyDescent="0.25">
      <c r="A581" s="72">
        <v>580</v>
      </c>
      <c r="B581" s="214"/>
      <c r="C581" s="214"/>
      <c r="D581" s="204"/>
      <c r="E581" s="204"/>
      <c r="F581" s="151"/>
      <c r="G581" s="151"/>
      <c r="H581" s="36"/>
      <c r="I581" s="80"/>
      <c r="J581" s="80"/>
      <c r="K581" s="81"/>
      <c r="L581" s="152"/>
      <c r="M581" s="152"/>
      <c r="N581" s="215"/>
      <c r="O581" s="152"/>
      <c r="P581" s="80"/>
      <c r="Q581" s="37" t="str">
        <f t="shared" si="188"/>
        <v/>
      </c>
      <c r="R581" s="37" t="str">
        <f t="shared" si="189"/>
        <v/>
      </c>
      <c r="S581" s="37" t="str">
        <f t="shared" si="190"/>
        <v/>
      </c>
      <c r="T581" s="69" t="str">
        <f t="shared" si="191"/>
        <v/>
      </c>
      <c r="U581" s="37" t="str">
        <f t="shared" si="185"/>
        <v/>
      </c>
      <c r="V581" s="37" t="str">
        <f t="shared" si="186"/>
        <v/>
      </c>
      <c r="W581" s="206" t="str">
        <f t="shared" si="183"/>
        <v/>
      </c>
      <c r="X581" s="206" t="str">
        <f t="shared" si="184"/>
        <v/>
      </c>
      <c r="Y581" s="37" t="str">
        <f t="shared" si="181"/>
        <v/>
      </c>
      <c r="Z581" s="37" t="str">
        <f t="shared" si="182"/>
        <v/>
      </c>
      <c r="AA581" s="38" t="str">
        <f t="shared" si="192"/>
        <v/>
      </c>
      <c r="AB581" s="39" t="str">
        <f t="shared" si="193"/>
        <v/>
      </c>
      <c r="AC581" s="146" t="str">
        <f>IF(ISBLANK($F581),"",IF(ISNA(VBLookup($F581,Сектора!$B$2:$G$6725,4)),"Unknown",VBLookup($F581,Сектора!$B$2:$G$6725,4)))</f>
        <v/>
      </c>
      <c r="AD581" s="146" t="str">
        <f>IF(ISBLANK($F581),"",IF(ISNA(VBLookup($F581,Сектора!$B$2:$G$6725,3)),"Unknown",VBLookup($F581,Сектора!$B$2:$G$6725,3)))</f>
        <v/>
      </c>
      <c r="AE581" s="146" t="str">
        <f>IF(ISBLANK($F581),"",IF(ISNA(VBLookup($F581,Сектора!$B$2:$G$6725,6)),"Unknown",VBLookup($F581,Сектора!$B$2:$G$6725,6)))</f>
        <v/>
      </c>
      <c r="AF581" s="146" t="str">
        <f>IF(ISNUMBER($B581),VBLookup(WEEKDAY($B581,2),Служебный!$I$2:$J$8,2),"")</f>
        <v/>
      </c>
      <c r="AG581" s="38" t="str">
        <f t="shared" si="194"/>
        <v/>
      </c>
      <c r="AH581" s="146" t="str">
        <f>IF(ISNUMBER($B581),VBLookup(MONTH($B581),Служебный!$L$2:$M$13,2),"")</f>
        <v/>
      </c>
      <c r="AI581" s="38" t="str">
        <f t="shared" si="195"/>
        <v/>
      </c>
      <c r="AJ581" s="210" t="str">
        <f t="shared" si="196"/>
        <v/>
      </c>
      <c r="AK581" s="211" t="str">
        <f t="shared" si="187"/>
        <v/>
      </c>
      <c r="AL581" s="212" t="str">
        <f t="shared" si="197"/>
        <v/>
      </c>
      <c r="AM581" s="213" t="str">
        <f t="shared" si="200"/>
        <v/>
      </c>
      <c r="AN581" s="213" t="str">
        <f t="shared" si="198"/>
        <v/>
      </c>
      <c r="AO581" s="212" t="str">
        <f t="shared" si="199"/>
        <v/>
      </c>
    </row>
    <row r="582" spans="1:41" x14ac:dyDescent="0.25">
      <c r="A582" s="72">
        <v>581</v>
      </c>
      <c r="B582" s="214"/>
      <c r="C582" s="214"/>
      <c r="D582" s="204"/>
      <c r="E582" s="204"/>
      <c r="F582" s="151"/>
      <c r="G582" s="151"/>
      <c r="H582" s="36"/>
      <c r="I582" s="80"/>
      <c r="J582" s="80"/>
      <c r="K582" s="81"/>
      <c r="L582" s="152"/>
      <c r="M582" s="152"/>
      <c r="N582" s="215"/>
      <c r="O582" s="152"/>
      <c r="P582" s="80"/>
      <c r="Q582" s="37" t="str">
        <f t="shared" si="188"/>
        <v/>
      </c>
      <c r="R582" s="37" t="str">
        <f t="shared" si="189"/>
        <v/>
      </c>
      <c r="S582" s="37" t="str">
        <f t="shared" si="190"/>
        <v/>
      </c>
      <c r="T582" s="69" t="str">
        <f t="shared" si="191"/>
        <v/>
      </c>
      <c r="U582" s="37" t="str">
        <f t="shared" si="185"/>
        <v/>
      </c>
      <c r="V582" s="37" t="str">
        <f t="shared" si="186"/>
        <v/>
      </c>
      <c r="W582" s="206" t="str">
        <f t="shared" si="183"/>
        <v/>
      </c>
      <c r="X582" s="206" t="str">
        <f t="shared" si="184"/>
        <v/>
      </c>
      <c r="Y582" s="37" t="str">
        <f t="shared" si="181"/>
        <v/>
      </c>
      <c r="Z582" s="37" t="str">
        <f t="shared" si="182"/>
        <v/>
      </c>
      <c r="AA582" s="38" t="str">
        <f t="shared" si="192"/>
        <v/>
      </c>
      <c r="AB582" s="39" t="str">
        <f t="shared" si="193"/>
        <v/>
      </c>
      <c r="AC582" s="146" t="str">
        <f>IF(ISBLANK($F582),"",IF(ISNA(VBLookup($F582,Сектора!$B$2:$G$6725,4)),"Unknown",VBLookup($F582,Сектора!$B$2:$G$6725,4)))</f>
        <v/>
      </c>
      <c r="AD582" s="146" t="str">
        <f>IF(ISBLANK($F582),"",IF(ISNA(VBLookup($F582,Сектора!$B$2:$G$6725,3)),"Unknown",VBLookup($F582,Сектора!$B$2:$G$6725,3)))</f>
        <v/>
      </c>
      <c r="AE582" s="146" t="str">
        <f>IF(ISBLANK($F582),"",IF(ISNA(VBLookup($F582,Сектора!$B$2:$G$6725,6)),"Unknown",VBLookup($F582,Сектора!$B$2:$G$6725,6)))</f>
        <v/>
      </c>
      <c r="AF582" s="146" t="str">
        <f>IF(ISNUMBER($B582),VBLookup(WEEKDAY($B582,2),Служебный!$I$2:$J$8,2),"")</f>
        <v/>
      </c>
      <c r="AG582" s="38" t="str">
        <f t="shared" si="194"/>
        <v/>
      </c>
      <c r="AH582" s="146" t="str">
        <f>IF(ISNUMBER($B582),VBLookup(MONTH($B582),Служебный!$L$2:$M$13,2),"")</f>
        <v/>
      </c>
      <c r="AI582" s="38" t="str">
        <f t="shared" si="195"/>
        <v/>
      </c>
      <c r="AJ582" s="210" t="str">
        <f t="shared" si="196"/>
        <v/>
      </c>
      <c r="AK582" s="211" t="str">
        <f t="shared" si="187"/>
        <v/>
      </c>
      <c r="AL582" s="212" t="str">
        <f t="shared" si="197"/>
        <v/>
      </c>
      <c r="AM582" s="213" t="str">
        <f t="shared" si="200"/>
        <v/>
      </c>
      <c r="AN582" s="213" t="str">
        <f t="shared" si="198"/>
        <v/>
      </c>
      <c r="AO582" s="212" t="str">
        <f t="shared" si="199"/>
        <v/>
      </c>
    </row>
    <row r="583" spans="1:41" x14ac:dyDescent="0.25">
      <c r="A583" s="72">
        <v>582</v>
      </c>
      <c r="B583" s="214"/>
      <c r="C583" s="214"/>
      <c r="D583" s="204"/>
      <c r="E583" s="204"/>
      <c r="F583" s="151"/>
      <c r="G583" s="151"/>
      <c r="H583" s="36"/>
      <c r="I583" s="80"/>
      <c r="J583" s="80"/>
      <c r="K583" s="81"/>
      <c r="L583" s="152"/>
      <c r="M583" s="152"/>
      <c r="N583" s="215"/>
      <c r="O583" s="152"/>
      <c r="P583" s="80"/>
      <c r="Q583" s="37" t="str">
        <f t="shared" si="188"/>
        <v/>
      </c>
      <c r="R583" s="37" t="str">
        <f t="shared" si="189"/>
        <v/>
      </c>
      <c r="S583" s="37" t="str">
        <f t="shared" si="190"/>
        <v/>
      </c>
      <c r="T583" s="69" t="str">
        <f t="shared" si="191"/>
        <v/>
      </c>
      <c r="U583" s="37" t="str">
        <f t="shared" si="185"/>
        <v/>
      </c>
      <c r="V583" s="37" t="str">
        <f t="shared" si="186"/>
        <v/>
      </c>
      <c r="W583" s="206" t="str">
        <f t="shared" si="183"/>
        <v/>
      </c>
      <c r="X583" s="206" t="str">
        <f t="shared" si="184"/>
        <v/>
      </c>
      <c r="Y583" s="37" t="str">
        <f t="shared" si="181"/>
        <v/>
      </c>
      <c r="Z583" s="37" t="str">
        <f t="shared" si="182"/>
        <v/>
      </c>
      <c r="AA583" s="38" t="str">
        <f t="shared" si="192"/>
        <v/>
      </c>
      <c r="AB583" s="39" t="str">
        <f t="shared" si="193"/>
        <v/>
      </c>
      <c r="AC583" s="146" t="str">
        <f>IF(ISBLANK($F583),"",IF(ISNA(VBLookup($F583,Сектора!$B$2:$G$6725,4)),"Unknown",VBLookup($F583,Сектора!$B$2:$G$6725,4)))</f>
        <v/>
      </c>
      <c r="AD583" s="146" t="str">
        <f>IF(ISBLANK($F583),"",IF(ISNA(VBLookup($F583,Сектора!$B$2:$G$6725,3)),"Unknown",VBLookup($F583,Сектора!$B$2:$G$6725,3)))</f>
        <v/>
      </c>
      <c r="AE583" s="146" t="str">
        <f>IF(ISBLANK($F583),"",IF(ISNA(VBLookup($F583,Сектора!$B$2:$G$6725,6)),"Unknown",VBLookup($F583,Сектора!$B$2:$G$6725,6)))</f>
        <v/>
      </c>
      <c r="AF583" s="146" t="str">
        <f>IF(ISNUMBER($B583),VBLookup(WEEKDAY($B583,2),Служебный!$I$2:$J$8,2),"")</f>
        <v/>
      </c>
      <c r="AG583" s="38" t="str">
        <f t="shared" si="194"/>
        <v/>
      </c>
      <c r="AH583" s="146" t="str">
        <f>IF(ISNUMBER($B583),VBLookup(MONTH($B583),Служебный!$L$2:$M$13,2),"")</f>
        <v/>
      </c>
      <c r="AI583" s="38" t="str">
        <f t="shared" si="195"/>
        <v/>
      </c>
      <c r="AJ583" s="210" t="str">
        <f t="shared" si="196"/>
        <v/>
      </c>
      <c r="AK583" s="211" t="str">
        <f t="shared" si="187"/>
        <v/>
      </c>
      <c r="AL583" s="212" t="str">
        <f t="shared" si="197"/>
        <v/>
      </c>
      <c r="AM583" s="213" t="str">
        <f t="shared" si="200"/>
        <v/>
      </c>
      <c r="AN583" s="213" t="str">
        <f t="shared" si="198"/>
        <v/>
      </c>
      <c r="AO583" s="212" t="str">
        <f t="shared" si="199"/>
        <v/>
      </c>
    </row>
    <row r="584" spans="1:41" x14ac:dyDescent="0.25">
      <c r="A584" s="72">
        <v>583</v>
      </c>
      <c r="B584" s="214"/>
      <c r="C584" s="214"/>
      <c r="D584" s="204"/>
      <c r="E584" s="204"/>
      <c r="F584" s="151"/>
      <c r="G584" s="151"/>
      <c r="H584" s="36"/>
      <c r="I584" s="80"/>
      <c r="J584" s="80"/>
      <c r="K584" s="81"/>
      <c r="L584" s="152"/>
      <c r="M584" s="152"/>
      <c r="N584" s="215"/>
      <c r="O584" s="152"/>
      <c r="P584" s="80"/>
      <c r="Q584" s="37" t="str">
        <f t="shared" si="188"/>
        <v/>
      </c>
      <c r="R584" s="37" t="str">
        <f t="shared" si="189"/>
        <v/>
      </c>
      <c r="S584" s="37" t="str">
        <f t="shared" si="190"/>
        <v/>
      </c>
      <c r="T584" s="69" t="str">
        <f t="shared" si="191"/>
        <v/>
      </c>
      <c r="U584" s="37" t="str">
        <f t="shared" si="185"/>
        <v/>
      </c>
      <c r="V584" s="37" t="str">
        <f t="shared" si="186"/>
        <v/>
      </c>
      <c r="W584" s="206" t="str">
        <f t="shared" si="183"/>
        <v/>
      </c>
      <c r="X584" s="206" t="str">
        <f t="shared" si="184"/>
        <v/>
      </c>
      <c r="Y584" s="37" t="str">
        <f t="shared" si="181"/>
        <v/>
      </c>
      <c r="Z584" s="37" t="str">
        <f t="shared" si="182"/>
        <v/>
      </c>
      <c r="AA584" s="38" t="str">
        <f t="shared" si="192"/>
        <v/>
      </c>
      <c r="AB584" s="39" t="str">
        <f t="shared" si="193"/>
        <v/>
      </c>
      <c r="AC584" s="146" t="str">
        <f>IF(ISBLANK($F584),"",IF(ISNA(VBLookup($F584,Сектора!$B$2:$G$6725,4)),"Unknown",VBLookup($F584,Сектора!$B$2:$G$6725,4)))</f>
        <v/>
      </c>
      <c r="AD584" s="146" t="str">
        <f>IF(ISBLANK($F584),"",IF(ISNA(VBLookup($F584,Сектора!$B$2:$G$6725,3)),"Unknown",VBLookup($F584,Сектора!$B$2:$G$6725,3)))</f>
        <v/>
      </c>
      <c r="AE584" s="146" t="str">
        <f>IF(ISBLANK($F584),"",IF(ISNA(VBLookup($F584,Сектора!$B$2:$G$6725,6)),"Unknown",VBLookup($F584,Сектора!$B$2:$G$6725,6)))</f>
        <v/>
      </c>
      <c r="AF584" s="146" t="str">
        <f>IF(ISNUMBER($B584),VBLookup(WEEKDAY($B584,2),Служебный!$I$2:$J$8,2),"")</f>
        <v/>
      </c>
      <c r="AG584" s="38" t="str">
        <f t="shared" si="194"/>
        <v/>
      </c>
      <c r="AH584" s="146" t="str">
        <f>IF(ISNUMBER($B584),VBLookup(MONTH($B584),Служебный!$L$2:$M$13,2),"")</f>
        <v/>
      </c>
      <c r="AI584" s="38" t="str">
        <f t="shared" si="195"/>
        <v/>
      </c>
      <c r="AJ584" s="210" t="str">
        <f t="shared" si="196"/>
        <v/>
      </c>
      <c r="AK584" s="211" t="str">
        <f t="shared" si="187"/>
        <v/>
      </c>
      <c r="AL584" s="212" t="str">
        <f t="shared" si="197"/>
        <v/>
      </c>
      <c r="AM584" s="213" t="str">
        <f t="shared" si="200"/>
        <v/>
      </c>
      <c r="AN584" s="213" t="str">
        <f t="shared" si="198"/>
        <v/>
      </c>
      <c r="AO584" s="212" t="str">
        <f t="shared" si="199"/>
        <v/>
      </c>
    </row>
    <row r="585" spans="1:41" x14ac:dyDescent="0.25">
      <c r="A585" s="72">
        <v>584</v>
      </c>
      <c r="B585" s="214"/>
      <c r="C585" s="214"/>
      <c r="D585" s="204"/>
      <c r="E585" s="204"/>
      <c r="F585" s="151"/>
      <c r="G585" s="151"/>
      <c r="H585" s="36"/>
      <c r="I585" s="80"/>
      <c r="J585" s="80"/>
      <c r="K585" s="81"/>
      <c r="L585" s="152"/>
      <c r="M585" s="152"/>
      <c r="N585" s="215"/>
      <c r="O585" s="152"/>
      <c r="P585" s="80"/>
      <c r="Q585" s="37" t="str">
        <f t="shared" si="188"/>
        <v/>
      </c>
      <c r="R585" s="37" t="str">
        <f t="shared" si="189"/>
        <v/>
      </c>
      <c r="S585" s="37" t="str">
        <f t="shared" si="190"/>
        <v/>
      </c>
      <c r="T585" s="69" t="str">
        <f t="shared" si="191"/>
        <v/>
      </c>
      <c r="U585" s="37" t="str">
        <f t="shared" si="185"/>
        <v/>
      </c>
      <c r="V585" s="37" t="str">
        <f t="shared" si="186"/>
        <v/>
      </c>
      <c r="W585" s="206" t="str">
        <f t="shared" si="183"/>
        <v/>
      </c>
      <c r="X585" s="206" t="str">
        <f t="shared" si="184"/>
        <v/>
      </c>
      <c r="Y585" s="37" t="str">
        <f t="shared" si="181"/>
        <v/>
      </c>
      <c r="Z585" s="37" t="str">
        <f t="shared" si="182"/>
        <v/>
      </c>
      <c r="AA585" s="38" t="str">
        <f t="shared" si="192"/>
        <v/>
      </c>
      <c r="AB585" s="39" t="str">
        <f t="shared" si="193"/>
        <v/>
      </c>
      <c r="AC585" s="146" t="str">
        <f>IF(ISBLANK($F585),"",IF(ISNA(VBLookup($F585,Сектора!$B$2:$G$6725,4)),"Unknown",VBLookup($F585,Сектора!$B$2:$G$6725,4)))</f>
        <v/>
      </c>
      <c r="AD585" s="146" t="str">
        <f>IF(ISBLANK($F585),"",IF(ISNA(VBLookup($F585,Сектора!$B$2:$G$6725,3)),"Unknown",VBLookup($F585,Сектора!$B$2:$G$6725,3)))</f>
        <v/>
      </c>
      <c r="AE585" s="146" t="str">
        <f>IF(ISBLANK($F585),"",IF(ISNA(VBLookup($F585,Сектора!$B$2:$G$6725,6)),"Unknown",VBLookup($F585,Сектора!$B$2:$G$6725,6)))</f>
        <v/>
      </c>
      <c r="AF585" s="146" t="str">
        <f>IF(ISNUMBER($B585),VBLookup(WEEKDAY($B585,2),Служебный!$I$2:$J$8,2),"")</f>
        <v/>
      </c>
      <c r="AG585" s="38" t="str">
        <f t="shared" si="194"/>
        <v/>
      </c>
      <c r="AH585" s="146" t="str">
        <f>IF(ISNUMBER($B585),VBLookup(MONTH($B585),Служебный!$L$2:$M$13,2),"")</f>
        <v/>
      </c>
      <c r="AI585" s="38" t="str">
        <f t="shared" si="195"/>
        <v/>
      </c>
      <c r="AJ585" s="210" t="str">
        <f t="shared" si="196"/>
        <v/>
      </c>
      <c r="AK585" s="211" t="str">
        <f t="shared" si="187"/>
        <v/>
      </c>
      <c r="AL585" s="212" t="str">
        <f t="shared" si="197"/>
        <v/>
      </c>
      <c r="AM585" s="213" t="str">
        <f t="shared" si="200"/>
        <v/>
      </c>
      <c r="AN585" s="213" t="str">
        <f t="shared" si="198"/>
        <v/>
      </c>
      <c r="AO585" s="212" t="str">
        <f t="shared" si="199"/>
        <v/>
      </c>
    </row>
    <row r="586" spans="1:41" x14ac:dyDescent="0.25">
      <c r="A586" s="72">
        <v>585</v>
      </c>
      <c r="B586" s="214"/>
      <c r="C586" s="214"/>
      <c r="D586" s="204"/>
      <c r="E586" s="204"/>
      <c r="F586" s="151"/>
      <c r="G586" s="151"/>
      <c r="H586" s="36"/>
      <c r="I586" s="80"/>
      <c r="J586" s="80"/>
      <c r="K586" s="81"/>
      <c r="L586" s="152"/>
      <c r="M586" s="152"/>
      <c r="N586" s="215"/>
      <c r="O586" s="152"/>
      <c r="P586" s="80"/>
      <c r="Q586" s="37" t="str">
        <f t="shared" si="188"/>
        <v/>
      </c>
      <c r="R586" s="37" t="str">
        <f t="shared" si="189"/>
        <v/>
      </c>
      <c r="S586" s="37" t="str">
        <f t="shared" si="190"/>
        <v/>
      </c>
      <c r="T586" s="69" t="str">
        <f t="shared" si="191"/>
        <v/>
      </c>
      <c r="U586" s="37" t="str">
        <f t="shared" si="185"/>
        <v/>
      </c>
      <c r="V586" s="37" t="str">
        <f t="shared" si="186"/>
        <v/>
      </c>
      <c r="W586" s="206" t="str">
        <f t="shared" si="183"/>
        <v/>
      </c>
      <c r="X586" s="206" t="str">
        <f t="shared" si="184"/>
        <v/>
      </c>
      <c r="Y586" s="37" t="str">
        <f t="shared" si="181"/>
        <v/>
      </c>
      <c r="Z586" s="37" t="str">
        <f t="shared" si="182"/>
        <v/>
      </c>
      <c r="AA586" s="38" t="str">
        <f t="shared" si="192"/>
        <v/>
      </c>
      <c r="AB586" s="39" t="str">
        <f t="shared" si="193"/>
        <v/>
      </c>
      <c r="AC586" s="146" t="str">
        <f>IF(ISBLANK($F586),"",IF(ISNA(VBLookup($F586,Сектора!$B$2:$G$6725,4)),"Unknown",VBLookup($F586,Сектора!$B$2:$G$6725,4)))</f>
        <v/>
      </c>
      <c r="AD586" s="146" t="str">
        <f>IF(ISBLANK($F586),"",IF(ISNA(VBLookup($F586,Сектора!$B$2:$G$6725,3)),"Unknown",VBLookup($F586,Сектора!$B$2:$G$6725,3)))</f>
        <v/>
      </c>
      <c r="AE586" s="146" t="str">
        <f>IF(ISBLANK($F586),"",IF(ISNA(VBLookup($F586,Сектора!$B$2:$G$6725,6)),"Unknown",VBLookup($F586,Сектора!$B$2:$G$6725,6)))</f>
        <v/>
      </c>
      <c r="AF586" s="146" t="str">
        <f>IF(ISNUMBER($B586),VBLookup(WEEKDAY($B586,2),Служебный!$I$2:$J$8,2),"")</f>
        <v/>
      </c>
      <c r="AG586" s="38" t="str">
        <f t="shared" si="194"/>
        <v/>
      </c>
      <c r="AH586" s="146" t="str">
        <f>IF(ISNUMBER($B586),VBLookup(MONTH($B586),Служебный!$L$2:$M$13,2),"")</f>
        <v/>
      </c>
      <c r="AI586" s="38" t="str">
        <f t="shared" si="195"/>
        <v/>
      </c>
      <c r="AJ586" s="210" t="str">
        <f t="shared" si="196"/>
        <v/>
      </c>
      <c r="AK586" s="211" t="str">
        <f t="shared" si="187"/>
        <v/>
      </c>
      <c r="AL586" s="212" t="str">
        <f t="shared" si="197"/>
        <v/>
      </c>
      <c r="AM586" s="213" t="str">
        <f t="shared" si="200"/>
        <v/>
      </c>
      <c r="AN586" s="213" t="str">
        <f t="shared" si="198"/>
        <v/>
      </c>
      <c r="AO586" s="212" t="str">
        <f t="shared" si="199"/>
        <v/>
      </c>
    </row>
    <row r="587" spans="1:41" x14ac:dyDescent="0.25">
      <c r="A587" s="72">
        <v>586</v>
      </c>
      <c r="B587" s="214"/>
      <c r="C587" s="214"/>
      <c r="D587" s="204"/>
      <c r="E587" s="204"/>
      <c r="F587" s="151"/>
      <c r="G587" s="151"/>
      <c r="H587" s="36"/>
      <c r="I587" s="80"/>
      <c r="J587" s="80"/>
      <c r="K587" s="81"/>
      <c r="L587" s="152"/>
      <c r="M587" s="152"/>
      <c r="N587" s="215"/>
      <c r="O587" s="152"/>
      <c r="P587" s="80"/>
      <c r="Q587" s="37" t="str">
        <f t="shared" si="188"/>
        <v/>
      </c>
      <c r="R587" s="37" t="str">
        <f t="shared" si="189"/>
        <v/>
      </c>
      <c r="S587" s="37" t="str">
        <f t="shared" si="190"/>
        <v/>
      </c>
      <c r="T587" s="69" t="str">
        <f t="shared" si="191"/>
        <v/>
      </c>
      <c r="U587" s="37" t="str">
        <f t="shared" si="185"/>
        <v/>
      </c>
      <c r="V587" s="37" t="str">
        <f t="shared" si="186"/>
        <v/>
      </c>
      <c r="W587" s="206" t="str">
        <f t="shared" si="183"/>
        <v/>
      </c>
      <c r="X587" s="206" t="str">
        <f t="shared" si="184"/>
        <v/>
      </c>
      <c r="Y587" s="37" t="str">
        <f t="shared" si="181"/>
        <v/>
      </c>
      <c r="Z587" s="37" t="str">
        <f t="shared" si="182"/>
        <v/>
      </c>
      <c r="AA587" s="38" t="str">
        <f t="shared" si="192"/>
        <v/>
      </c>
      <c r="AB587" s="39" t="str">
        <f t="shared" si="193"/>
        <v/>
      </c>
      <c r="AC587" s="146" t="str">
        <f>IF(ISBLANK($F587),"",IF(ISNA(VBLookup($F587,Сектора!$B$2:$G$6725,4)),"Unknown",VBLookup($F587,Сектора!$B$2:$G$6725,4)))</f>
        <v/>
      </c>
      <c r="AD587" s="146" t="str">
        <f>IF(ISBLANK($F587),"",IF(ISNA(VBLookup($F587,Сектора!$B$2:$G$6725,3)),"Unknown",VBLookup($F587,Сектора!$B$2:$G$6725,3)))</f>
        <v/>
      </c>
      <c r="AE587" s="146" t="str">
        <f>IF(ISBLANK($F587),"",IF(ISNA(VBLookup($F587,Сектора!$B$2:$G$6725,6)),"Unknown",VBLookup($F587,Сектора!$B$2:$G$6725,6)))</f>
        <v/>
      </c>
      <c r="AF587" s="146" t="str">
        <f>IF(ISNUMBER($B587),VBLookup(WEEKDAY($B587,2),Служебный!$I$2:$J$8,2),"")</f>
        <v/>
      </c>
      <c r="AG587" s="38" t="str">
        <f t="shared" si="194"/>
        <v/>
      </c>
      <c r="AH587" s="146" t="str">
        <f>IF(ISNUMBER($B587),VBLookup(MONTH($B587),Служебный!$L$2:$M$13,2),"")</f>
        <v/>
      </c>
      <c r="AI587" s="38" t="str">
        <f t="shared" si="195"/>
        <v/>
      </c>
      <c r="AJ587" s="210" t="str">
        <f t="shared" si="196"/>
        <v/>
      </c>
      <c r="AK587" s="211" t="str">
        <f t="shared" si="187"/>
        <v/>
      </c>
      <c r="AL587" s="212" t="str">
        <f t="shared" si="197"/>
        <v/>
      </c>
      <c r="AM587" s="213" t="str">
        <f t="shared" si="200"/>
        <v/>
      </c>
      <c r="AN587" s="213" t="str">
        <f t="shared" si="198"/>
        <v/>
      </c>
      <c r="AO587" s="212" t="str">
        <f t="shared" si="199"/>
        <v/>
      </c>
    </row>
    <row r="588" spans="1:41" x14ac:dyDescent="0.25">
      <c r="A588" s="72">
        <v>587</v>
      </c>
      <c r="B588" s="214"/>
      <c r="C588" s="214"/>
      <c r="D588" s="204"/>
      <c r="E588" s="204"/>
      <c r="F588" s="151"/>
      <c r="G588" s="151"/>
      <c r="H588" s="36"/>
      <c r="I588" s="80"/>
      <c r="J588" s="80"/>
      <c r="K588" s="81"/>
      <c r="L588" s="152"/>
      <c r="M588" s="152"/>
      <c r="N588" s="215"/>
      <c r="O588" s="152"/>
      <c r="P588" s="80"/>
      <c r="Q588" s="37" t="str">
        <f t="shared" si="188"/>
        <v/>
      </c>
      <c r="R588" s="37" t="str">
        <f t="shared" si="189"/>
        <v/>
      </c>
      <c r="S588" s="37" t="str">
        <f t="shared" si="190"/>
        <v/>
      </c>
      <c r="T588" s="69" t="str">
        <f t="shared" si="191"/>
        <v/>
      </c>
      <c r="U588" s="37" t="str">
        <f t="shared" si="185"/>
        <v/>
      </c>
      <c r="V588" s="37" t="str">
        <f t="shared" si="186"/>
        <v/>
      </c>
      <c r="W588" s="206" t="str">
        <f t="shared" si="183"/>
        <v/>
      </c>
      <c r="X588" s="206" t="str">
        <f t="shared" si="184"/>
        <v/>
      </c>
      <c r="Y588" s="37" t="str">
        <f t="shared" si="181"/>
        <v/>
      </c>
      <c r="Z588" s="37" t="str">
        <f t="shared" si="182"/>
        <v/>
      </c>
      <c r="AA588" s="38" t="str">
        <f t="shared" si="192"/>
        <v/>
      </c>
      <c r="AB588" s="39" t="str">
        <f t="shared" si="193"/>
        <v/>
      </c>
      <c r="AC588" s="146" t="str">
        <f>IF(ISBLANK($F588),"",IF(ISNA(VBLookup($F588,Сектора!$B$2:$G$6725,4)),"Unknown",VBLookup($F588,Сектора!$B$2:$G$6725,4)))</f>
        <v/>
      </c>
      <c r="AD588" s="146" t="str">
        <f>IF(ISBLANK($F588),"",IF(ISNA(VBLookup($F588,Сектора!$B$2:$G$6725,3)),"Unknown",VBLookup($F588,Сектора!$B$2:$G$6725,3)))</f>
        <v/>
      </c>
      <c r="AE588" s="146" t="str">
        <f>IF(ISBLANK($F588),"",IF(ISNA(VBLookup($F588,Сектора!$B$2:$G$6725,6)),"Unknown",VBLookup($F588,Сектора!$B$2:$G$6725,6)))</f>
        <v/>
      </c>
      <c r="AF588" s="146" t="str">
        <f>IF(ISNUMBER($B588),VBLookup(WEEKDAY($B588,2),Служебный!$I$2:$J$8,2),"")</f>
        <v/>
      </c>
      <c r="AG588" s="38" t="str">
        <f t="shared" si="194"/>
        <v/>
      </c>
      <c r="AH588" s="146" t="str">
        <f>IF(ISNUMBER($B588),VBLookup(MONTH($B588),Служебный!$L$2:$M$13,2),"")</f>
        <v/>
      </c>
      <c r="AI588" s="38" t="str">
        <f t="shared" si="195"/>
        <v/>
      </c>
      <c r="AJ588" s="210" t="str">
        <f t="shared" si="196"/>
        <v/>
      </c>
      <c r="AK588" s="211" t="str">
        <f t="shared" si="187"/>
        <v/>
      </c>
      <c r="AL588" s="212" t="str">
        <f t="shared" si="197"/>
        <v/>
      </c>
      <c r="AM588" s="213" t="str">
        <f t="shared" si="200"/>
        <v/>
      </c>
      <c r="AN588" s="213" t="str">
        <f t="shared" si="198"/>
        <v/>
      </c>
      <c r="AO588" s="212" t="str">
        <f t="shared" si="199"/>
        <v/>
      </c>
    </row>
    <row r="589" spans="1:41" x14ac:dyDescent="0.25">
      <c r="A589" s="72">
        <v>588</v>
      </c>
      <c r="B589" s="214"/>
      <c r="C589" s="214"/>
      <c r="D589" s="204"/>
      <c r="E589" s="204"/>
      <c r="F589" s="151"/>
      <c r="G589" s="151"/>
      <c r="H589" s="36"/>
      <c r="I589" s="80"/>
      <c r="J589" s="80"/>
      <c r="K589" s="81"/>
      <c r="L589" s="152"/>
      <c r="M589" s="152"/>
      <c r="N589" s="215"/>
      <c r="O589" s="152"/>
      <c r="P589" s="80"/>
      <c r="Q589" s="37" t="str">
        <f t="shared" si="188"/>
        <v/>
      </c>
      <c r="R589" s="37" t="str">
        <f t="shared" si="189"/>
        <v/>
      </c>
      <c r="S589" s="37" t="str">
        <f t="shared" si="190"/>
        <v/>
      </c>
      <c r="T589" s="69" t="str">
        <f t="shared" si="191"/>
        <v/>
      </c>
      <c r="U589" s="37" t="str">
        <f t="shared" si="185"/>
        <v/>
      </c>
      <c r="V589" s="37" t="str">
        <f t="shared" si="186"/>
        <v/>
      </c>
      <c r="W589" s="206" t="str">
        <f t="shared" si="183"/>
        <v/>
      </c>
      <c r="X589" s="206" t="str">
        <f t="shared" si="184"/>
        <v/>
      </c>
      <c r="Y589" s="37" t="str">
        <f t="shared" si="181"/>
        <v/>
      </c>
      <c r="Z589" s="37" t="str">
        <f t="shared" si="182"/>
        <v/>
      </c>
      <c r="AA589" s="38" t="str">
        <f t="shared" si="192"/>
        <v/>
      </c>
      <c r="AB589" s="39" t="str">
        <f t="shared" si="193"/>
        <v/>
      </c>
      <c r="AC589" s="146" t="str">
        <f>IF(ISBLANK($F589),"",IF(ISNA(VBLookup($F589,Сектора!$B$2:$G$6725,4)),"Unknown",VBLookup($F589,Сектора!$B$2:$G$6725,4)))</f>
        <v/>
      </c>
      <c r="AD589" s="146" t="str">
        <f>IF(ISBLANK($F589),"",IF(ISNA(VBLookup($F589,Сектора!$B$2:$G$6725,3)),"Unknown",VBLookup($F589,Сектора!$B$2:$G$6725,3)))</f>
        <v/>
      </c>
      <c r="AE589" s="146" t="str">
        <f>IF(ISBLANK($F589),"",IF(ISNA(VBLookup($F589,Сектора!$B$2:$G$6725,6)),"Unknown",VBLookup($F589,Сектора!$B$2:$G$6725,6)))</f>
        <v/>
      </c>
      <c r="AF589" s="146" t="str">
        <f>IF(ISNUMBER($B589),VBLookup(WEEKDAY($B589,2),Служебный!$I$2:$J$8,2),"")</f>
        <v/>
      </c>
      <c r="AG589" s="38" t="str">
        <f t="shared" si="194"/>
        <v/>
      </c>
      <c r="AH589" s="146" t="str">
        <f>IF(ISNUMBER($B589),VBLookup(MONTH($B589),Служебный!$L$2:$M$13,2),"")</f>
        <v/>
      </c>
      <c r="AI589" s="38" t="str">
        <f t="shared" si="195"/>
        <v/>
      </c>
      <c r="AJ589" s="210" t="str">
        <f t="shared" si="196"/>
        <v/>
      </c>
      <c r="AK589" s="211" t="str">
        <f t="shared" si="187"/>
        <v/>
      </c>
      <c r="AL589" s="212" t="str">
        <f t="shared" si="197"/>
        <v/>
      </c>
      <c r="AM589" s="213" t="str">
        <f t="shared" si="200"/>
        <v/>
      </c>
      <c r="AN589" s="213" t="str">
        <f t="shared" si="198"/>
        <v/>
      </c>
      <c r="AO589" s="212" t="str">
        <f t="shared" si="199"/>
        <v/>
      </c>
    </row>
    <row r="590" spans="1:41" x14ac:dyDescent="0.25">
      <c r="A590" s="72">
        <v>589</v>
      </c>
      <c r="B590" s="214"/>
      <c r="C590" s="214"/>
      <c r="D590" s="204"/>
      <c r="E590" s="204"/>
      <c r="F590" s="151"/>
      <c r="G590" s="151"/>
      <c r="H590" s="36"/>
      <c r="I590" s="80"/>
      <c r="J590" s="80"/>
      <c r="K590" s="81"/>
      <c r="L590" s="152"/>
      <c r="M590" s="152"/>
      <c r="N590" s="215"/>
      <c r="O590" s="152"/>
      <c r="P590" s="80"/>
      <c r="Q590" s="37" t="str">
        <f t="shared" si="188"/>
        <v/>
      </c>
      <c r="R590" s="37" t="str">
        <f t="shared" si="189"/>
        <v/>
      </c>
      <c r="S590" s="37" t="str">
        <f t="shared" si="190"/>
        <v/>
      </c>
      <c r="T590" s="69" t="str">
        <f t="shared" si="191"/>
        <v/>
      </c>
      <c r="U590" s="37" t="str">
        <f t="shared" si="185"/>
        <v/>
      </c>
      <c r="V590" s="37" t="str">
        <f t="shared" si="186"/>
        <v/>
      </c>
      <c r="W590" s="206" t="str">
        <f t="shared" si="183"/>
        <v/>
      </c>
      <c r="X590" s="206" t="str">
        <f t="shared" si="184"/>
        <v/>
      </c>
      <c r="Y590" s="37" t="str">
        <f t="shared" si="181"/>
        <v/>
      </c>
      <c r="Z590" s="37" t="str">
        <f t="shared" si="182"/>
        <v/>
      </c>
      <c r="AA590" s="38" t="str">
        <f t="shared" si="192"/>
        <v/>
      </c>
      <c r="AB590" s="39" t="str">
        <f t="shared" si="193"/>
        <v/>
      </c>
      <c r="AC590" s="146" t="str">
        <f>IF(ISBLANK($F590),"",IF(ISNA(VBLookup($F590,Сектора!$B$2:$G$6725,4)),"Unknown",VBLookup($F590,Сектора!$B$2:$G$6725,4)))</f>
        <v/>
      </c>
      <c r="AD590" s="146" t="str">
        <f>IF(ISBLANK($F590),"",IF(ISNA(VBLookup($F590,Сектора!$B$2:$G$6725,3)),"Unknown",VBLookup($F590,Сектора!$B$2:$G$6725,3)))</f>
        <v/>
      </c>
      <c r="AE590" s="146" t="str">
        <f>IF(ISBLANK($F590),"",IF(ISNA(VBLookup($F590,Сектора!$B$2:$G$6725,6)),"Unknown",VBLookup($F590,Сектора!$B$2:$G$6725,6)))</f>
        <v/>
      </c>
      <c r="AF590" s="146" t="str">
        <f>IF(ISNUMBER($B590),VBLookup(WEEKDAY($B590,2),Служебный!$I$2:$J$8,2),"")</f>
        <v/>
      </c>
      <c r="AG590" s="38" t="str">
        <f t="shared" si="194"/>
        <v/>
      </c>
      <c r="AH590" s="146" t="str">
        <f>IF(ISNUMBER($B590),VBLookup(MONTH($B590),Служебный!$L$2:$M$13,2),"")</f>
        <v/>
      </c>
      <c r="AI590" s="38" t="str">
        <f t="shared" si="195"/>
        <v/>
      </c>
      <c r="AJ590" s="210" t="str">
        <f t="shared" si="196"/>
        <v/>
      </c>
      <c r="AK590" s="211" t="str">
        <f t="shared" si="187"/>
        <v/>
      </c>
      <c r="AL590" s="212" t="str">
        <f t="shared" si="197"/>
        <v/>
      </c>
      <c r="AM590" s="213" t="str">
        <f t="shared" si="200"/>
        <v/>
      </c>
      <c r="AN590" s="213" t="str">
        <f t="shared" si="198"/>
        <v/>
      </c>
      <c r="AO590" s="212" t="str">
        <f t="shared" si="199"/>
        <v/>
      </c>
    </row>
    <row r="591" spans="1:41" x14ac:dyDescent="0.25">
      <c r="A591" s="72">
        <v>590</v>
      </c>
      <c r="B591" s="214"/>
      <c r="C591" s="214"/>
      <c r="D591" s="204"/>
      <c r="E591" s="204"/>
      <c r="F591" s="151"/>
      <c r="G591" s="151"/>
      <c r="H591" s="36"/>
      <c r="I591" s="80"/>
      <c r="J591" s="80"/>
      <c r="K591" s="81"/>
      <c r="L591" s="152"/>
      <c r="M591" s="152"/>
      <c r="N591" s="215"/>
      <c r="O591" s="152"/>
      <c r="P591" s="80"/>
      <c r="Q591" s="37" t="str">
        <f t="shared" si="188"/>
        <v/>
      </c>
      <c r="R591" s="37" t="str">
        <f t="shared" si="189"/>
        <v/>
      </c>
      <c r="S591" s="37" t="str">
        <f t="shared" si="190"/>
        <v/>
      </c>
      <c r="T591" s="69" t="str">
        <f t="shared" si="191"/>
        <v/>
      </c>
      <c r="U591" s="37" t="str">
        <f t="shared" si="185"/>
        <v/>
      </c>
      <c r="V591" s="37" t="str">
        <f t="shared" si="186"/>
        <v/>
      </c>
      <c r="W591" s="206" t="str">
        <f t="shared" si="183"/>
        <v/>
      </c>
      <c r="X591" s="206" t="str">
        <f t="shared" si="184"/>
        <v/>
      </c>
      <c r="Y591" s="37" t="str">
        <f t="shared" si="181"/>
        <v/>
      </c>
      <c r="Z591" s="37" t="str">
        <f t="shared" si="182"/>
        <v/>
      </c>
      <c r="AA591" s="38" t="str">
        <f t="shared" si="192"/>
        <v/>
      </c>
      <c r="AB591" s="39" t="str">
        <f t="shared" si="193"/>
        <v/>
      </c>
      <c r="AC591" s="146" t="str">
        <f>IF(ISBLANK($F591),"",IF(ISNA(VBLookup($F591,Сектора!$B$2:$G$6725,4)),"Unknown",VBLookup($F591,Сектора!$B$2:$G$6725,4)))</f>
        <v/>
      </c>
      <c r="AD591" s="146" t="str">
        <f>IF(ISBLANK($F591),"",IF(ISNA(VBLookup($F591,Сектора!$B$2:$G$6725,3)),"Unknown",VBLookup($F591,Сектора!$B$2:$G$6725,3)))</f>
        <v/>
      </c>
      <c r="AE591" s="146" t="str">
        <f>IF(ISBLANK($F591),"",IF(ISNA(VBLookup($F591,Сектора!$B$2:$G$6725,6)),"Unknown",VBLookup($F591,Сектора!$B$2:$G$6725,6)))</f>
        <v/>
      </c>
      <c r="AF591" s="146" t="str">
        <f>IF(ISNUMBER($B591),VBLookup(WEEKDAY($B591,2),Служебный!$I$2:$J$8,2),"")</f>
        <v/>
      </c>
      <c r="AG591" s="38" t="str">
        <f t="shared" si="194"/>
        <v/>
      </c>
      <c r="AH591" s="146" t="str">
        <f>IF(ISNUMBER($B591),VBLookup(MONTH($B591),Служебный!$L$2:$M$13,2),"")</f>
        <v/>
      </c>
      <c r="AI591" s="38" t="str">
        <f t="shared" si="195"/>
        <v/>
      </c>
      <c r="AJ591" s="210" t="str">
        <f t="shared" si="196"/>
        <v/>
      </c>
      <c r="AK591" s="211" t="str">
        <f t="shared" si="187"/>
        <v/>
      </c>
      <c r="AL591" s="212" t="str">
        <f t="shared" si="197"/>
        <v/>
      </c>
      <c r="AM591" s="213" t="str">
        <f t="shared" si="200"/>
        <v/>
      </c>
      <c r="AN591" s="213" t="str">
        <f t="shared" si="198"/>
        <v/>
      </c>
      <c r="AO591" s="212" t="str">
        <f t="shared" si="199"/>
        <v/>
      </c>
    </row>
    <row r="592" spans="1:41" x14ac:dyDescent="0.25">
      <c r="A592" s="72">
        <v>591</v>
      </c>
      <c r="B592" s="214"/>
      <c r="C592" s="214"/>
      <c r="D592" s="204"/>
      <c r="E592" s="204"/>
      <c r="F592" s="151"/>
      <c r="G592" s="151"/>
      <c r="H592" s="36"/>
      <c r="I592" s="80"/>
      <c r="J592" s="80"/>
      <c r="K592" s="81"/>
      <c r="L592" s="152"/>
      <c r="M592" s="152"/>
      <c r="N592" s="215"/>
      <c r="O592" s="152"/>
      <c r="P592" s="80"/>
      <c r="Q592" s="37" t="str">
        <f t="shared" si="188"/>
        <v/>
      </c>
      <c r="R592" s="37" t="str">
        <f t="shared" si="189"/>
        <v/>
      </c>
      <c r="S592" s="37" t="str">
        <f t="shared" si="190"/>
        <v/>
      </c>
      <c r="T592" s="69" t="str">
        <f t="shared" si="191"/>
        <v/>
      </c>
      <c r="U592" s="37" t="str">
        <f t="shared" si="185"/>
        <v/>
      </c>
      <c r="V592" s="37" t="str">
        <f t="shared" si="186"/>
        <v/>
      </c>
      <c r="W592" s="206" t="str">
        <f t="shared" si="183"/>
        <v/>
      </c>
      <c r="X592" s="206" t="str">
        <f t="shared" si="184"/>
        <v/>
      </c>
      <c r="Y592" s="37" t="str">
        <f t="shared" si="181"/>
        <v/>
      </c>
      <c r="Z592" s="37" t="str">
        <f t="shared" si="182"/>
        <v/>
      </c>
      <c r="AA592" s="38" t="str">
        <f t="shared" si="192"/>
        <v/>
      </c>
      <c r="AB592" s="39" t="str">
        <f t="shared" si="193"/>
        <v/>
      </c>
      <c r="AC592" s="146" t="str">
        <f>IF(ISBLANK($F592),"",IF(ISNA(VBLookup($F592,Сектора!$B$2:$G$6725,4)),"Unknown",VBLookup($F592,Сектора!$B$2:$G$6725,4)))</f>
        <v/>
      </c>
      <c r="AD592" s="146" t="str">
        <f>IF(ISBLANK($F592),"",IF(ISNA(VBLookup($F592,Сектора!$B$2:$G$6725,3)),"Unknown",VBLookup($F592,Сектора!$B$2:$G$6725,3)))</f>
        <v/>
      </c>
      <c r="AE592" s="146" t="str">
        <f>IF(ISBLANK($F592),"",IF(ISNA(VBLookup($F592,Сектора!$B$2:$G$6725,6)),"Unknown",VBLookup($F592,Сектора!$B$2:$G$6725,6)))</f>
        <v/>
      </c>
      <c r="AF592" s="146" t="str">
        <f>IF(ISNUMBER($B592),VBLookup(WEEKDAY($B592,2),Служебный!$I$2:$J$8,2),"")</f>
        <v/>
      </c>
      <c r="AG592" s="38" t="str">
        <f t="shared" si="194"/>
        <v/>
      </c>
      <c r="AH592" s="146" t="str">
        <f>IF(ISNUMBER($B592),VBLookup(MONTH($B592),Служебный!$L$2:$M$13,2),"")</f>
        <v/>
      </c>
      <c r="AI592" s="38" t="str">
        <f t="shared" si="195"/>
        <v/>
      </c>
      <c r="AJ592" s="210" t="str">
        <f t="shared" si="196"/>
        <v/>
      </c>
      <c r="AK592" s="211" t="str">
        <f t="shared" si="187"/>
        <v/>
      </c>
      <c r="AL592" s="212" t="str">
        <f t="shared" si="197"/>
        <v/>
      </c>
      <c r="AM592" s="213" t="str">
        <f t="shared" si="200"/>
        <v/>
      </c>
      <c r="AN592" s="213" t="str">
        <f t="shared" si="198"/>
        <v/>
      </c>
      <c r="AO592" s="212" t="str">
        <f t="shared" si="199"/>
        <v/>
      </c>
    </row>
    <row r="593" spans="1:41" x14ac:dyDescent="0.25">
      <c r="A593" s="72">
        <v>592</v>
      </c>
      <c r="B593" s="214"/>
      <c r="C593" s="214"/>
      <c r="D593" s="204"/>
      <c r="E593" s="204"/>
      <c r="F593" s="151"/>
      <c r="G593" s="151"/>
      <c r="H593" s="36"/>
      <c r="I593" s="80"/>
      <c r="J593" s="80"/>
      <c r="K593" s="81"/>
      <c r="L593" s="152"/>
      <c r="M593" s="152"/>
      <c r="N593" s="215"/>
      <c r="O593" s="152"/>
      <c r="P593" s="80"/>
      <c r="Q593" s="37" t="str">
        <f t="shared" si="188"/>
        <v/>
      </c>
      <c r="R593" s="37" t="str">
        <f t="shared" si="189"/>
        <v/>
      </c>
      <c r="S593" s="37" t="str">
        <f t="shared" si="190"/>
        <v/>
      </c>
      <c r="T593" s="69" t="str">
        <f t="shared" si="191"/>
        <v/>
      </c>
      <c r="U593" s="37" t="str">
        <f t="shared" si="185"/>
        <v/>
      </c>
      <c r="V593" s="37" t="str">
        <f t="shared" si="186"/>
        <v/>
      </c>
      <c r="W593" s="206" t="str">
        <f t="shared" si="183"/>
        <v/>
      </c>
      <c r="X593" s="206" t="str">
        <f t="shared" si="184"/>
        <v/>
      </c>
      <c r="Y593" s="37" t="str">
        <f t="shared" si="181"/>
        <v/>
      </c>
      <c r="Z593" s="37" t="str">
        <f t="shared" si="182"/>
        <v/>
      </c>
      <c r="AA593" s="38" t="str">
        <f t="shared" si="192"/>
        <v/>
      </c>
      <c r="AB593" s="39" t="str">
        <f t="shared" si="193"/>
        <v/>
      </c>
      <c r="AC593" s="146" t="str">
        <f>IF(ISBLANK($F593),"",IF(ISNA(VBLookup($F593,Сектора!$B$2:$G$6725,4)),"Unknown",VBLookup($F593,Сектора!$B$2:$G$6725,4)))</f>
        <v/>
      </c>
      <c r="AD593" s="146" t="str">
        <f>IF(ISBLANK($F593),"",IF(ISNA(VBLookup($F593,Сектора!$B$2:$G$6725,3)),"Unknown",VBLookup($F593,Сектора!$B$2:$G$6725,3)))</f>
        <v/>
      </c>
      <c r="AE593" s="146" t="str">
        <f>IF(ISBLANK($F593),"",IF(ISNA(VBLookup($F593,Сектора!$B$2:$G$6725,6)),"Unknown",VBLookup($F593,Сектора!$B$2:$G$6725,6)))</f>
        <v/>
      </c>
      <c r="AF593" s="146" t="str">
        <f>IF(ISNUMBER($B593),VBLookup(WEEKDAY($B593,2),Служебный!$I$2:$J$8,2),"")</f>
        <v/>
      </c>
      <c r="AG593" s="38" t="str">
        <f t="shared" si="194"/>
        <v/>
      </c>
      <c r="AH593" s="146" t="str">
        <f>IF(ISNUMBER($B593),VBLookup(MONTH($B593),Служебный!$L$2:$M$13,2),"")</f>
        <v/>
      </c>
      <c r="AI593" s="38" t="str">
        <f t="shared" si="195"/>
        <v/>
      </c>
      <c r="AJ593" s="210" t="str">
        <f t="shared" si="196"/>
        <v/>
      </c>
      <c r="AK593" s="211" t="str">
        <f t="shared" si="187"/>
        <v/>
      </c>
      <c r="AL593" s="212" t="str">
        <f t="shared" si="197"/>
        <v/>
      </c>
      <c r="AM593" s="213" t="str">
        <f t="shared" si="200"/>
        <v/>
      </c>
      <c r="AN593" s="213" t="str">
        <f t="shared" si="198"/>
        <v/>
      </c>
      <c r="AO593" s="212" t="str">
        <f t="shared" si="199"/>
        <v/>
      </c>
    </row>
    <row r="594" spans="1:41" x14ac:dyDescent="0.25">
      <c r="A594" s="72">
        <v>593</v>
      </c>
      <c r="B594" s="214"/>
      <c r="C594" s="214"/>
      <c r="D594" s="204"/>
      <c r="E594" s="204"/>
      <c r="F594" s="151"/>
      <c r="G594" s="151"/>
      <c r="H594" s="36"/>
      <c r="I594" s="80"/>
      <c r="J594" s="80"/>
      <c r="K594" s="81"/>
      <c r="L594" s="152"/>
      <c r="M594" s="152"/>
      <c r="N594" s="215"/>
      <c r="O594" s="152"/>
      <c r="P594" s="80"/>
      <c r="Q594" s="37" t="str">
        <f t="shared" si="188"/>
        <v/>
      </c>
      <c r="R594" s="37" t="str">
        <f t="shared" si="189"/>
        <v/>
      </c>
      <c r="S594" s="37" t="str">
        <f t="shared" si="190"/>
        <v/>
      </c>
      <c r="T594" s="69" t="str">
        <f t="shared" si="191"/>
        <v/>
      </c>
      <c r="U594" s="37" t="str">
        <f t="shared" si="185"/>
        <v/>
      </c>
      <c r="V594" s="37" t="str">
        <f t="shared" si="186"/>
        <v/>
      </c>
      <c r="W594" s="206" t="str">
        <f t="shared" si="183"/>
        <v/>
      </c>
      <c r="X594" s="206" t="str">
        <f t="shared" si="184"/>
        <v/>
      </c>
      <c r="Y594" s="37" t="str">
        <f t="shared" si="181"/>
        <v/>
      </c>
      <c r="Z594" s="37" t="str">
        <f t="shared" si="182"/>
        <v/>
      </c>
      <c r="AA594" s="38" t="str">
        <f t="shared" si="192"/>
        <v/>
      </c>
      <c r="AB594" s="39" t="str">
        <f t="shared" si="193"/>
        <v/>
      </c>
      <c r="AC594" s="146" t="str">
        <f>IF(ISBLANK($F594),"",IF(ISNA(VBLookup($F594,Сектора!$B$2:$G$6725,4)),"Unknown",VBLookup($F594,Сектора!$B$2:$G$6725,4)))</f>
        <v/>
      </c>
      <c r="AD594" s="146" t="str">
        <f>IF(ISBLANK($F594),"",IF(ISNA(VBLookup($F594,Сектора!$B$2:$G$6725,3)),"Unknown",VBLookup($F594,Сектора!$B$2:$G$6725,3)))</f>
        <v/>
      </c>
      <c r="AE594" s="146" t="str">
        <f>IF(ISBLANK($F594),"",IF(ISNA(VBLookup($F594,Сектора!$B$2:$G$6725,6)),"Unknown",VBLookup($F594,Сектора!$B$2:$G$6725,6)))</f>
        <v/>
      </c>
      <c r="AF594" s="146" t="str">
        <f>IF(ISNUMBER($B594),VBLookup(WEEKDAY($B594,2),Служебный!$I$2:$J$8,2),"")</f>
        <v/>
      </c>
      <c r="AG594" s="38" t="str">
        <f t="shared" si="194"/>
        <v/>
      </c>
      <c r="AH594" s="146" t="str">
        <f>IF(ISNUMBER($B594),VBLookup(MONTH($B594),Служебный!$L$2:$M$13,2),"")</f>
        <v/>
      </c>
      <c r="AI594" s="38" t="str">
        <f t="shared" si="195"/>
        <v/>
      </c>
      <c r="AJ594" s="210" t="str">
        <f t="shared" si="196"/>
        <v/>
      </c>
      <c r="AK594" s="211" t="str">
        <f t="shared" si="187"/>
        <v/>
      </c>
      <c r="AL594" s="212" t="str">
        <f t="shared" si="197"/>
        <v/>
      </c>
      <c r="AM594" s="213" t="str">
        <f t="shared" si="200"/>
        <v/>
      </c>
      <c r="AN594" s="213" t="str">
        <f t="shared" si="198"/>
        <v/>
      </c>
      <c r="AO594" s="212" t="str">
        <f t="shared" si="199"/>
        <v/>
      </c>
    </row>
    <row r="595" spans="1:41" x14ac:dyDescent="0.25">
      <c r="A595" s="72">
        <v>594</v>
      </c>
      <c r="B595" s="214"/>
      <c r="C595" s="214"/>
      <c r="D595" s="204"/>
      <c r="E595" s="204"/>
      <c r="F595" s="151"/>
      <c r="G595" s="151"/>
      <c r="H595" s="36"/>
      <c r="I595" s="80"/>
      <c r="J595" s="80"/>
      <c r="K595" s="81"/>
      <c r="L595" s="152"/>
      <c r="M595" s="152"/>
      <c r="N595" s="215"/>
      <c r="O595" s="152"/>
      <c r="P595" s="80"/>
      <c r="Q595" s="37" t="str">
        <f t="shared" si="188"/>
        <v/>
      </c>
      <c r="R595" s="37" t="str">
        <f t="shared" si="189"/>
        <v/>
      </c>
      <c r="S595" s="37" t="str">
        <f t="shared" si="190"/>
        <v/>
      </c>
      <c r="T595" s="69" t="str">
        <f t="shared" si="191"/>
        <v/>
      </c>
      <c r="U595" s="37" t="str">
        <f t="shared" si="185"/>
        <v/>
      </c>
      <c r="V595" s="37" t="str">
        <f t="shared" si="186"/>
        <v/>
      </c>
      <c r="W595" s="206" t="str">
        <f t="shared" si="183"/>
        <v/>
      </c>
      <c r="X595" s="206" t="str">
        <f t="shared" si="184"/>
        <v/>
      </c>
      <c r="Y595" s="37" t="str">
        <f t="shared" si="181"/>
        <v/>
      </c>
      <c r="Z595" s="37" t="str">
        <f t="shared" si="182"/>
        <v/>
      </c>
      <c r="AA595" s="38" t="str">
        <f t="shared" si="192"/>
        <v/>
      </c>
      <c r="AB595" s="39" t="str">
        <f t="shared" si="193"/>
        <v/>
      </c>
      <c r="AC595" s="146" t="str">
        <f>IF(ISBLANK($F595),"",IF(ISNA(VBLookup($F595,Сектора!$B$2:$G$6725,4)),"Unknown",VBLookup($F595,Сектора!$B$2:$G$6725,4)))</f>
        <v/>
      </c>
      <c r="AD595" s="146" t="str">
        <f>IF(ISBLANK($F595),"",IF(ISNA(VBLookup($F595,Сектора!$B$2:$G$6725,3)),"Unknown",VBLookup($F595,Сектора!$B$2:$G$6725,3)))</f>
        <v/>
      </c>
      <c r="AE595" s="146" t="str">
        <f>IF(ISBLANK($F595),"",IF(ISNA(VBLookup($F595,Сектора!$B$2:$G$6725,6)),"Unknown",VBLookup($F595,Сектора!$B$2:$G$6725,6)))</f>
        <v/>
      </c>
      <c r="AF595" s="146" t="str">
        <f>IF(ISNUMBER($B595),VBLookup(WEEKDAY($B595,2),Служебный!$I$2:$J$8,2),"")</f>
        <v/>
      </c>
      <c r="AG595" s="38" t="str">
        <f t="shared" si="194"/>
        <v/>
      </c>
      <c r="AH595" s="146" t="str">
        <f>IF(ISNUMBER($B595),VBLookup(MONTH($B595),Служебный!$L$2:$M$13,2),"")</f>
        <v/>
      </c>
      <c r="AI595" s="38" t="str">
        <f t="shared" si="195"/>
        <v/>
      </c>
      <c r="AJ595" s="210" t="str">
        <f t="shared" si="196"/>
        <v/>
      </c>
      <c r="AK595" s="211" t="str">
        <f t="shared" si="187"/>
        <v/>
      </c>
      <c r="AL595" s="212" t="str">
        <f t="shared" si="197"/>
        <v/>
      </c>
      <c r="AM595" s="213" t="str">
        <f t="shared" si="200"/>
        <v/>
      </c>
      <c r="AN595" s="213" t="str">
        <f t="shared" si="198"/>
        <v/>
      </c>
      <c r="AO595" s="212" t="str">
        <f t="shared" si="199"/>
        <v/>
      </c>
    </row>
    <row r="596" spans="1:41" x14ac:dyDescent="0.25">
      <c r="A596" s="72">
        <v>595</v>
      </c>
      <c r="B596" s="214"/>
      <c r="C596" s="214"/>
      <c r="D596" s="204"/>
      <c r="E596" s="204"/>
      <c r="F596" s="151"/>
      <c r="G596" s="151"/>
      <c r="H596" s="36"/>
      <c r="I596" s="80"/>
      <c r="J596" s="80"/>
      <c r="K596" s="81"/>
      <c r="L596" s="152"/>
      <c r="M596" s="152"/>
      <c r="N596" s="215"/>
      <c r="O596" s="152"/>
      <c r="P596" s="80"/>
      <c r="Q596" s="37" t="str">
        <f t="shared" si="188"/>
        <v/>
      </c>
      <c r="R596" s="37" t="str">
        <f t="shared" si="189"/>
        <v/>
      </c>
      <c r="S596" s="37" t="str">
        <f t="shared" si="190"/>
        <v/>
      </c>
      <c r="T596" s="69" t="str">
        <f t="shared" si="191"/>
        <v/>
      </c>
      <c r="U596" s="37" t="str">
        <f t="shared" si="185"/>
        <v/>
      </c>
      <c r="V596" s="37" t="str">
        <f t="shared" si="186"/>
        <v/>
      </c>
      <c r="W596" s="206" t="str">
        <f t="shared" si="183"/>
        <v/>
      </c>
      <c r="X596" s="206" t="str">
        <f t="shared" si="184"/>
        <v/>
      </c>
      <c r="Y596" s="37" t="str">
        <f t="shared" si="181"/>
        <v/>
      </c>
      <c r="Z596" s="37" t="str">
        <f t="shared" si="182"/>
        <v/>
      </c>
      <c r="AA596" s="38" t="str">
        <f t="shared" si="192"/>
        <v/>
      </c>
      <c r="AB596" s="39" t="str">
        <f t="shared" si="193"/>
        <v/>
      </c>
      <c r="AC596" s="146" t="str">
        <f>IF(ISBLANK($F596),"",IF(ISNA(VBLookup($F596,Сектора!$B$2:$G$6725,4)),"Unknown",VBLookup($F596,Сектора!$B$2:$G$6725,4)))</f>
        <v/>
      </c>
      <c r="AD596" s="146" t="str">
        <f>IF(ISBLANK($F596),"",IF(ISNA(VBLookup($F596,Сектора!$B$2:$G$6725,3)),"Unknown",VBLookup($F596,Сектора!$B$2:$G$6725,3)))</f>
        <v/>
      </c>
      <c r="AE596" s="146" t="str">
        <f>IF(ISBLANK($F596),"",IF(ISNA(VBLookup($F596,Сектора!$B$2:$G$6725,6)),"Unknown",VBLookup($F596,Сектора!$B$2:$G$6725,6)))</f>
        <v/>
      </c>
      <c r="AF596" s="146" t="str">
        <f>IF(ISNUMBER($B596),VBLookup(WEEKDAY($B596,2),Служебный!$I$2:$J$8,2),"")</f>
        <v/>
      </c>
      <c r="AG596" s="38" t="str">
        <f t="shared" si="194"/>
        <v/>
      </c>
      <c r="AH596" s="146" t="str">
        <f>IF(ISNUMBER($B596),VBLookup(MONTH($B596),Служебный!$L$2:$M$13,2),"")</f>
        <v/>
      </c>
      <c r="AI596" s="38" t="str">
        <f t="shared" si="195"/>
        <v/>
      </c>
      <c r="AJ596" s="210" t="str">
        <f t="shared" si="196"/>
        <v/>
      </c>
      <c r="AK596" s="211" t="str">
        <f t="shared" si="187"/>
        <v/>
      </c>
      <c r="AL596" s="212" t="str">
        <f t="shared" si="197"/>
        <v/>
      </c>
      <c r="AM596" s="213" t="str">
        <f t="shared" si="200"/>
        <v/>
      </c>
      <c r="AN596" s="213" t="str">
        <f t="shared" si="198"/>
        <v/>
      </c>
      <c r="AO596" s="212" t="str">
        <f t="shared" si="199"/>
        <v/>
      </c>
    </row>
    <row r="597" spans="1:41" x14ac:dyDescent="0.25">
      <c r="A597" s="72">
        <v>596</v>
      </c>
      <c r="B597" s="214"/>
      <c r="C597" s="214"/>
      <c r="D597" s="204"/>
      <c r="E597" s="204"/>
      <c r="F597" s="151"/>
      <c r="G597" s="151"/>
      <c r="H597" s="36"/>
      <c r="I597" s="80"/>
      <c r="J597" s="80"/>
      <c r="K597" s="81"/>
      <c r="L597" s="152"/>
      <c r="M597" s="152"/>
      <c r="N597" s="215"/>
      <c r="O597" s="152"/>
      <c r="P597" s="80"/>
      <c r="Q597" s="37" t="str">
        <f t="shared" si="188"/>
        <v/>
      </c>
      <c r="R597" s="37" t="str">
        <f t="shared" si="189"/>
        <v/>
      </c>
      <c r="S597" s="37" t="str">
        <f t="shared" si="190"/>
        <v/>
      </c>
      <c r="T597" s="69" t="str">
        <f t="shared" si="191"/>
        <v/>
      </c>
      <c r="U597" s="37" t="str">
        <f t="shared" si="185"/>
        <v/>
      </c>
      <c r="V597" s="37" t="str">
        <f t="shared" si="186"/>
        <v/>
      </c>
      <c r="W597" s="206" t="str">
        <f t="shared" si="183"/>
        <v/>
      </c>
      <c r="X597" s="206" t="str">
        <f t="shared" si="184"/>
        <v/>
      </c>
      <c r="Y597" s="37" t="str">
        <f t="shared" si="181"/>
        <v/>
      </c>
      <c r="Z597" s="37" t="str">
        <f t="shared" si="182"/>
        <v/>
      </c>
      <c r="AA597" s="38" t="str">
        <f t="shared" si="192"/>
        <v/>
      </c>
      <c r="AB597" s="39" t="str">
        <f t="shared" si="193"/>
        <v/>
      </c>
      <c r="AC597" s="146" t="str">
        <f>IF(ISBLANK($F597),"",IF(ISNA(VBLookup($F597,Сектора!$B$2:$G$6725,4)),"Unknown",VBLookup($F597,Сектора!$B$2:$G$6725,4)))</f>
        <v/>
      </c>
      <c r="AD597" s="146" t="str">
        <f>IF(ISBLANK($F597),"",IF(ISNA(VBLookup($F597,Сектора!$B$2:$G$6725,3)),"Unknown",VBLookup($F597,Сектора!$B$2:$G$6725,3)))</f>
        <v/>
      </c>
      <c r="AE597" s="146" t="str">
        <f>IF(ISBLANK($F597),"",IF(ISNA(VBLookup($F597,Сектора!$B$2:$G$6725,6)),"Unknown",VBLookup($F597,Сектора!$B$2:$G$6725,6)))</f>
        <v/>
      </c>
      <c r="AF597" s="146" t="str">
        <f>IF(ISNUMBER($B597),VBLookup(WEEKDAY($B597,2),Служебный!$I$2:$J$8,2),"")</f>
        <v/>
      </c>
      <c r="AG597" s="38" t="str">
        <f t="shared" si="194"/>
        <v/>
      </c>
      <c r="AH597" s="146" t="str">
        <f>IF(ISNUMBER($B597),VBLookup(MONTH($B597),Служебный!$L$2:$M$13,2),"")</f>
        <v/>
      </c>
      <c r="AI597" s="38" t="str">
        <f t="shared" si="195"/>
        <v/>
      </c>
      <c r="AJ597" s="210" t="str">
        <f t="shared" si="196"/>
        <v/>
      </c>
      <c r="AK597" s="211" t="str">
        <f t="shared" si="187"/>
        <v/>
      </c>
      <c r="AL597" s="212" t="str">
        <f t="shared" si="197"/>
        <v/>
      </c>
      <c r="AM597" s="213" t="str">
        <f t="shared" si="200"/>
        <v/>
      </c>
      <c r="AN597" s="213" t="str">
        <f t="shared" si="198"/>
        <v/>
      </c>
      <c r="AO597" s="212" t="str">
        <f t="shared" si="199"/>
        <v/>
      </c>
    </row>
    <row r="598" spans="1:41" x14ac:dyDescent="0.25">
      <c r="A598" s="72">
        <v>597</v>
      </c>
      <c r="B598" s="214"/>
      <c r="C598" s="214"/>
      <c r="D598" s="204"/>
      <c r="E598" s="204"/>
      <c r="F598" s="151"/>
      <c r="G598" s="151"/>
      <c r="H598" s="36"/>
      <c r="I598" s="80"/>
      <c r="J598" s="80"/>
      <c r="K598" s="81"/>
      <c r="L598" s="152"/>
      <c r="M598" s="152"/>
      <c r="N598" s="215"/>
      <c r="O598" s="152"/>
      <c r="P598" s="80"/>
      <c r="Q598" s="37" t="str">
        <f t="shared" si="188"/>
        <v/>
      </c>
      <c r="R598" s="37" t="str">
        <f t="shared" si="189"/>
        <v/>
      </c>
      <c r="S598" s="37" t="str">
        <f t="shared" si="190"/>
        <v/>
      </c>
      <c r="T598" s="69" t="str">
        <f t="shared" si="191"/>
        <v/>
      </c>
      <c r="U598" s="37" t="str">
        <f t="shared" si="185"/>
        <v/>
      </c>
      <c r="V598" s="37" t="str">
        <f t="shared" si="186"/>
        <v/>
      </c>
      <c r="W598" s="206" t="str">
        <f t="shared" si="183"/>
        <v/>
      </c>
      <c r="X598" s="206" t="str">
        <f t="shared" si="184"/>
        <v/>
      </c>
      <c r="Y598" s="37" t="str">
        <f t="shared" ref="Y598:Y661" si="201">IF(AND(ISNUMBER($Y597),ISNUMBER($U598)),$Y597+$U598,"")</f>
        <v/>
      </c>
      <c r="Z598" s="37" t="str">
        <f t="shared" ref="Z598:Z661" si="202">IF(AND(ISNUMBER($Z597),ISNUMBER($V598)),$Z597+$V598,"")</f>
        <v/>
      </c>
      <c r="AA598" s="38" t="str">
        <f t="shared" si="192"/>
        <v/>
      </c>
      <c r="AB598" s="39" t="str">
        <f t="shared" si="193"/>
        <v/>
      </c>
      <c r="AC598" s="146" t="str">
        <f>IF(ISBLANK($F598),"",IF(ISNA(VBLookup($F598,Сектора!$B$2:$G$6725,4)),"Unknown",VBLookup($F598,Сектора!$B$2:$G$6725,4)))</f>
        <v/>
      </c>
      <c r="AD598" s="146" t="str">
        <f>IF(ISBLANK($F598),"",IF(ISNA(VBLookup($F598,Сектора!$B$2:$G$6725,3)),"Unknown",VBLookup($F598,Сектора!$B$2:$G$6725,3)))</f>
        <v/>
      </c>
      <c r="AE598" s="146" t="str">
        <f>IF(ISBLANK($F598),"",IF(ISNA(VBLookup($F598,Сектора!$B$2:$G$6725,6)),"Unknown",VBLookup($F598,Сектора!$B$2:$G$6725,6)))</f>
        <v/>
      </c>
      <c r="AF598" s="146" t="str">
        <f>IF(ISNUMBER($B598),VBLookup(WEEKDAY($B598,2),Служебный!$I$2:$J$8,2),"")</f>
        <v/>
      </c>
      <c r="AG598" s="38" t="str">
        <f t="shared" si="194"/>
        <v/>
      </c>
      <c r="AH598" s="146" t="str">
        <f>IF(ISNUMBER($B598),VBLookup(MONTH($B598),Служебный!$L$2:$M$13,2),"")</f>
        <v/>
      </c>
      <c r="AI598" s="38" t="str">
        <f t="shared" si="195"/>
        <v/>
      </c>
      <c r="AJ598" s="210" t="str">
        <f t="shared" si="196"/>
        <v/>
      </c>
      <c r="AK598" s="211" t="str">
        <f t="shared" si="187"/>
        <v/>
      </c>
      <c r="AL598" s="212" t="str">
        <f t="shared" si="197"/>
        <v/>
      </c>
      <c r="AM598" s="213" t="str">
        <f t="shared" si="200"/>
        <v/>
      </c>
      <c r="AN598" s="213" t="str">
        <f t="shared" si="198"/>
        <v/>
      </c>
      <c r="AO598" s="212" t="str">
        <f t="shared" si="199"/>
        <v/>
      </c>
    </row>
    <row r="599" spans="1:41" x14ac:dyDescent="0.25">
      <c r="A599" s="72">
        <v>598</v>
      </c>
      <c r="B599" s="214"/>
      <c r="C599" s="214"/>
      <c r="D599" s="204"/>
      <c r="E599" s="204"/>
      <c r="F599" s="151"/>
      <c r="G599" s="151"/>
      <c r="H599" s="36"/>
      <c r="I599" s="80"/>
      <c r="J599" s="80"/>
      <c r="K599" s="81"/>
      <c r="L599" s="152"/>
      <c r="M599" s="152"/>
      <c r="N599" s="215"/>
      <c r="O599" s="152"/>
      <c r="P599" s="80"/>
      <c r="Q599" s="37" t="str">
        <f t="shared" si="188"/>
        <v/>
      </c>
      <c r="R599" s="37" t="str">
        <f t="shared" si="189"/>
        <v/>
      </c>
      <c r="S599" s="37" t="str">
        <f t="shared" si="190"/>
        <v/>
      </c>
      <c r="T599" s="69" t="str">
        <f t="shared" si="191"/>
        <v/>
      </c>
      <c r="U599" s="37" t="str">
        <f t="shared" si="185"/>
        <v/>
      </c>
      <c r="V599" s="37" t="str">
        <f t="shared" si="186"/>
        <v/>
      </c>
      <c r="W599" s="206" t="str">
        <f t="shared" si="183"/>
        <v/>
      </c>
      <c r="X599" s="206" t="str">
        <f t="shared" si="184"/>
        <v/>
      </c>
      <c r="Y599" s="37" t="str">
        <f t="shared" si="201"/>
        <v/>
      </c>
      <c r="Z599" s="37" t="str">
        <f t="shared" si="202"/>
        <v/>
      </c>
      <c r="AA599" s="38" t="str">
        <f t="shared" si="192"/>
        <v/>
      </c>
      <c r="AB599" s="39" t="str">
        <f t="shared" si="193"/>
        <v/>
      </c>
      <c r="AC599" s="146" t="str">
        <f>IF(ISBLANK($F599),"",IF(ISNA(VBLookup($F599,Сектора!$B$2:$G$6725,4)),"Unknown",VBLookup($F599,Сектора!$B$2:$G$6725,4)))</f>
        <v/>
      </c>
      <c r="AD599" s="146" t="str">
        <f>IF(ISBLANK($F599),"",IF(ISNA(VBLookup($F599,Сектора!$B$2:$G$6725,3)),"Unknown",VBLookup($F599,Сектора!$B$2:$G$6725,3)))</f>
        <v/>
      </c>
      <c r="AE599" s="146" t="str">
        <f>IF(ISBLANK($F599),"",IF(ISNA(VBLookup($F599,Сектора!$B$2:$G$6725,6)),"Unknown",VBLookup($F599,Сектора!$B$2:$G$6725,6)))</f>
        <v/>
      </c>
      <c r="AF599" s="146" t="str">
        <f>IF(ISNUMBER($B599),VBLookup(WEEKDAY($B599,2),Служебный!$I$2:$J$8,2),"")</f>
        <v/>
      </c>
      <c r="AG599" s="38" t="str">
        <f t="shared" si="194"/>
        <v/>
      </c>
      <c r="AH599" s="146" t="str">
        <f>IF(ISNUMBER($B599),VBLookup(MONTH($B599),Служебный!$L$2:$M$13,2),"")</f>
        <v/>
      </c>
      <c r="AI599" s="38" t="str">
        <f t="shared" si="195"/>
        <v/>
      </c>
      <c r="AJ599" s="210" t="str">
        <f t="shared" si="196"/>
        <v/>
      </c>
      <c r="AK599" s="211" t="str">
        <f t="shared" si="187"/>
        <v/>
      </c>
      <c r="AL599" s="212" t="str">
        <f t="shared" si="197"/>
        <v/>
      </c>
      <c r="AM599" s="213" t="str">
        <f t="shared" si="200"/>
        <v/>
      </c>
      <c r="AN599" s="213" t="str">
        <f t="shared" si="198"/>
        <v/>
      </c>
      <c r="AO599" s="212" t="str">
        <f t="shared" si="199"/>
        <v/>
      </c>
    </row>
    <row r="600" spans="1:41" x14ac:dyDescent="0.25">
      <c r="A600" s="72">
        <v>599</v>
      </c>
      <c r="B600" s="214"/>
      <c r="C600" s="214"/>
      <c r="D600" s="204"/>
      <c r="E600" s="204"/>
      <c r="F600" s="151"/>
      <c r="G600" s="151"/>
      <c r="H600" s="36"/>
      <c r="I600" s="80"/>
      <c r="J600" s="80"/>
      <c r="K600" s="81"/>
      <c r="L600" s="152"/>
      <c r="M600" s="152"/>
      <c r="N600" s="215"/>
      <c r="O600" s="152"/>
      <c r="P600" s="80"/>
      <c r="Q600" s="37" t="str">
        <f t="shared" si="188"/>
        <v/>
      </c>
      <c r="R600" s="37" t="str">
        <f t="shared" si="189"/>
        <v/>
      </c>
      <c r="S600" s="37" t="str">
        <f t="shared" si="190"/>
        <v/>
      </c>
      <c r="T600" s="69" t="str">
        <f t="shared" si="191"/>
        <v/>
      </c>
      <c r="U600" s="37" t="str">
        <f t="shared" si="185"/>
        <v/>
      </c>
      <c r="V600" s="37" t="str">
        <f t="shared" si="186"/>
        <v/>
      </c>
      <c r="W600" s="206" t="str">
        <f t="shared" si="183"/>
        <v/>
      </c>
      <c r="X600" s="206" t="str">
        <f t="shared" si="184"/>
        <v/>
      </c>
      <c r="Y600" s="37" t="str">
        <f t="shared" si="201"/>
        <v/>
      </c>
      <c r="Z600" s="37" t="str">
        <f t="shared" si="202"/>
        <v/>
      </c>
      <c r="AA600" s="38" t="str">
        <f t="shared" si="192"/>
        <v/>
      </c>
      <c r="AB600" s="39" t="str">
        <f t="shared" si="193"/>
        <v/>
      </c>
      <c r="AC600" s="146" t="str">
        <f>IF(ISBLANK($F600),"",IF(ISNA(VBLookup($F600,Сектора!$B$2:$G$6725,4)),"Unknown",VBLookup($F600,Сектора!$B$2:$G$6725,4)))</f>
        <v/>
      </c>
      <c r="AD600" s="146" t="str">
        <f>IF(ISBLANK($F600),"",IF(ISNA(VBLookup($F600,Сектора!$B$2:$G$6725,3)),"Unknown",VBLookup($F600,Сектора!$B$2:$G$6725,3)))</f>
        <v/>
      </c>
      <c r="AE600" s="146" t="str">
        <f>IF(ISBLANK($F600),"",IF(ISNA(VBLookup($F600,Сектора!$B$2:$G$6725,6)),"Unknown",VBLookup($F600,Сектора!$B$2:$G$6725,6)))</f>
        <v/>
      </c>
      <c r="AF600" s="146" t="str">
        <f>IF(ISNUMBER($B600),VBLookup(WEEKDAY($B600,2),Служебный!$I$2:$J$8,2),"")</f>
        <v/>
      </c>
      <c r="AG600" s="38" t="str">
        <f t="shared" si="194"/>
        <v/>
      </c>
      <c r="AH600" s="146" t="str">
        <f>IF(ISNUMBER($B600),VBLookup(MONTH($B600),Служебный!$L$2:$M$13,2),"")</f>
        <v/>
      </c>
      <c r="AI600" s="38" t="str">
        <f t="shared" si="195"/>
        <v/>
      </c>
      <c r="AJ600" s="210" t="str">
        <f t="shared" si="196"/>
        <v/>
      </c>
      <c r="AK600" s="211" t="str">
        <f t="shared" si="187"/>
        <v/>
      </c>
      <c r="AL600" s="212" t="str">
        <f t="shared" si="197"/>
        <v/>
      </c>
      <c r="AM600" s="213" t="str">
        <f t="shared" si="200"/>
        <v/>
      </c>
      <c r="AN600" s="213" t="str">
        <f t="shared" si="198"/>
        <v/>
      </c>
      <c r="AO600" s="212" t="str">
        <f t="shared" si="199"/>
        <v/>
      </c>
    </row>
    <row r="601" spans="1:41" x14ac:dyDescent="0.25">
      <c r="A601" s="72">
        <v>600</v>
      </c>
      <c r="B601" s="214"/>
      <c r="C601" s="214"/>
      <c r="D601" s="204"/>
      <c r="E601" s="204"/>
      <c r="F601" s="151"/>
      <c r="G601" s="151"/>
      <c r="H601" s="36"/>
      <c r="I601" s="80"/>
      <c r="J601" s="80"/>
      <c r="K601" s="81"/>
      <c r="L601" s="152"/>
      <c r="M601" s="152"/>
      <c r="N601" s="215"/>
      <c r="O601" s="152"/>
      <c r="P601" s="80"/>
      <c r="Q601" s="37" t="str">
        <f t="shared" si="188"/>
        <v/>
      </c>
      <c r="R601" s="37" t="str">
        <f t="shared" si="189"/>
        <v/>
      </c>
      <c r="S601" s="37" t="str">
        <f t="shared" si="190"/>
        <v/>
      </c>
      <c r="T601" s="69" t="str">
        <f t="shared" si="191"/>
        <v/>
      </c>
      <c r="U601" s="37" t="str">
        <f t="shared" si="185"/>
        <v/>
      </c>
      <c r="V601" s="37" t="str">
        <f t="shared" si="186"/>
        <v/>
      </c>
      <c r="W601" s="206" t="str">
        <f t="shared" ref="W601:W664" si="203">IF(AND(ISNUMBER($Y600),ISNUMBER($U601)),IF($Y600&gt;0,$U601/$Y600,0),"")</f>
        <v/>
      </c>
      <c r="X601" s="206" t="str">
        <f t="shared" ref="X601:X664" si="204">IF(AND(ISNUMBER($Z600),ISNUMBER($V601)),IF($Z600&gt;0,$V601/$Z600,0),"")</f>
        <v/>
      </c>
      <c r="Y601" s="37" t="str">
        <f t="shared" si="201"/>
        <v/>
      </c>
      <c r="Z601" s="37" t="str">
        <f t="shared" si="202"/>
        <v/>
      </c>
      <c r="AA601" s="38" t="str">
        <f t="shared" si="192"/>
        <v/>
      </c>
      <c r="AB601" s="39" t="str">
        <f t="shared" si="193"/>
        <v/>
      </c>
      <c r="AC601" s="146" t="str">
        <f>IF(ISBLANK($F601),"",IF(ISNA(VBLookup($F601,Сектора!$B$2:$G$6725,4)),"Unknown",VBLookup($F601,Сектора!$B$2:$G$6725,4)))</f>
        <v/>
      </c>
      <c r="AD601" s="146" t="str">
        <f>IF(ISBLANK($F601),"",IF(ISNA(VBLookup($F601,Сектора!$B$2:$G$6725,3)),"Unknown",VBLookup($F601,Сектора!$B$2:$G$6725,3)))</f>
        <v/>
      </c>
      <c r="AE601" s="146" t="str">
        <f>IF(ISBLANK($F601),"",IF(ISNA(VBLookup($F601,Сектора!$B$2:$G$6725,6)),"Unknown",VBLookup($F601,Сектора!$B$2:$G$6725,6)))</f>
        <v/>
      </c>
      <c r="AF601" s="146" t="str">
        <f>IF(ISNUMBER($B601),VBLookup(WEEKDAY($B601,2),Служебный!$I$2:$J$8,2),"")</f>
        <v/>
      </c>
      <c r="AG601" s="38" t="str">
        <f t="shared" si="194"/>
        <v/>
      </c>
      <c r="AH601" s="146" t="str">
        <f>IF(ISNUMBER($B601),VBLookup(MONTH($B601),Служебный!$L$2:$M$13,2),"")</f>
        <v/>
      </c>
      <c r="AI601" s="38" t="str">
        <f t="shared" si="195"/>
        <v/>
      </c>
      <c r="AJ601" s="210" t="str">
        <f t="shared" si="196"/>
        <v/>
      </c>
      <c r="AK601" s="211" t="str">
        <f t="shared" si="187"/>
        <v/>
      </c>
      <c r="AL601" s="212" t="str">
        <f t="shared" si="197"/>
        <v/>
      </c>
      <c r="AM601" s="213" t="str">
        <f t="shared" si="200"/>
        <v/>
      </c>
      <c r="AN601" s="213" t="str">
        <f t="shared" si="198"/>
        <v/>
      </c>
      <c r="AO601" s="212" t="str">
        <f t="shared" si="199"/>
        <v/>
      </c>
    </row>
    <row r="602" spans="1:41" x14ac:dyDescent="0.25">
      <c r="A602" s="72">
        <v>601</v>
      </c>
      <c r="B602" s="214"/>
      <c r="C602" s="214"/>
      <c r="D602" s="204"/>
      <c r="E602" s="204"/>
      <c r="F602" s="151"/>
      <c r="G602" s="151"/>
      <c r="H602" s="36"/>
      <c r="I602" s="80"/>
      <c r="J602" s="80"/>
      <c r="K602" s="81"/>
      <c r="L602" s="152"/>
      <c r="M602" s="152"/>
      <c r="N602" s="215"/>
      <c r="O602" s="152"/>
      <c r="P602" s="80"/>
      <c r="Q602" s="37" t="str">
        <f t="shared" si="188"/>
        <v/>
      </c>
      <c r="R602" s="37" t="str">
        <f t="shared" si="189"/>
        <v/>
      </c>
      <c r="S602" s="37" t="str">
        <f t="shared" si="190"/>
        <v/>
      </c>
      <c r="T602" s="69" t="str">
        <f t="shared" si="191"/>
        <v/>
      </c>
      <c r="U602" s="37" t="str">
        <f t="shared" si="185"/>
        <v/>
      </c>
      <c r="V602" s="37" t="str">
        <f t="shared" si="186"/>
        <v/>
      </c>
      <c r="W602" s="206" t="str">
        <f t="shared" si="203"/>
        <v/>
      </c>
      <c r="X602" s="206" t="str">
        <f t="shared" si="204"/>
        <v/>
      </c>
      <c r="Y602" s="37" t="str">
        <f t="shared" si="201"/>
        <v/>
      </c>
      <c r="Z602" s="37" t="str">
        <f t="shared" si="202"/>
        <v/>
      </c>
      <c r="AA602" s="38" t="str">
        <f t="shared" si="192"/>
        <v/>
      </c>
      <c r="AB602" s="39" t="str">
        <f t="shared" si="193"/>
        <v/>
      </c>
      <c r="AC602" s="146" t="str">
        <f>IF(ISBLANK($F602),"",IF(ISNA(VBLookup($F602,Сектора!$B$2:$G$6725,4)),"Unknown",VBLookup($F602,Сектора!$B$2:$G$6725,4)))</f>
        <v/>
      </c>
      <c r="AD602" s="146" t="str">
        <f>IF(ISBLANK($F602),"",IF(ISNA(VBLookup($F602,Сектора!$B$2:$G$6725,3)),"Unknown",VBLookup($F602,Сектора!$B$2:$G$6725,3)))</f>
        <v/>
      </c>
      <c r="AE602" s="146" t="str">
        <f>IF(ISBLANK($F602),"",IF(ISNA(VBLookup($F602,Сектора!$B$2:$G$6725,6)),"Unknown",VBLookup($F602,Сектора!$B$2:$G$6725,6)))</f>
        <v/>
      </c>
      <c r="AF602" s="146" t="str">
        <f>IF(ISNUMBER($B602),VBLookup(WEEKDAY($B602,2),Служебный!$I$2:$J$8,2),"")</f>
        <v/>
      </c>
      <c r="AG602" s="38" t="str">
        <f t="shared" si="194"/>
        <v/>
      </c>
      <c r="AH602" s="146" t="str">
        <f>IF(ISNUMBER($B602),VBLookup(MONTH($B602),Служебный!$L$2:$M$13,2),"")</f>
        <v/>
      </c>
      <c r="AI602" s="38" t="str">
        <f t="shared" si="195"/>
        <v/>
      </c>
      <c r="AJ602" s="210" t="str">
        <f t="shared" si="196"/>
        <v/>
      </c>
      <c r="AK602" s="211" t="str">
        <f t="shared" si="187"/>
        <v/>
      </c>
      <c r="AL602" s="212" t="str">
        <f t="shared" si="197"/>
        <v/>
      </c>
      <c r="AM602" s="213" t="str">
        <f t="shared" si="200"/>
        <v/>
      </c>
      <c r="AN602" s="213" t="str">
        <f t="shared" si="198"/>
        <v/>
      </c>
      <c r="AO602" s="212" t="str">
        <f t="shared" si="199"/>
        <v/>
      </c>
    </row>
    <row r="603" spans="1:41" x14ac:dyDescent="0.25">
      <c r="A603" s="72">
        <v>602</v>
      </c>
      <c r="B603" s="214"/>
      <c r="C603" s="214"/>
      <c r="D603" s="204"/>
      <c r="E603" s="204"/>
      <c r="F603" s="151"/>
      <c r="G603" s="151"/>
      <c r="H603" s="36"/>
      <c r="I603" s="80"/>
      <c r="J603" s="80"/>
      <c r="K603" s="81"/>
      <c r="L603" s="152"/>
      <c r="M603" s="152"/>
      <c r="N603" s="215"/>
      <c r="O603" s="152"/>
      <c r="P603" s="80"/>
      <c r="Q603" s="37" t="str">
        <f t="shared" si="188"/>
        <v/>
      </c>
      <c r="R603" s="37" t="str">
        <f t="shared" si="189"/>
        <v/>
      </c>
      <c r="S603" s="37" t="str">
        <f t="shared" si="190"/>
        <v/>
      </c>
      <c r="T603" s="69" t="str">
        <f t="shared" si="191"/>
        <v/>
      </c>
      <c r="U603" s="37" t="str">
        <f t="shared" si="185"/>
        <v/>
      </c>
      <c r="V603" s="37" t="str">
        <f t="shared" si="186"/>
        <v/>
      </c>
      <c r="W603" s="206" t="str">
        <f t="shared" si="203"/>
        <v/>
      </c>
      <c r="X603" s="206" t="str">
        <f t="shared" si="204"/>
        <v/>
      </c>
      <c r="Y603" s="37" t="str">
        <f t="shared" si="201"/>
        <v/>
      </c>
      <c r="Z603" s="37" t="str">
        <f t="shared" si="202"/>
        <v/>
      </c>
      <c r="AA603" s="38" t="str">
        <f t="shared" si="192"/>
        <v/>
      </c>
      <c r="AB603" s="39" t="str">
        <f t="shared" si="193"/>
        <v/>
      </c>
      <c r="AC603" s="146" t="str">
        <f>IF(ISBLANK($F603),"",IF(ISNA(VBLookup($F603,Сектора!$B$2:$G$6725,4)),"Unknown",VBLookup($F603,Сектора!$B$2:$G$6725,4)))</f>
        <v/>
      </c>
      <c r="AD603" s="146" t="str">
        <f>IF(ISBLANK($F603),"",IF(ISNA(VBLookup($F603,Сектора!$B$2:$G$6725,3)),"Unknown",VBLookup($F603,Сектора!$B$2:$G$6725,3)))</f>
        <v/>
      </c>
      <c r="AE603" s="146" t="str">
        <f>IF(ISBLANK($F603),"",IF(ISNA(VBLookup($F603,Сектора!$B$2:$G$6725,6)),"Unknown",VBLookup($F603,Сектора!$B$2:$G$6725,6)))</f>
        <v/>
      </c>
      <c r="AF603" s="146" t="str">
        <f>IF(ISNUMBER($B603),VBLookup(WEEKDAY($B603,2),Служебный!$I$2:$J$8,2),"")</f>
        <v/>
      </c>
      <c r="AG603" s="38" t="str">
        <f t="shared" si="194"/>
        <v/>
      </c>
      <c r="AH603" s="146" t="str">
        <f>IF(ISNUMBER($B603),VBLookup(MONTH($B603),Служебный!$L$2:$M$13,2),"")</f>
        <v/>
      </c>
      <c r="AI603" s="38" t="str">
        <f t="shared" si="195"/>
        <v/>
      </c>
      <c r="AJ603" s="210" t="str">
        <f t="shared" si="196"/>
        <v/>
      </c>
      <c r="AK603" s="211" t="str">
        <f t="shared" si="187"/>
        <v/>
      </c>
      <c r="AL603" s="212" t="str">
        <f t="shared" si="197"/>
        <v/>
      </c>
      <c r="AM603" s="213" t="str">
        <f t="shared" si="200"/>
        <v/>
      </c>
      <c r="AN603" s="213" t="str">
        <f t="shared" si="198"/>
        <v/>
      </c>
      <c r="AO603" s="212" t="str">
        <f t="shared" si="199"/>
        <v/>
      </c>
    </row>
    <row r="604" spans="1:41" x14ac:dyDescent="0.25">
      <c r="A604" s="72">
        <v>603</v>
      </c>
      <c r="B604" s="214"/>
      <c r="C604" s="214"/>
      <c r="D604" s="204"/>
      <c r="E604" s="204"/>
      <c r="F604" s="151"/>
      <c r="G604" s="151"/>
      <c r="H604" s="36"/>
      <c r="I604" s="80"/>
      <c r="J604" s="80"/>
      <c r="K604" s="81"/>
      <c r="L604" s="152"/>
      <c r="M604" s="152"/>
      <c r="N604" s="215"/>
      <c r="O604" s="152"/>
      <c r="P604" s="80"/>
      <c r="Q604" s="37" t="str">
        <f t="shared" si="188"/>
        <v/>
      </c>
      <c r="R604" s="37" t="str">
        <f t="shared" si="189"/>
        <v/>
      </c>
      <c r="S604" s="37" t="str">
        <f t="shared" si="190"/>
        <v/>
      </c>
      <c r="T604" s="69" t="str">
        <f t="shared" si="191"/>
        <v/>
      </c>
      <c r="U604" s="37" t="str">
        <f t="shared" si="185"/>
        <v/>
      </c>
      <c r="V604" s="37" t="str">
        <f t="shared" si="186"/>
        <v/>
      </c>
      <c r="W604" s="206" t="str">
        <f t="shared" si="203"/>
        <v/>
      </c>
      <c r="X604" s="206" t="str">
        <f t="shared" si="204"/>
        <v/>
      </c>
      <c r="Y604" s="37" t="str">
        <f t="shared" si="201"/>
        <v/>
      </c>
      <c r="Z604" s="37" t="str">
        <f t="shared" si="202"/>
        <v/>
      </c>
      <c r="AA604" s="38" t="str">
        <f t="shared" si="192"/>
        <v/>
      </c>
      <c r="AB604" s="39" t="str">
        <f t="shared" si="193"/>
        <v/>
      </c>
      <c r="AC604" s="146" t="str">
        <f>IF(ISBLANK($F604),"",IF(ISNA(VBLookup($F604,Сектора!$B$2:$G$6725,4)),"Unknown",VBLookup($F604,Сектора!$B$2:$G$6725,4)))</f>
        <v/>
      </c>
      <c r="AD604" s="146" t="str">
        <f>IF(ISBLANK($F604),"",IF(ISNA(VBLookup($F604,Сектора!$B$2:$G$6725,3)),"Unknown",VBLookup($F604,Сектора!$B$2:$G$6725,3)))</f>
        <v/>
      </c>
      <c r="AE604" s="146" t="str">
        <f>IF(ISBLANK($F604),"",IF(ISNA(VBLookup($F604,Сектора!$B$2:$G$6725,6)),"Unknown",VBLookup($F604,Сектора!$B$2:$G$6725,6)))</f>
        <v/>
      </c>
      <c r="AF604" s="146" t="str">
        <f>IF(ISNUMBER($B604),VBLookup(WEEKDAY($B604,2),Служебный!$I$2:$J$8,2),"")</f>
        <v/>
      </c>
      <c r="AG604" s="38" t="str">
        <f t="shared" si="194"/>
        <v/>
      </c>
      <c r="AH604" s="146" t="str">
        <f>IF(ISNUMBER($B604),VBLookup(MONTH($B604),Служебный!$L$2:$M$13,2),"")</f>
        <v/>
      </c>
      <c r="AI604" s="38" t="str">
        <f t="shared" si="195"/>
        <v/>
      </c>
      <c r="AJ604" s="210" t="str">
        <f t="shared" si="196"/>
        <v/>
      </c>
      <c r="AK604" s="211" t="str">
        <f t="shared" si="187"/>
        <v/>
      </c>
      <c r="AL604" s="212" t="str">
        <f t="shared" si="197"/>
        <v/>
      </c>
      <c r="AM604" s="213" t="str">
        <f t="shared" si="200"/>
        <v/>
      </c>
      <c r="AN604" s="213" t="str">
        <f t="shared" si="198"/>
        <v/>
      </c>
      <c r="AO604" s="212" t="str">
        <f t="shared" si="199"/>
        <v/>
      </c>
    </row>
    <row r="605" spans="1:41" x14ac:dyDescent="0.25">
      <c r="A605" s="72">
        <v>604</v>
      </c>
      <c r="B605" s="214"/>
      <c r="C605" s="214"/>
      <c r="D605" s="204"/>
      <c r="E605" s="204"/>
      <c r="F605" s="151"/>
      <c r="G605" s="151"/>
      <c r="H605" s="36"/>
      <c r="I605" s="80"/>
      <c r="J605" s="80"/>
      <c r="K605" s="81"/>
      <c r="L605" s="152"/>
      <c r="M605" s="152"/>
      <c r="N605" s="215"/>
      <c r="O605" s="152"/>
      <c r="P605" s="80"/>
      <c r="Q605" s="37" t="str">
        <f t="shared" si="188"/>
        <v/>
      </c>
      <c r="R605" s="37" t="str">
        <f t="shared" si="189"/>
        <v/>
      </c>
      <c r="S605" s="37" t="str">
        <f t="shared" si="190"/>
        <v/>
      </c>
      <c r="T605" s="69" t="str">
        <f t="shared" si="191"/>
        <v/>
      </c>
      <c r="U605" s="37" t="str">
        <f t="shared" si="185"/>
        <v/>
      </c>
      <c r="V605" s="37" t="str">
        <f t="shared" si="186"/>
        <v/>
      </c>
      <c r="W605" s="206" t="str">
        <f t="shared" si="203"/>
        <v/>
      </c>
      <c r="X605" s="206" t="str">
        <f t="shared" si="204"/>
        <v/>
      </c>
      <c r="Y605" s="37" t="str">
        <f t="shared" si="201"/>
        <v/>
      </c>
      <c r="Z605" s="37" t="str">
        <f t="shared" si="202"/>
        <v/>
      </c>
      <c r="AA605" s="38" t="str">
        <f t="shared" si="192"/>
        <v/>
      </c>
      <c r="AB605" s="39" t="str">
        <f t="shared" si="193"/>
        <v/>
      </c>
      <c r="AC605" s="146" t="str">
        <f>IF(ISBLANK($F605),"",IF(ISNA(VBLookup($F605,Сектора!$B$2:$G$6725,4)),"Unknown",VBLookup($F605,Сектора!$B$2:$G$6725,4)))</f>
        <v/>
      </c>
      <c r="AD605" s="146" t="str">
        <f>IF(ISBLANK($F605),"",IF(ISNA(VBLookup($F605,Сектора!$B$2:$G$6725,3)),"Unknown",VBLookup($F605,Сектора!$B$2:$G$6725,3)))</f>
        <v/>
      </c>
      <c r="AE605" s="146" t="str">
        <f>IF(ISBLANK($F605),"",IF(ISNA(VBLookup($F605,Сектора!$B$2:$G$6725,6)),"Unknown",VBLookup($F605,Сектора!$B$2:$G$6725,6)))</f>
        <v/>
      </c>
      <c r="AF605" s="146" t="str">
        <f>IF(ISNUMBER($B605),VBLookup(WEEKDAY($B605,2),Служебный!$I$2:$J$8,2),"")</f>
        <v/>
      </c>
      <c r="AG605" s="38" t="str">
        <f t="shared" si="194"/>
        <v/>
      </c>
      <c r="AH605" s="146" t="str">
        <f>IF(ISNUMBER($B605),VBLookup(MONTH($B605),Служебный!$L$2:$M$13,2),"")</f>
        <v/>
      </c>
      <c r="AI605" s="38" t="str">
        <f t="shared" si="195"/>
        <v/>
      </c>
      <c r="AJ605" s="210" t="str">
        <f t="shared" si="196"/>
        <v/>
      </c>
      <c r="AK605" s="211" t="str">
        <f t="shared" si="187"/>
        <v/>
      </c>
      <c r="AL605" s="212" t="str">
        <f t="shared" si="197"/>
        <v/>
      </c>
      <c r="AM605" s="213" t="str">
        <f t="shared" si="200"/>
        <v/>
      </c>
      <c r="AN605" s="213" t="str">
        <f t="shared" si="198"/>
        <v/>
      </c>
      <c r="AO605" s="212" t="str">
        <f t="shared" si="199"/>
        <v/>
      </c>
    </row>
    <row r="606" spans="1:41" x14ac:dyDescent="0.25">
      <c r="A606" s="72">
        <v>605</v>
      </c>
      <c r="B606" s="214"/>
      <c r="C606" s="214"/>
      <c r="D606" s="204"/>
      <c r="E606" s="204"/>
      <c r="F606" s="151"/>
      <c r="G606" s="151"/>
      <c r="H606" s="36"/>
      <c r="I606" s="80"/>
      <c r="J606" s="80"/>
      <c r="K606" s="81"/>
      <c r="L606" s="152"/>
      <c r="M606" s="152"/>
      <c r="N606" s="215"/>
      <c r="O606" s="152"/>
      <c r="P606" s="80"/>
      <c r="Q606" s="37" t="str">
        <f t="shared" si="188"/>
        <v/>
      </c>
      <c r="R606" s="37" t="str">
        <f t="shared" si="189"/>
        <v/>
      </c>
      <c r="S606" s="37" t="str">
        <f t="shared" si="190"/>
        <v/>
      </c>
      <c r="T606" s="69" t="str">
        <f t="shared" si="191"/>
        <v/>
      </c>
      <c r="U606" s="37" t="str">
        <f t="shared" si="185"/>
        <v/>
      </c>
      <c r="V606" s="37" t="str">
        <f t="shared" si="186"/>
        <v/>
      </c>
      <c r="W606" s="206" t="str">
        <f t="shared" si="203"/>
        <v/>
      </c>
      <c r="X606" s="206" t="str">
        <f t="shared" si="204"/>
        <v/>
      </c>
      <c r="Y606" s="37" t="str">
        <f t="shared" si="201"/>
        <v/>
      </c>
      <c r="Z606" s="37" t="str">
        <f t="shared" si="202"/>
        <v/>
      </c>
      <c r="AA606" s="38" t="str">
        <f t="shared" si="192"/>
        <v/>
      </c>
      <c r="AB606" s="39" t="str">
        <f t="shared" si="193"/>
        <v/>
      </c>
      <c r="AC606" s="146" t="str">
        <f>IF(ISBLANK($F606),"",IF(ISNA(VBLookup($F606,Сектора!$B$2:$G$6725,4)),"Unknown",VBLookup($F606,Сектора!$B$2:$G$6725,4)))</f>
        <v/>
      </c>
      <c r="AD606" s="146" t="str">
        <f>IF(ISBLANK($F606),"",IF(ISNA(VBLookup($F606,Сектора!$B$2:$G$6725,3)),"Unknown",VBLookup($F606,Сектора!$B$2:$G$6725,3)))</f>
        <v/>
      </c>
      <c r="AE606" s="146" t="str">
        <f>IF(ISBLANK($F606),"",IF(ISNA(VBLookup($F606,Сектора!$B$2:$G$6725,6)),"Unknown",VBLookup($F606,Сектора!$B$2:$G$6725,6)))</f>
        <v/>
      </c>
      <c r="AF606" s="146" t="str">
        <f>IF(ISNUMBER($B606),VBLookup(WEEKDAY($B606,2),Служебный!$I$2:$J$8,2),"")</f>
        <v/>
      </c>
      <c r="AG606" s="38" t="str">
        <f t="shared" si="194"/>
        <v/>
      </c>
      <c r="AH606" s="146" t="str">
        <f>IF(ISNUMBER($B606),VBLookup(MONTH($B606),Служебный!$L$2:$M$13,2),"")</f>
        <v/>
      </c>
      <c r="AI606" s="38" t="str">
        <f t="shared" si="195"/>
        <v/>
      </c>
      <c r="AJ606" s="210" t="str">
        <f t="shared" si="196"/>
        <v/>
      </c>
      <c r="AK606" s="211" t="str">
        <f t="shared" si="187"/>
        <v/>
      </c>
      <c r="AL606" s="212" t="str">
        <f t="shared" si="197"/>
        <v/>
      </c>
      <c r="AM606" s="213" t="str">
        <f t="shared" si="200"/>
        <v/>
      </c>
      <c r="AN606" s="213" t="str">
        <f t="shared" si="198"/>
        <v/>
      </c>
      <c r="AO606" s="212" t="str">
        <f t="shared" si="199"/>
        <v/>
      </c>
    </row>
    <row r="607" spans="1:41" x14ac:dyDescent="0.25">
      <c r="A607" s="72">
        <v>606</v>
      </c>
      <c r="B607" s="214"/>
      <c r="C607" s="214"/>
      <c r="D607" s="204"/>
      <c r="E607" s="204"/>
      <c r="F607" s="151"/>
      <c r="G607" s="151"/>
      <c r="H607" s="36"/>
      <c r="I607" s="80"/>
      <c r="J607" s="80"/>
      <c r="K607" s="81"/>
      <c r="L607" s="152"/>
      <c r="M607" s="152"/>
      <c r="N607" s="215"/>
      <c r="O607" s="152"/>
      <c r="P607" s="80"/>
      <c r="Q607" s="37" t="str">
        <f t="shared" si="188"/>
        <v/>
      </c>
      <c r="R607" s="37" t="str">
        <f t="shared" si="189"/>
        <v/>
      </c>
      <c r="S607" s="37" t="str">
        <f t="shared" si="190"/>
        <v/>
      </c>
      <c r="T607" s="69" t="str">
        <f t="shared" si="191"/>
        <v/>
      </c>
      <c r="U607" s="37" t="str">
        <f t="shared" si="185"/>
        <v/>
      </c>
      <c r="V607" s="37" t="str">
        <f t="shared" si="186"/>
        <v/>
      </c>
      <c r="W607" s="206" t="str">
        <f t="shared" si="203"/>
        <v/>
      </c>
      <c r="X607" s="206" t="str">
        <f t="shared" si="204"/>
        <v/>
      </c>
      <c r="Y607" s="37" t="str">
        <f t="shared" si="201"/>
        <v/>
      </c>
      <c r="Z607" s="37" t="str">
        <f t="shared" si="202"/>
        <v/>
      </c>
      <c r="AA607" s="38" t="str">
        <f t="shared" si="192"/>
        <v/>
      </c>
      <c r="AB607" s="39" t="str">
        <f t="shared" si="193"/>
        <v/>
      </c>
      <c r="AC607" s="146" t="str">
        <f>IF(ISBLANK($F607),"",IF(ISNA(VBLookup($F607,Сектора!$B$2:$G$6725,4)),"Unknown",VBLookup($F607,Сектора!$B$2:$G$6725,4)))</f>
        <v/>
      </c>
      <c r="AD607" s="146" t="str">
        <f>IF(ISBLANK($F607),"",IF(ISNA(VBLookup($F607,Сектора!$B$2:$G$6725,3)),"Unknown",VBLookup($F607,Сектора!$B$2:$G$6725,3)))</f>
        <v/>
      </c>
      <c r="AE607" s="146" t="str">
        <f>IF(ISBLANK($F607),"",IF(ISNA(VBLookup($F607,Сектора!$B$2:$G$6725,6)),"Unknown",VBLookup($F607,Сектора!$B$2:$G$6725,6)))</f>
        <v/>
      </c>
      <c r="AF607" s="146" t="str">
        <f>IF(ISNUMBER($B607),VBLookup(WEEKDAY($B607,2),Служебный!$I$2:$J$8,2),"")</f>
        <v/>
      </c>
      <c r="AG607" s="38" t="str">
        <f t="shared" si="194"/>
        <v/>
      </c>
      <c r="AH607" s="146" t="str">
        <f>IF(ISNUMBER($B607),VBLookup(MONTH($B607),Служебный!$L$2:$M$13,2),"")</f>
        <v/>
      </c>
      <c r="AI607" s="38" t="str">
        <f t="shared" si="195"/>
        <v/>
      </c>
      <c r="AJ607" s="210" t="str">
        <f t="shared" si="196"/>
        <v/>
      </c>
      <c r="AK607" s="211" t="str">
        <f t="shared" si="187"/>
        <v/>
      </c>
      <c r="AL607" s="212" t="str">
        <f t="shared" si="197"/>
        <v/>
      </c>
      <c r="AM607" s="213" t="str">
        <f t="shared" si="200"/>
        <v/>
      </c>
      <c r="AN607" s="213" t="str">
        <f t="shared" si="198"/>
        <v/>
      </c>
      <c r="AO607" s="212" t="str">
        <f t="shared" si="199"/>
        <v/>
      </c>
    </row>
    <row r="608" spans="1:41" x14ac:dyDescent="0.25">
      <c r="A608" s="72">
        <v>607</v>
      </c>
      <c r="B608" s="214"/>
      <c r="C608" s="214"/>
      <c r="D608" s="204"/>
      <c r="E608" s="204"/>
      <c r="F608" s="151"/>
      <c r="G608" s="151"/>
      <c r="H608" s="36"/>
      <c r="I608" s="80"/>
      <c r="J608" s="80"/>
      <c r="K608" s="81"/>
      <c r="L608" s="152"/>
      <c r="M608" s="152"/>
      <c r="N608" s="215"/>
      <c r="O608" s="152"/>
      <c r="P608" s="80"/>
      <c r="Q608" s="37" t="str">
        <f t="shared" si="188"/>
        <v/>
      </c>
      <c r="R608" s="37" t="str">
        <f t="shared" si="189"/>
        <v/>
      </c>
      <c r="S608" s="37" t="str">
        <f t="shared" si="190"/>
        <v/>
      </c>
      <c r="T608" s="69" t="str">
        <f t="shared" si="191"/>
        <v/>
      </c>
      <c r="U608" s="37" t="str">
        <f t="shared" si="185"/>
        <v/>
      </c>
      <c r="V608" s="37" t="str">
        <f t="shared" si="186"/>
        <v/>
      </c>
      <c r="W608" s="206" t="str">
        <f t="shared" si="203"/>
        <v/>
      </c>
      <c r="X608" s="206" t="str">
        <f t="shared" si="204"/>
        <v/>
      </c>
      <c r="Y608" s="37" t="str">
        <f t="shared" si="201"/>
        <v/>
      </c>
      <c r="Z608" s="37" t="str">
        <f t="shared" si="202"/>
        <v/>
      </c>
      <c r="AA608" s="38" t="str">
        <f t="shared" si="192"/>
        <v/>
      </c>
      <c r="AB608" s="39" t="str">
        <f t="shared" si="193"/>
        <v/>
      </c>
      <c r="AC608" s="146" t="str">
        <f>IF(ISBLANK($F608),"",IF(ISNA(VBLookup($F608,Сектора!$B$2:$G$6725,4)),"Unknown",VBLookup($F608,Сектора!$B$2:$G$6725,4)))</f>
        <v/>
      </c>
      <c r="AD608" s="146" t="str">
        <f>IF(ISBLANK($F608),"",IF(ISNA(VBLookup($F608,Сектора!$B$2:$G$6725,3)),"Unknown",VBLookup($F608,Сектора!$B$2:$G$6725,3)))</f>
        <v/>
      </c>
      <c r="AE608" s="146" t="str">
        <f>IF(ISBLANK($F608),"",IF(ISNA(VBLookup($F608,Сектора!$B$2:$G$6725,6)),"Unknown",VBLookup($F608,Сектора!$B$2:$G$6725,6)))</f>
        <v/>
      </c>
      <c r="AF608" s="146" t="str">
        <f>IF(ISNUMBER($B608),VBLookup(WEEKDAY($B608,2),Служебный!$I$2:$J$8,2),"")</f>
        <v/>
      </c>
      <c r="AG608" s="38" t="str">
        <f t="shared" si="194"/>
        <v/>
      </c>
      <c r="AH608" s="146" t="str">
        <f>IF(ISNUMBER($B608),VBLookup(MONTH($B608),Служебный!$L$2:$M$13,2),"")</f>
        <v/>
      </c>
      <c r="AI608" s="38" t="str">
        <f t="shared" si="195"/>
        <v/>
      </c>
      <c r="AJ608" s="210" t="str">
        <f t="shared" si="196"/>
        <v/>
      </c>
      <c r="AK608" s="211" t="str">
        <f t="shared" si="187"/>
        <v/>
      </c>
      <c r="AL608" s="212" t="str">
        <f t="shared" si="197"/>
        <v/>
      </c>
      <c r="AM608" s="213" t="str">
        <f t="shared" si="200"/>
        <v/>
      </c>
      <c r="AN608" s="213" t="str">
        <f t="shared" si="198"/>
        <v/>
      </c>
      <c r="AO608" s="212" t="str">
        <f t="shared" si="199"/>
        <v/>
      </c>
    </row>
    <row r="609" spans="1:41" x14ac:dyDescent="0.25">
      <c r="A609" s="72">
        <v>608</v>
      </c>
      <c r="B609" s="214"/>
      <c r="C609" s="214"/>
      <c r="D609" s="204"/>
      <c r="E609" s="204"/>
      <c r="F609" s="151"/>
      <c r="G609" s="151"/>
      <c r="H609" s="36"/>
      <c r="I609" s="80"/>
      <c r="J609" s="80"/>
      <c r="K609" s="81"/>
      <c r="L609" s="152"/>
      <c r="M609" s="152"/>
      <c r="N609" s="215"/>
      <c r="O609" s="152"/>
      <c r="P609" s="80"/>
      <c r="Q609" s="37" t="str">
        <f t="shared" si="188"/>
        <v/>
      </c>
      <c r="R609" s="37" t="str">
        <f t="shared" si="189"/>
        <v/>
      </c>
      <c r="S609" s="37" t="str">
        <f t="shared" si="190"/>
        <v/>
      </c>
      <c r="T609" s="69" t="str">
        <f t="shared" si="191"/>
        <v/>
      </c>
      <c r="U609" s="37" t="str">
        <f t="shared" si="185"/>
        <v/>
      </c>
      <c r="V609" s="37" t="str">
        <f t="shared" si="186"/>
        <v/>
      </c>
      <c r="W609" s="206" t="str">
        <f t="shared" si="203"/>
        <v/>
      </c>
      <c r="X609" s="206" t="str">
        <f t="shared" si="204"/>
        <v/>
      </c>
      <c r="Y609" s="37" t="str">
        <f t="shared" si="201"/>
        <v/>
      </c>
      <c r="Z609" s="37" t="str">
        <f t="shared" si="202"/>
        <v/>
      </c>
      <c r="AA609" s="38" t="str">
        <f t="shared" si="192"/>
        <v/>
      </c>
      <c r="AB609" s="39" t="str">
        <f t="shared" si="193"/>
        <v/>
      </c>
      <c r="AC609" s="146" t="str">
        <f>IF(ISBLANK($F609),"",IF(ISNA(VBLookup($F609,Сектора!$B$2:$G$6725,4)),"Unknown",VBLookup($F609,Сектора!$B$2:$G$6725,4)))</f>
        <v/>
      </c>
      <c r="AD609" s="146" t="str">
        <f>IF(ISBLANK($F609),"",IF(ISNA(VBLookup($F609,Сектора!$B$2:$G$6725,3)),"Unknown",VBLookup($F609,Сектора!$B$2:$G$6725,3)))</f>
        <v/>
      </c>
      <c r="AE609" s="146" t="str">
        <f>IF(ISBLANK($F609),"",IF(ISNA(VBLookup($F609,Сектора!$B$2:$G$6725,6)),"Unknown",VBLookup($F609,Сектора!$B$2:$G$6725,6)))</f>
        <v/>
      </c>
      <c r="AF609" s="146" t="str">
        <f>IF(ISNUMBER($B609),VBLookup(WEEKDAY($B609,2),Служебный!$I$2:$J$8,2),"")</f>
        <v/>
      </c>
      <c r="AG609" s="38" t="str">
        <f t="shared" si="194"/>
        <v/>
      </c>
      <c r="AH609" s="146" t="str">
        <f>IF(ISNUMBER($B609),VBLookup(MONTH($B609),Служебный!$L$2:$M$13,2),"")</f>
        <v/>
      </c>
      <c r="AI609" s="38" t="str">
        <f t="shared" si="195"/>
        <v/>
      </c>
      <c r="AJ609" s="210" t="str">
        <f t="shared" si="196"/>
        <v/>
      </c>
      <c r="AK609" s="211" t="str">
        <f t="shared" si="187"/>
        <v/>
      </c>
      <c r="AL609" s="212" t="str">
        <f t="shared" si="197"/>
        <v/>
      </c>
      <c r="AM609" s="213" t="str">
        <f t="shared" si="200"/>
        <v/>
      </c>
      <c r="AN609" s="213" t="str">
        <f t="shared" si="198"/>
        <v/>
      </c>
      <c r="AO609" s="212" t="str">
        <f t="shared" si="199"/>
        <v/>
      </c>
    </row>
    <row r="610" spans="1:41" x14ac:dyDescent="0.25">
      <c r="A610" s="72">
        <v>609</v>
      </c>
      <c r="B610" s="214"/>
      <c r="C610" s="214"/>
      <c r="D610" s="204"/>
      <c r="E610" s="204"/>
      <c r="F610" s="151"/>
      <c r="G610" s="151"/>
      <c r="H610" s="36"/>
      <c r="I610" s="80"/>
      <c r="J610" s="80"/>
      <c r="K610" s="81"/>
      <c r="L610" s="152"/>
      <c r="M610" s="152"/>
      <c r="N610" s="215"/>
      <c r="O610" s="152"/>
      <c r="P610" s="80"/>
      <c r="Q610" s="37" t="str">
        <f t="shared" si="188"/>
        <v/>
      </c>
      <c r="R610" s="37" t="str">
        <f t="shared" si="189"/>
        <v/>
      </c>
      <c r="S610" s="37" t="str">
        <f t="shared" si="190"/>
        <v/>
      </c>
      <c r="T610" s="69" t="str">
        <f t="shared" si="191"/>
        <v/>
      </c>
      <c r="U610" s="37" t="str">
        <f t="shared" si="185"/>
        <v/>
      </c>
      <c r="V610" s="37" t="str">
        <f t="shared" si="186"/>
        <v/>
      </c>
      <c r="W610" s="206" t="str">
        <f t="shared" si="203"/>
        <v/>
      </c>
      <c r="X610" s="206" t="str">
        <f t="shared" si="204"/>
        <v/>
      </c>
      <c r="Y610" s="37" t="str">
        <f t="shared" si="201"/>
        <v/>
      </c>
      <c r="Z610" s="37" t="str">
        <f t="shared" si="202"/>
        <v/>
      </c>
      <c r="AA610" s="38" t="str">
        <f t="shared" si="192"/>
        <v/>
      </c>
      <c r="AB610" s="39" t="str">
        <f t="shared" si="193"/>
        <v/>
      </c>
      <c r="AC610" s="146" t="str">
        <f>IF(ISBLANK($F610),"",IF(ISNA(VBLookup($F610,Сектора!$B$2:$G$6725,4)),"Unknown",VBLookup($F610,Сектора!$B$2:$G$6725,4)))</f>
        <v/>
      </c>
      <c r="AD610" s="146" t="str">
        <f>IF(ISBLANK($F610),"",IF(ISNA(VBLookup($F610,Сектора!$B$2:$G$6725,3)),"Unknown",VBLookup($F610,Сектора!$B$2:$G$6725,3)))</f>
        <v/>
      </c>
      <c r="AE610" s="146" t="str">
        <f>IF(ISBLANK($F610),"",IF(ISNA(VBLookup($F610,Сектора!$B$2:$G$6725,6)),"Unknown",VBLookup($F610,Сектора!$B$2:$G$6725,6)))</f>
        <v/>
      </c>
      <c r="AF610" s="146" t="str">
        <f>IF(ISNUMBER($B610),VBLookup(WEEKDAY($B610,2),Служебный!$I$2:$J$8,2),"")</f>
        <v/>
      </c>
      <c r="AG610" s="38" t="str">
        <f t="shared" si="194"/>
        <v/>
      </c>
      <c r="AH610" s="146" t="str">
        <f>IF(ISNUMBER($B610),VBLookup(MONTH($B610),Служебный!$L$2:$M$13,2),"")</f>
        <v/>
      </c>
      <c r="AI610" s="38" t="str">
        <f t="shared" si="195"/>
        <v/>
      </c>
      <c r="AJ610" s="210" t="str">
        <f t="shared" si="196"/>
        <v/>
      </c>
      <c r="AK610" s="211" t="str">
        <f t="shared" si="187"/>
        <v/>
      </c>
      <c r="AL610" s="212" t="str">
        <f t="shared" si="197"/>
        <v/>
      </c>
      <c r="AM610" s="213" t="str">
        <f t="shared" si="200"/>
        <v/>
      </c>
      <c r="AN610" s="213" t="str">
        <f t="shared" si="198"/>
        <v/>
      </c>
      <c r="AO610" s="212" t="str">
        <f t="shared" si="199"/>
        <v/>
      </c>
    </row>
    <row r="611" spans="1:41" x14ac:dyDescent="0.25">
      <c r="A611" s="72">
        <v>610</v>
      </c>
      <c r="B611" s="214"/>
      <c r="C611" s="214"/>
      <c r="D611" s="204"/>
      <c r="E611" s="204"/>
      <c r="F611" s="151"/>
      <c r="G611" s="151"/>
      <c r="H611" s="36"/>
      <c r="I611" s="80"/>
      <c r="J611" s="80"/>
      <c r="K611" s="81"/>
      <c r="L611" s="152"/>
      <c r="M611" s="152"/>
      <c r="N611" s="215"/>
      <c r="O611" s="152"/>
      <c r="P611" s="80"/>
      <c r="Q611" s="37" t="str">
        <f t="shared" si="188"/>
        <v/>
      </c>
      <c r="R611" s="37" t="str">
        <f t="shared" si="189"/>
        <v/>
      </c>
      <c r="S611" s="37" t="str">
        <f t="shared" si="190"/>
        <v/>
      </c>
      <c r="T611" s="69" t="str">
        <f t="shared" si="191"/>
        <v/>
      </c>
      <c r="U611" s="37" t="str">
        <f t="shared" si="185"/>
        <v/>
      </c>
      <c r="V611" s="37" t="str">
        <f t="shared" si="186"/>
        <v/>
      </c>
      <c r="W611" s="206" t="str">
        <f t="shared" si="203"/>
        <v/>
      </c>
      <c r="X611" s="206" t="str">
        <f t="shared" si="204"/>
        <v/>
      </c>
      <c r="Y611" s="37" t="str">
        <f t="shared" si="201"/>
        <v/>
      </c>
      <c r="Z611" s="37" t="str">
        <f t="shared" si="202"/>
        <v/>
      </c>
      <c r="AA611" s="38" t="str">
        <f t="shared" si="192"/>
        <v/>
      </c>
      <c r="AB611" s="39" t="str">
        <f t="shared" si="193"/>
        <v/>
      </c>
      <c r="AC611" s="146" t="str">
        <f>IF(ISBLANK($F611),"",IF(ISNA(VBLookup($F611,Сектора!$B$2:$G$6725,4)),"Unknown",VBLookup($F611,Сектора!$B$2:$G$6725,4)))</f>
        <v/>
      </c>
      <c r="AD611" s="146" t="str">
        <f>IF(ISBLANK($F611),"",IF(ISNA(VBLookup($F611,Сектора!$B$2:$G$6725,3)),"Unknown",VBLookup($F611,Сектора!$B$2:$G$6725,3)))</f>
        <v/>
      </c>
      <c r="AE611" s="146" t="str">
        <f>IF(ISBLANK($F611),"",IF(ISNA(VBLookup($F611,Сектора!$B$2:$G$6725,6)),"Unknown",VBLookup($F611,Сектора!$B$2:$G$6725,6)))</f>
        <v/>
      </c>
      <c r="AF611" s="146" t="str">
        <f>IF(ISNUMBER($B611),VBLookup(WEEKDAY($B611,2),Служебный!$I$2:$J$8,2),"")</f>
        <v/>
      </c>
      <c r="AG611" s="38" t="str">
        <f t="shared" si="194"/>
        <v/>
      </c>
      <c r="AH611" s="146" t="str">
        <f>IF(ISNUMBER($B611),VBLookup(MONTH($B611),Служебный!$L$2:$M$13,2),"")</f>
        <v/>
      </c>
      <c r="AI611" s="38" t="str">
        <f t="shared" si="195"/>
        <v/>
      </c>
      <c r="AJ611" s="210" t="str">
        <f t="shared" si="196"/>
        <v/>
      </c>
      <c r="AK611" s="211" t="str">
        <f t="shared" si="187"/>
        <v/>
      </c>
      <c r="AL611" s="212" t="str">
        <f t="shared" si="197"/>
        <v/>
      </c>
      <c r="AM611" s="213" t="str">
        <f t="shared" si="200"/>
        <v/>
      </c>
      <c r="AN611" s="213" t="str">
        <f t="shared" si="198"/>
        <v/>
      </c>
      <c r="AO611" s="212" t="str">
        <f t="shared" si="199"/>
        <v/>
      </c>
    </row>
    <row r="612" spans="1:41" x14ac:dyDescent="0.25">
      <c r="A612" s="72">
        <v>611</v>
      </c>
      <c r="B612" s="214"/>
      <c r="C612" s="214"/>
      <c r="D612" s="204"/>
      <c r="E612" s="204"/>
      <c r="F612" s="151"/>
      <c r="G612" s="151"/>
      <c r="H612" s="36"/>
      <c r="I612" s="80"/>
      <c r="J612" s="80"/>
      <c r="K612" s="81"/>
      <c r="L612" s="152"/>
      <c r="M612" s="152"/>
      <c r="N612" s="215"/>
      <c r="O612" s="152"/>
      <c r="P612" s="80"/>
      <c r="Q612" s="37" t="str">
        <f t="shared" si="188"/>
        <v/>
      </c>
      <c r="R612" s="37" t="str">
        <f t="shared" si="189"/>
        <v/>
      </c>
      <c r="S612" s="37" t="str">
        <f t="shared" si="190"/>
        <v/>
      </c>
      <c r="T612" s="69" t="str">
        <f t="shared" si="191"/>
        <v/>
      </c>
      <c r="U612" s="37" t="str">
        <f t="shared" si="185"/>
        <v/>
      </c>
      <c r="V612" s="37" t="str">
        <f t="shared" si="186"/>
        <v/>
      </c>
      <c r="W612" s="206" t="str">
        <f t="shared" si="203"/>
        <v/>
      </c>
      <c r="X612" s="206" t="str">
        <f t="shared" si="204"/>
        <v/>
      </c>
      <c r="Y612" s="37" t="str">
        <f t="shared" si="201"/>
        <v/>
      </c>
      <c r="Z612" s="37" t="str">
        <f t="shared" si="202"/>
        <v/>
      </c>
      <c r="AA612" s="38" t="str">
        <f t="shared" si="192"/>
        <v/>
      </c>
      <c r="AB612" s="39" t="str">
        <f t="shared" si="193"/>
        <v/>
      </c>
      <c r="AC612" s="146" t="str">
        <f>IF(ISBLANK($F612),"",IF(ISNA(VBLookup($F612,Сектора!$B$2:$G$6725,4)),"Unknown",VBLookup($F612,Сектора!$B$2:$G$6725,4)))</f>
        <v/>
      </c>
      <c r="AD612" s="146" t="str">
        <f>IF(ISBLANK($F612),"",IF(ISNA(VBLookup($F612,Сектора!$B$2:$G$6725,3)),"Unknown",VBLookup($F612,Сектора!$B$2:$G$6725,3)))</f>
        <v/>
      </c>
      <c r="AE612" s="146" t="str">
        <f>IF(ISBLANK($F612),"",IF(ISNA(VBLookup($F612,Сектора!$B$2:$G$6725,6)),"Unknown",VBLookup($F612,Сектора!$B$2:$G$6725,6)))</f>
        <v/>
      </c>
      <c r="AF612" s="146" t="str">
        <f>IF(ISNUMBER($B612),VBLookup(WEEKDAY($B612,2),Служебный!$I$2:$J$8,2),"")</f>
        <v/>
      </c>
      <c r="AG612" s="38" t="str">
        <f t="shared" si="194"/>
        <v/>
      </c>
      <c r="AH612" s="146" t="str">
        <f>IF(ISNUMBER($B612),VBLookup(MONTH($B612),Служебный!$L$2:$M$13,2),"")</f>
        <v/>
      </c>
      <c r="AI612" s="38" t="str">
        <f t="shared" si="195"/>
        <v/>
      </c>
      <c r="AJ612" s="210" t="str">
        <f t="shared" si="196"/>
        <v/>
      </c>
      <c r="AK612" s="211" t="str">
        <f t="shared" si="187"/>
        <v/>
      </c>
      <c r="AL612" s="212" t="str">
        <f t="shared" si="197"/>
        <v/>
      </c>
      <c r="AM612" s="213" t="str">
        <f t="shared" si="200"/>
        <v/>
      </c>
      <c r="AN612" s="213" t="str">
        <f t="shared" si="198"/>
        <v/>
      </c>
      <c r="AO612" s="212" t="str">
        <f t="shared" si="199"/>
        <v/>
      </c>
    </row>
    <row r="613" spans="1:41" x14ac:dyDescent="0.25">
      <c r="A613" s="72">
        <v>612</v>
      </c>
      <c r="B613" s="214"/>
      <c r="C613" s="214"/>
      <c r="D613" s="204"/>
      <c r="E613" s="204"/>
      <c r="F613" s="151"/>
      <c r="G613" s="151"/>
      <c r="H613" s="36"/>
      <c r="I613" s="80"/>
      <c r="J613" s="80"/>
      <c r="K613" s="81"/>
      <c r="L613" s="152"/>
      <c r="M613" s="152"/>
      <c r="N613" s="215"/>
      <c r="O613" s="152"/>
      <c r="P613" s="80"/>
      <c r="Q613" s="37" t="str">
        <f t="shared" si="188"/>
        <v/>
      </c>
      <c r="R613" s="37" t="str">
        <f t="shared" si="189"/>
        <v/>
      </c>
      <c r="S613" s="37" t="str">
        <f t="shared" si="190"/>
        <v/>
      </c>
      <c r="T613" s="69" t="str">
        <f t="shared" si="191"/>
        <v/>
      </c>
      <c r="U613" s="37" t="str">
        <f t="shared" si="185"/>
        <v/>
      </c>
      <c r="V613" s="37" t="str">
        <f t="shared" si="186"/>
        <v/>
      </c>
      <c r="W613" s="206" t="str">
        <f t="shared" si="203"/>
        <v/>
      </c>
      <c r="X613" s="206" t="str">
        <f t="shared" si="204"/>
        <v/>
      </c>
      <c r="Y613" s="37" t="str">
        <f t="shared" si="201"/>
        <v/>
      </c>
      <c r="Z613" s="37" t="str">
        <f t="shared" si="202"/>
        <v/>
      </c>
      <c r="AA613" s="38" t="str">
        <f t="shared" si="192"/>
        <v/>
      </c>
      <c r="AB613" s="39" t="str">
        <f t="shared" si="193"/>
        <v/>
      </c>
      <c r="AC613" s="146" t="str">
        <f>IF(ISBLANK($F613),"",IF(ISNA(VBLookup($F613,Сектора!$B$2:$G$6725,4)),"Unknown",VBLookup($F613,Сектора!$B$2:$G$6725,4)))</f>
        <v/>
      </c>
      <c r="AD613" s="146" t="str">
        <f>IF(ISBLANK($F613),"",IF(ISNA(VBLookup($F613,Сектора!$B$2:$G$6725,3)),"Unknown",VBLookup($F613,Сектора!$B$2:$G$6725,3)))</f>
        <v/>
      </c>
      <c r="AE613" s="146" t="str">
        <f>IF(ISBLANK($F613),"",IF(ISNA(VBLookup($F613,Сектора!$B$2:$G$6725,6)),"Unknown",VBLookup($F613,Сектора!$B$2:$G$6725,6)))</f>
        <v/>
      </c>
      <c r="AF613" s="146" t="str">
        <f>IF(ISNUMBER($B613),VBLookup(WEEKDAY($B613,2),Служебный!$I$2:$J$8,2),"")</f>
        <v/>
      </c>
      <c r="AG613" s="38" t="str">
        <f t="shared" si="194"/>
        <v/>
      </c>
      <c r="AH613" s="146" t="str">
        <f>IF(ISNUMBER($B613),VBLookup(MONTH($B613),Служебный!$L$2:$M$13,2),"")</f>
        <v/>
      </c>
      <c r="AI613" s="38" t="str">
        <f t="shared" si="195"/>
        <v/>
      </c>
      <c r="AJ613" s="210" t="str">
        <f t="shared" si="196"/>
        <v/>
      </c>
      <c r="AK613" s="211" t="str">
        <f t="shared" si="187"/>
        <v/>
      </c>
      <c r="AL613" s="212" t="str">
        <f t="shared" si="197"/>
        <v/>
      </c>
      <c r="AM613" s="213" t="str">
        <f t="shared" si="200"/>
        <v/>
      </c>
      <c r="AN613" s="213" t="str">
        <f t="shared" si="198"/>
        <v/>
      </c>
      <c r="AO613" s="212" t="str">
        <f t="shared" si="199"/>
        <v/>
      </c>
    </row>
    <row r="614" spans="1:41" x14ac:dyDescent="0.25">
      <c r="A614" s="72">
        <v>613</v>
      </c>
      <c r="B614" s="214"/>
      <c r="C614" s="214"/>
      <c r="D614" s="204"/>
      <c r="E614" s="204"/>
      <c r="F614" s="151"/>
      <c r="G614" s="151"/>
      <c r="H614" s="36"/>
      <c r="I614" s="80"/>
      <c r="J614" s="80"/>
      <c r="K614" s="81"/>
      <c r="L614" s="152"/>
      <c r="M614" s="152"/>
      <c r="N614" s="215"/>
      <c r="O614" s="152"/>
      <c r="P614" s="80"/>
      <c r="Q614" s="37" t="str">
        <f t="shared" si="188"/>
        <v/>
      </c>
      <c r="R614" s="37" t="str">
        <f t="shared" si="189"/>
        <v/>
      </c>
      <c r="S614" s="37" t="str">
        <f t="shared" si="190"/>
        <v/>
      </c>
      <c r="T614" s="69" t="str">
        <f t="shared" si="191"/>
        <v/>
      </c>
      <c r="U614" s="37" t="str">
        <f t="shared" si="185"/>
        <v/>
      </c>
      <c r="V614" s="37" t="str">
        <f t="shared" si="186"/>
        <v/>
      </c>
      <c r="W614" s="206" t="str">
        <f t="shared" si="203"/>
        <v/>
      </c>
      <c r="X614" s="206" t="str">
        <f t="shared" si="204"/>
        <v/>
      </c>
      <c r="Y614" s="37" t="str">
        <f t="shared" si="201"/>
        <v/>
      </c>
      <c r="Z614" s="37" t="str">
        <f t="shared" si="202"/>
        <v/>
      </c>
      <c r="AA614" s="38" t="str">
        <f t="shared" si="192"/>
        <v/>
      </c>
      <c r="AB614" s="39" t="str">
        <f t="shared" si="193"/>
        <v/>
      </c>
      <c r="AC614" s="146" t="str">
        <f>IF(ISBLANK($F614),"",IF(ISNA(VBLookup($F614,Сектора!$B$2:$G$6725,4)),"Unknown",VBLookup($F614,Сектора!$B$2:$G$6725,4)))</f>
        <v/>
      </c>
      <c r="AD614" s="146" t="str">
        <f>IF(ISBLANK($F614),"",IF(ISNA(VBLookup($F614,Сектора!$B$2:$G$6725,3)),"Unknown",VBLookup($F614,Сектора!$B$2:$G$6725,3)))</f>
        <v/>
      </c>
      <c r="AE614" s="146" t="str">
        <f>IF(ISBLANK($F614),"",IF(ISNA(VBLookup($F614,Сектора!$B$2:$G$6725,6)),"Unknown",VBLookup($F614,Сектора!$B$2:$G$6725,6)))</f>
        <v/>
      </c>
      <c r="AF614" s="146" t="str">
        <f>IF(ISNUMBER($B614),VBLookup(WEEKDAY($B614,2),Служебный!$I$2:$J$8,2),"")</f>
        <v/>
      </c>
      <c r="AG614" s="38" t="str">
        <f t="shared" si="194"/>
        <v/>
      </c>
      <c r="AH614" s="146" t="str">
        <f>IF(ISNUMBER($B614),VBLookup(MONTH($B614),Служебный!$L$2:$M$13,2),"")</f>
        <v/>
      </c>
      <c r="AI614" s="38" t="str">
        <f t="shared" si="195"/>
        <v/>
      </c>
      <c r="AJ614" s="210" t="str">
        <f t="shared" si="196"/>
        <v/>
      </c>
      <c r="AK614" s="211" t="str">
        <f t="shared" si="187"/>
        <v/>
      </c>
      <c r="AL614" s="212" t="str">
        <f t="shared" si="197"/>
        <v/>
      </c>
      <c r="AM614" s="213" t="str">
        <f t="shared" si="200"/>
        <v/>
      </c>
      <c r="AN614" s="213" t="str">
        <f t="shared" si="198"/>
        <v/>
      </c>
      <c r="AO614" s="212" t="str">
        <f t="shared" si="199"/>
        <v/>
      </c>
    </row>
    <row r="615" spans="1:41" x14ac:dyDescent="0.25">
      <c r="A615" s="72">
        <v>614</v>
      </c>
      <c r="B615" s="214"/>
      <c r="C615" s="214"/>
      <c r="D615" s="204"/>
      <c r="E615" s="204"/>
      <c r="F615" s="151"/>
      <c r="G615" s="151"/>
      <c r="H615" s="36"/>
      <c r="I615" s="80"/>
      <c r="J615" s="80"/>
      <c r="K615" s="81"/>
      <c r="L615" s="152"/>
      <c r="M615" s="152"/>
      <c r="N615" s="215"/>
      <c r="O615" s="152"/>
      <c r="P615" s="80"/>
      <c r="Q615" s="37" t="str">
        <f t="shared" si="188"/>
        <v/>
      </c>
      <c r="R615" s="37" t="str">
        <f t="shared" si="189"/>
        <v/>
      </c>
      <c r="S615" s="37" t="str">
        <f t="shared" si="190"/>
        <v/>
      </c>
      <c r="T615" s="69" t="str">
        <f t="shared" si="191"/>
        <v/>
      </c>
      <c r="U615" s="37" t="str">
        <f t="shared" si="185"/>
        <v/>
      </c>
      <c r="V615" s="37" t="str">
        <f t="shared" si="186"/>
        <v/>
      </c>
      <c r="W615" s="206" t="str">
        <f t="shared" si="203"/>
        <v/>
      </c>
      <c r="X615" s="206" t="str">
        <f t="shared" si="204"/>
        <v/>
      </c>
      <c r="Y615" s="37" t="str">
        <f t="shared" si="201"/>
        <v/>
      </c>
      <c r="Z615" s="37" t="str">
        <f t="shared" si="202"/>
        <v/>
      </c>
      <c r="AA615" s="38" t="str">
        <f t="shared" si="192"/>
        <v/>
      </c>
      <c r="AB615" s="39" t="str">
        <f t="shared" si="193"/>
        <v/>
      </c>
      <c r="AC615" s="146" t="str">
        <f>IF(ISBLANK($F615),"",IF(ISNA(VBLookup($F615,Сектора!$B$2:$G$6725,4)),"Unknown",VBLookup($F615,Сектора!$B$2:$G$6725,4)))</f>
        <v/>
      </c>
      <c r="AD615" s="146" t="str">
        <f>IF(ISBLANK($F615),"",IF(ISNA(VBLookup($F615,Сектора!$B$2:$G$6725,3)),"Unknown",VBLookup($F615,Сектора!$B$2:$G$6725,3)))</f>
        <v/>
      </c>
      <c r="AE615" s="146" t="str">
        <f>IF(ISBLANK($F615),"",IF(ISNA(VBLookup($F615,Сектора!$B$2:$G$6725,6)),"Unknown",VBLookup($F615,Сектора!$B$2:$G$6725,6)))</f>
        <v/>
      </c>
      <c r="AF615" s="146" t="str">
        <f>IF(ISNUMBER($B615),VBLookup(WEEKDAY($B615,2),Служебный!$I$2:$J$8,2),"")</f>
        <v/>
      </c>
      <c r="AG615" s="38" t="str">
        <f t="shared" si="194"/>
        <v/>
      </c>
      <c r="AH615" s="146" t="str">
        <f>IF(ISNUMBER($B615),VBLookup(MONTH($B615),Служебный!$L$2:$M$13,2),"")</f>
        <v/>
      </c>
      <c r="AI615" s="38" t="str">
        <f t="shared" si="195"/>
        <v/>
      </c>
      <c r="AJ615" s="210" t="str">
        <f t="shared" si="196"/>
        <v/>
      </c>
      <c r="AK615" s="211" t="str">
        <f t="shared" si="187"/>
        <v/>
      </c>
      <c r="AL615" s="212" t="str">
        <f t="shared" si="197"/>
        <v/>
      </c>
      <c r="AM615" s="213" t="str">
        <f t="shared" si="200"/>
        <v/>
      </c>
      <c r="AN615" s="213" t="str">
        <f t="shared" si="198"/>
        <v/>
      </c>
      <c r="AO615" s="212" t="str">
        <f t="shared" si="199"/>
        <v/>
      </c>
    </row>
    <row r="616" spans="1:41" x14ac:dyDescent="0.25">
      <c r="A616" s="72">
        <v>615</v>
      </c>
      <c r="B616" s="214"/>
      <c r="C616" s="214"/>
      <c r="D616" s="204"/>
      <c r="E616" s="204"/>
      <c r="F616" s="151"/>
      <c r="G616" s="151"/>
      <c r="H616" s="36"/>
      <c r="I616" s="80"/>
      <c r="J616" s="80"/>
      <c r="K616" s="81"/>
      <c r="L616" s="152"/>
      <c r="M616" s="152"/>
      <c r="N616" s="215"/>
      <c r="O616" s="152"/>
      <c r="P616" s="80"/>
      <c r="Q616" s="37" t="str">
        <f t="shared" si="188"/>
        <v/>
      </c>
      <c r="R616" s="37" t="str">
        <f t="shared" si="189"/>
        <v/>
      </c>
      <c r="S616" s="37" t="str">
        <f t="shared" si="190"/>
        <v/>
      </c>
      <c r="T616" s="69" t="str">
        <f t="shared" si="191"/>
        <v/>
      </c>
      <c r="U616" s="37" t="str">
        <f t="shared" si="185"/>
        <v/>
      </c>
      <c r="V616" s="37" t="str">
        <f t="shared" si="186"/>
        <v/>
      </c>
      <c r="W616" s="206" t="str">
        <f t="shared" si="203"/>
        <v/>
      </c>
      <c r="X616" s="206" t="str">
        <f t="shared" si="204"/>
        <v/>
      </c>
      <c r="Y616" s="37" t="str">
        <f t="shared" si="201"/>
        <v/>
      </c>
      <c r="Z616" s="37" t="str">
        <f t="shared" si="202"/>
        <v/>
      </c>
      <c r="AA616" s="38" t="str">
        <f t="shared" si="192"/>
        <v/>
      </c>
      <c r="AB616" s="39" t="str">
        <f t="shared" si="193"/>
        <v/>
      </c>
      <c r="AC616" s="146" t="str">
        <f>IF(ISBLANK($F616),"",IF(ISNA(VBLookup($F616,Сектора!$B$2:$G$6725,4)),"Unknown",VBLookup($F616,Сектора!$B$2:$G$6725,4)))</f>
        <v/>
      </c>
      <c r="AD616" s="146" t="str">
        <f>IF(ISBLANK($F616),"",IF(ISNA(VBLookup($F616,Сектора!$B$2:$G$6725,3)),"Unknown",VBLookup($F616,Сектора!$B$2:$G$6725,3)))</f>
        <v/>
      </c>
      <c r="AE616" s="146" t="str">
        <f>IF(ISBLANK($F616),"",IF(ISNA(VBLookup($F616,Сектора!$B$2:$G$6725,6)),"Unknown",VBLookup($F616,Сектора!$B$2:$G$6725,6)))</f>
        <v/>
      </c>
      <c r="AF616" s="146" t="str">
        <f>IF(ISNUMBER($B616),VBLookup(WEEKDAY($B616,2),Служебный!$I$2:$J$8,2),"")</f>
        <v/>
      </c>
      <c r="AG616" s="38" t="str">
        <f t="shared" si="194"/>
        <v/>
      </c>
      <c r="AH616" s="146" t="str">
        <f>IF(ISNUMBER($B616),VBLookup(MONTH($B616),Служебный!$L$2:$M$13,2),"")</f>
        <v/>
      </c>
      <c r="AI616" s="38" t="str">
        <f t="shared" si="195"/>
        <v/>
      </c>
      <c r="AJ616" s="210" t="str">
        <f t="shared" si="196"/>
        <v/>
      </c>
      <c r="AK616" s="211" t="str">
        <f t="shared" si="187"/>
        <v/>
      </c>
      <c r="AL616" s="212" t="str">
        <f t="shared" si="197"/>
        <v/>
      </c>
      <c r="AM616" s="213" t="str">
        <f t="shared" si="200"/>
        <v/>
      </c>
      <c r="AN616" s="213" t="str">
        <f t="shared" si="198"/>
        <v/>
      </c>
      <c r="AO616" s="212" t="str">
        <f t="shared" si="199"/>
        <v/>
      </c>
    </row>
    <row r="617" spans="1:41" x14ac:dyDescent="0.25">
      <c r="A617" s="72">
        <v>616</v>
      </c>
      <c r="B617" s="214"/>
      <c r="C617" s="214"/>
      <c r="D617" s="204"/>
      <c r="E617" s="204"/>
      <c r="F617" s="151"/>
      <c r="G617" s="151"/>
      <c r="H617" s="36"/>
      <c r="I617" s="80"/>
      <c r="J617" s="80"/>
      <c r="K617" s="81"/>
      <c r="L617" s="152"/>
      <c r="M617" s="152"/>
      <c r="N617" s="215"/>
      <c r="O617" s="152"/>
      <c r="P617" s="80"/>
      <c r="Q617" s="37" t="str">
        <f t="shared" si="188"/>
        <v/>
      </c>
      <c r="R617" s="37" t="str">
        <f t="shared" si="189"/>
        <v/>
      </c>
      <c r="S617" s="37" t="str">
        <f t="shared" si="190"/>
        <v/>
      </c>
      <c r="T617" s="69" t="str">
        <f t="shared" si="191"/>
        <v/>
      </c>
      <c r="U617" s="37" t="str">
        <f t="shared" si="185"/>
        <v/>
      </c>
      <c r="V617" s="37" t="str">
        <f t="shared" si="186"/>
        <v/>
      </c>
      <c r="W617" s="206" t="str">
        <f t="shared" si="203"/>
        <v/>
      </c>
      <c r="X617" s="206" t="str">
        <f t="shared" si="204"/>
        <v/>
      </c>
      <c r="Y617" s="37" t="str">
        <f t="shared" si="201"/>
        <v/>
      </c>
      <c r="Z617" s="37" t="str">
        <f t="shared" si="202"/>
        <v/>
      </c>
      <c r="AA617" s="38" t="str">
        <f t="shared" si="192"/>
        <v/>
      </c>
      <c r="AB617" s="39" t="str">
        <f t="shared" si="193"/>
        <v/>
      </c>
      <c r="AC617" s="146" t="str">
        <f>IF(ISBLANK($F617),"",IF(ISNA(VBLookup($F617,Сектора!$B$2:$G$6725,4)),"Unknown",VBLookup($F617,Сектора!$B$2:$G$6725,4)))</f>
        <v/>
      </c>
      <c r="AD617" s="146" t="str">
        <f>IF(ISBLANK($F617),"",IF(ISNA(VBLookup($F617,Сектора!$B$2:$G$6725,3)),"Unknown",VBLookup($F617,Сектора!$B$2:$G$6725,3)))</f>
        <v/>
      </c>
      <c r="AE617" s="146" t="str">
        <f>IF(ISBLANK($F617),"",IF(ISNA(VBLookup($F617,Сектора!$B$2:$G$6725,6)),"Unknown",VBLookup($F617,Сектора!$B$2:$G$6725,6)))</f>
        <v/>
      </c>
      <c r="AF617" s="146" t="str">
        <f>IF(ISNUMBER($B617),VBLookup(WEEKDAY($B617,2),Служебный!$I$2:$J$8,2),"")</f>
        <v/>
      </c>
      <c r="AG617" s="38" t="str">
        <f t="shared" si="194"/>
        <v/>
      </c>
      <c r="AH617" s="146" t="str">
        <f>IF(ISNUMBER($B617),VBLookup(MONTH($B617),Служебный!$L$2:$M$13,2),"")</f>
        <v/>
      </c>
      <c r="AI617" s="38" t="str">
        <f t="shared" si="195"/>
        <v/>
      </c>
      <c r="AJ617" s="210" t="str">
        <f t="shared" si="196"/>
        <v/>
      </c>
      <c r="AK617" s="211" t="str">
        <f t="shared" si="187"/>
        <v/>
      </c>
      <c r="AL617" s="212" t="str">
        <f t="shared" si="197"/>
        <v/>
      </c>
      <c r="AM617" s="213" t="str">
        <f t="shared" si="200"/>
        <v/>
      </c>
      <c r="AN617" s="213" t="str">
        <f t="shared" si="198"/>
        <v/>
      </c>
      <c r="AO617" s="212" t="str">
        <f t="shared" si="199"/>
        <v/>
      </c>
    </row>
    <row r="618" spans="1:41" x14ac:dyDescent="0.25">
      <c r="A618" s="72">
        <v>617</v>
      </c>
      <c r="B618" s="214"/>
      <c r="C618" s="214"/>
      <c r="D618" s="204"/>
      <c r="E618" s="204"/>
      <c r="F618" s="151"/>
      <c r="G618" s="151"/>
      <c r="H618" s="36"/>
      <c r="I618" s="80"/>
      <c r="J618" s="80"/>
      <c r="K618" s="81"/>
      <c r="L618" s="152"/>
      <c r="M618" s="152"/>
      <c r="N618" s="215"/>
      <c r="O618" s="152"/>
      <c r="P618" s="80"/>
      <c r="Q618" s="37" t="str">
        <f t="shared" si="188"/>
        <v/>
      </c>
      <c r="R618" s="37" t="str">
        <f t="shared" si="189"/>
        <v/>
      </c>
      <c r="S618" s="37" t="str">
        <f t="shared" si="190"/>
        <v/>
      </c>
      <c r="T618" s="69" t="str">
        <f t="shared" si="191"/>
        <v/>
      </c>
      <c r="U618" s="37" t="str">
        <f t="shared" si="185"/>
        <v/>
      </c>
      <c r="V618" s="37" t="str">
        <f t="shared" si="186"/>
        <v/>
      </c>
      <c r="W618" s="206" t="str">
        <f t="shared" si="203"/>
        <v/>
      </c>
      <c r="X618" s="206" t="str">
        <f t="shared" si="204"/>
        <v/>
      </c>
      <c r="Y618" s="37" t="str">
        <f t="shared" si="201"/>
        <v/>
      </c>
      <c r="Z618" s="37" t="str">
        <f t="shared" si="202"/>
        <v/>
      </c>
      <c r="AA618" s="38" t="str">
        <f t="shared" si="192"/>
        <v/>
      </c>
      <c r="AB618" s="39" t="str">
        <f t="shared" si="193"/>
        <v/>
      </c>
      <c r="AC618" s="146" t="str">
        <f>IF(ISBLANK($F618),"",IF(ISNA(VBLookup($F618,Сектора!$B$2:$G$6725,4)),"Unknown",VBLookup($F618,Сектора!$B$2:$G$6725,4)))</f>
        <v/>
      </c>
      <c r="AD618" s="146" t="str">
        <f>IF(ISBLANK($F618),"",IF(ISNA(VBLookup($F618,Сектора!$B$2:$G$6725,3)),"Unknown",VBLookup($F618,Сектора!$B$2:$G$6725,3)))</f>
        <v/>
      </c>
      <c r="AE618" s="146" t="str">
        <f>IF(ISBLANK($F618),"",IF(ISNA(VBLookup($F618,Сектора!$B$2:$G$6725,6)),"Unknown",VBLookup($F618,Сектора!$B$2:$G$6725,6)))</f>
        <v/>
      </c>
      <c r="AF618" s="146" t="str">
        <f>IF(ISNUMBER($B618),VBLookup(WEEKDAY($B618,2),Служебный!$I$2:$J$8,2),"")</f>
        <v/>
      </c>
      <c r="AG618" s="38" t="str">
        <f t="shared" si="194"/>
        <v/>
      </c>
      <c r="AH618" s="146" t="str">
        <f>IF(ISNUMBER($B618),VBLookup(MONTH($B618),Служебный!$L$2:$M$13,2),"")</f>
        <v/>
      </c>
      <c r="AI618" s="38" t="str">
        <f t="shared" si="195"/>
        <v/>
      </c>
      <c r="AJ618" s="210" t="str">
        <f t="shared" si="196"/>
        <v/>
      </c>
      <c r="AK618" s="211" t="str">
        <f t="shared" si="187"/>
        <v/>
      </c>
      <c r="AL618" s="212" t="str">
        <f t="shared" si="197"/>
        <v/>
      </c>
      <c r="AM618" s="213" t="str">
        <f t="shared" si="200"/>
        <v/>
      </c>
      <c r="AN618" s="213" t="str">
        <f t="shared" si="198"/>
        <v/>
      </c>
      <c r="AO618" s="212" t="str">
        <f t="shared" si="199"/>
        <v/>
      </c>
    </row>
    <row r="619" spans="1:41" x14ac:dyDescent="0.25">
      <c r="A619" s="72">
        <v>618</v>
      </c>
      <c r="B619" s="214"/>
      <c r="C619" s="214"/>
      <c r="D619" s="204"/>
      <c r="E619" s="204"/>
      <c r="F619" s="151"/>
      <c r="G619" s="151"/>
      <c r="H619" s="36"/>
      <c r="I619" s="80"/>
      <c r="J619" s="80"/>
      <c r="K619" s="81"/>
      <c r="L619" s="152"/>
      <c r="M619" s="152"/>
      <c r="N619" s="215"/>
      <c r="O619" s="152"/>
      <c r="P619" s="80"/>
      <c r="Q619" s="37" t="str">
        <f t="shared" si="188"/>
        <v/>
      </c>
      <c r="R619" s="37" t="str">
        <f t="shared" si="189"/>
        <v/>
      </c>
      <c r="S619" s="37" t="str">
        <f t="shared" si="190"/>
        <v/>
      </c>
      <c r="T619" s="69" t="str">
        <f t="shared" si="191"/>
        <v/>
      </c>
      <c r="U619" s="37" t="str">
        <f t="shared" si="185"/>
        <v/>
      </c>
      <c r="V619" s="37" t="str">
        <f t="shared" si="186"/>
        <v/>
      </c>
      <c r="W619" s="206" t="str">
        <f t="shared" si="203"/>
        <v/>
      </c>
      <c r="X619" s="206" t="str">
        <f t="shared" si="204"/>
        <v/>
      </c>
      <c r="Y619" s="37" t="str">
        <f t="shared" si="201"/>
        <v/>
      </c>
      <c r="Z619" s="37" t="str">
        <f t="shared" si="202"/>
        <v/>
      </c>
      <c r="AA619" s="38" t="str">
        <f t="shared" si="192"/>
        <v/>
      </c>
      <c r="AB619" s="39" t="str">
        <f t="shared" si="193"/>
        <v/>
      </c>
      <c r="AC619" s="146" t="str">
        <f>IF(ISBLANK($F619),"",IF(ISNA(VBLookup($F619,Сектора!$B$2:$G$6725,4)),"Unknown",VBLookup($F619,Сектора!$B$2:$G$6725,4)))</f>
        <v/>
      </c>
      <c r="AD619" s="146" t="str">
        <f>IF(ISBLANK($F619),"",IF(ISNA(VBLookup($F619,Сектора!$B$2:$G$6725,3)),"Unknown",VBLookup($F619,Сектора!$B$2:$G$6725,3)))</f>
        <v/>
      </c>
      <c r="AE619" s="146" t="str">
        <f>IF(ISBLANK($F619),"",IF(ISNA(VBLookup($F619,Сектора!$B$2:$G$6725,6)),"Unknown",VBLookup($F619,Сектора!$B$2:$G$6725,6)))</f>
        <v/>
      </c>
      <c r="AF619" s="146" t="str">
        <f>IF(ISNUMBER($B619),VBLookup(WEEKDAY($B619,2),Служебный!$I$2:$J$8,2),"")</f>
        <v/>
      </c>
      <c r="AG619" s="38" t="str">
        <f t="shared" si="194"/>
        <v/>
      </c>
      <c r="AH619" s="146" t="str">
        <f>IF(ISNUMBER($B619),VBLookup(MONTH($B619),Служебный!$L$2:$M$13,2),"")</f>
        <v/>
      </c>
      <c r="AI619" s="38" t="str">
        <f t="shared" si="195"/>
        <v/>
      </c>
      <c r="AJ619" s="210" t="str">
        <f t="shared" si="196"/>
        <v/>
      </c>
      <c r="AK619" s="211" t="str">
        <f t="shared" si="187"/>
        <v/>
      </c>
      <c r="AL619" s="212" t="str">
        <f t="shared" si="197"/>
        <v/>
      </c>
      <c r="AM619" s="213" t="str">
        <f t="shared" si="200"/>
        <v/>
      </c>
      <c r="AN619" s="213" t="str">
        <f t="shared" si="198"/>
        <v/>
      </c>
      <c r="AO619" s="212" t="str">
        <f t="shared" si="199"/>
        <v/>
      </c>
    </row>
    <row r="620" spans="1:41" x14ac:dyDescent="0.25">
      <c r="A620" s="72">
        <v>619</v>
      </c>
      <c r="B620" s="214"/>
      <c r="C620" s="214"/>
      <c r="D620" s="204"/>
      <c r="E620" s="204"/>
      <c r="F620" s="151"/>
      <c r="G620" s="151"/>
      <c r="H620" s="36"/>
      <c r="I620" s="80"/>
      <c r="J620" s="80"/>
      <c r="K620" s="81"/>
      <c r="L620" s="152"/>
      <c r="M620" s="152"/>
      <c r="N620" s="215"/>
      <c r="O620" s="152"/>
      <c r="P620" s="80"/>
      <c r="Q620" s="37" t="str">
        <f t="shared" si="188"/>
        <v/>
      </c>
      <c r="R620" s="37" t="str">
        <f t="shared" si="189"/>
        <v/>
      </c>
      <c r="S620" s="37" t="str">
        <f t="shared" si="190"/>
        <v/>
      </c>
      <c r="T620" s="69" t="str">
        <f t="shared" si="191"/>
        <v/>
      </c>
      <c r="U620" s="37" t="str">
        <f t="shared" si="185"/>
        <v/>
      </c>
      <c r="V620" s="37" t="str">
        <f t="shared" si="186"/>
        <v/>
      </c>
      <c r="W620" s="206" t="str">
        <f t="shared" si="203"/>
        <v/>
      </c>
      <c r="X620" s="206" t="str">
        <f t="shared" si="204"/>
        <v/>
      </c>
      <c r="Y620" s="37" t="str">
        <f t="shared" si="201"/>
        <v/>
      </c>
      <c r="Z620" s="37" t="str">
        <f t="shared" si="202"/>
        <v/>
      </c>
      <c r="AA620" s="38" t="str">
        <f t="shared" si="192"/>
        <v/>
      </c>
      <c r="AB620" s="39" t="str">
        <f t="shared" si="193"/>
        <v/>
      </c>
      <c r="AC620" s="146" t="str">
        <f>IF(ISBLANK($F620),"",IF(ISNA(VBLookup($F620,Сектора!$B$2:$G$6725,4)),"Unknown",VBLookup($F620,Сектора!$B$2:$G$6725,4)))</f>
        <v/>
      </c>
      <c r="AD620" s="146" t="str">
        <f>IF(ISBLANK($F620),"",IF(ISNA(VBLookup($F620,Сектора!$B$2:$G$6725,3)),"Unknown",VBLookup($F620,Сектора!$B$2:$G$6725,3)))</f>
        <v/>
      </c>
      <c r="AE620" s="146" t="str">
        <f>IF(ISBLANK($F620),"",IF(ISNA(VBLookup($F620,Сектора!$B$2:$G$6725,6)),"Unknown",VBLookup($F620,Сектора!$B$2:$G$6725,6)))</f>
        <v/>
      </c>
      <c r="AF620" s="146" t="str">
        <f>IF(ISNUMBER($B620),VBLookup(WEEKDAY($B620,2),Служебный!$I$2:$J$8,2),"")</f>
        <v/>
      </c>
      <c r="AG620" s="38" t="str">
        <f t="shared" si="194"/>
        <v/>
      </c>
      <c r="AH620" s="146" t="str">
        <f>IF(ISNUMBER($B620),VBLookup(MONTH($B620),Служебный!$L$2:$M$13,2),"")</f>
        <v/>
      </c>
      <c r="AI620" s="38" t="str">
        <f t="shared" si="195"/>
        <v/>
      </c>
      <c r="AJ620" s="210" t="str">
        <f t="shared" si="196"/>
        <v/>
      </c>
      <c r="AK620" s="211" t="str">
        <f t="shared" si="187"/>
        <v/>
      </c>
      <c r="AL620" s="212" t="str">
        <f t="shared" si="197"/>
        <v/>
      </c>
      <c r="AM620" s="213" t="str">
        <f t="shared" si="200"/>
        <v/>
      </c>
      <c r="AN620" s="213" t="str">
        <f t="shared" si="198"/>
        <v/>
      </c>
      <c r="AO620" s="212" t="str">
        <f t="shared" si="199"/>
        <v/>
      </c>
    </row>
    <row r="621" spans="1:41" x14ac:dyDescent="0.25">
      <c r="A621" s="72">
        <v>620</v>
      </c>
      <c r="B621" s="214"/>
      <c r="C621" s="214"/>
      <c r="D621" s="204"/>
      <c r="E621" s="204"/>
      <c r="F621" s="151"/>
      <c r="G621" s="151"/>
      <c r="H621" s="36"/>
      <c r="I621" s="80"/>
      <c r="J621" s="80"/>
      <c r="K621" s="81"/>
      <c r="L621" s="152"/>
      <c r="M621" s="152"/>
      <c r="N621" s="215"/>
      <c r="O621" s="152"/>
      <c r="P621" s="80"/>
      <c r="Q621" s="37" t="str">
        <f t="shared" si="188"/>
        <v/>
      </c>
      <c r="R621" s="37" t="str">
        <f t="shared" si="189"/>
        <v/>
      </c>
      <c r="S621" s="37" t="str">
        <f t="shared" si="190"/>
        <v/>
      </c>
      <c r="T621" s="69" t="str">
        <f t="shared" si="191"/>
        <v/>
      </c>
      <c r="U621" s="37" t="str">
        <f t="shared" si="185"/>
        <v/>
      </c>
      <c r="V621" s="37" t="str">
        <f t="shared" si="186"/>
        <v/>
      </c>
      <c r="W621" s="206" t="str">
        <f t="shared" si="203"/>
        <v/>
      </c>
      <c r="X621" s="206" t="str">
        <f t="shared" si="204"/>
        <v/>
      </c>
      <c r="Y621" s="37" t="str">
        <f t="shared" si="201"/>
        <v/>
      </c>
      <c r="Z621" s="37" t="str">
        <f t="shared" si="202"/>
        <v/>
      </c>
      <c r="AA621" s="38" t="str">
        <f t="shared" si="192"/>
        <v/>
      </c>
      <c r="AB621" s="39" t="str">
        <f t="shared" si="193"/>
        <v/>
      </c>
      <c r="AC621" s="146" t="str">
        <f>IF(ISBLANK($F621),"",IF(ISNA(VBLookup($F621,Сектора!$B$2:$G$6725,4)),"Unknown",VBLookup($F621,Сектора!$B$2:$G$6725,4)))</f>
        <v/>
      </c>
      <c r="AD621" s="146" t="str">
        <f>IF(ISBLANK($F621),"",IF(ISNA(VBLookup($F621,Сектора!$B$2:$G$6725,3)),"Unknown",VBLookup($F621,Сектора!$B$2:$G$6725,3)))</f>
        <v/>
      </c>
      <c r="AE621" s="146" t="str">
        <f>IF(ISBLANK($F621),"",IF(ISNA(VBLookup($F621,Сектора!$B$2:$G$6725,6)),"Unknown",VBLookup($F621,Сектора!$B$2:$G$6725,6)))</f>
        <v/>
      </c>
      <c r="AF621" s="146" t="str">
        <f>IF(ISNUMBER($B621),VBLookup(WEEKDAY($B621,2),Служебный!$I$2:$J$8,2),"")</f>
        <v/>
      </c>
      <c r="AG621" s="38" t="str">
        <f t="shared" si="194"/>
        <v/>
      </c>
      <c r="AH621" s="146" t="str">
        <f>IF(ISNUMBER($B621),VBLookup(MONTH($B621),Служебный!$L$2:$M$13,2),"")</f>
        <v/>
      </c>
      <c r="AI621" s="38" t="str">
        <f t="shared" si="195"/>
        <v/>
      </c>
      <c r="AJ621" s="210" t="str">
        <f t="shared" si="196"/>
        <v/>
      </c>
      <c r="AK621" s="211" t="str">
        <f t="shared" si="187"/>
        <v/>
      </c>
      <c r="AL621" s="212" t="str">
        <f t="shared" si="197"/>
        <v/>
      </c>
      <c r="AM621" s="213" t="str">
        <f t="shared" si="200"/>
        <v/>
      </c>
      <c r="AN621" s="213" t="str">
        <f t="shared" si="198"/>
        <v/>
      </c>
      <c r="AO621" s="212" t="str">
        <f t="shared" si="199"/>
        <v/>
      </c>
    </row>
    <row r="622" spans="1:41" x14ac:dyDescent="0.25">
      <c r="A622" s="72">
        <v>621</v>
      </c>
      <c r="B622" s="214"/>
      <c r="C622" s="214"/>
      <c r="D622" s="204"/>
      <c r="E622" s="204"/>
      <c r="F622" s="151"/>
      <c r="G622" s="151"/>
      <c r="H622" s="36"/>
      <c r="I622" s="80"/>
      <c r="J622" s="80"/>
      <c r="K622" s="81"/>
      <c r="L622" s="152"/>
      <c r="M622" s="152"/>
      <c r="N622" s="215"/>
      <c r="O622" s="152"/>
      <c r="P622" s="80"/>
      <c r="Q622" s="37" t="str">
        <f t="shared" si="188"/>
        <v/>
      </c>
      <c r="R622" s="37" t="str">
        <f t="shared" si="189"/>
        <v/>
      </c>
      <c r="S622" s="37" t="str">
        <f t="shared" si="190"/>
        <v/>
      </c>
      <c r="T622" s="69" t="str">
        <f t="shared" si="191"/>
        <v/>
      </c>
      <c r="U622" s="37" t="str">
        <f t="shared" si="185"/>
        <v/>
      </c>
      <c r="V622" s="37" t="str">
        <f t="shared" si="186"/>
        <v/>
      </c>
      <c r="W622" s="206" t="str">
        <f t="shared" si="203"/>
        <v/>
      </c>
      <c r="X622" s="206" t="str">
        <f t="shared" si="204"/>
        <v/>
      </c>
      <c r="Y622" s="37" t="str">
        <f t="shared" si="201"/>
        <v/>
      </c>
      <c r="Z622" s="37" t="str">
        <f t="shared" si="202"/>
        <v/>
      </c>
      <c r="AA622" s="38" t="str">
        <f t="shared" si="192"/>
        <v/>
      </c>
      <c r="AB622" s="39" t="str">
        <f t="shared" si="193"/>
        <v/>
      </c>
      <c r="AC622" s="146" t="str">
        <f>IF(ISBLANK($F622),"",IF(ISNA(VBLookup($F622,Сектора!$B$2:$G$6725,4)),"Unknown",VBLookup($F622,Сектора!$B$2:$G$6725,4)))</f>
        <v/>
      </c>
      <c r="AD622" s="146" t="str">
        <f>IF(ISBLANK($F622),"",IF(ISNA(VBLookup($F622,Сектора!$B$2:$G$6725,3)),"Unknown",VBLookup($F622,Сектора!$B$2:$G$6725,3)))</f>
        <v/>
      </c>
      <c r="AE622" s="146" t="str">
        <f>IF(ISBLANK($F622),"",IF(ISNA(VBLookup($F622,Сектора!$B$2:$G$6725,6)),"Unknown",VBLookup($F622,Сектора!$B$2:$G$6725,6)))</f>
        <v/>
      </c>
      <c r="AF622" s="146" t="str">
        <f>IF(ISNUMBER($B622),VBLookup(WEEKDAY($B622,2),Служебный!$I$2:$J$8,2),"")</f>
        <v/>
      </c>
      <c r="AG622" s="38" t="str">
        <f t="shared" si="194"/>
        <v/>
      </c>
      <c r="AH622" s="146" t="str">
        <f>IF(ISNUMBER($B622),VBLookup(MONTH($B622),Служебный!$L$2:$M$13,2),"")</f>
        <v/>
      </c>
      <c r="AI622" s="38" t="str">
        <f t="shared" si="195"/>
        <v/>
      </c>
      <c r="AJ622" s="210" t="str">
        <f t="shared" si="196"/>
        <v/>
      </c>
      <c r="AK622" s="211" t="str">
        <f t="shared" si="187"/>
        <v/>
      </c>
      <c r="AL622" s="212" t="str">
        <f t="shared" si="197"/>
        <v/>
      </c>
      <c r="AM622" s="213" t="str">
        <f t="shared" si="200"/>
        <v/>
      </c>
      <c r="AN622" s="213" t="str">
        <f t="shared" si="198"/>
        <v/>
      </c>
      <c r="AO622" s="212" t="str">
        <f t="shared" si="199"/>
        <v/>
      </c>
    </row>
    <row r="623" spans="1:41" x14ac:dyDescent="0.25">
      <c r="A623" s="72">
        <v>622</v>
      </c>
      <c r="B623" s="214"/>
      <c r="C623" s="214"/>
      <c r="D623" s="204"/>
      <c r="E623" s="204"/>
      <c r="F623" s="151"/>
      <c r="G623" s="151"/>
      <c r="H623" s="36"/>
      <c r="I623" s="80"/>
      <c r="J623" s="80"/>
      <c r="K623" s="81"/>
      <c r="L623" s="152"/>
      <c r="M623" s="152"/>
      <c r="N623" s="215"/>
      <c r="O623" s="152"/>
      <c r="P623" s="80"/>
      <c r="Q623" s="37" t="str">
        <f t="shared" si="188"/>
        <v/>
      </c>
      <c r="R623" s="37" t="str">
        <f t="shared" si="189"/>
        <v/>
      </c>
      <c r="S623" s="37" t="str">
        <f t="shared" si="190"/>
        <v/>
      </c>
      <c r="T623" s="69" t="str">
        <f t="shared" si="191"/>
        <v/>
      </c>
      <c r="U623" s="37" t="str">
        <f t="shared" si="185"/>
        <v/>
      </c>
      <c r="V623" s="37" t="str">
        <f t="shared" si="186"/>
        <v/>
      </c>
      <c r="W623" s="206" t="str">
        <f t="shared" si="203"/>
        <v/>
      </c>
      <c r="X623" s="206" t="str">
        <f t="shared" si="204"/>
        <v/>
      </c>
      <c r="Y623" s="37" t="str">
        <f t="shared" si="201"/>
        <v/>
      </c>
      <c r="Z623" s="37" t="str">
        <f t="shared" si="202"/>
        <v/>
      </c>
      <c r="AA623" s="38" t="str">
        <f t="shared" si="192"/>
        <v/>
      </c>
      <c r="AB623" s="39" t="str">
        <f t="shared" si="193"/>
        <v/>
      </c>
      <c r="AC623" s="146" t="str">
        <f>IF(ISBLANK($F623),"",IF(ISNA(VBLookup($F623,Сектора!$B$2:$G$6725,4)),"Unknown",VBLookup($F623,Сектора!$B$2:$G$6725,4)))</f>
        <v/>
      </c>
      <c r="AD623" s="146" t="str">
        <f>IF(ISBLANK($F623),"",IF(ISNA(VBLookup($F623,Сектора!$B$2:$G$6725,3)),"Unknown",VBLookup($F623,Сектора!$B$2:$G$6725,3)))</f>
        <v/>
      </c>
      <c r="AE623" s="146" t="str">
        <f>IF(ISBLANK($F623),"",IF(ISNA(VBLookup($F623,Сектора!$B$2:$G$6725,6)),"Unknown",VBLookup($F623,Сектора!$B$2:$G$6725,6)))</f>
        <v/>
      </c>
      <c r="AF623" s="146" t="str">
        <f>IF(ISNUMBER($B623),VBLookup(WEEKDAY($B623,2),Служебный!$I$2:$J$8,2),"")</f>
        <v/>
      </c>
      <c r="AG623" s="38" t="str">
        <f t="shared" si="194"/>
        <v/>
      </c>
      <c r="AH623" s="146" t="str">
        <f>IF(ISNUMBER($B623),VBLookup(MONTH($B623),Служебный!$L$2:$M$13,2),"")</f>
        <v/>
      </c>
      <c r="AI623" s="38" t="str">
        <f t="shared" si="195"/>
        <v/>
      </c>
      <c r="AJ623" s="210" t="str">
        <f t="shared" si="196"/>
        <v/>
      </c>
      <c r="AK623" s="211" t="str">
        <f t="shared" si="187"/>
        <v/>
      </c>
      <c r="AL623" s="212" t="str">
        <f t="shared" si="197"/>
        <v/>
      </c>
      <c r="AM623" s="213" t="str">
        <f t="shared" si="200"/>
        <v/>
      </c>
      <c r="AN623" s="213" t="str">
        <f t="shared" si="198"/>
        <v/>
      </c>
      <c r="AO623" s="212" t="str">
        <f t="shared" si="199"/>
        <v/>
      </c>
    </row>
    <row r="624" spans="1:41" x14ac:dyDescent="0.25">
      <c r="A624" s="72">
        <v>623</v>
      </c>
      <c r="B624" s="214"/>
      <c r="C624" s="214"/>
      <c r="D624" s="204"/>
      <c r="E624" s="204"/>
      <c r="F624" s="151"/>
      <c r="G624" s="151"/>
      <c r="H624" s="36"/>
      <c r="I624" s="80"/>
      <c r="J624" s="80"/>
      <c r="K624" s="81"/>
      <c r="L624" s="152"/>
      <c r="M624" s="152"/>
      <c r="N624" s="215"/>
      <c r="O624" s="152"/>
      <c r="P624" s="80"/>
      <c r="Q624" s="37" t="str">
        <f t="shared" si="188"/>
        <v/>
      </c>
      <c r="R624" s="37" t="str">
        <f t="shared" si="189"/>
        <v/>
      </c>
      <c r="S624" s="37" t="str">
        <f t="shared" si="190"/>
        <v/>
      </c>
      <c r="T624" s="69" t="str">
        <f t="shared" si="191"/>
        <v/>
      </c>
      <c r="U624" s="37" t="str">
        <f t="shared" si="185"/>
        <v/>
      </c>
      <c r="V624" s="37" t="str">
        <f t="shared" si="186"/>
        <v/>
      </c>
      <c r="W624" s="206" t="str">
        <f t="shared" si="203"/>
        <v/>
      </c>
      <c r="X624" s="206" t="str">
        <f t="shared" si="204"/>
        <v/>
      </c>
      <c r="Y624" s="37" t="str">
        <f t="shared" si="201"/>
        <v/>
      </c>
      <c r="Z624" s="37" t="str">
        <f t="shared" si="202"/>
        <v/>
      </c>
      <c r="AA624" s="38" t="str">
        <f t="shared" si="192"/>
        <v/>
      </c>
      <c r="AB624" s="39" t="str">
        <f t="shared" si="193"/>
        <v/>
      </c>
      <c r="AC624" s="146" t="str">
        <f>IF(ISBLANK($F624),"",IF(ISNA(VBLookup($F624,Сектора!$B$2:$G$6725,4)),"Unknown",VBLookup($F624,Сектора!$B$2:$G$6725,4)))</f>
        <v/>
      </c>
      <c r="AD624" s="146" t="str">
        <f>IF(ISBLANK($F624),"",IF(ISNA(VBLookup($F624,Сектора!$B$2:$G$6725,3)),"Unknown",VBLookup($F624,Сектора!$B$2:$G$6725,3)))</f>
        <v/>
      </c>
      <c r="AE624" s="146" t="str">
        <f>IF(ISBLANK($F624),"",IF(ISNA(VBLookup($F624,Сектора!$B$2:$G$6725,6)),"Unknown",VBLookup($F624,Сектора!$B$2:$G$6725,6)))</f>
        <v/>
      </c>
      <c r="AF624" s="146" t="str">
        <f>IF(ISNUMBER($B624),VBLookup(WEEKDAY($B624,2),Служебный!$I$2:$J$8,2),"")</f>
        <v/>
      </c>
      <c r="AG624" s="38" t="str">
        <f t="shared" si="194"/>
        <v/>
      </c>
      <c r="AH624" s="146" t="str">
        <f>IF(ISNUMBER($B624),VBLookup(MONTH($B624),Служебный!$L$2:$M$13,2),"")</f>
        <v/>
      </c>
      <c r="AI624" s="38" t="str">
        <f t="shared" si="195"/>
        <v/>
      </c>
      <c r="AJ624" s="210" t="str">
        <f t="shared" si="196"/>
        <v/>
      </c>
      <c r="AK624" s="211" t="str">
        <f t="shared" si="187"/>
        <v/>
      </c>
      <c r="AL624" s="212" t="str">
        <f t="shared" si="197"/>
        <v/>
      </c>
      <c r="AM624" s="213" t="str">
        <f t="shared" si="200"/>
        <v/>
      </c>
      <c r="AN624" s="213" t="str">
        <f t="shared" si="198"/>
        <v/>
      </c>
      <c r="AO624" s="212" t="str">
        <f t="shared" si="199"/>
        <v/>
      </c>
    </row>
    <row r="625" spans="1:41" x14ac:dyDescent="0.25">
      <c r="A625" s="72">
        <v>624</v>
      </c>
      <c r="B625" s="214"/>
      <c r="C625" s="214"/>
      <c r="D625" s="204"/>
      <c r="E625" s="204"/>
      <c r="F625" s="151"/>
      <c r="G625" s="151"/>
      <c r="H625" s="36"/>
      <c r="I625" s="80"/>
      <c r="J625" s="80"/>
      <c r="K625" s="81"/>
      <c r="L625" s="152"/>
      <c r="M625" s="152"/>
      <c r="N625" s="215"/>
      <c r="O625" s="152"/>
      <c r="P625" s="80"/>
      <c r="Q625" s="37" t="str">
        <f t="shared" si="188"/>
        <v/>
      </c>
      <c r="R625" s="37" t="str">
        <f t="shared" si="189"/>
        <v/>
      </c>
      <c r="S625" s="37" t="str">
        <f t="shared" si="190"/>
        <v/>
      </c>
      <c r="T625" s="69" t="str">
        <f t="shared" si="191"/>
        <v/>
      </c>
      <c r="U625" s="37" t="str">
        <f t="shared" si="185"/>
        <v/>
      </c>
      <c r="V625" s="37" t="str">
        <f t="shared" si="186"/>
        <v/>
      </c>
      <c r="W625" s="206" t="str">
        <f t="shared" si="203"/>
        <v/>
      </c>
      <c r="X625" s="206" t="str">
        <f t="shared" si="204"/>
        <v/>
      </c>
      <c r="Y625" s="37" t="str">
        <f t="shared" si="201"/>
        <v/>
      </c>
      <c r="Z625" s="37" t="str">
        <f t="shared" si="202"/>
        <v/>
      </c>
      <c r="AA625" s="38" t="str">
        <f t="shared" si="192"/>
        <v/>
      </c>
      <c r="AB625" s="39" t="str">
        <f t="shared" si="193"/>
        <v/>
      </c>
      <c r="AC625" s="146" t="str">
        <f>IF(ISBLANK($F625),"",IF(ISNA(VBLookup($F625,Сектора!$B$2:$G$6725,4)),"Unknown",VBLookup($F625,Сектора!$B$2:$G$6725,4)))</f>
        <v/>
      </c>
      <c r="AD625" s="146" t="str">
        <f>IF(ISBLANK($F625),"",IF(ISNA(VBLookup($F625,Сектора!$B$2:$G$6725,3)),"Unknown",VBLookup($F625,Сектора!$B$2:$G$6725,3)))</f>
        <v/>
      </c>
      <c r="AE625" s="146" t="str">
        <f>IF(ISBLANK($F625),"",IF(ISNA(VBLookup($F625,Сектора!$B$2:$G$6725,6)),"Unknown",VBLookup($F625,Сектора!$B$2:$G$6725,6)))</f>
        <v/>
      </c>
      <c r="AF625" s="146" t="str">
        <f>IF(ISNUMBER($B625),VBLookup(WEEKDAY($B625,2),Служебный!$I$2:$J$8,2),"")</f>
        <v/>
      </c>
      <c r="AG625" s="38" t="str">
        <f t="shared" si="194"/>
        <v/>
      </c>
      <c r="AH625" s="146" t="str">
        <f>IF(ISNUMBER($B625),VBLookup(MONTH($B625),Служебный!$L$2:$M$13,2),"")</f>
        <v/>
      </c>
      <c r="AI625" s="38" t="str">
        <f t="shared" si="195"/>
        <v/>
      </c>
      <c r="AJ625" s="210" t="str">
        <f t="shared" si="196"/>
        <v/>
      </c>
      <c r="AK625" s="211" t="str">
        <f t="shared" si="187"/>
        <v/>
      </c>
      <c r="AL625" s="212" t="str">
        <f t="shared" si="197"/>
        <v/>
      </c>
      <c r="AM625" s="213" t="str">
        <f t="shared" si="200"/>
        <v/>
      </c>
      <c r="AN625" s="213" t="str">
        <f t="shared" si="198"/>
        <v/>
      </c>
      <c r="AO625" s="212" t="str">
        <f t="shared" si="199"/>
        <v/>
      </c>
    </row>
    <row r="626" spans="1:41" x14ac:dyDescent="0.25">
      <c r="A626" s="72">
        <v>625</v>
      </c>
      <c r="B626" s="214"/>
      <c r="C626" s="214"/>
      <c r="D626" s="204"/>
      <c r="E626" s="204"/>
      <c r="F626" s="151"/>
      <c r="G626" s="151"/>
      <c r="H626" s="36"/>
      <c r="I626" s="80"/>
      <c r="J626" s="80"/>
      <c r="K626" s="81"/>
      <c r="L626" s="152"/>
      <c r="M626" s="152"/>
      <c r="N626" s="215"/>
      <c r="O626" s="152"/>
      <c r="P626" s="80"/>
      <c r="Q626" s="37" t="str">
        <f t="shared" si="188"/>
        <v/>
      </c>
      <c r="R626" s="37" t="str">
        <f t="shared" si="189"/>
        <v/>
      </c>
      <c r="S626" s="37" t="str">
        <f t="shared" si="190"/>
        <v/>
      </c>
      <c r="T626" s="69" t="str">
        <f t="shared" si="191"/>
        <v/>
      </c>
      <c r="U626" s="37" t="str">
        <f t="shared" si="185"/>
        <v/>
      </c>
      <c r="V626" s="37" t="str">
        <f t="shared" si="186"/>
        <v/>
      </c>
      <c r="W626" s="206" t="str">
        <f t="shared" si="203"/>
        <v/>
      </c>
      <c r="X626" s="206" t="str">
        <f t="shared" si="204"/>
        <v/>
      </c>
      <c r="Y626" s="37" t="str">
        <f t="shared" si="201"/>
        <v/>
      </c>
      <c r="Z626" s="37" t="str">
        <f t="shared" si="202"/>
        <v/>
      </c>
      <c r="AA626" s="38" t="str">
        <f t="shared" si="192"/>
        <v/>
      </c>
      <c r="AB626" s="39" t="str">
        <f t="shared" si="193"/>
        <v/>
      </c>
      <c r="AC626" s="146" t="str">
        <f>IF(ISBLANK($F626),"",IF(ISNA(VBLookup($F626,Сектора!$B$2:$G$6725,4)),"Unknown",VBLookup($F626,Сектора!$B$2:$G$6725,4)))</f>
        <v/>
      </c>
      <c r="AD626" s="146" t="str">
        <f>IF(ISBLANK($F626),"",IF(ISNA(VBLookup($F626,Сектора!$B$2:$G$6725,3)),"Unknown",VBLookup($F626,Сектора!$B$2:$G$6725,3)))</f>
        <v/>
      </c>
      <c r="AE626" s="146" t="str">
        <f>IF(ISBLANK($F626),"",IF(ISNA(VBLookup($F626,Сектора!$B$2:$G$6725,6)),"Unknown",VBLookup($F626,Сектора!$B$2:$G$6725,6)))</f>
        <v/>
      </c>
      <c r="AF626" s="146" t="str">
        <f>IF(ISNUMBER($B626),VBLookup(WEEKDAY($B626,2),Служебный!$I$2:$J$8,2),"")</f>
        <v/>
      </c>
      <c r="AG626" s="38" t="str">
        <f t="shared" si="194"/>
        <v/>
      </c>
      <c r="AH626" s="146" t="str">
        <f>IF(ISNUMBER($B626),VBLookup(MONTH($B626),Служебный!$L$2:$M$13,2),"")</f>
        <v/>
      </c>
      <c r="AI626" s="38" t="str">
        <f t="shared" si="195"/>
        <v/>
      </c>
      <c r="AJ626" s="210" t="str">
        <f t="shared" si="196"/>
        <v/>
      </c>
      <c r="AK626" s="211" t="str">
        <f t="shared" si="187"/>
        <v/>
      </c>
      <c r="AL626" s="212" t="str">
        <f t="shared" si="197"/>
        <v/>
      </c>
      <c r="AM626" s="213" t="str">
        <f t="shared" si="200"/>
        <v/>
      </c>
      <c r="AN626" s="213" t="str">
        <f t="shared" si="198"/>
        <v/>
      </c>
      <c r="AO626" s="212" t="str">
        <f t="shared" si="199"/>
        <v/>
      </c>
    </row>
    <row r="627" spans="1:41" x14ac:dyDescent="0.25">
      <c r="A627" s="72">
        <v>626</v>
      </c>
      <c r="B627" s="214"/>
      <c r="C627" s="214"/>
      <c r="D627" s="204"/>
      <c r="E627" s="204"/>
      <c r="F627" s="151"/>
      <c r="G627" s="151"/>
      <c r="H627" s="36"/>
      <c r="I627" s="80"/>
      <c r="J627" s="80"/>
      <c r="K627" s="81"/>
      <c r="L627" s="152"/>
      <c r="M627" s="152"/>
      <c r="N627" s="215"/>
      <c r="O627" s="152"/>
      <c r="P627" s="80"/>
      <c r="Q627" s="37" t="str">
        <f t="shared" si="188"/>
        <v/>
      </c>
      <c r="R627" s="37" t="str">
        <f t="shared" si="189"/>
        <v/>
      </c>
      <c r="S627" s="37" t="str">
        <f t="shared" si="190"/>
        <v/>
      </c>
      <c r="T627" s="69" t="str">
        <f t="shared" si="191"/>
        <v/>
      </c>
      <c r="U627" s="37" t="str">
        <f t="shared" si="185"/>
        <v/>
      </c>
      <c r="V627" s="37" t="str">
        <f t="shared" si="186"/>
        <v/>
      </c>
      <c r="W627" s="206" t="str">
        <f t="shared" si="203"/>
        <v/>
      </c>
      <c r="X627" s="206" t="str">
        <f t="shared" si="204"/>
        <v/>
      </c>
      <c r="Y627" s="37" t="str">
        <f t="shared" si="201"/>
        <v/>
      </c>
      <c r="Z627" s="37" t="str">
        <f t="shared" si="202"/>
        <v/>
      </c>
      <c r="AA627" s="38" t="str">
        <f t="shared" si="192"/>
        <v/>
      </c>
      <c r="AB627" s="39" t="str">
        <f t="shared" si="193"/>
        <v/>
      </c>
      <c r="AC627" s="146" t="str">
        <f>IF(ISBLANK($F627),"",IF(ISNA(VBLookup($F627,Сектора!$B$2:$G$6725,4)),"Unknown",VBLookup($F627,Сектора!$B$2:$G$6725,4)))</f>
        <v/>
      </c>
      <c r="AD627" s="146" t="str">
        <f>IF(ISBLANK($F627),"",IF(ISNA(VBLookup($F627,Сектора!$B$2:$G$6725,3)),"Unknown",VBLookup($F627,Сектора!$B$2:$G$6725,3)))</f>
        <v/>
      </c>
      <c r="AE627" s="146" t="str">
        <f>IF(ISBLANK($F627),"",IF(ISNA(VBLookup($F627,Сектора!$B$2:$G$6725,6)),"Unknown",VBLookup($F627,Сектора!$B$2:$G$6725,6)))</f>
        <v/>
      </c>
      <c r="AF627" s="146" t="str">
        <f>IF(ISNUMBER($B627),VBLookup(WEEKDAY($B627,2),Служебный!$I$2:$J$8,2),"")</f>
        <v/>
      </c>
      <c r="AG627" s="38" t="str">
        <f t="shared" si="194"/>
        <v/>
      </c>
      <c r="AH627" s="146" t="str">
        <f>IF(ISNUMBER($B627),VBLookup(MONTH($B627),Служебный!$L$2:$M$13,2),"")</f>
        <v/>
      </c>
      <c r="AI627" s="38" t="str">
        <f t="shared" si="195"/>
        <v/>
      </c>
      <c r="AJ627" s="210" t="str">
        <f t="shared" si="196"/>
        <v/>
      </c>
      <c r="AK627" s="211" t="str">
        <f t="shared" si="187"/>
        <v/>
      </c>
      <c r="AL627" s="212" t="str">
        <f t="shared" si="197"/>
        <v/>
      </c>
      <c r="AM627" s="213" t="str">
        <f t="shared" si="200"/>
        <v/>
      </c>
      <c r="AN627" s="213" t="str">
        <f t="shared" si="198"/>
        <v/>
      </c>
      <c r="AO627" s="212" t="str">
        <f t="shared" si="199"/>
        <v/>
      </c>
    </row>
    <row r="628" spans="1:41" x14ac:dyDescent="0.25">
      <c r="A628" s="72">
        <v>627</v>
      </c>
      <c r="B628" s="214"/>
      <c r="C628" s="214"/>
      <c r="D628" s="204"/>
      <c r="E628" s="204"/>
      <c r="F628" s="151"/>
      <c r="G628" s="151"/>
      <c r="H628" s="36"/>
      <c r="I628" s="80"/>
      <c r="J628" s="80"/>
      <c r="K628" s="81"/>
      <c r="L628" s="152"/>
      <c r="M628" s="152"/>
      <c r="N628" s="215"/>
      <c r="O628" s="152"/>
      <c r="P628" s="80"/>
      <c r="Q628" s="37" t="str">
        <f t="shared" si="188"/>
        <v/>
      </c>
      <c r="R628" s="37" t="str">
        <f t="shared" si="189"/>
        <v/>
      </c>
      <c r="S628" s="37" t="str">
        <f t="shared" si="190"/>
        <v/>
      </c>
      <c r="T628" s="69" t="str">
        <f t="shared" si="191"/>
        <v/>
      </c>
      <c r="U628" s="37" t="str">
        <f t="shared" si="185"/>
        <v/>
      </c>
      <c r="V628" s="37" t="str">
        <f t="shared" si="186"/>
        <v/>
      </c>
      <c r="W628" s="206" t="str">
        <f t="shared" si="203"/>
        <v/>
      </c>
      <c r="X628" s="206" t="str">
        <f t="shared" si="204"/>
        <v/>
      </c>
      <c r="Y628" s="37" t="str">
        <f t="shared" si="201"/>
        <v/>
      </c>
      <c r="Z628" s="37" t="str">
        <f t="shared" si="202"/>
        <v/>
      </c>
      <c r="AA628" s="38" t="str">
        <f t="shared" si="192"/>
        <v/>
      </c>
      <c r="AB628" s="39" t="str">
        <f t="shared" si="193"/>
        <v/>
      </c>
      <c r="AC628" s="146" t="str">
        <f>IF(ISBLANK($F628),"",IF(ISNA(VBLookup($F628,Сектора!$B$2:$G$6725,4)),"Unknown",VBLookup($F628,Сектора!$B$2:$G$6725,4)))</f>
        <v/>
      </c>
      <c r="AD628" s="146" t="str">
        <f>IF(ISBLANK($F628),"",IF(ISNA(VBLookup($F628,Сектора!$B$2:$G$6725,3)),"Unknown",VBLookup($F628,Сектора!$B$2:$G$6725,3)))</f>
        <v/>
      </c>
      <c r="AE628" s="146" t="str">
        <f>IF(ISBLANK($F628),"",IF(ISNA(VBLookup($F628,Сектора!$B$2:$G$6725,6)),"Unknown",VBLookup($F628,Сектора!$B$2:$G$6725,6)))</f>
        <v/>
      </c>
      <c r="AF628" s="146" t="str">
        <f>IF(ISNUMBER($B628),VBLookup(WEEKDAY($B628,2),Служебный!$I$2:$J$8,2),"")</f>
        <v/>
      </c>
      <c r="AG628" s="38" t="str">
        <f t="shared" si="194"/>
        <v/>
      </c>
      <c r="AH628" s="146" t="str">
        <f>IF(ISNUMBER($B628),VBLookup(MONTH($B628),Служебный!$L$2:$M$13,2),"")</f>
        <v/>
      </c>
      <c r="AI628" s="38" t="str">
        <f t="shared" si="195"/>
        <v/>
      </c>
      <c r="AJ628" s="210" t="str">
        <f t="shared" si="196"/>
        <v/>
      </c>
      <c r="AK628" s="211" t="str">
        <f t="shared" si="187"/>
        <v/>
      </c>
      <c r="AL628" s="212" t="str">
        <f t="shared" si="197"/>
        <v/>
      </c>
      <c r="AM628" s="213" t="str">
        <f t="shared" si="200"/>
        <v/>
      </c>
      <c r="AN628" s="213" t="str">
        <f t="shared" si="198"/>
        <v/>
      </c>
      <c r="AO628" s="212" t="str">
        <f t="shared" si="199"/>
        <v/>
      </c>
    </row>
    <row r="629" spans="1:41" x14ac:dyDescent="0.25">
      <c r="A629" s="72">
        <v>628</v>
      </c>
      <c r="B629" s="214"/>
      <c r="C629" s="214"/>
      <c r="D629" s="204"/>
      <c r="E629" s="204"/>
      <c r="F629" s="151"/>
      <c r="G629" s="151"/>
      <c r="H629" s="36"/>
      <c r="I629" s="80"/>
      <c r="J629" s="80"/>
      <c r="K629" s="81"/>
      <c r="L629" s="152"/>
      <c r="M629" s="152"/>
      <c r="N629" s="215"/>
      <c r="O629" s="152"/>
      <c r="P629" s="80"/>
      <c r="Q629" s="37" t="str">
        <f t="shared" si="188"/>
        <v/>
      </c>
      <c r="R629" s="37" t="str">
        <f t="shared" si="189"/>
        <v/>
      </c>
      <c r="S629" s="37" t="str">
        <f t="shared" si="190"/>
        <v/>
      </c>
      <c r="T629" s="69" t="str">
        <f t="shared" si="191"/>
        <v/>
      </c>
      <c r="U629" s="37" t="str">
        <f t="shared" si="185"/>
        <v/>
      </c>
      <c r="V629" s="37" t="str">
        <f t="shared" si="186"/>
        <v/>
      </c>
      <c r="W629" s="206" t="str">
        <f t="shared" si="203"/>
        <v/>
      </c>
      <c r="X629" s="206" t="str">
        <f t="shared" si="204"/>
        <v/>
      </c>
      <c r="Y629" s="37" t="str">
        <f t="shared" si="201"/>
        <v/>
      </c>
      <c r="Z629" s="37" t="str">
        <f t="shared" si="202"/>
        <v/>
      </c>
      <c r="AA629" s="38" t="str">
        <f t="shared" si="192"/>
        <v/>
      </c>
      <c r="AB629" s="39" t="str">
        <f t="shared" si="193"/>
        <v/>
      </c>
      <c r="AC629" s="146" t="str">
        <f>IF(ISBLANK($F629),"",IF(ISNA(VBLookup($F629,Сектора!$B$2:$G$6725,4)),"Unknown",VBLookup($F629,Сектора!$B$2:$G$6725,4)))</f>
        <v/>
      </c>
      <c r="AD629" s="146" t="str">
        <f>IF(ISBLANK($F629),"",IF(ISNA(VBLookup($F629,Сектора!$B$2:$G$6725,3)),"Unknown",VBLookup($F629,Сектора!$B$2:$G$6725,3)))</f>
        <v/>
      </c>
      <c r="AE629" s="146" t="str">
        <f>IF(ISBLANK($F629),"",IF(ISNA(VBLookup($F629,Сектора!$B$2:$G$6725,6)),"Unknown",VBLookup($F629,Сектора!$B$2:$G$6725,6)))</f>
        <v/>
      </c>
      <c r="AF629" s="146" t="str">
        <f>IF(ISNUMBER($B629),VBLookup(WEEKDAY($B629,2),Служебный!$I$2:$J$8,2),"")</f>
        <v/>
      </c>
      <c r="AG629" s="38" t="str">
        <f t="shared" si="194"/>
        <v/>
      </c>
      <c r="AH629" s="146" t="str">
        <f>IF(ISNUMBER($B629),VBLookup(MONTH($B629),Служебный!$L$2:$M$13,2),"")</f>
        <v/>
      </c>
      <c r="AI629" s="38" t="str">
        <f t="shared" si="195"/>
        <v/>
      </c>
      <c r="AJ629" s="210" t="str">
        <f t="shared" si="196"/>
        <v/>
      </c>
      <c r="AK629" s="211" t="str">
        <f t="shared" si="187"/>
        <v/>
      </c>
      <c r="AL629" s="212" t="str">
        <f t="shared" si="197"/>
        <v/>
      </c>
      <c r="AM629" s="213" t="str">
        <f t="shared" si="200"/>
        <v/>
      </c>
      <c r="AN629" s="213" t="str">
        <f t="shared" si="198"/>
        <v/>
      </c>
      <c r="AO629" s="212" t="str">
        <f t="shared" si="199"/>
        <v/>
      </c>
    </row>
    <row r="630" spans="1:41" x14ac:dyDescent="0.25">
      <c r="A630" s="72">
        <v>629</v>
      </c>
      <c r="B630" s="214"/>
      <c r="C630" s="214"/>
      <c r="D630" s="204"/>
      <c r="E630" s="204"/>
      <c r="F630" s="151"/>
      <c r="G630" s="151"/>
      <c r="H630" s="36"/>
      <c r="I630" s="80"/>
      <c r="J630" s="80"/>
      <c r="K630" s="81"/>
      <c r="L630" s="152"/>
      <c r="M630" s="152"/>
      <c r="N630" s="215"/>
      <c r="O630" s="152"/>
      <c r="P630" s="80"/>
      <c r="Q630" s="37" t="str">
        <f t="shared" si="188"/>
        <v/>
      </c>
      <c r="R630" s="37" t="str">
        <f t="shared" si="189"/>
        <v/>
      </c>
      <c r="S630" s="37" t="str">
        <f t="shared" si="190"/>
        <v/>
      </c>
      <c r="T630" s="69" t="str">
        <f t="shared" si="191"/>
        <v/>
      </c>
      <c r="U630" s="37" t="str">
        <f t="shared" si="185"/>
        <v/>
      </c>
      <c r="V630" s="37" t="str">
        <f t="shared" si="186"/>
        <v/>
      </c>
      <c r="W630" s="206" t="str">
        <f t="shared" si="203"/>
        <v/>
      </c>
      <c r="X630" s="206" t="str">
        <f t="shared" si="204"/>
        <v/>
      </c>
      <c r="Y630" s="37" t="str">
        <f t="shared" si="201"/>
        <v/>
      </c>
      <c r="Z630" s="37" t="str">
        <f t="shared" si="202"/>
        <v/>
      </c>
      <c r="AA630" s="38" t="str">
        <f t="shared" si="192"/>
        <v/>
      </c>
      <c r="AB630" s="39" t="str">
        <f t="shared" si="193"/>
        <v/>
      </c>
      <c r="AC630" s="146" t="str">
        <f>IF(ISBLANK($F630),"",IF(ISNA(VBLookup($F630,Сектора!$B$2:$G$6725,4)),"Unknown",VBLookup($F630,Сектора!$B$2:$G$6725,4)))</f>
        <v/>
      </c>
      <c r="AD630" s="146" t="str">
        <f>IF(ISBLANK($F630),"",IF(ISNA(VBLookup($F630,Сектора!$B$2:$G$6725,3)),"Unknown",VBLookup($F630,Сектора!$B$2:$G$6725,3)))</f>
        <v/>
      </c>
      <c r="AE630" s="146" t="str">
        <f>IF(ISBLANK($F630),"",IF(ISNA(VBLookup($F630,Сектора!$B$2:$G$6725,6)),"Unknown",VBLookup($F630,Сектора!$B$2:$G$6725,6)))</f>
        <v/>
      </c>
      <c r="AF630" s="146" t="str">
        <f>IF(ISNUMBER($B630),VBLookup(WEEKDAY($B630,2),Служебный!$I$2:$J$8,2),"")</f>
        <v/>
      </c>
      <c r="AG630" s="38" t="str">
        <f t="shared" si="194"/>
        <v/>
      </c>
      <c r="AH630" s="146" t="str">
        <f>IF(ISNUMBER($B630),VBLookup(MONTH($B630),Служебный!$L$2:$M$13,2),"")</f>
        <v/>
      </c>
      <c r="AI630" s="38" t="str">
        <f t="shared" si="195"/>
        <v/>
      </c>
      <c r="AJ630" s="210" t="str">
        <f t="shared" si="196"/>
        <v/>
      </c>
      <c r="AK630" s="211" t="str">
        <f t="shared" si="187"/>
        <v/>
      </c>
      <c r="AL630" s="212" t="str">
        <f t="shared" si="197"/>
        <v/>
      </c>
      <c r="AM630" s="213" t="str">
        <f t="shared" si="200"/>
        <v/>
      </c>
      <c r="AN630" s="213" t="str">
        <f t="shared" si="198"/>
        <v/>
      </c>
      <c r="AO630" s="212" t="str">
        <f t="shared" si="199"/>
        <v/>
      </c>
    </row>
    <row r="631" spans="1:41" x14ac:dyDescent="0.25">
      <c r="A631" s="72">
        <v>630</v>
      </c>
      <c r="B631" s="214"/>
      <c r="C631" s="214"/>
      <c r="D631" s="204"/>
      <c r="E631" s="204"/>
      <c r="F631" s="151"/>
      <c r="G631" s="151"/>
      <c r="H631" s="36"/>
      <c r="I631" s="80"/>
      <c r="J631" s="80"/>
      <c r="K631" s="81"/>
      <c r="L631" s="152"/>
      <c r="M631" s="152"/>
      <c r="N631" s="215"/>
      <c r="O631" s="152"/>
      <c r="P631" s="80"/>
      <c r="Q631" s="37" t="str">
        <f t="shared" si="188"/>
        <v/>
      </c>
      <c r="R631" s="37" t="str">
        <f t="shared" si="189"/>
        <v/>
      </c>
      <c r="S631" s="37" t="str">
        <f t="shared" si="190"/>
        <v/>
      </c>
      <c r="T631" s="69" t="str">
        <f t="shared" si="191"/>
        <v/>
      </c>
      <c r="U631" s="37" t="str">
        <f t="shared" si="185"/>
        <v/>
      </c>
      <c r="V631" s="37" t="str">
        <f t="shared" si="186"/>
        <v/>
      </c>
      <c r="W631" s="206" t="str">
        <f t="shared" si="203"/>
        <v/>
      </c>
      <c r="X631" s="206" t="str">
        <f t="shared" si="204"/>
        <v/>
      </c>
      <c r="Y631" s="37" t="str">
        <f t="shared" si="201"/>
        <v/>
      </c>
      <c r="Z631" s="37" t="str">
        <f t="shared" si="202"/>
        <v/>
      </c>
      <c r="AA631" s="38" t="str">
        <f t="shared" si="192"/>
        <v/>
      </c>
      <c r="AB631" s="39" t="str">
        <f t="shared" si="193"/>
        <v/>
      </c>
      <c r="AC631" s="146" t="str">
        <f>IF(ISBLANK($F631),"",IF(ISNA(VBLookup($F631,Сектора!$B$2:$G$6725,4)),"Unknown",VBLookup($F631,Сектора!$B$2:$G$6725,4)))</f>
        <v/>
      </c>
      <c r="AD631" s="146" t="str">
        <f>IF(ISBLANK($F631),"",IF(ISNA(VBLookup($F631,Сектора!$B$2:$G$6725,3)),"Unknown",VBLookup($F631,Сектора!$B$2:$G$6725,3)))</f>
        <v/>
      </c>
      <c r="AE631" s="146" t="str">
        <f>IF(ISBLANK($F631),"",IF(ISNA(VBLookup($F631,Сектора!$B$2:$G$6725,6)),"Unknown",VBLookup($F631,Сектора!$B$2:$G$6725,6)))</f>
        <v/>
      </c>
      <c r="AF631" s="146" t="str">
        <f>IF(ISNUMBER($B631),VBLookup(WEEKDAY($B631,2),Служебный!$I$2:$J$8,2),"")</f>
        <v/>
      </c>
      <c r="AG631" s="38" t="str">
        <f t="shared" si="194"/>
        <v/>
      </c>
      <c r="AH631" s="146" t="str">
        <f>IF(ISNUMBER($B631),VBLookup(MONTH($B631),Служебный!$L$2:$M$13,2),"")</f>
        <v/>
      </c>
      <c r="AI631" s="38" t="str">
        <f t="shared" si="195"/>
        <v/>
      </c>
      <c r="AJ631" s="210" t="str">
        <f t="shared" si="196"/>
        <v/>
      </c>
      <c r="AK631" s="211" t="str">
        <f t="shared" si="187"/>
        <v/>
      </c>
      <c r="AL631" s="212" t="str">
        <f t="shared" si="197"/>
        <v/>
      </c>
      <c r="AM631" s="213" t="str">
        <f t="shared" si="200"/>
        <v/>
      </c>
      <c r="AN631" s="213" t="str">
        <f t="shared" si="198"/>
        <v/>
      </c>
      <c r="AO631" s="212" t="str">
        <f t="shared" si="199"/>
        <v/>
      </c>
    </row>
    <row r="632" spans="1:41" x14ac:dyDescent="0.25">
      <c r="A632" s="72">
        <v>631</v>
      </c>
      <c r="B632" s="214"/>
      <c r="C632" s="214"/>
      <c r="D632" s="204"/>
      <c r="E632" s="204"/>
      <c r="F632" s="151"/>
      <c r="G632" s="151"/>
      <c r="H632" s="36"/>
      <c r="I632" s="80"/>
      <c r="J632" s="80"/>
      <c r="K632" s="81"/>
      <c r="L632" s="152"/>
      <c r="M632" s="152"/>
      <c r="N632" s="215"/>
      <c r="O632" s="152"/>
      <c r="P632" s="80"/>
      <c r="Q632" s="37" t="str">
        <f t="shared" si="188"/>
        <v/>
      </c>
      <c r="R632" s="37" t="str">
        <f t="shared" si="189"/>
        <v/>
      </c>
      <c r="S632" s="37" t="str">
        <f t="shared" si="190"/>
        <v/>
      </c>
      <c r="T632" s="69" t="str">
        <f t="shared" si="191"/>
        <v/>
      </c>
      <c r="U632" s="37" t="str">
        <f t="shared" si="185"/>
        <v/>
      </c>
      <c r="V632" s="37" t="str">
        <f t="shared" si="186"/>
        <v/>
      </c>
      <c r="W632" s="206" t="str">
        <f t="shared" si="203"/>
        <v/>
      </c>
      <c r="X632" s="206" t="str">
        <f t="shared" si="204"/>
        <v/>
      </c>
      <c r="Y632" s="37" t="str">
        <f t="shared" si="201"/>
        <v/>
      </c>
      <c r="Z632" s="37" t="str">
        <f t="shared" si="202"/>
        <v/>
      </c>
      <c r="AA632" s="38" t="str">
        <f t="shared" si="192"/>
        <v/>
      </c>
      <c r="AB632" s="39" t="str">
        <f t="shared" si="193"/>
        <v/>
      </c>
      <c r="AC632" s="146" t="str">
        <f>IF(ISBLANK($F632),"",IF(ISNA(VBLookup($F632,Сектора!$B$2:$G$6725,4)),"Unknown",VBLookup($F632,Сектора!$B$2:$G$6725,4)))</f>
        <v/>
      </c>
      <c r="AD632" s="146" t="str">
        <f>IF(ISBLANK($F632),"",IF(ISNA(VBLookup($F632,Сектора!$B$2:$G$6725,3)),"Unknown",VBLookup($F632,Сектора!$B$2:$G$6725,3)))</f>
        <v/>
      </c>
      <c r="AE632" s="146" t="str">
        <f>IF(ISBLANK($F632),"",IF(ISNA(VBLookup($F632,Сектора!$B$2:$G$6725,6)),"Unknown",VBLookup($F632,Сектора!$B$2:$G$6725,6)))</f>
        <v/>
      </c>
      <c r="AF632" s="146" t="str">
        <f>IF(ISNUMBER($B632),VBLookup(WEEKDAY($B632,2),Служебный!$I$2:$J$8,2),"")</f>
        <v/>
      </c>
      <c r="AG632" s="38" t="str">
        <f t="shared" si="194"/>
        <v/>
      </c>
      <c r="AH632" s="146" t="str">
        <f>IF(ISNUMBER($B632),VBLookup(MONTH($B632),Служебный!$L$2:$M$13,2),"")</f>
        <v/>
      </c>
      <c r="AI632" s="38" t="str">
        <f t="shared" si="195"/>
        <v/>
      </c>
      <c r="AJ632" s="210" t="str">
        <f t="shared" si="196"/>
        <v/>
      </c>
      <c r="AK632" s="211" t="str">
        <f t="shared" si="187"/>
        <v/>
      </c>
      <c r="AL632" s="212" t="str">
        <f t="shared" si="197"/>
        <v/>
      </c>
      <c r="AM632" s="213" t="str">
        <f t="shared" si="200"/>
        <v/>
      </c>
      <c r="AN632" s="213" t="str">
        <f t="shared" si="198"/>
        <v/>
      </c>
      <c r="AO632" s="212" t="str">
        <f t="shared" si="199"/>
        <v/>
      </c>
    </row>
    <row r="633" spans="1:41" x14ac:dyDescent="0.25">
      <c r="A633" s="72">
        <v>632</v>
      </c>
      <c r="B633" s="214"/>
      <c r="C633" s="214"/>
      <c r="D633" s="204"/>
      <c r="E633" s="204"/>
      <c r="F633" s="151"/>
      <c r="G633" s="151"/>
      <c r="H633" s="36"/>
      <c r="I633" s="80"/>
      <c r="J633" s="80"/>
      <c r="K633" s="81"/>
      <c r="L633" s="152"/>
      <c r="M633" s="152"/>
      <c r="N633" s="215"/>
      <c r="O633" s="152"/>
      <c r="P633" s="80"/>
      <c r="Q633" s="37" t="str">
        <f t="shared" si="188"/>
        <v/>
      </c>
      <c r="R633" s="37" t="str">
        <f t="shared" si="189"/>
        <v/>
      </c>
      <c r="S633" s="37" t="str">
        <f t="shared" si="190"/>
        <v/>
      </c>
      <c r="T633" s="69" t="str">
        <f t="shared" si="191"/>
        <v/>
      </c>
      <c r="U633" s="37" t="str">
        <f t="shared" si="185"/>
        <v/>
      </c>
      <c r="V633" s="37" t="str">
        <f t="shared" si="186"/>
        <v/>
      </c>
      <c r="W633" s="206" t="str">
        <f t="shared" si="203"/>
        <v/>
      </c>
      <c r="X633" s="206" t="str">
        <f t="shared" si="204"/>
        <v/>
      </c>
      <c r="Y633" s="37" t="str">
        <f t="shared" si="201"/>
        <v/>
      </c>
      <c r="Z633" s="37" t="str">
        <f t="shared" si="202"/>
        <v/>
      </c>
      <c r="AA633" s="38" t="str">
        <f t="shared" si="192"/>
        <v/>
      </c>
      <c r="AB633" s="39" t="str">
        <f t="shared" si="193"/>
        <v/>
      </c>
      <c r="AC633" s="146" t="str">
        <f>IF(ISBLANK($F633),"",IF(ISNA(VBLookup($F633,Сектора!$B$2:$G$6725,4)),"Unknown",VBLookup($F633,Сектора!$B$2:$G$6725,4)))</f>
        <v/>
      </c>
      <c r="AD633" s="146" t="str">
        <f>IF(ISBLANK($F633),"",IF(ISNA(VBLookup($F633,Сектора!$B$2:$G$6725,3)),"Unknown",VBLookup($F633,Сектора!$B$2:$G$6725,3)))</f>
        <v/>
      </c>
      <c r="AE633" s="146" t="str">
        <f>IF(ISBLANK($F633),"",IF(ISNA(VBLookup($F633,Сектора!$B$2:$G$6725,6)),"Unknown",VBLookup($F633,Сектора!$B$2:$G$6725,6)))</f>
        <v/>
      </c>
      <c r="AF633" s="146" t="str">
        <f>IF(ISNUMBER($B633),VBLookup(WEEKDAY($B633,2),Служебный!$I$2:$J$8,2),"")</f>
        <v/>
      </c>
      <c r="AG633" s="38" t="str">
        <f t="shared" si="194"/>
        <v/>
      </c>
      <c r="AH633" s="146" t="str">
        <f>IF(ISNUMBER($B633),VBLookup(MONTH($B633),Служебный!$L$2:$M$13,2),"")</f>
        <v/>
      </c>
      <c r="AI633" s="38" t="str">
        <f t="shared" si="195"/>
        <v/>
      </c>
      <c r="AJ633" s="210" t="str">
        <f t="shared" si="196"/>
        <v/>
      </c>
      <c r="AK633" s="211" t="str">
        <f t="shared" si="187"/>
        <v/>
      </c>
      <c r="AL633" s="212" t="str">
        <f t="shared" si="197"/>
        <v/>
      </c>
      <c r="AM633" s="213" t="str">
        <f t="shared" si="200"/>
        <v/>
      </c>
      <c r="AN633" s="213" t="str">
        <f t="shared" si="198"/>
        <v/>
      </c>
      <c r="AO633" s="212" t="str">
        <f t="shared" si="199"/>
        <v/>
      </c>
    </row>
    <row r="634" spans="1:41" x14ac:dyDescent="0.25">
      <c r="A634" s="72">
        <v>633</v>
      </c>
      <c r="B634" s="214"/>
      <c r="C634" s="214"/>
      <c r="D634" s="204"/>
      <c r="E634" s="204"/>
      <c r="F634" s="151"/>
      <c r="G634" s="151"/>
      <c r="H634" s="36"/>
      <c r="I634" s="80"/>
      <c r="J634" s="80"/>
      <c r="K634" s="81"/>
      <c r="L634" s="152"/>
      <c r="M634" s="152"/>
      <c r="N634" s="215"/>
      <c r="O634" s="152"/>
      <c r="P634" s="80"/>
      <c r="Q634" s="37" t="str">
        <f t="shared" si="188"/>
        <v/>
      </c>
      <c r="R634" s="37" t="str">
        <f t="shared" si="189"/>
        <v/>
      </c>
      <c r="S634" s="37" t="str">
        <f t="shared" si="190"/>
        <v/>
      </c>
      <c r="T634" s="69" t="str">
        <f t="shared" si="191"/>
        <v/>
      </c>
      <c r="U634" s="37" t="str">
        <f t="shared" si="185"/>
        <v/>
      </c>
      <c r="V634" s="37" t="str">
        <f t="shared" si="186"/>
        <v/>
      </c>
      <c r="W634" s="206" t="str">
        <f t="shared" si="203"/>
        <v/>
      </c>
      <c r="X634" s="206" t="str">
        <f t="shared" si="204"/>
        <v/>
      </c>
      <c r="Y634" s="37" t="str">
        <f t="shared" si="201"/>
        <v/>
      </c>
      <c r="Z634" s="37" t="str">
        <f t="shared" si="202"/>
        <v/>
      </c>
      <c r="AA634" s="38" t="str">
        <f t="shared" si="192"/>
        <v/>
      </c>
      <c r="AB634" s="39" t="str">
        <f t="shared" si="193"/>
        <v/>
      </c>
      <c r="AC634" s="146" t="str">
        <f>IF(ISBLANK($F634),"",IF(ISNA(VBLookup($F634,Сектора!$B$2:$G$6725,4)),"Unknown",VBLookup($F634,Сектора!$B$2:$G$6725,4)))</f>
        <v/>
      </c>
      <c r="AD634" s="146" t="str">
        <f>IF(ISBLANK($F634),"",IF(ISNA(VBLookup($F634,Сектора!$B$2:$G$6725,3)),"Unknown",VBLookup($F634,Сектора!$B$2:$G$6725,3)))</f>
        <v/>
      </c>
      <c r="AE634" s="146" t="str">
        <f>IF(ISBLANK($F634),"",IF(ISNA(VBLookup($F634,Сектора!$B$2:$G$6725,6)),"Unknown",VBLookup($F634,Сектора!$B$2:$G$6725,6)))</f>
        <v/>
      </c>
      <c r="AF634" s="146" t="str">
        <f>IF(ISNUMBER($B634),VBLookup(WEEKDAY($B634,2),Служебный!$I$2:$J$8,2),"")</f>
        <v/>
      </c>
      <c r="AG634" s="38" t="str">
        <f t="shared" si="194"/>
        <v/>
      </c>
      <c r="AH634" s="146" t="str">
        <f>IF(ISNUMBER($B634),VBLookup(MONTH($B634),Служебный!$L$2:$M$13,2),"")</f>
        <v/>
      </c>
      <c r="AI634" s="38" t="str">
        <f t="shared" si="195"/>
        <v/>
      </c>
      <c r="AJ634" s="210" t="str">
        <f t="shared" si="196"/>
        <v/>
      </c>
      <c r="AK634" s="211" t="str">
        <f t="shared" si="187"/>
        <v/>
      </c>
      <c r="AL634" s="212" t="str">
        <f t="shared" si="197"/>
        <v/>
      </c>
      <c r="AM634" s="213" t="str">
        <f t="shared" si="200"/>
        <v/>
      </c>
      <c r="AN634" s="213" t="str">
        <f t="shared" si="198"/>
        <v/>
      </c>
      <c r="AO634" s="212" t="str">
        <f t="shared" si="199"/>
        <v/>
      </c>
    </row>
    <row r="635" spans="1:41" x14ac:dyDescent="0.25">
      <c r="A635" s="72">
        <v>634</v>
      </c>
      <c r="B635" s="214"/>
      <c r="C635" s="214"/>
      <c r="D635" s="204"/>
      <c r="E635" s="204"/>
      <c r="F635" s="151"/>
      <c r="G635" s="151"/>
      <c r="H635" s="36"/>
      <c r="I635" s="80"/>
      <c r="J635" s="80"/>
      <c r="K635" s="81"/>
      <c r="L635" s="152"/>
      <c r="M635" s="152"/>
      <c r="N635" s="215"/>
      <c r="O635" s="152"/>
      <c r="P635" s="80"/>
      <c r="Q635" s="37" t="str">
        <f t="shared" si="188"/>
        <v/>
      </c>
      <c r="R635" s="37" t="str">
        <f t="shared" si="189"/>
        <v/>
      </c>
      <c r="S635" s="37" t="str">
        <f t="shared" si="190"/>
        <v/>
      </c>
      <c r="T635" s="69" t="str">
        <f t="shared" si="191"/>
        <v/>
      </c>
      <c r="U635" s="37" t="str">
        <f t="shared" si="185"/>
        <v/>
      </c>
      <c r="V635" s="37" t="str">
        <f t="shared" si="186"/>
        <v/>
      </c>
      <c r="W635" s="206" t="str">
        <f t="shared" si="203"/>
        <v/>
      </c>
      <c r="X635" s="206" t="str">
        <f t="shared" si="204"/>
        <v/>
      </c>
      <c r="Y635" s="37" t="str">
        <f t="shared" si="201"/>
        <v/>
      </c>
      <c r="Z635" s="37" t="str">
        <f t="shared" si="202"/>
        <v/>
      </c>
      <c r="AA635" s="38" t="str">
        <f t="shared" si="192"/>
        <v/>
      </c>
      <c r="AB635" s="39" t="str">
        <f t="shared" si="193"/>
        <v/>
      </c>
      <c r="AC635" s="146" t="str">
        <f>IF(ISBLANK($F635),"",IF(ISNA(VBLookup($F635,Сектора!$B$2:$G$6725,4)),"Unknown",VBLookup($F635,Сектора!$B$2:$G$6725,4)))</f>
        <v/>
      </c>
      <c r="AD635" s="146" t="str">
        <f>IF(ISBLANK($F635),"",IF(ISNA(VBLookup($F635,Сектора!$B$2:$G$6725,3)),"Unknown",VBLookup($F635,Сектора!$B$2:$G$6725,3)))</f>
        <v/>
      </c>
      <c r="AE635" s="146" t="str">
        <f>IF(ISBLANK($F635),"",IF(ISNA(VBLookup($F635,Сектора!$B$2:$G$6725,6)),"Unknown",VBLookup($F635,Сектора!$B$2:$G$6725,6)))</f>
        <v/>
      </c>
      <c r="AF635" s="146" t="str">
        <f>IF(ISNUMBER($B635),VBLookup(WEEKDAY($B635,2),Служебный!$I$2:$J$8,2),"")</f>
        <v/>
      </c>
      <c r="AG635" s="38" t="str">
        <f t="shared" si="194"/>
        <v/>
      </c>
      <c r="AH635" s="146" t="str">
        <f>IF(ISNUMBER($B635),VBLookup(MONTH($B635),Служебный!$L$2:$M$13,2),"")</f>
        <v/>
      </c>
      <c r="AI635" s="38" t="str">
        <f t="shared" si="195"/>
        <v/>
      </c>
      <c r="AJ635" s="210" t="str">
        <f t="shared" si="196"/>
        <v/>
      </c>
      <c r="AK635" s="211" t="str">
        <f t="shared" si="187"/>
        <v/>
      </c>
      <c r="AL635" s="212" t="str">
        <f t="shared" si="197"/>
        <v/>
      </c>
      <c r="AM635" s="213" t="str">
        <f t="shared" si="200"/>
        <v/>
      </c>
      <c r="AN635" s="213" t="str">
        <f t="shared" si="198"/>
        <v/>
      </c>
      <c r="AO635" s="212" t="str">
        <f t="shared" si="199"/>
        <v/>
      </c>
    </row>
    <row r="636" spans="1:41" x14ac:dyDescent="0.25">
      <c r="A636" s="72">
        <v>635</v>
      </c>
      <c r="B636" s="214"/>
      <c r="C636" s="214"/>
      <c r="D636" s="204"/>
      <c r="E636" s="204"/>
      <c r="F636" s="151"/>
      <c r="G636" s="151"/>
      <c r="H636" s="36"/>
      <c r="I636" s="80"/>
      <c r="J636" s="80"/>
      <c r="K636" s="81"/>
      <c r="L636" s="152"/>
      <c r="M636" s="152"/>
      <c r="N636" s="215"/>
      <c r="O636" s="152"/>
      <c r="P636" s="80"/>
      <c r="Q636" s="37" t="str">
        <f t="shared" si="188"/>
        <v/>
      </c>
      <c r="R636" s="37" t="str">
        <f t="shared" si="189"/>
        <v/>
      </c>
      <c r="S636" s="37" t="str">
        <f t="shared" si="190"/>
        <v/>
      </c>
      <c r="T636" s="69" t="str">
        <f t="shared" si="191"/>
        <v/>
      </c>
      <c r="U636" s="37" t="str">
        <f t="shared" si="185"/>
        <v/>
      </c>
      <c r="V636" s="37" t="str">
        <f t="shared" si="186"/>
        <v/>
      </c>
      <c r="W636" s="206" t="str">
        <f t="shared" si="203"/>
        <v/>
      </c>
      <c r="X636" s="206" t="str">
        <f t="shared" si="204"/>
        <v/>
      </c>
      <c r="Y636" s="37" t="str">
        <f t="shared" si="201"/>
        <v/>
      </c>
      <c r="Z636" s="37" t="str">
        <f t="shared" si="202"/>
        <v/>
      </c>
      <c r="AA636" s="38" t="str">
        <f t="shared" si="192"/>
        <v/>
      </c>
      <c r="AB636" s="39" t="str">
        <f t="shared" si="193"/>
        <v/>
      </c>
      <c r="AC636" s="146" t="str">
        <f>IF(ISBLANK($F636),"",IF(ISNA(VBLookup($F636,Сектора!$B$2:$G$6725,4)),"Unknown",VBLookup($F636,Сектора!$B$2:$G$6725,4)))</f>
        <v/>
      </c>
      <c r="AD636" s="146" t="str">
        <f>IF(ISBLANK($F636),"",IF(ISNA(VBLookup($F636,Сектора!$B$2:$G$6725,3)),"Unknown",VBLookup($F636,Сектора!$B$2:$G$6725,3)))</f>
        <v/>
      </c>
      <c r="AE636" s="146" t="str">
        <f>IF(ISBLANK($F636),"",IF(ISNA(VBLookup($F636,Сектора!$B$2:$G$6725,6)),"Unknown",VBLookup($F636,Сектора!$B$2:$G$6725,6)))</f>
        <v/>
      </c>
      <c r="AF636" s="146" t="str">
        <f>IF(ISNUMBER($B636),VBLookup(WEEKDAY($B636,2),Служебный!$I$2:$J$8,2),"")</f>
        <v/>
      </c>
      <c r="AG636" s="38" t="str">
        <f t="shared" si="194"/>
        <v/>
      </c>
      <c r="AH636" s="146" t="str">
        <f>IF(ISNUMBER($B636),VBLookup(MONTH($B636),Служебный!$L$2:$M$13,2),"")</f>
        <v/>
      </c>
      <c r="AI636" s="38" t="str">
        <f t="shared" si="195"/>
        <v/>
      </c>
      <c r="AJ636" s="210" t="str">
        <f t="shared" si="196"/>
        <v/>
      </c>
      <c r="AK636" s="211" t="str">
        <f t="shared" si="187"/>
        <v/>
      </c>
      <c r="AL636" s="212" t="str">
        <f t="shared" si="197"/>
        <v/>
      </c>
      <c r="AM636" s="213" t="str">
        <f t="shared" si="200"/>
        <v/>
      </c>
      <c r="AN636" s="213" t="str">
        <f t="shared" si="198"/>
        <v/>
      </c>
      <c r="AO636" s="212" t="str">
        <f t="shared" si="199"/>
        <v/>
      </c>
    </row>
    <row r="637" spans="1:41" x14ac:dyDescent="0.25">
      <c r="A637" s="72">
        <v>636</v>
      </c>
      <c r="B637" s="214"/>
      <c r="C637" s="214"/>
      <c r="D637" s="204"/>
      <c r="E637" s="204"/>
      <c r="F637" s="151"/>
      <c r="G637" s="151"/>
      <c r="H637" s="36"/>
      <c r="I637" s="80"/>
      <c r="J637" s="80"/>
      <c r="K637" s="81"/>
      <c r="L637" s="152"/>
      <c r="M637" s="152"/>
      <c r="N637" s="215"/>
      <c r="O637" s="152"/>
      <c r="P637" s="80"/>
      <c r="Q637" s="37" t="str">
        <f t="shared" si="188"/>
        <v/>
      </c>
      <c r="R637" s="37" t="str">
        <f t="shared" si="189"/>
        <v/>
      </c>
      <c r="S637" s="37" t="str">
        <f t="shared" si="190"/>
        <v/>
      </c>
      <c r="T637" s="69" t="str">
        <f t="shared" si="191"/>
        <v/>
      </c>
      <c r="U637" s="37" t="str">
        <f t="shared" si="185"/>
        <v/>
      </c>
      <c r="V637" s="37" t="str">
        <f t="shared" si="186"/>
        <v/>
      </c>
      <c r="W637" s="206" t="str">
        <f t="shared" si="203"/>
        <v/>
      </c>
      <c r="X637" s="206" t="str">
        <f t="shared" si="204"/>
        <v/>
      </c>
      <c r="Y637" s="37" t="str">
        <f t="shared" si="201"/>
        <v/>
      </c>
      <c r="Z637" s="37" t="str">
        <f t="shared" si="202"/>
        <v/>
      </c>
      <c r="AA637" s="38" t="str">
        <f t="shared" si="192"/>
        <v/>
      </c>
      <c r="AB637" s="39" t="str">
        <f t="shared" si="193"/>
        <v/>
      </c>
      <c r="AC637" s="146" t="str">
        <f>IF(ISBLANK($F637),"",IF(ISNA(VBLookup($F637,Сектора!$B$2:$G$6725,4)),"Unknown",VBLookup($F637,Сектора!$B$2:$G$6725,4)))</f>
        <v/>
      </c>
      <c r="AD637" s="146" t="str">
        <f>IF(ISBLANK($F637),"",IF(ISNA(VBLookup($F637,Сектора!$B$2:$G$6725,3)),"Unknown",VBLookup($F637,Сектора!$B$2:$G$6725,3)))</f>
        <v/>
      </c>
      <c r="AE637" s="146" t="str">
        <f>IF(ISBLANK($F637),"",IF(ISNA(VBLookup($F637,Сектора!$B$2:$G$6725,6)),"Unknown",VBLookup($F637,Сектора!$B$2:$G$6725,6)))</f>
        <v/>
      </c>
      <c r="AF637" s="146" t="str">
        <f>IF(ISNUMBER($B637),VBLookup(WEEKDAY($B637,2),Служебный!$I$2:$J$8,2),"")</f>
        <v/>
      </c>
      <c r="AG637" s="38" t="str">
        <f t="shared" si="194"/>
        <v/>
      </c>
      <c r="AH637" s="146" t="str">
        <f>IF(ISNUMBER($B637),VBLookup(MONTH($B637),Служебный!$L$2:$M$13,2),"")</f>
        <v/>
      </c>
      <c r="AI637" s="38" t="str">
        <f t="shared" si="195"/>
        <v/>
      </c>
      <c r="AJ637" s="210" t="str">
        <f t="shared" si="196"/>
        <v/>
      </c>
      <c r="AK637" s="211" t="str">
        <f t="shared" si="187"/>
        <v/>
      </c>
      <c r="AL637" s="212" t="str">
        <f t="shared" si="197"/>
        <v/>
      </c>
      <c r="AM637" s="213" t="str">
        <f t="shared" si="200"/>
        <v/>
      </c>
      <c r="AN637" s="213" t="str">
        <f t="shared" si="198"/>
        <v/>
      </c>
      <c r="AO637" s="212" t="str">
        <f t="shared" si="199"/>
        <v/>
      </c>
    </row>
    <row r="638" spans="1:41" x14ac:dyDescent="0.25">
      <c r="A638" s="72">
        <v>637</v>
      </c>
      <c r="B638" s="214"/>
      <c r="C638" s="214"/>
      <c r="D638" s="204"/>
      <c r="E638" s="204"/>
      <c r="F638" s="151"/>
      <c r="G638" s="151"/>
      <c r="H638" s="36"/>
      <c r="I638" s="80"/>
      <c r="J638" s="80"/>
      <c r="K638" s="81"/>
      <c r="L638" s="152"/>
      <c r="M638" s="152"/>
      <c r="N638" s="215"/>
      <c r="O638" s="152"/>
      <c r="P638" s="80"/>
      <c r="Q638" s="37" t="str">
        <f t="shared" si="188"/>
        <v/>
      </c>
      <c r="R638" s="37" t="str">
        <f t="shared" si="189"/>
        <v/>
      </c>
      <c r="S638" s="37" t="str">
        <f t="shared" si="190"/>
        <v/>
      </c>
      <c r="T638" s="69" t="str">
        <f t="shared" si="191"/>
        <v/>
      </c>
      <c r="U638" s="37" t="str">
        <f t="shared" si="185"/>
        <v/>
      </c>
      <c r="V638" s="37" t="str">
        <f t="shared" si="186"/>
        <v/>
      </c>
      <c r="W638" s="206" t="str">
        <f t="shared" si="203"/>
        <v/>
      </c>
      <c r="X638" s="206" t="str">
        <f t="shared" si="204"/>
        <v/>
      </c>
      <c r="Y638" s="37" t="str">
        <f t="shared" si="201"/>
        <v/>
      </c>
      <c r="Z638" s="37" t="str">
        <f t="shared" si="202"/>
        <v/>
      </c>
      <c r="AA638" s="38" t="str">
        <f t="shared" si="192"/>
        <v/>
      </c>
      <c r="AB638" s="39" t="str">
        <f t="shared" si="193"/>
        <v/>
      </c>
      <c r="AC638" s="146" t="str">
        <f>IF(ISBLANK($F638),"",IF(ISNA(VBLookup($F638,Сектора!$B$2:$G$6725,4)),"Unknown",VBLookup($F638,Сектора!$B$2:$G$6725,4)))</f>
        <v/>
      </c>
      <c r="AD638" s="146" t="str">
        <f>IF(ISBLANK($F638),"",IF(ISNA(VBLookup($F638,Сектора!$B$2:$G$6725,3)),"Unknown",VBLookup($F638,Сектора!$B$2:$G$6725,3)))</f>
        <v/>
      </c>
      <c r="AE638" s="146" t="str">
        <f>IF(ISBLANK($F638),"",IF(ISNA(VBLookup($F638,Сектора!$B$2:$G$6725,6)),"Unknown",VBLookup($F638,Сектора!$B$2:$G$6725,6)))</f>
        <v/>
      </c>
      <c r="AF638" s="146" t="str">
        <f>IF(ISNUMBER($B638),VBLookup(WEEKDAY($B638,2),Служебный!$I$2:$J$8,2),"")</f>
        <v/>
      </c>
      <c r="AG638" s="38" t="str">
        <f t="shared" si="194"/>
        <v/>
      </c>
      <c r="AH638" s="146" t="str">
        <f>IF(ISNUMBER($B638),VBLookup(MONTH($B638),Служебный!$L$2:$M$13,2),"")</f>
        <v/>
      </c>
      <c r="AI638" s="38" t="str">
        <f t="shared" si="195"/>
        <v/>
      </c>
      <c r="AJ638" s="210" t="str">
        <f t="shared" si="196"/>
        <v/>
      </c>
      <c r="AK638" s="211" t="str">
        <f t="shared" si="187"/>
        <v/>
      </c>
      <c r="AL638" s="212" t="str">
        <f t="shared" si="197"/>
        <v/>
      </c>
      <c r="AM638" s="213" t="str">
        <f t="shared" si="200"/>
        <v/>
      </c>
      <c r="AN638" s="213" t="str">
        <f t="shared" si="198"/>
        <v/>
      </c>
      <c r="AO638" s="212" t="str">
        <f t="shared" si="199"/>
        <v/>
      </c>
    </row>
    <row r="639" spans="1:41" x14ac:dyDescent="0.25">
      <c r="A639" s="72">
        <v>638</v>
      </c>
      <c r="B639" s="214"/>
      <c r="C639" s="214"/>
      <c r="D639" s="204"/>
      <c r="E639" s="204"/>
      <c r="F639" s="151"/>
      <c r="G639" s="151"/>
      <c r="H639" s="36"/>
      <c r="I639" s="80"/>
      <c r="J639" s="80"/>
      <c r="K639" s="81"/>
      <c r="L639" s="152"/>
      <c r="M639" s="152"/>
      <c r="N639" s="215"/>
      <c r="O639" s="152"/>
      <c r="P639" s="80"/>
      <c r="Q639" s="37" t="str">
        <f t="shared" si="188"/>
        <v/>
      </c>
      <c r="R639" s="37" t="str">
        <f t="shared" si="189"/>
        <v/>
      </c>
      <c r="S639" s="37" t="str">
        <f t="shared" si="190"/>
        <v/>
      </c>
      <c r="T639" s="69" t="str">
        <f t="shared" si="191"/>
        <v/>
      </c>
      <c r="U639" s="37" t="str">
        <f t="shared" si="185"/>
        <v/>
      </c>
      <c r="V639" s="37" t="str">
        <f t="shared" si="186"/>
        <v/>
      </c>
      <c r="W639" s="206" t="str">
        <f t="shared" si="203"/>
        <v/>
      </c>
      <c r="X639" s="206" t="str">
        <f t="shared" si="204"/>
        <v/>
      </c>
      <c r="Y639" s="37" t="str">
        <f t="shared" si="201"/>
        <v/>
      </c>
      <c r="Z639" s="37" t="str">
        <f t="shared" si="202"/>
        <v/>
      </c>
      <c r="AA639" s="38" t="str">
        <f t="shared" si="192"/>
        <v/>
      </c>
      <c r="AB639" s="39" t="str">
        <f t="shared" si="193"/>
        <v/>
      </c>
      <c r="AC639" s="146" t="str">
        <f>IF(ISBLANK($F639),"",IF(ISNA(VBLookup($F639,Сектора!$B$2:$G$6725,4)),"Unknown",VBLookup($F639,Сектора!$B$2:$G$6725,4)))</f>
        <v/>
      </c>
      <c r="AD639" s="146" t="str">
        <f>IF(ISBLANK($F639),"",IF(ISNA(VBLookup($F639,Сектора!$B$2:$G$6725,3)),"Unknown",VBLookup($F639,Сектора!$B$2:$G$6725,3)))</f>
        <v/>
      </c>
      <c r="AE639" s="146" t="str">
        <f>IF(ISBLANK($F639),"",IF(ISNA(VBLookup($F639,Сектора!$B$2:$G$6725,6)),"Unknown",VBLookup($F639,Сектора!$B$2:$G$6725,6)))</f>
        <v/>
      </c>
      <c r="AF639" s="146" t="str">
        <f>IF(ISNUMBER($B639),VBLookup(WEEKDAY($B639,2),Служебный!$I$2:$J$8,2),"")</f>
        <v/>
      </c>
      <c r="AG639" s="38" t="str">
        <f t="shared" si="194"/>
        <v/>
      </c>
      <c r="AH639" s="146" t="str">
        <f>IF(ISNUMBER($B639),VBLookup(MONTH($B639),Служебный!$L$2:$M$13,2),"")</f>
        <v/>
      </c>
      <c r="AI639" s="38" t="str">
        <f t="shared" si="195"/>
        <v/>
      </c>
      <c r="AJ639" s="210" t="str">
        <f t="shared" si="196"/>
        <v/>
      </c>
      <c r="AK639" s="211" t="str">
        <f t="shared" si="187"/>
        <v/>
      </c>
      <c r="AL639" s="212" t="str">
        <f t="shared" si="197"/>
        <v/>
      </c>
      <c r="AM639" s="213" t="str">
        <f t="shared" si="200"/>
        <v/>
      </c>
      <c r="AN639" s="213" t="str">
        <f t="shared" si="198"/>
        <v/>
      </c>
      <c r="AO639" s="212" t="str">
        <f t="shared" si="199"/>
        <v/>
      </c>
    </row>
    <row r="640" spans="1:41" x14ac:dyDescent="0.25">
      <c r="A640" s="72">
        <v>639</v>
      </c>
      <c r="B640" s="214"/>
      <c r="C640" s="214"/>
      <c r="D640" s="204"/>
      <c r="E640" s="204"/>
      <c r="F640" s="151"/>
      <c r="G640" s="151"/>
      <c r="H640" s="36"/>
      <c r="I640" s="80"/>
      <c r="J640" s="80"/>
      <c r="K640" s="81"/>
      <c r="L640" s="152"/>
      <c r="M640" s="152"/>
      <c r="N640" s="215"/>
      <c r="O640" s="152"/>
      <c r="P640" s="80"/>
      <c r="Q640" s="37" t="str">
        <f t="shared" si="188"/>
        <v/>
      </c>
      <c r="R640" s="37" t="str">
        <f t="shared" si="189"/>
        <v/>
      </c>
      <c r="S640" s="37" t="str">
        <f t="shared" si="190"/>
        <v/>
      </c>
      <c r="T640" s="69" t="str">
        <f t="shared" si="191"/>
        <v/>
      </c>
      <c r="U640" s="37" t="str">
        <f t="shared" si="185"/>
        <v/>
      </c>
      <c r="V640" s="37" t="str">
        <f t="shared" si="186"/>
        <v/>
      </c>
      <c r="W640" s="206" t="str">
        <f t="shared" si="203"/>
        <v/>
      </c>
      <c r="X640" s="206" t="str">
        <f t="shared" si="204"/>
        <v/>
      </c>
      <c r="Y640" s="37" t="str">
        <f t="shared" si="201"/>
        <v/>
      </c>
      <c r="Z640" s="37" t="str">
        <f t="shared" si="202"/>
        <v/>
      </c>
      <c r="AA640" s="38" t="str">
        <f t="shared" si="192"/>
        <v/>
      </c>
      <c r="AB640" s="39" t="str">
        <f t="shared" si="193"/>
        <v/>
      </c>
      <c r="AC640" s="146" t="str">
        <f>IF(ISBLANK($F640),"",IF(ISNA(VBLookup($F640,Сектора!$B$2:$G$6725,4)),"Unknown",VBLookup($F640,Сектора!$B$2:$G$6725,4)))</f>
        <v/>
      </c>
      <c r="AD640" s="146" t="str">
        <f>IF(ISBLANK($F640),"",IF(ISNA(VBLookup($F640,Сектора!$B$2:$G$6725,3)),"Unknown",VBLookup($F640,Сектора!$B$2:$G$6725,3)))</f>
        <v/>
      </c>
      <c r="AE640" s="146" t="str">
        <f>IF(ISBLANK($F640),"",IF(ISNA(VBLookup($F640,Сектора!$B$2:$G$6725,6)),"Unknown",VBLookup($F640,Сектора!$B$2:$G$6725,6)))</f>
        <v/>
      </c>
      <c r="AF640" s="146" t="str">
        <f>IF(ISNUMBER($B640),VBLookup(WEEKDAY($B640,2),Служебный!$I$2:$J$8,2),"")</f>
        <v/>
      </c>
      <c r="AG640" s="38" t="str">
        <f t="shared" si="194"/>
        <v/>
      </c>
      <c r="AH640" s="146" t="str">
        <f>IF(ISNUMBER($B640),VBLookup(MONTH($B640),Служебный!$L$2:$M$13,2),"")</f>
        <v/>
      </c>
      <c r="AI640" s="38" t="str">
        <f t="shared" si="195"/>
        <v/>
      </c>
      <c r="AJ640" s="210" t="str">
        <f t="shared" si="196"/>
        <v/>
      </c>
      <c r="AK640" s="211" t="str">
        <f t="shared" si="187"/>
        <v/>
      </c>
      <c r="AL640" s="212" t="str">
        <f t="shared" si="197"/>
        <v/>
      </c>
      <c r="AM640" s="213" t="str">
        <f t="shared" si="200"/>
        <v/>
      </c>
      <c r="AN640" s="213" t="str">
        <f t="shared" si="198"/>
        <v/>
      </c>
      <c r="AO640" s="212" t="str">
        <f t="shared" si="199"/>
        <v/>
      </c>
    </row>
    <row r="641" spans="1:41" x14ac:dyDescent="0.25">
      <c r="A641" s="72">
        <v>640</v>
      </c>
      <c r="B641" s="214"/>
      <c r="C641" s="214"/>
      <c r="D641" s="204"/>
      <c r="E641" s="204"/>
      <c r="F641" s="151"/>
      <c r="G641" s="151"/>
      <c r="H641" s="36"/>
      <c r="I641" s="80"/>
      <c r="J641" s="80"/>
      <c r="K641" s="81"/>
      <c r="L641" s="152"/>
      <c r="M641" s="152"/>
      <c r="N641" s="215"/>
      <c r="O641" s="152"/>
      <c r="P641" s="80"/>
      <c r="Q641" s="37" t="str">
        <f t="shared" si="188"/>
        <v/>
      </c>
      <c r="R641" s="37" t="str">
        <f t="shared" si="189"/>
        <v/>
      </c>
      <c r="S641" s="37" t="str">
        <f t="shared" si="190"/>
        <v/>
      </c>
      <c r="T641" s="69" t="str">
        <f t="shared" si="191"/>
        <v/>
      </c>
      <c r="U641" s="37" t="str">
        <f t="shared" si="185"/>
        <v/>
      </c>
      <c r="V641" s="37" t="str">
        <f t="shared" si="186"/>
        <v/>
      </c>
      <c r="W641" s="206" t="str">
        <f t="shared" si="203"/>
        <v/>
      </c>
      <c r="X641" s="206" t="str">
        <f t="shared" si="204"/>
        <v/>
      </c>
      <c r="Y641" s="37" t="str">
        <f t="shared" si="201"/>
        <v/>
      </c>
      <c r="Z641" s="37" t="str">
        <f t="shared" si="202"/>
        <v/>
      </c>
      <c r="AA641" s="38" t="str">
        <f t="shared" si="192"/>
        <v/>
      </c>
      <c r="AB641" s="39" t="str">
        <f t="shared" si="193"/>
        <v/>
      </c>
      <c r="AC641" s="146" t="str">
        <f>IF(ISBLANK($F641),"",IF(ISNA(VBLookup($F641,Сектора!$B$2:$G$6725,4)),"Unknown",VBLookup($F641,Сектора!$B$2:$G$6725,4)))</f>
        <v/>
      </c>
      <c r="AD641" s="146" t="str">
        <f>IF(ISBLANK($F641),"",IF(ISNA(VBLookup($F641,Сектора!$B$2:$G$6725,3)),"Unknown",VBLookup($F641,Сектора!$B$2:$G$6725,3)))</f>
        <v/>
      </c>
      <c r="AE641" s="146" t="str">
        <f>IF(ISBLANK($F641),"",IF(ISNA(VBLookup($F641,Сектора!$B$2:$G$6725,6)),"Unknown",VBLookup($F641,Сектора!$B$2:$G$6725,6)))</f>
        <v/>
      </c>
      <c r="AF641" s="146" t="str">
        <f>IF(ISNUMBER($B641),VBLookup(WEEKDAY($B641,2),Служебный!$I$2:$J$8,2),"")</f>
        <v/>
      </c>
      <c r="AG641" s="38" t="str">
        <f t="shared" si="194"/>
        <v/>
      </c>
      <c r="AH641" s="146" t="str">
        <f>IF(ISNUMBER($B641),VBLookup(MONTH($B641),Служебный!$L$2:$M$13,2),"")</f>
        <v/>
      </c>
      <c r="AI641" s="38" t="str">
        <f t="shared" si="195"/>
        <v/>
      </c>
      <c r="AJ641" s="210" t="str">
        <f t="shared" si="196"/>
        <v/>
      </c>
      <c r="AK641" s="211" t="str">
        <f t="shared" si="187"/>
        <v/>
      </c>
      <c r="AL641" s="212" t="str">
        <f t="shared" si="197"/>
        <v/>
      </c>
      <c r="AM641" s="213" t="str">
        <f t="shared" si="200"/>
        <v/>
      </c>
      <c r="AN641" s="213" t="str">
        <f t="shared" si="198"/>
        <v/>
      </c>
      <c r="AO641" s="212" t="str">
        <f t="shared" si="199"/>
        <v/>
      </c>
    </row>
    <row r="642" spans="1:41" x14ac:dyDescent="0.25">
      <c r="A642" s="72">
        <v>641</v>
      </c>
      <c r="B642" s="214"/>
      <c r="C642" s="214"/>
      <c r="D642" s="204"/>
      <c r="E642" s="204"/>
      <c r="F642" s="151"/>
      <c r="G642" s="151"/>
      <c r="H642" s="36"/>
      <c r="I642" s="80"/>
      <c r="J642" s="80"/>
      <c r="K642" s="81"/>
      <c r="L642" s="152"/>
      <c r="M642" s="152"/>
      <c r="N642" s="215"/>
      <c r="O642" s="152"/>
      <c r="P642" s="80"/>
      <c r="Q642" s="37" t="str">
        <f t="shared" si="188"/>
        <v/>
      </c>
      <c r="R642" s="37" t="str">
        <f t="shared" si="189"/>
        <v/>
      </c>
      <c r="S642" s="37" t="str">
        <f t="shared" si="190"/>
        <v/>
      </c>
      <c r="T642" s="69" t="str">
        <f t="shared" si="191"/>
        <v/>
      </c>
      <c r="U642" s="37" t="str">
        <f t="shared" ref="U642:U705" si="205">IF(AND(NOT(ISBLANK($G642)),ISNUMBER($R642),ISNUMBER($S642)),ROUND(IF($G642="S",$R642-$S642,$S642-$R642),2),"")</f>
        <v/>
      </c>
      <c r="V642" s="37" t="str">
        <f t="shared" ref="V642:V705" si="206">IF(AND(ISNUMBER($Q642),ISNUMBER($U642)),ROUND($U642-$Q642,2),"")</f>
        <v/>
      </c>
      <c r="W642" s="206" t="str">
        <f t="shared" si="203"/>
        <v/>
      </c>
      <c r="X642" s="206" t="str">
        <f t="shared" si="204"/>
        <v/>
      </c>
      <c r="Y642" s="37" t="str">
        <f t="shared" si="201"/>
        <v/>
      </c>
      <c r="Z642" s="37" t="str">
        <f t="shared" si="202"/>
        <v/>
      </c>
      <c r="AA642" s="38" t="str">
        <f t="shared" si="192"/>
        <v/>
      </c>
      <c r="AB642" s="39" t="str">
        <f t="shared" si="193"/>
        <v/>
      </c>
      <c r="AC642" s="146" t="str">
        <f>IF(ISBLANK($F642),"",IF(ISNA(VBLookup($F642,Сектора!$B$2:$G$6725,4)),"Unknown",VBLookup($F642,Сектора!$B$2:$G$6725,4)))</f>
        <v/>
      </c>
      <c r="AD642" s="146" t="str">
        <f>IF(ISBLANK($F642),"",IF(ISNA(VBLookup($F642,Сектора!$B$2:$G$6725,3)),"Unknown",VBLookup($F642,Сектора!$B$2:$G$6725,3)))</f>
        <v/>
      </c>
      <c r="AE642" s="146" t="str">
        <f>IF(ISBLANK($F642),"",IF(ISNA(VBLookup($F642,Сектора!$B$2:$G$6725,6)),"Unknown",VBLookup($F642,Сектора!$B$2:$G$6725,6)))</f>
        <v/>
      </c>
      <c r="AF642" s="146" t="str">
        <f>IF(ISNUMBER($B642),VBLookup(WEEKDAY($B642,2),Служебный!$I$2:$J$8,2),"")</f>
        <v/>
      </c>
      <c r="AG642" s="38" t="str">
        <f t="shared" si="194"/>
        <v/>
      </c>
      <c r="AH642" s="146" t="str">
        <f>IF(ISNUMBER($B642),VBLookup(MONTH($B642),Служебный!$L$2:$M$13,2),"")</f>
        <v/>
      </c>
      <c r="AI642" s="38" t="str">
        <f t="shared" si="195"/>
        <v/>
      </c>
      <c r="AJ642" s="210" t="str">
        <f t="shared" si="196"/>
        <v/>
      </c>
      <c r="AK642" s="211" t="str">
        <f t="shared" ref="AK642:AK705" si="207">IF(ISNUMBER($AA642),MROUND($AA642,10),"")</f>
        <v/>
      </c>
      <c r="AL642" s="212" t="str">
        <f t="shared" si="197"/>
        <v/>
      </c>
      <c r="AM642" s="213" t="str">
        <f t="shared" si="200"/>
        <v/>
      </c>
      <c r="AN642" s="213" t="str">
        <f t="shared" si="198"/>
        <v/>
      </c>
      <c r="AO642" s="212" t="str">
        <f t="shared" si="199"/>
        <v/>
      </c>
    </row>
    <row r="643" spans="1:41" x14ac:dyDescent="0.25">
      <c r="A643" s="72">
        <v>642</v>
      </c>
      <c r="B643" s="214"/>
      <c r="C643" s="214"/>
      <c r="D643" s="204"/>
      <c r="E643" s="204"/>
      <c r="F643" s="151"/>
      <c r="G643" s="151"/>
      <c r="H643" s="36"/>
      <c r="I643" s="80"/>
      <c r="J643" s="80"/>
      <c r="K643" s="81"/>
      <c r="L643" s="152"/>
      <c r="M643" s="152"/>
      <c r="N643" s="215"/>
      <c r="O643" s="152"/>
      <c r="P643" s="80"/>
      <c r="Q643" s="37" t="str">
        <f t="shared" ref="Q643:Q706" si="208">IF(AND(ISNUMBER($K643),ISNUMBER($P643)),$P643*$K643/100,"")</f>
        <v/>
      </c>
      <c r="R643" s="37" t="str">
        <f t="shared" ref="R643:R706" si="209">IF(AND(ISNUMBER($I643),ISNUMBER($K643)),$I643*$K643,"")</f>
        <v/>
      </c>
      <c r="S643" s="37" t="str">
        <f t="shared" ref="S643:S706" si="210">IF(AND(ISNUMBER($J643),ISNUMBER($K643)),$J643*$K643,"")</f>
        <v/>
      </c>
      <c r="T643" s="69" t="str">
        <f t="shared" ref="T643:T706" si="211">IF(AND(NOT(ISBLANK($G643)),ISNUMBER($I643),ISNUMBER($J643)),IF($G643="S",$I643-$J643,$J643-$I643)*100,"")</f>
        <v/>
      </c>
      <c r="U643" s="37" t="str">
        <f t="shared" si="205"/>
        <v/>
      </c>
      <c r="V643" s="37" t="str">
        <f t="shared" si="206"/>
        <v/>
      </c>
      <c r="W643" s="206" t="str">
        <f t="shared" si="203"/>
        <v/>
      </c>
      <c r="X643" s="206" t="str">
        <f t="shared" si="204"/>
        <v/>
      </c>
      <c r="Y643" s="37" t="str">
        <f t="shared" si="201"/>
        <v/>
      </c>
      <c r="Z643" s="37" t="str">
        <f t="shared" si="202"/>
        <v/>
      </c>
      <c r="AA643" s="38" t="str">
        <f t="shared" ref="AA643:AA706" si="212">IF(AND(ISNUMBER($C643),ISNUMBER($E643),ISNUMBER($B643),ISNUMBER($D643)),(($C643+$E643)-($B643+$D643))*1440,"")</f>
        <v/>
      </c>
      <c r="AB643" s="39" t="str">
        <f t="shared" ref="AB643:AB706" si="213">IF(AND(NOT(ISBLANK($G643)),ISNUMBER($I643),ISNUMBER($J643)),IF(AND(ISNUMBER($H643),ABS($I643-$H643)&gt;0),ROUND(IF($G643="S",$I643-$J643,$J643-$I643)/ABS($I643-$H643)/0.5,0)*0.5,0),"")</f>
        <v/>
      </c>
      <c r="AC643" s="146" t="str">
        <f>IF(ISBLANK($F643),"",IF(ISNA(VBLookup($F643,Сектора!$B$2:$G$6725,4)),"Unknown",VBLookup($F643,Сектора!$B$2:$G$6725,4)))</f>
        <v/>
      </c>
      <c r="AD643" s="146" t="str">
        <f>IF(ISBLANK($F643),"",IF(ISNA(VBLookup($F643,Сектора!$B$2:$G$6725,3)),"Unknown",VBLookup($F643,Сектора!$B$2:$G$6725,3)))</f>
        <v/>
      </c>
      <c r="AE643" s="146" t="str">
        <f>IF(ISBLANK($F643),"",IF(ISNA(VBLookup($F643,Сектора!$B$2:$G$6725,6)),"Unknown",VBLookup($F643,Сектора!$B$2:$G$6725,6)))</f>
        <v/>
      </c>
      <c r="AF643" s="146" t="str">
        <f>IF(ISNUMBER($B643),VBLookup(WEEKDAY($B643,2),Служебный!$I$2:$J$8,2),"")</f>
        <v/>
      </c>
      <c r="AG643" s="38" t="str">
        <f t="shared" ref="AG643:AG706" si="214">IF(ISNUMBER($B643),WEEKNUM($B643,2),"")</f>
        <v/>
      </c>
      <c r="AH643" s="146" t="str">
        <f>IF(ISNUMBER($B643),VBLookup(MONTH($B643),Служебный!$L$2:$M$13,2),"")</f>
        <v/>
      </c>
      <c r="AI643" s="38" t="str">
        <f t="shared" ref="AI643:AI706" si="215">IF(ISNUMBER($B643),YEAR($B643),"")</f>
        <v/>
      </c>
      <c r="AJ643" s="210" t="str">
        <f t="shared" ref="AJ643:AJ706" si="216">IF(ISNUMBER($D643),MROUND($D643,1/48),"")</f>
        <v/>
      </c>
      <c r="AK643" s="211" t="str">
        <f t="shared" si="207"/>
        <v/>
      </c>
      <c r="AL643" s="212" t="str">
        <f t="shared" ref="AL643:AL706" si="217">IF(ISNUMBER($I643),MROUND($I643,5),"")</f>
        <v/>
      </c>
      <c r="AM643" s="213" t="str">
        <f t="shared" si="200"/>
        <v/>
      </c>
      <c r="AN643" s="213" t="str">
        <f t="shared" ref="AN643:AN706" si="218">IF(ISNUMBER($Z643),IF($B643&lt;&gt;$B644,$Z643,0),"")</f>
        <v/>
      </c>
      <c r="AO643" s="212" t="str">
        <f t="shared" ref="AO643:AO706" si="219">IF(ISNUMBER($K643),$K643*2,"")</f>
        <v/>
      </c>
    </row>
    <row r="644" spans="1:41" x14ac:dyDescent="0.25">
      <c r="A644" s="72">
        <v>643</v>
      </c>
      <c r="B644" s="214"/>
      <c r="C644" s="214"/>
      <c r="D644" s="204"/>
      <c r="E644" s="204"/>
      <c r="F644" s="151"/>
      <c r="G644" s="151"/>
      <c r="H644" s="36"/>
      <c r="I644" s="80"/>
      <c r="J644" s="80"/>
      <c r="K644" s="81"/>
      <c r="L644" s="152"/>
      <c r="M644" s="152"/>
      <c r="N644" s="215"/>
      <c r="O644" s="152"/>
      <c r="P644" s="80"/>
      <c r="Q644" s="37" t="str">
        <f t="shared" si="208"/>
        <v/>
      </c>
      <c r="R644" s="37" t="str">
        <f t="shared" si="209"/>
        <v/>
      </c>
      <c r="S644" s="37" t="str">
        <f t="shared" si="210"/>
        <v/>
      </c>
      <c r="T644" s="69" t="str">
        <f t="shared" si="211"/>
        <v/>
      </c>
      <c r="U644" s="37" t="str">
        <f t="shared" si="205"/>
        <v/>
      </c>
      <c r="V644" s="37" t="str">
        <f t="shared" si="206"/>
        <v/>
      </c>
      <c r="W644" s="206" t="str">
        <f t="shared" si="203"/>
        <v/>
      </c>
      <c r="X644" s="206" t="str">
        <f t="shared" si="204"/>
        <v/>
      </c>
      <c r="Y644" s="37" t="str">
        <f t="shared" si="201"/>
        <v/>
      </c>
      <c r="Z644" s="37" t="str">
        <f t="shared" si="202"/>
        <v/>
      </c>
      <c r="AA644" s="38" t="str">
        <f t="shared" si="212"/>
        <v/>
      </c>
      <c r="AB644" s="39" t="str">
        <f t="shared" si="213"/>
        <v/>
      </c>
      <c r="AC644" s="146" t="str">
        <f>IF(ISBLANK($F644),"",IF(ISNA(VBLookup($F644,Сектора!$B$2:$G$6725,4)),"Unknown",VBLookup($F644,Сектора!$B$2:$G$6725,4)))</f>
        <v/>
      </c>
      <c r="AD644" s="146" t="str">
        <f>IF(ISBLANK($F644),"",IF(ISNA(VBLookup($F644,Сектора!$B$2:$G$6725,3)),"Unknown",VBLookup($F644,Сектора!$B$2:$G$6725,3)))</f>
        <v/>
      </c>
      <c r="AE644" s="146" t="str">
        <f>IF(ISBLANK($F644),"",IF(ISNA(VBLookup($F644,Сектора!$B$2:$G$6725,6)),"Unknown",VBLookup($F644,Сектора!$B$2:$G$6725,6)))</f>
        <v/>
      </c>
      <c r="AF644" s="146" t="str">
        <f>IF(ISNUMBER($B644),VBLookup(WEEKDAY($B644,2),Служебный!$I$2:$J$8,2),"")</f>
        <v/>
      </c>
      <c r="AG644" s="38" t="str">
        <f t="shared" si="214"/>
        <v/>
      </c>
      <c r="AH644" s="146" t="str">
        <f>IF(ISNUMBER($B644),VBLookup(MONTH($B644),Служебный!$L$2:$M$13,2),"")</f>
        <v/>
      </c>
      <c r="AI644" s="38" t="str">
        <f t="shared" si="215"/>
        <v/>
      </c>
      <c r="AJ644" s="210" t="str">
        <f t="shared" si="216"/>
        <v/>
      </c>
      <c r="AK644" s="211" t="str">
        <f t="shared" si="207"/>
        <v/>
      </c>
      <c r="AL644" s="212" t="str">
        <f t="shared" si="217"/>
        <v/>
      </c>
      <c r="AM644" s="213" t="str">
        <f t="shared" ref="AM644:AM707" si="220">IF(AND(ISNUMBER($Z644),ISNUMBER($AN643)),$AN643,"")</f>
        <v/>
      </c>
      <c r="AN644" s="213" t="str">
        <f t="shared" si="218"/>
        <v/>
      </c>
      <c r="AO644" s="212" t="str">
        <f t="shared" si="219"/>
        <v/>
      </c>
    </row>
    <row r="645" spans="1:41" x14ac:dyDescent="0.25">
      <c r="A645" s="72">
        <v>644</v>
      </c>
      <c r="B645" s="214"/>
      <c r="C645" s="214"/>
      <c r="D645" s="204"/>
      <c r="E645" s="204"/>
      <c r="F645" s="151"/>
      <c r="G645" s="151"/>
      <c r="H645" s="36"/>
      <c r="I645" s="80"/>
      <c r="J645" s="80"/>
      <c r="K645" s="81"/>
      <c r="L645" s="152"/>
      <c r="M645" s="152"/>
      <c r="N645" s="215"/>
      <c r="O645" s="152"/>
      <c r="P645" s="80"/>
      <c r="Q645" s="37" t="str">
        <f t="shared" si="208"/>
        <v/>
      </c>
      <c r="R645" s="37" t="str">
        <f t="shared" si="209"/>
        <v/>
      </c>
      <c r="S645" s="37" t="str">
        <f t="shared" si="210"/>
        <v/>
      </c>
      <c r="T645" s="69" t="str">
        <f t="shared" si="211"/>
        <v/>
      </c>
      <c r="U645" s="37" t="str">
        <f t="shared" si="205"/>
        <v/>
      </c>
      <c r="V645" s="37" t="str">
        <f t="shared" si="206"/>
        <v/>
      </c>
      <c r="W645" s="206" t="str">
        <f t="shared" si="203"/>
        <v/>
      </c>
      <c r="X645" s="206" t="str">
        <f t="shared" si="204"/>
        <v/>
      </c>
      <c r="Y645" s="37" t="str">
        <f t="shared" si="201"/>
        <v/>
      </c>
      <c r="Z645" s="37" t="str">
        <f t="shared" si="202"/>
        <v/>
      </c>
      <c r="AA645" s="38" t="str">
        <f t="shared" si="212"/>
        <v/>
      </c>
      <c r="AB645" s="39" t="str">
        <f t="shared" si="213"/>
        <v/>
      </c>
      <c r="AC645" s="146" t="str">
        <f>IF(ISBLANK($F645),"",IF(ISNA(VBLookup($F645,Сектора!$B$2:$G$6725,4)),"Unknown",VBLookup($F645,Сектора!$B$2:$G$6725,4)))</f>
        <v/>
      </c>
      <c r="AD645" s="146" t="str">
        <f>IF(ISBLANK($F645),"",IF(ISNA(VBLookup($F645,Сектора!$B$2:$G$6725,3)),"Unknown",VBLookup($F645,Сектора!$B$2:$G$6725,3)))</f>
        <v/>
      </c>
      <c r="AE645" s="146" t="str">
        <f>IF(ISBLANK($F645),"",IF(ISNA(VBLookup($F645,Сектора!$B$2:$G$6725,6)),"Unknown",VBLookup($F645,Сектора!$B$2:$G$6725,6)))</f>
        <v/>
      </c>
      <c r="AF645" s="146" t="str">
        <f>IF(ISNUMBER($B645),VBLookup(WEEKDAY($B645,2),Служебный!$I$2:$J$8,2),"")</f>
        <v/>
      </c>
      <c r="AG645" s="38" t="str">
        <f t="shared" si="214"/>
        <v/>
      </c>
      <c r="AH645" s="146" t="str">
        <f>IF(ISNUMBER($B645),VBLookup(MONTH($B645),Служебный!$L$2:$M$13,2),"")</f>
        <v/>
      </c>
      <c r="AI645" s="38" t="str">
        <f t="shared" si="215"/>
        <v/>
      </c>
      <c r="AJ645" s="210" t="str">
        <f t="shared" si="216"/>
        <v/>
      </c>
      <c r="AK645" s="211" t="str">
        <f t="shared" si="207"/>
        <v/>
      </c>
      <c r="AL645" s="212" t="str">
        <f t="shared" si="217"/>
        <v/>
      </c>
      <c r="AM645" s="213" t="str">
        <f t="shared" si="220"/>
        <v/>
      </c>
      <c r="AN645" s="213" t="str">
        <f t="shared" si="218"/>
        <v/>
      </c>
      <c r="AO645" s="212" t="str">
        <f t="shared" si="219"/>
        <v/>
      </c>
    </row>
    <row r="646" spans="1:41" x14ac:dyDescent="0.25">
      <c r="A646" s="72">
        <v>645</v>
      </c>
      <c r="B646" s="214"/>
      <c r="C646" s="214"/>
      <c r="D646" s="204"/>
      <c r="E646" s="204"/>
      <c r="F646" s="151"/>
      <c r="G646" s="151"/>
      <c r="H646" s="36"/>
      <c r="I646" s="80"/>
      <c r="J646" s="80"/>
      <c r="K646" s="81"/>
      <c r="L646" s="152"/>
      <c r="M646" s="152"/>
      <c r="N646" s="215"/>
      <c r="O646" s="152"/>
      <c r="P646" s="80"/>
      <c r="Q646" s="37" t="str">
        <f t="shared" si="208"/>
        <v/>
      </c>
      <c r="R646" s="37" t="str">
        <f t="shared" si="209"/>
        <v/>
      </c>
      <c r="S646" s="37" t="str">
        <f t="shared" si="210"/>
        <v/>
      </c>
      <c r="T646" s="69" t="str">
        <f t="shared" si="211"/>
        <v/>
      </c>
      <c r="U646" s="37" t="str">
        <f t="shared" si="205"/>
        <v/>
      </c>
      <c r="V646" s="37" t="str">
        <f t="shared" si="206"/>
        <v/>
      </c>
      <c r="W646" s="206" t="str">
        <f t="shared" si="203"/>
        <v/>
      </c>
      <c r="X646" s="206" t="str">
        <f t="shared" si="204"/>
        <v/>
      </c>
      <c r="Y646" s="37" t="str">
        <f t="shared" si="201"/>
        <v/>
      </c>
      <c r="Z646" s="37" t="str">
        <f t="shared" si="202"/>
        <v/>
      </c>
      <c r="AA646" s="38" t="str">
        <f t="shared" si="212"/>
        <v/>
      </c>
      <c r="AB646" s="39" t="str">
        <f t="shared" si="213"/>
        <v/>
      </c>
      <c r="AC646" s="146" t="str">
        <f>IF(ISBLANK($F646),"",IF(ISNA(VBLookup($F646,Сектора!$B$2:$G$6725,4)),"Unknown",VBLookup($F646,Сектора!$B$2:$G$6725,4)))</f>
        <v/>
      </c>
      <c r="AD646" s="146" t="str">
        <f>IF(ISBLANK($F646),"",IF(ISNA(VBLookup($F646,Сектора!$B$2:$G$6725,3)),"Unknown",VBLookup($F646,Сектора!$B$2:$G$6725,3)))</f>
        <v/>
      </c>
      <c r="AE646" s="146" t="str">
        <f>IF(ISBLANK($F646),"",IF(ISNA(VBLookup($F646,Сектора!$B$2:$G$6725,6)),"Unknown",VBLookup($F646,Сектора!$B$2:$G$6725,6)))</f>
        <v/>
      </c>
      <c r="AF646" s="146" t="str">
        <f>IF(ISNUMBER($B646),VBLookup(WEEKDAY($B646,2),Служебный!$I$2:$J$8,2),"")</f>
        <v/>
      </c>
      <c r="AG646" s="38" t="str">
        <f t="shared" si="214"/>
        <v/>
      </c>
      <c r="AH646" s="146" t="str">
        <f>IF(ISNUMBER($B646),VBLookup(MONTH($B646),Служебный!$L$2:$M$13,2),"")</f>
        <v/>
      </c>
      <c r="AI646" s="38" t="str">
        <f t="shared" si="215"/>
        <v/>
      </c>
      <c r="AJ646" s="210" t="str">
        <f t="shared" si="216"/>
        <v/>
      </c>
      <c r="AK646" s="211" t="str">
        <f t="shared" si="207"/>
        <v/>
      </c>
      <c r="AL646" s="212" t="str">
        <f t="shared" si="217"/>
        <v/>
      </c>
      <c r="AM646" s="213" t="str">
        <f t="shared" si="220"/>
        <v/>
      </c>
      <c r="AN646" s="213" t="str">
        <f t="shared" si="218"/>
        <v/>
      </c>
      <c r="AO646" s="212" t="str">
        <f t="shared" si="219"/>
        <v/>
      </c>
    </row>
    <row r="647" spans="1:41" x14ac:dyDescent="0.25">
      <c r="A647" s="72">
        <v>646</v>
      </c>
      <c r="B647" s="214"/>
      <c r="C647" s="214"/>
      <c r="D647" s="204"/>
      <c r="E647" s="204"/>
      <c r="F647" s="151"/>
      <c r="G647" s="151"/>
      <c r="H647" s="36"/>
      <c r="I647" s="80"/>
      <c r="J647" s="80"/>
      <c r="K647" s="81"/>
      <c r="L647" s="152"/>
      <c r="M647" s="152"/>
      <c r="N647" s="215"/>
      <c r="O647" s="152"/>
      <c r="P647" s="80"/>
      <c r="Q647" s="37" t="str">
        <f t="shared" si="208"/>
        <v/>
      </c>
      <c r="R647" s="37" t="str">
        <f t="shared" si="209"/>
        <v/>
      </c>
      <c r="S647" s="37" t="str">
        <f t="shared" si="210"/>
        <v/>
      </c>
      <c r="T647" s="69" t="str">
        <f t="shared" si="211"/>
        <v/>
      </c>
      <c r="U647" s="37" t="str">
        <f t="shared" si="205"/>
        <v/>
      </c>
      <c r="V647" s="37" t="str">
        <f t="shared" si="206"/>
        <v/>
      </c>
      <c r="W647" s="206" t="str">
        <f t="shared" si="203"/>
        <v/>
      </c>
      <c r="X647" s="206" t="str">
        <f t="shared" si="204"/>
        <v/>
      </c>
      <c r="Y647" s="37" t="str">
        <f t="shared" si="201"/>
        <v/>
      </c>
      <c r="Z647" s="37" t="str">
        <f t="shared" si="202"/>
        <v/>
      </c>
      <c r="AA647" s="38" t="str">
        <f t="shared" si="212"/>
        <v/>
      </c>
      <c r="AB647" s="39" t="str">
        <f t="shared" si="213"/>
        <v/>
      </c>
      <c r="AC647" s="146" t="str">
        <f>IF(ISBLANK($F647),"",IF(ISNA(VBLookup($F647,Сектора!$B$2:$G$6725,4)),"Unknown",VBLookup($F647,Сектора!$B$2:$G$6725,4)))</f>
        <v/>
      </c>
      <c r="AD647" s="146" t="str">
        <f>IF(ISBLANK($F647),"",IF(ISNA(VBLookup($F647,Сектора!$B$2:$G$6725,3)),"Unknown",VBLookup($F647,Сектора!$B$2:$G$6725,3)))</f>
        <v/>
      </c>
      <c r="AE647" s="146" t="str">
        <f>IF(ISBLANK($F647),"",IF(ISNA(VBLookup($F647,Сектора!$B$2:$G$6725,6)),"Unknown",VBLookup($F647,Сектора!$B$2:$G$6725,6)))</f>
        <v/>
      </c>
      <c r="AF647" s="146" t="str">
        <f>IF(ISNUMBER($B647),VBLookup(WEEKDAY($B647,2),Служебный!$I$2:$J$8,2),"")</f>
        <v/>
      </c>
      <c r="AG647" s="38" t="str">
        <f t="shared" si="214"/>
        <v/>
      </c>
      <c r="AH647" s="146" t="str">
        <f>IF(ISNUMBER($B647),VBLookup(MONTH($B647),Служебный!$L$2:$M$13,2),"")</f>
        <v/>
      </c>
      <c r="AI647" s="38" t="str">
        <f t="shared" si="215"/>
        <v/>
      </c>
      <c r="AJ647" s="210" t="str">
        <f t="shared" si="216"/>
        <v/>
      </c>
      <c r="AK647" s="211" t="str">
        <f t="shared" si="207"/>
        <v/>
      </c>
      <c r="AL647" s="212" t="str">
        <f t="shared" si="217"/>
        <v/>
      </c>
      <c r="AM647" s="213" t="str">
        <f t="shared" si="220"/>
        <v/>
      </c>
      <c r="AN647" s="213" t="str">
        <f t="shared" si="218"/>
        <v/>
      </c>
      <c r="AO647" s="212" t="str">
        <f t="shared" si="219"/>
        <v/>
      </c>
    </row>
    <row r="648" spans="1:41" x14ac:dyDescent="0.25">
      <c r="A648" s="72">
        <v>647</v>
      </c>
      <c r="B648" s="214"/>
      <c r="C648" s="214"/>
      <c r="D648" s="204"/>
      <c r="E648" s="204"/>
      <c r="F648" s="151"/>
      <c r="G648" s="151"/>
      <c r="H648" s="36"/>
      <c r="I648" s="80"/>
      <c r="J648" s="80"/>
      <c r="K648" s="81"/>
      <c r="L648" s="152"/>
      <c r="M648" s="152"/>
      <c r="N648" s="215"/>
      <c r="O648" s="152"/>
      <c r="P648" s="80"/>
      <c r="Q648" s="37" t="str">
        <f t="shared" si="208"/>
        <v/>
      </c>
      <c r="R648" s="37" t="str">
        <f t="shared" si="209"/>
        <v/>
      </c>
      <c r="S648" s="37" t="str">
        <f t="shared" si="210"/>
        <v/>
      </c>
      <c r="T648" s="69" t="str">
        <f t="shared" si="211"/>
        <v/>
      </c>
      <c r="U648" s="37" t="str">
        <f t="shared" si="205"/>
        <v/>
      </c>
      <c r="V648" s="37" t="str">
        <f t="shared" si="206"/>
        <v/>
      </c>
      <c r="W648" s="206" t="str">
        <f t="shared" si="203"/>
        <v/>
      </c>
      <c r="X648" s="206" t="str">
        <f t="shared" si="204"/>
        <v/>
      </c>
      <c r="Y648" s="37" t="str">
        <f t="shared" si="201"/>
        <v/>
      </c>
      <c r="Z648" s="37" t="str">
        <f t="shared" si="202"/>
        <v/>
      </c>
      <c r="AA648" s="38" t="str">
        <f t="shared" si="212"/>
        <v/>
      </c>
      <c r="AB648" s="39" t="str">
        <f t="shared" si="213"/>
        <v/>
      </c>
      <c r="AC648" s="146" t="str">
        <f>IF(ISBLANK($F648),"",IF(ISNA(VBLookup($F648,Сектора!$B$2:$G$6725,4)),"Unknown",VBLookup($F648,Сектора!$B$2:$G$6725,4)))</f>
        <v/>
      </c>
      <c r="AD648" s="146" t="str">
        <f>IF(ISBLANK($F648),"",IF(ISNA(VBLookup($F648,Сектора!$B$2:$G$6725,3)),"Unknown",VBLookup($F648,Сектора!$B$2:$G$6725,3)))</f>
        <v/>
      </c>
      <c r="AE648" s="146" t="str">
        <f>IF(ISBLANK($F648),"",IF(ISNA(VBLookup($F648,Сектора!$B$2:$G$6725,6)),"Unknown",VBLookup($F648,Сектора!$B$2:$G$6725,6)))</f>
        <v/>
      </c>
      <c r="AF648" s="146" t="str">
        <f>IF(ISNUMBER($B648),VBLookup(WEEKDAY($B648,2),Служебный!$I$2:$J$8,2),"")</f>
        <v/>
      </c>
      <c r="AG648" s="38" t="str">
        <f t="shared" si="214"/>
        <v/>
      </c>
      <c r="AH648" s="146" t="str">
        <f>IF(ISNUMBER($B648),VBLookup(MONTH($B648),Служебный!$L$2:$M$13,2),"")</f>
        <v/>
      </c>
      <c r="AI648" s="38" t="str">
        <f t="shared" si="215"/>
        <v/>
      </c>
      <c r="AJ648" s="210" t="str">
        <f t="shared" si="216"/>
        <v/>
      </c>
      <c r="AK648" s="211" t="str">
        <f t="shared" si="207"/>
        <v/>
      </c>
      <c r="AL648" s="212" t="str">
        <f t="shared" si="217"/>
        <v/>
      </c>
      <c r="AM648" s="213" t="str">
        <f t="shared" si="220"/>
        <v/>
      </c>
      <c r="AN648" s="213" t="str">
        <f t="shared" si="218"/>
        <v/>
      </c>
      <c r="AO648" s="212" t="str">
        <f t="shared" si="219"/>
        <v/>
      </c>
    </row>
    <row r="649" spans="1:41" x14ac:dyDescent="0.25">
      <c r="A649" s="72">
        <v>648</v>
      </c>
      <c r="B649" s="214"/>
      <c r="C649" s="214"/>
      <c r="D649" s="204"/>
      <c r="E649" s="204"/>
      <c r="F649" s="151"/>
      <c r="G649" s="151"/>
      <c r="H649" s="36"/>
      <c r="I649" s="80"/>
      <c r="J649" s="80"/>
      <c r="K649" s="81"/>
      <c r="L649" s="152"/>
      <c r="M649" s="152"/>
      <c r="N649" s="215"/>
      <c r="O649" s="152"/>
      <c r="P649" s="80"/>
      <c r="Q649" s="37" t="str">
        <f t="shared" si="208"/>
        <v/>
      </c>
      <c r="R649" s="37" t="str">
        <f t="shared" si="209"/>
        <v/>
      </c>
      <c r="S649" s="37" t="str">
        <f t="shared" si="210"/>
        <v/>
      </c>
      <c r="T649" s="69" t="str">
        <f t="shared" si="211"/>
        <v/>
      </c>
      <c r="U649" s="37" t="str">
        <f t="shared" si="205"/>
        <v/>
      </c>
      <c r="V649" s="37" t="str">
        <f t="shared" si="206"/>
        <v/>
      </c>
      <c r="W649" s="206" t="str">
        <f t="shared" si="203"/>
        <v/>
      </c>
      <c r="X649" s="206" t="str">
        <f t="shared" si="204"/>
        <v/>
      </c>
      <c r="Y649" s="37" t="str">
        <f t="shared" si="201"/>
        <v/>
      </c>
      <c r="Z649" s="37" t="str">
        <f t="shared" si="202"/>
        <v/>
      </c>
      <c r="AA649" s="38" t="str">
        <f t="shared" si="212"/>
        <v/>
      </c>
      <c r="AB649" s="39" t="str">
        <f t="shared" si="213"/>
        <v/>
      </c>
      <c r="AC649" s="146" t="str">
        <f>IF(ISBLANK($F649),"",IF(ISNA(VBLookup($F649,Сектора!$B$2:$G$6725,4)),"Unknown",VBLookup($F649,Сектора!$B$2:$G$6725,4)))</f>
        <v/>
      </c>
      <c r="AD649" s="146" t="str">
        <f>IF(ISBLANK($F649),"",IF(ISNA(VBLookup($F649,Сектора!$B$2:$G$6725,3)),"Unknown",VBLookup($F649,Сектора!$B$2:$G$6725,3)))</f>
        <v/>
      </c>
      <c r="AE649" s="146" t="str">
        <f>IF(ISBLANK($F649),"",IF(ISNA(VBLookup($F649,Сектора!$B$2:$G$6725,6)),"Unknown",VBLookup($F649,Сектора!$B$2:$G$6725,6)))</f>
        <v/>
      </c>
      <c r="AF649" s="146" t="str">
        <f>IF(ISNUMBER($B649),VBLookup(WEEKDAY($B649,2),Служебный!$I$2:$J$8,2),"")</f>
        <v/>
      </c>
      <c r="AG649" s="38" t="str">
        <f t="shared" si="214"/>
        <v/>
      </c>
      <c r="AH649" s="146" t="str">
        <f>IF(ISNUMBER($B649),VBLookup(MONTH($B649),Служебный!$L$2:$M$13,2),"")</f>
        <v/>
      </c>
      <c r="AI649" s="38" t="str">
        <f t="shared" si="215"/>
        <v/>
      </c>
      <c r="AJ649" s="210" t="str">
        <f t="shared" si="216"/>
        <v/>
      </c>
      <c r="AK649" s="211" t="str">
        <f t="shared" si="207"/>
        <v/>
      </c>
      <c r="AL649" s="212" t="str">
        <f t="shared" si="217"/>
        <v/>
      </c>
      <c r="AM649" s="213" t="str">
        <f t="shared" si="220"/>
        <v/>
      </c>
      <c r="AN649" s="213" t="str">
        <f t="shared" si="218"/>
        <v/>
      </c>
      <c r="AO649" s="212" t="str">
        <f t="shared" si="219"/>
        <v/>
      </c>
    </row>
    <row r="650" spans="1:41" x14ac:dyDescent="0.25">
      <c r="A650" s="72">
        <v>649</v>
      </c>
      <c r="B650" s="214"/>
      <c r="C650" s="214"/>
      <c r="D650" s="204"/>
      <c r="E650" s="204"/>
      <c r="F650" s="151"/>
      <c r="G650" s="151"/>
      <c r="H650" s="36"/>
      <c r="I650" s="80"/>
      <c r="J650" s="80"/>
      <c r="K650" s="81"/>
      <c r="L650" s="152"/>
      <c r="M650" s="152"/>
      <c r="N650" s="215"/>
      <c r="O650" s="152"/>
      <c r="P650" s="80"/>
      <c r="Q650" s="37" t="str">
        <f t="shared" si="208"/>
        <v/>
      </c>
      <c r="R650" s="37" t="str">
        <f t="shared" si="209"/>
        <v/>
      </c>
      <c r="S650" s="37" t="str">
        <f t="shared" si="210"/>
        <v/>
      </c>
      <c r="T650" s="69" t="str">
        <f t="shared" si="211"/>
        <v/>
      </c>
      <c r="U650" s="37" t="str">
        <f t="shared" si="205"/>
        <v/>
      </c>
      <c r="V650" s="37" t="str">
        <f t="shared" si="206"/>
        <v/>
      </c>
      <c r="W650" s="206" t="str">
        <f t="shared" si="203"/>
        <v/>
      </c>
      <c r="X650" s="206" t="str">
        <f t="shared" si="204"/>
        <v/>
      </c>
      <c r="Y650" s="37" t="str">
        <f t="shared" si="201"/>
        <v/>
      </c>
      <c r="Z650" s="37" t="str">
        <f t="shared" si="202"/>
        <v/>
      </c>
      <c r="AA650" s="38" t="str">
        <f t="shared" si="212"/>
        <v/>
      </c>
      <c r="AB650" s="39" t="str">
        <f t="shared" si="213"/>
        <v/>
      </c>
      <c r="AC650" s="146" t="str">
        <f>IF(ISBLANK($F650),"",IF(ISNA(VBLookup($F650,Сектора!$B$2:$G$6725,4)),"Unknown",VBLookup($F650,Сектора!$B$2:$G$6725,4)))</f>
        <v/>
      </c>
      <c r="AD650" s="146" t="str">
        <f>IF(ISBLANK($F650),"",IF(ISNA(VBLookup($F650,Сектора!$B$2:$G$6725,3)),"Unknown",VBLookup($F650,Сектора!$B$2:$G$6725,3)))</f>
        <v/>
      </c>
      <c r="AE650" s="146" t="str">
        <f>IF(ISBLANK($F650),"",IF(ISNA(VBLookup($F650,Сектора!$B$2:$G$6725,6)),"Unknown",VBLookup($F650,Сектора!$B$2:$G$6725,6)))</f>
        <v/>
      </c>
      <c r="AF650" s="146" t="str">
        <f>IF(ISNUMBER($B650),VBLookup(WEEKDAY($B650,2),Служебный!$I$2:$J$8,2),"")</f>
        <v/>
      </c>
      <c r="AG650" s="38" t="str">
        <f t="shared" si="214"/>
        <v/>
      </c>
      <c r="AH650" s="146" t="str">
        <f>IF(ISNUMBER($B650),VBLookup(MONTH($B650),Служебный!$L$2:$M$13,2),"")</f>
        <v/>
      </c>
      <c r="AI650" s="38" t="str">
        <f t="shared" si="215"/>
        <v/>
      </c>
      <c r="AJ650" s="210" t="str">
        <f t="shared" si="216"/>
        <v/>
      </c>
      <c r="AK650" s="211" t="str">
        <f t="shared" si="207"/>
        <v/>
      </c>
      <c r="AL650" s="212" t="str">
        <f t="shared" si="217"/>
        <v/>
      </c>
      <c r="AM650" s="213" t="str">
        <f t="shared" si="220"/>
        <v/>
      </c>
      <c r="AN650" s="213" t="str">
        <f t="shared" si="218"/>
        <v/>
      </c>
      <c r="AO650" s="212" t="str">
        <f t="shared" si="219"/>
        <v/>
      </c>
    </row>
    <row r="651" spans="1:41" x14ac:dyDescent="0.25">
      <c r="A651" s="72">
        <v>650</v>
      </c>
      <c r="B651" s="214"/>
      <c r="C651" s="214"/>
      <c r="D651" s="204"/>
      <c r="E651" s="204"/>
      <c r="F651" s="151"/>
      <c r="G651" s="151"/>
      <c r="H651" s="36"/>
      <c r="I651" s="80"/>
      <c r="J651" s="80"/>
      <c r="K651" s="81"/>
      <c r="L651" s="152"/>
      <c r="M651" s="152"/>
      <c r="N651" s="215"/>
      <c r="O651" s="152"/>
      <c r="P651" s="80"/>
      <c r="Q651" s="37" t="str">
        <f t="shared" si="208"/>
        <v/>
      </c>
      <c r="R651" s="37" t="str">
        <f t="shared" si="209"/>
        <v/>
      </c>
      <c r="S651" s="37" t="str">
        <f t="shared" si="210"/>
        <v/>
      </c>
      <c r="T651" s="69" t="str">
        <f t="shared" si="211"/>
        <v/>
      </c>
      <c r="U651" s="37" t="str">
        <f t="shared" si="205"/>
        <v/>
      </c>
      <c r="V651" s="37" t="str">
        <f t="shared" si="206"/>
        <v/>
      </c>
      <c r="W651" s="206" t="str">
        <f t="shared" si="203"/>
        <v/>
      </c>
      <c r="X651" s="206" t="str">
        <f t="shared" si="204"/>
        <v/>
      </c>
      <c r="Y651" s="37" t="str">
        <f t="shared" si="201"/>
        <v/>
      </c>
      <c r="Z651" s="37" t="str">
        <f t="shared" si="202"/>
        <v/>
      </c>
      <c r="AA651" s="38" t="str">
        <f t="shared" si="212"/>
        <v/>
      </c>
      <c r="AB651" s="39" t="str">
        <f t="shared" si="213"/>
        <v/>
      </c>
      <c r="AC651" s="146" t="str">
        <f>IF(ISBLANK($F651),"",IF(ISNA(VBLookup($F651,Сектора!$B$2:$G$6725,4)),"Unknown",VBLookup($F651,Сектора!$B$2:$G$6725,4)))</f>
        <v/>
      </c>
      <c r="AD651" s="146" t="str">
        <f>IF(ISBLANK($F651),"",IF(ISNA(VBLookup($F651,Сектора!$B$2:$G$6725,3)),"Unknown",VBLookup($F651,Сектора!$B$2:$G$6725,3)))</f>
        <v/>
      </c>
      <c r="AE651" s="146" t="str">
        <f>IF(ISBLANK($F651),"",IF(ISNA(VBLookup($F651,Сектора!$B$2:$G$6725,6)),"Unknown",VBLookup($F651,Сектора!$B$2:$G$6725,6)))</f>
        <v/>
      </c>
      <c r="AF651" s="146" t="str">
        <f>IF(ISNUMBER($B651),VBLookup(WEEKDAY($B651,2),Служебный!$I$2:$J$8,2),"")</f>
        <v/>
      </c>
      <c r="AG651" s="38" t="str">
        <f t="shared" si="214"/>
        <v/>
      </c>
      <c r="AH651" s="146" t="str">
        <f>IF(ISNUMBER($B651),VBLookup(MONTH($B651),Служебный!$L$2:$M$13,2),"")</f>
        <v/>
      </c>
      <c r="AI651" s="38" t="str">
        <f t="shared" si="215"/>
        <v/>
      </c>
      <c r="AJ651" s="210" t="str">
        <f t="shared" si="216"/>
        <v/>
      </c>
      <c r="AK651" s="211" t="str">
        <f t="shared" si="207"/>
        <v/>
      </c>
      <c r="AL651" s="212" t="str">
        <f t="shared" si="217"/>
        <v/>
      </c>
      <c r="AM651" s="213" t="str">
        <f t="shared" si="220"/>
        <v/>
      </c>
      <c r="AN651" s="213" t="str">
        <f t="shared" si="218"/>
        <v/>
      </c>
      <c r="AO651" s="212" t="str">
        <f t="shared" si="219"/>
        <v/>
      </c>
    </row>
    <row r="652" spans="1:41" x14ac:dyDescent="0.25">
      <c r="A652" s="72">
        <v>651</v>
      </c>
      <c r="B652" s="214"/>
      <c r="C652" s="214"/>
      <c r="D652" s="204"/>
      <c r="E652" s="204"/>
      <c r="F652" s="151"/>
      <c r="G652" s="151"/>
      <c r="H652" s="36"/>
      <c r="I652" s="80"/>
      <c r="J652" s="80"/>
      <c r="K652" s="81"/>
      <c r="L652" s="152"/>
      <c r="M652" s="152"/>
      <c r="N652" s="215"/>
      <c r="O652" s="152"/>
      <c r="P652" s="80"/>
      <c r="Q652" s="37" t="str">
        <f t="shared" si="208"/>
        <v/>
      </c>
      <c r="R652" s="37" t="str">
        <f t="shared" si="209"/>
        <v/>
      </c>
      <c r="S652" s="37" t="str">
        <f t="shared" si="210"/>
        <v/>
      </c>
      <c r="T652" s="69" t="str">
        <f t="shared" si="211"/>
        <v/>
      </c>
      <c r="U652" s="37" t="str">
        <f t="shared" si="205"/>
        <v/>
      </c>
      <c r="V652" s="37" t="str">
        <f t="shared" si="206"/>
        <v/>
      </c>
      <c r="W652" s="206" t="str">
        <f t="shared" si="203"/>
        <v/>
      </c>
      <c r="X652" s="206" t="str">
        <f t="shared" si="204"/>
        <v/>
      </c>
      <c r="Y652" s="37" t="str">
        <f t="shared" si="201"/>
        <v/>
      </c>
      <c r="Z652" s="37" t="str">
        <f t="shared" si="202"/>
        <v/>
      </c>
      <c r="AA652" s="38" t="str">
        <f t="shared" si="212"/>
        <v/>
      </c>
      <c r="AB652" s="39" t="str">
        <f t="shared" si="213"/>
        <v/>
      </c>
      <c r="AC652" s="146" t="str">
        <f>IF(ISBLANK($F652),"",IF(ISNA(VBLookup($F652,Сектора!$B$2:$G$6725,4)),"Unknown",VBLookup($F652,Сектора!$B$2:$G$6725,4)))</f>
        <v/>
      </c>
      <c r="AD652" s="146" t="str">
        <f>IF(ISBLANK($F652),"",IF(ISNA(VBLookup($F652,Сектора!$B$2:$G$6725,3)),"Unknown",VBLookup($F652,Сектора!$B$2:$G$6725,3)))</f>
        <v/>
      </c>
      <c r="AE652" s="146" t="str">
        <f>IF(ISBLANK($F652),"",IF(ISNA(VBLookup($F652,Сектора!$B$2:$G$6725,6)),"Unknown",VBLookup($F652,Сектора!$B$2:$G$6725,6)))</f>
        <v/>
      </c>
      <c r="AF652" s="146" t="str">
        <f>IF(ISNUMBER($B652),VBLookup(WEEKDAY($B652,2),Служебный!$I$2:$J$8,2),"")</f>
        <v/>
      </c>
      <c r="AG652" s="38" t="str">
        <f t="shared" si="214"/>
        <v/>
      </c>
      <c r="AH652" s="146" t="str">
        <f>IF(ISNUMBER($B652),VBLookup(MONTH($B652),Служебный!$L$2:$M$13,2),"")</f>
        <v/>
      </c>
      <c r="AI652" s="38" t="str">
        <f t="shared" si="215"/>
        <v/>
      </c>
      <c r="AJ652" s="210" t="str">
        <f t="shared" si="216"/>
        <v/>
      </c>
      <c r="AK652" s="211" t="str">
        <f t="shared" si="207"/>
        <v/>
      </c>
      <c r="AL652" s="212" t="str">
        <f t="shared" si="217"/>
        <v/>
      </c>
      <c r="AM652" s="213" t="str">
        <f t="shared" si="220"/>
        <v/>
      </c>
      <c r="AN652" s="213" t="str">
        <f t="shared" si="218"/>
        <v/>
      </c>
      <c r="AO652" s="212" t="str">
        <f t="shared" si="219"/>
        <v/>
      </c>
    </row>
    <row r="653" spans="1:41" x14ac:dyDescent="0.25">
      <c r="A653" s="72">
        <v>652</v>
      </c>
      <c r="B653" s="214"/>
      <c r="C653" s="214"/>
      <c r="D653" s="204"/>
      <c r="E653" s="204"/>
      <c r="F653" s="151"/>
      <c r="G653" s="151"/>
      <c r="H653" s="36"/>
      <c r="I653" s="80"/>
      <c r="J653" s="80"/>
      <c r="K653" s="81"/>
      <c r="L653" s="152"/>
      <c r="M653" s="152"/>
      <c r="N653" s="215"/>
      <c r="O653" s="152"/>
      <c r="P653" s="80"/>
      <c r="Q653" s="37" t="str">
        <f t="shared" si="208"/>
        <v/>
      </c>
      <c r="R653" s="37" t="str">
        <f t="shared" si="209"/>
        <v/>
      </c>
      <c r="S653" s="37" t="str">
        <f t="shared" si="210"/>
        <v/>
      </c>
      <c r="T653" s="69" t="str">
        <f t="shared" si="211"/>
        <v/>
      </c>
      <c r="U653" s="37" t="str">
        <f t="shared" si="205"/>
        <v/>
      </c>
      <c r="V653" s="37" t="str">
        <f t="shared" si="206"/>
        <v/>
      </c>
      <c r="W653" s="206" t="str">
        <f t="shared" si="203"/>
        <v/>
      </c>
      <c r="X653" s="206" t="str">
        <f t="shared" si="204"/>
        <v/>
      </c>
      <c r="Y653" s="37" t="str">
        <f t="shared" si="201"/>
        <v/>
      </c>
      <c r="Z653" s="37" t="str">
        <f t="shared" si="202"/>
        <v/>
      </c>
      <c r="AA653" s="38" t="str">
        <f t="shared" si="212"/>
        <v/>
      </c>
      <c r="AB653" s="39" t="str">
        <f t="shared" si="213"/>
        <v/>
      </c>
      <c r="AC653" s="146" t="str">
        <f>IF(ISBLANK($F653),"",IF(ISNA(VBLookup($F653,Сектора!$B$2:$G$6725,4)),"Unknown",VBLookup($F653,Сектора!$B$2:$G$6725,4)))</f>
        <v/>
      </c>
      <c r="AD653" s="146" t="str">
        <f>IF(ISBLANK($F653),"",IF(ISNA(VBLookup($F653,Сектора!$B$2:$G$6725,3)),"Unknown",VBLookup($F653,Сектора!$B$2:$G$6725,3)))</f>
        <v/>
      </c>
      <c r="AE653" s="146" t="str">
        <f>IF(ISBLANK($F653),"",IF(ISNA(VBLookup($F653,Сектора!$B$2:$G$6725,6)),"Unknown",VBLookup($F653,Сектора!$B$2:$G$6725,6)))</f>
        <v/>
      </c>
      <c r="AF653" s="146" t="str">
        <f>IF(ISNUMBER($B653),VBLookup(WEEKDAY($B653,2),Служебный!$I$2:$J$8,2),"")</f>
        <v/>
      </c>
      <c r="AG653" s="38" t="str">
        <f t="shared" si="214"/>
        <v/>
      </c>
      <c r="AH653" s="146" t="str">
        <f>IF(ISNUMBER($B653),VBLookup(MONTH($B653),Служебный!$L$2:$M$13,2),"")</f>
        <v/>
      </c>
      <c r="AI653" s="38" t="str">
        <f t="shared" si="215"/>
        <v/>
      </c>
      <c r="AJ653" s="210" t="str">
        <f t="shared" si="216"/>
        <v/>
      </c>
      <c r="AK653" s="211" t="str">
        <f t="shared" si="207"/>
        <v/>
      </c>
      <c r="AL653" s="212" t="str">
        <f t="shared" si="217"/>
        <v/>
      </c>
      <c r="AM653" s="213" t="str">
        <f t="shared" si="220"/>
        <v/>
      </c>
      <c r="AN653" s="213" t="str">
        <f t="shared" si="218"/>
        <v/>
      </c>
      <c r="AO653" s="212" t="str">
        <f t="shared" si="219"/>
        <v/>
      </c>
    </row>
    <row r="654" spans="1:41" x14ac:dyDescent="0.25">
      <c r="A654" s="72">
        <v>653</v>
      </c>
      <c r="B654" s="214"/>
      <c r="C654" s="214"/>
      <c r="D654" s="204"/>
      <c r="E654" s="204"/>
      <c r="F654" s="151"/>
      <c r="G654" s="151"/>
      <c r="H654" s="36"/>
      <c r="I654" s="80"/>
      <c r="J654" s="80"/>
      <c r="K654" s="81"/>
      <c r="L654" s="152"/>
      <c r="M654" s="152"/>
      <c r="N654" s="215"/>
      <c r="O654" s="152"/>
      <c r="P654" s="80"/>
      <c r="Q654" s="37" t="str">
        <f t="shared" si="208"/>
        <v/>
      </c>
      <c r="R654" s="37" t="str">
        <f t="shared" si="209"/>
        <v/>
      </c>
      <c r="S654" s="37" t="str">
        <f t="shared" si="210"/>
        <v/>
      </c>
      <c r="T654" s="69" t="str">
        <f t="shared" si="211"/>
        <v/>
      </c>
      <c r="U654" s="37" t="str">
        <f t="shared" si="205"/>
        <v/>
      </c>
      <c r="V654" s="37" t="str">
        <f t="shared" si="206"/>
        <v/>
      </c>
      <c r="W654" s="206" t="str">
        <f t="shared" si="203"/>
        <v/>
      </c>
      <c r="X654" s="206" t="str">
        <f t="shared" si="204"/>
        <v/>
      </c>
      <c r="Y654" s="37" t="str">
        <f t="shared" si="201"/>
        <v/>
      </c>
      <c r="Z654" s="37" t="str">
        <f t="shared" si="202"/>
        <v/>
      </c>
      <c r="AA654" s="38" t="str">
        <f t="shared" si="212"/>
        <v/>
      </c>
      <c r="AB654" s="39" t="str">
        <f t="shared" si="213"/>
        <v/>
      </c>
      <c r="AC654" s="146" t="str">
        <f>IF(ISBLANK($F654),"",IF(ISNA(VBLookup($F654,Сектора!$B$2:$G$6725,4)),"Unknown",VBLookup($F654,Сектора!$B$2:$G$6725,4)))</f>
        <v/>
      </c>
      <c r="AD654" s="146" t="str">
        <f>IF(ISBLANK($F654),"",IF(ISNA(VBLookup($F654,Сектора!$B$2:$G$6725,3)),"Unknown",VBLookup($F654,Сектора!$B$2:$G$6725,3)))</f>
        <v/>
      </c>
      <c r="AE654" s="146" t="str">
        <f>IF(ISBLANK($F654),"",IF(ISNA(VBLookup($F654,Сектора!$B$2:$G$6725,6)),"Unknown",VBLookup($F654,Сектора!$B$2:$G$6725,6)))</f>
        <v/>
      </c>
      <c r="AF654" s="146" t="str">
        <f>IF(ISNUMBER($B654),VBLookup(WEEKDAY($B654,2),Служебный!$I$2:$J$8,2),"")</f>
        <v/>
      </c>
      <c r="AG654" s="38" t="str">
        <f t="shared" si="214"/>
        <v/>
      </c>
      <c r="AH654" s="146" t="str">
        <f>IF(ISNUMBER($B654),VBLookup(MONTH($B654),Служебный!$L$2:$M$13,2),"")</f>
        <v/>
      </c>
      <c r="AI654" s="38" t="str">
        <f t="shared" si="215"/>
        <v/>
      </c>
      <c r="AJ654" s="210" t="str">
        <f t="shared" si="216"/>
        <v/>
      </c>
      <c r="AK654" s="211" t="str">
        <f t="shared" si="207"/>
        <v/>
      </c>
      <c r="AL654" s="212" t="str">
        <f t="shared" si="217"/>
        <v/>
      </c>
      <c r="AM654" s="213" t="str">
        <f t="shared" si="220"/>
        <v/>
      </c>
      <c r="AN654" s="213" t="str">
        <f t="shared" si="218"/>
        <v/>
      </c>
      <c r="AO654" s="212" t="str">
        <f t="shared" si="219"/>
        <v/>
      </c>
    </row>
    <row r="655" spans="1:41" x14ac:dyDescent="0.25">
      <c r="A655" s="72">
        <v>654</v>
      </c>
      <c r="B655" s="214"/>
      <c r="C655" s="214"/>
      <c r="D655" s="204"/>
      <c r="E655" s="204"/>
      <c r="F655" s="151"/>
      <c r="G655" s="151"/>
      <c r="H655" s="36"/>
      <c r="I655" s="80"/>
      <c r="J655" s="80"/>
      <c r="K655" s="81"/>
      <c r="L655" s="152"/>
      <c r="M655" s="152"/>
      <c r="N655" s="215"/>
      <c r="O655" s="152"/>
      <c r="P655" s="80"/>
      <c r="Q655" s="37" t="str">
        <f t="shared" si="208"/>
        <v/>
      </c>
      <c r="R655" s="37" t="str">
        <f t="shared" si="209"/>
        <v/>
      </c>
      <c r="S655" s="37" t="str">
        <f t="shared" si="210"/>
        <v/>
      </c>
      <c r="T655" s="69" t="str">
        <f t="shared" si="211"/>
        <v/>
      </c>
      <c r="U655" s="37" t="str">
        <f t="shared" si="205"/>
        <v/>
      </c>
      <c r="V655" s="37" t="str">
        <f t="shared" si="206"/>
        <v/>
      </c>
      <c r="W655" s="206" t="str">
        <f t="shared" si="203"/>
        <v/>
      </c>
      <c r="X655" s="206" t="str">
        <f t="shared" si="204"/>
        <v/>
      </c>
      <c r="Y655" s="37" t="str">
        <f t="shared" si="201"/>
        <v/>
      </c>
      <c r="Z655" s="37" t="str">
        <f t="shared" si="202"/>
        <v/>
      </c>
      <c r="AA655" s="38" t="str">
        <f t="shared" si="212"/>
        <v/>
      </c>
      <c r="AB655" s="39" t="str">
        <f t="shared" si="213"/>
        <v/>
      </c>
      <c r="AC655" s="146" t="str">
        <f>IF(ISBLANK($F655),"",IF(ISNA(VBLookup($F655,Сектора!$B$2:$G$6725,4)),"Unknown",VBLookup($F655,Сектора!$B$2:$G$6725,4)))</f>
        <v/>
      </c>
      <c r="AD655" s="146" t="str">
        <f>IF(ISBLANK($F655),"",IF(ISNA(VBLookup($F655,Сектора!$B$2:$G$6725,3)),"Unknown",VBLookup($F655,Сектора!$B$2:$G$6725,3)))</f>
        <v/>
      </c>
      <c r="AE655" s="146" t="str">
        <f>IF(ISBLANK($F655),"",IF(ISNA(VBLookup($F655,Сектора!$B$2:$G$6725,6)),"Unknown",VBLookup($F655,Сектора!$B$2:$G$6725,6)))</f>
        <v/>
      </c>
      <c r="AF655" s="146" t="str">
        <f>IF(ISNUMBER($B655),VBLookup(WEEKDAY($B655,2),Служебный!$I$2:$J$8,2),"")</f>
        <v/>
      </c>
      <c r="AG655" s="38" t="str">
        <f t="shared" si="214"/>
        <v/>
      </c>
      <c r="AH655" s="146" t="str">
        <f>IF(ISNUMBER($B655),VBLookup(MONTH($B655),Служебный!$L$2:$M$13,2),"")</f>
        <v/>
      </c>
      <c r="AI655" s="38" t="str">
        <f t="shared" si="215"/>
        <v/>
      </c>
      <c r="AJ655" s="210" t="str">
        <f t="shared" si="216"/>
        <v/>
      </c>
      <c r="AK655" s="211" t="str">
        <f t="shared" si="207"/>
        <v/>
      </c>
      <c r="AL655" s="212" t="str">
        <f t="shared" si="217"/>
        <v/>
      </c>
      <c r="AM655" s="213" t="str">
        <f t="shared" si="220"/>
        <v/>
      </c>
      <c r="AN655" s="213" t="str">
        <f t="shared" si="218"/>
        <v/>
      </c>
      <c r="AO655" s="212" t="str">
        <f t="shared" si="219"/>
        <v/>
      </c>
    </row>
    <row r="656" spans="1:41" x14ac:dyDescent="0.25">
      <c r="A656" s="72">
        <v>655</v>
      </c>
      <c r="B656" s="214"/>
      <c r="C656" s="214"/>
      <c r="D656" s="204"/>
      <c r="E656" s="204"/>
      <c r="F656" s="151"/>
      <c r="G656" s="151"/>
      <c r="H656" s="36"/>
      <c r="I656" s="80"/>
      <c r="J656" s="80"/>
      <c r="K656" s="81"/>
      <c r="L656" s="152"/>
      <c r="M656" s="152"/>
      <c r="N656" s="215"/>
      <c r="O656" s="152"/>
      <c r="P656" s="80"/>
      <c r="Q656" s="37" t="str">
        <f t="shared" si="208"/>
        <v/>
      </c>
      <c r="R656" s="37" t="str">
        <f t="shared" si="209"/>
        <v/>
      </c>
      <c r="S656" s="37" t="str">
        <f t="shared" si="210"/>
        <v/>
      </c>
      <c r="T656" s="69" t="str">
        <f t="shared" si="211"/>
        <v/>
      </c>
      <c r="U656" s="37" t="str">
        <f t="shared" si="205"/>
        <v/>
      </c>
      <c r="V656" s="37" t="str">
        <f t="shared" si="206"/>
        <v/>
      </c>
      <c r="W656" s="206" t="str">
        <f t="shared" si="203"/>
        <v/>
      </c>
      <c r="X656" s="206" t="str">
        <f t="shared" si="204"/>
        <v/>
      </c>
      <c r="Y656" s="37" t="str">
        <f t="shared" si="201"/>
        <v/>
      </c>
      <c r="Z656" s="37" t="str">
        <f t="shared" si="202"/>
        <v/>
      </c>
      <c r="AA656" s="38" t="str">
        <f t="shared" si="212"/>
        <v/>
      </c>
      <c r="AB656" s="39" t="str">
        <f t="shared" si="213"/>
        <v/>
      </c>
      <c r="AC656" s="146" t="str">
        <f>IF(ISBLANK($F656),"",IF(ISNA(VBLookup($F656,Сектора!$B$2:$G$6725,4)),"Unknown",VBLookup($F656,Сектора!$B$2:$G$6725,4)))</f>
        <v/>
      </c>
      <c r="AD656" s="146" t="str">
        <f>IF(ISBLANK($F656),"",IF(ISNA(VBLookup($F656,Сектора!$B$2:$G$6725,3)),"Unknown",VBLookup($F656,Сектора!$B$2:$G$6725,3)))</f>
        <v/>
      </c>
      <c r="AE656" s="146" t="str">
        <f>IF(ISBLANK($F656),"",IF(ISNA(VBLookup($F656,Сектора!$B$2:$G$6725,6)),"Unknown",VBLookup($F656,Сектора!$B$2:$G$6725,6)))</f>
        <v/>
      </c>
      <c r="AF656" s="146" t="str">
        <f>IF(ISNUMBER($B656),VBLookup(WEEKDAY($B656,2),Служебный!$I$2:$J$8,2),"")</f>
        <v/>
      </c>
      <c r="AG656" s="38" t="str">
        <f t="shared" si="214"/>
        <v/>
      </c>
      <c r="AH656" s="146" t="str">
        <f>IF(ISNUMBER($B656),VBLookup(MONTH($B656),Служебный!$L$2:$M$13,2),"")</f>
        <v/>
      </c>
      <c r="AI656" s="38" t="str">
        <f t="shared" si="215"/>
        <v/>
      </c>
      <c r="AJ656" s="210" t="str">
        <f t="shared" si="216"/>
        <v/>
      </c>
      <c r="AK656" s="211" t="str">
        <f t="shared" si="207"/>
        <v/>
      </c>
      <c r="AL656" s="212" t="str">
        <f t="shared" si="217"/>
        <v/>
      </c>
      <c r="AM656" s="213" t="str">
        <f t="shared" si="220"/>
        <v/>
      </c>
      <c r="AN656" s="213" t="str">
        <f t="shared" si="218"/>
        <v/>
      </c>
      <c r="AO656" s="212" t="str">
        <f t="shared" si="219"/>
        <v/>
      </c>
    </row>
    <row r="657" spans="1:41" x14ac:dyDescent="0.25">
      <c r="A657" s="72">
        <v>656</v>
      </c>
      <c r="B657" s="214"/>
      <c r="C657" s="214"/>
      <c r="D657" s="204"/>
      <c r="E657" s="204"/>
      <c r="F657" s="151"/>
      <c r="G657" s="151"/>
      <c r="H657" s="36"/>
      <c r="I657" s="80"/>
      <c r="J657" s="80"/>
      <c r="K657" s="81"/>
      <c r="L657" s="152"/>
      <c r="M657" s="152"/>
      <c r="N657" s="215"/>
      <c r="O657" s="152"/>
      <c r="P657" s="80"/>
      <c r="Q657" s="37" t="str">
        <f t="shared" si="208"/>
        <v/>
      </c>
      <c r="R657" s="37" t="str">
        <f t="shared" si="209"/>
        <v/>
      </c>
      <c r="S657" s="37" t="str">
        <f t="shared" si="210"/>
        <v/>
      </c>
      <c r="T657" s="69" t="str">
        <f t="shared" si="211"/>
        <v/>
      </c>
      <c r="U657" s="37" t="str">
        <f t="shared" si="205"/>
        <v/>
      </c>
      <c r="V657" s="37" t="str">
        <f t="shared" si="206"/>
        <v/>
      </c>
      <c r="W657" s="206" t="str">
        <f t="shared" si="203"/>
        <v/>
      </c>
      <c r="X657" s="206" t="str">
        <f t="shared" si="204"/>
        <v/>
      </c>
      <c r="Y657" s="37" t="str">
        <f t="shared" si="201"/>
        <v/>
      </c>
      <c r="Z657" s="37" t="str">
        <f t="shared" si="202"/>
        <v/>
      </c>
      <c r="AA657" s="38" t="str">
        <f t="shared" si="212"/>
        <v/>
      </c>
      <c r="AB657" s="39" t="str">
        <f t="shared" si="213"/>
        <v/>
      </c>
      <c r="AC657" s="146" t="str">
        <f>IF(ISBLANK($F657),"",IF(ISNA(VBLookup($F657,Сектора!$B$2:$G$6725,4)),"Unknown",VBLookup($F657,Сектора!$B$2:$G$6725,4)))</f>
        <v/>
      </c>
      <c r="AD657" s="146" t="str">
        <f>IF(ISBLANK($F657),"",IF(ISNA(VBLookup($F657,Сектора!$B$2:$G$6725,3)),"Unknown",VBLookup($F657,Сектора!$B$2:$G$6725,3)))</f>
        <v/>
      </c>
      <c r="AE657" s="146" t="str">
        <f>IF(ISBLANK($F657),"",IF(ISNA(VBLookup($F657,Сектора!$B$2:$G$6725,6)),"Unknown",VBLookup($F657,Сектора!$B$2:$G$6725,6)))</f>
        <v/>
      </c>
      <c r="AF657" s="146" t="str">
        <f>IF(ISNUMBER($B657),VBLookup(WEEKDAY($B657,2),Служебный!$I$2:$J$8,2),"")</f>
        <v/>
      </c>
      <c r="AG657" s="38" t="str">
        <f t="shared" si="214"/>
        <v/>
      </c>
      <c r="AH657" s="146" t="str">
        <f>IF(ISNUMBER($B657),VBLookup(MONTH($B657),Служебный!$L$2:$M$13,2),"")</f>
        <v/>
      </c>
      <c r="AI657" s="38" t="str">
        <f t="shared" si="215"/>
        <v/>
      </c>
      <c r="AJ657" s="210" t="str">
        <f t="shared" si="216"/>
        <v/>
      </c>
      <c r="AK657" s="211" t="str">
        <f t="shared" si="207"/>
        <v/>
      </c>
      <c r="AL657" s="212" t="str">
        <f t="shared" si="217"/>
        <v/>
      </c>
      <c r="AM657" s="213" t="str">
        <f t="shared" si="220"/>
        <v/>
      </c>
      <c r="AN657" s="213" t="str">
        <f t="shared" si="218"/>
        <v/>
      </c>
      <c r="AO657" s="212" t="str">
        <f t="shared" si="219"/>
        <v/>
      </c>
    </row>
    <row r="658" spans="1:41" x14ac:dyDescent="0.25">
      <c r="A658" s="72">
        <v>657</v>
      </c>
      <c r="B658" s="214"/>
      <c r="C658" s="214"/>
      <c r="D658" s="204"/>
      <c r="E658" s="204"/>
      <c r="F658" s="151"/>
      <c r="G658" s="151"/>
      <c r="H658" s="36"/>
      <c r="I658" s="80"/>
      <c r="J658" s="80"/>
      <c r="K658" s="81"/>
      <c r="L658" s="152"/>
      <c r="M658" s="152"/>
      <c r="N658" s="215"/>
      <c r="O658" s="152"/>
      <c r="P658" s="80"/>
      <c r="Q658" s="37" t="str">
        <f t="shared" si="208"/>
        <v/>
      </c>
      <c r="R658" s="37" t="str">
        <f t="shared" si="209"/>
        <v/>
      </c>
      <c r="S658" s="37" t="str">
        <f t="shared" si="210"/>
        <v/>
      </c>
      <c r="T658" s="69" t="str">
        <f t="shared" si="211"/>
        <v/>
      </c>
      <c r="U658" s="37" t="str">
        <f t="shared" si="205"/>
        <v/>
      </c>
      <c r="V658" s="37" t="str">
        <f t="shared" si="206"/>
        <v/>
      </c>
      <c r="W658" s="206" t="str">
        <f t="shared" si="203"/>
        <v/>
      </c>
      <c r="X658" s="206" t="str">
        <f t="shared" si="204"/>
        <v/>
      </c>
      <c r="Y658" s="37" t="str">
        <f t="shared" si="201"/>
        <v/>
      </c>
      <c r="Z658" s="37" t="str">
        <f t="shared" si="202"/>
        <v/>
      </c>
      <c r="AA658" s="38" t="str">
        <f t="shared" si="212"/>
        <v/>
      </c>
      <c r="AB658" s="39" t="str">
        <f t="shared" si="213"/>
        <v/>
      </c>
      <c r="AC658" s="146" t="str">
        <f>IF(ISBLANK($F658),"",IF(ISNA(VBLookup($F658,Сектора!$B$2:$G$6725,4)),"Unknown",VBLookup($F658,Сектора!$B$2:$G$6725,4)))</f>
        <v/>
      </c>
      <c r="AD658" s="146" t="str">
        <f>IF(ISBLANK($F658),"",IF(ISNA(VBLookup($F658,Сектора!$B$2:$G$6725,3)),"Unknown",VBLookup($F658,Сектора!$B$2:$G$6725,3)))</f>
        <v/>
      </c>
      <c r="AE658" s="146" t="str">
        <f>IF(ISBLANK($F658),"",IF(ISNA(VBLookup($F658,Сектора!$B$2:$G$6725,6)),"Unknown",VBLookup($F658,Сектора!$B$2:$G$6725,6)))</f>
        <v/>
      </c>
      <c r="AF658" s="146" t="str">
        <f>IF(ISNUMBER($B658),VBLookup(WEEKDAY($B658,2),Служебный!$I$2:$J$8,2),"")</f>
        <v/>
      </c>
      <c r="AG658" s="38" t="str">
        <f t="shared" si="214"/>
        <v/>
      </c>
      <c r="AH658" s="146" t="str">
        <f>IF(ISNUMBER($B658),VBLookup(MONTH($B658),Служебный!$L$2:$M$13,2),"")</f>
        <v/>
      </c>
      <c r="AI658" s="38" t="str">
        <f t="shared" si="215"/>
        <v/>
      </c>
      <c r="AJ658" s="210" t="str">
        <f t="shared" si="216"/>
        <v/>
      </c>
      <c r="AK658" s="211" t="str">
        <f t="shared" si="207"/>
        <v/>
      </c>
      <c r="AL658" s="212" t="str">
        <f t="shared" si="217"/>
        <v/>
      </c>
      <c r="AM658" s="213" t="str">
        <f t="shared" si="220"/>
        <v/>
      </c>
      <c r="AN658" s="213" t="str">
        <f t="shared" si="218"/>
        <v/>
      </c>
      <c r="AO658" s="212" t="str">
        <f t="shared" si="219"/>
        <v/>
      </c>
    </row>
    <row r="659" spans="1:41" x14ac:dyDescent="0.25">
      <c r="A659" s="72">
        <v>658</v>
      </c>
      <c r="B659" s="214"/>
      <c r="C659" s="214"/>
      <c r="D659" s="204"/>
      <c r="E659" s="204"/>
      <c r="F659" s="151"/>
      <c r="G659" s="151"/>
      <c r="H659" s="36"/>
      <c r="I659" s="80"/>
      <c r="J659" s="80"/>
      <c r="K659" s="81"/>
      <c r="L659" s="152"/>
      <c r="M659" s="152"/>
      <c r="N659" s="215"/>
      <c r="O659" s="152"/>
      <c r="P659" s="80"/>
      <c r="Q659" s="37" t="str">
        <f t="shared" si="208"/>
        <v/>
      </c>
      <c r="R659" s="37" t="str">
        <f t="shared" si="209"/>
        <v/>
      </c>
      <c r="S659" s="37" t="str">
        <f t="shared" si="210"/>
        <v/>
      </c>
      <c r="T659" s="69" t="str">
        <f t="shared" si="211"/>
        <v/>
      </c>
      <c r="U659" s="37" t="str">
        <f t="shared" si="205"/>
        <v/>
      </c>
      <c r="V659" s="37" t="str">
        <f t="shared" si="206"/>
        <v/>
      </c>
      <c r="W659" s="206" t="str">
        <f t="shared" si="203"/>
        <v/>
      </c>
      <c r="X659" s="206" t="str">
        <f t="shared" si="204"/>
        <v/>
      </c>
      <c r="Y659" s="37" t="str">
        <f t="shared" si="201"/>
        <v/>
      </c>
      <c r="Z659" s="37" t="str">
        <f t="shared" si="202"/>
        <v/>
      </c>
      <c r="AA659" s="38" t="str">
        <f t="shared" si="212"/>
        <v/>
      </c>
      <c r="AB659" s="39" t="str">
        <f t="shared" si="213"/>
        <v/>
      </c>
      <c r="AC659" s="146" t="str">
        <f>IF(ISBLANK($F659),"",IF(ISNA(VBLookup($F659,Сектора!$B$2:$G$6725,4)),"Unknown",VBLookup($F659,Сектора!$B$2:$G$6725,4)))</f>
        <v/>
      </c>
      <c r="AD659" s="146" t="str">
        <f>IF(ISBLANK($F659),"",IF(ISNA(VBLookup($F659,Сектора!$B$2:$G$6725,3)),"Unknown",VBLookup($F659,Сектора!$B$2:$G$6725,3)))</f>
        <v/>
      </c>
      <c r="AE659" s="146" t="str">
        <f>IF(ISBLANK($F659),"",IF(ISNA(VBLookup($F659,Сектора!$B$2:$G$6725,6)),"Unknown",VBLookup($F659,Сектора!$B$2:$G$6725,6)))</f>
        <v/>
      </c>
      <c r="AF659" s="146" t="str">
        <f>IF(ISNUMBER($B659),VBLookup(WEEKDAY($B659,2),Служебный!$I$2:$J$8,2),"")</f>
        <v/>
      </c>
      <c r="AG659" s="38" t="str">
        <f t="shared" si="214"/>
        <v/>
      </c>
      <c r="AH659" s="146" t="str">
        <f>IF(ISNUMBER($B659),VBLookup(MONTH($B659),Служебный!$L$2:$M$13,2),"")</f>
        <v/>
      </c>
      <c r="AI659" s="38" t="str">
        <f t="shared" si="215"/>
        <v/>
      </c>
      <c r="AJ659" s="210" t="str">
        <f t="shared" si="216"/>
        <v/>
      </c>
      <c r="AK659" s="211" t="str">
        <f t="shared" si="207"/>
        <v/>
      </c>
      <c r="AL659" s="212" t="str">
        <f t="shared" si="217"/>
        <v/>
      </c>
      <c r="AM659" s="213" t="str">
        <f t="shared" si="220"/>
        <v/>
      </c>
      <c r="AN659" s="213" t="str">
        <f t="shared" si="218"/>
        <v/>
      </c>
      <c r="AO659" s="212" t="str">
        <f t="shared" si="219"/>
        <v/>
      </c>
    </row>
    <row r="660" spans="1:41" x14ac:dyDescent="0.25">
      <c r="A660" s="72">
        <v>659</v>
      </c>
      <c r="B660" s="214"/>
      <c r="C660" s="214"/>
      <c r="D660" s="204"/>
      <c r="E660" s="204"/>
      <c r="F660" s="151"/>
      <c r="G660" s="151"/>
      <c r="H660" s="36"/>
      <c r="I660" s="80"/>
      <c r="J660" s="80"/>
      <c r="K660" s="81"/>
      <c r="L660" s="152"/>
      <c r="M660" s="152"/>
      <c r="N660" s="215"/>
      <c r="O660" s="152"/>
      <c r="P660" s="80"/>
      <c r="Q660" s="37" t="str">
        <f t="shared" si="208"/>
        <v/>
      </c>
      <c r="R660" s="37" t="str">
        <f t="shared" si="209"/>
        <v/>
      </c>
      <c r="S660" s="37" t="str">
        <f t="shared" si="210"/>
        <v/>
      </c>
      <c r="T660" s="69" t="str">
        <f t="shared" si="211"/>
        <v/>
      </c>
      <c r="U660" s="37" t="str">
        <f t="shared" si="205"/>
        <v/>
      </c>
      <c r="V660" s="37" t="str">
        <f t="shared" si="206"/>
        <v/>
      </c>
      <c r="W660" s="206" t="str">
        <f t="shared" si="203"/>
        <v/>
      </c>
      <c r="X660" s="206" t="str">
        <f t="shared" si="204"/>
        <v/>
      </c>
      <c r="Y660" s="37" t="str">
        <f t="shared" si="201"/>
        <v/>
      </c>
      <c r="Z660" s="37" t="str">
        <f t="shared" si="202"/>
        <v/>
      </c>
      <c r="AA660" s="38" t="str">
        <f t="shared" si="212"/>
        <v/>
      </c>
      <c r="AB660" s="39" t="str">
        <f t="shared" si="213"/>
        <v/>
      </c>
      <c r="AC660" s="146" t="str">
        <f>IF(ISBLANK($F660),"",IF(ISNA(VBLookup($F660,Сектора!$B$2:$G$6725,4)),"Unknown",VBLookup($F660,Сектора!$B$2:$G$6725,4)))</f>
        <v/>
      </c>
      <c r="AD660" s="146" t="str">
        <f>IF(ISBLANK($F660),"",IF(ISNA(VBLookup($F660,Сектора!$B$2:$G$6725,3)),"Unknown",VBLookup($F660,Сектора!$B$2:$G$6725,3)))</f>
        <v/>
      </c>
      <c r="AE660" s="146" t="str">
        <f>IF(ISBLANK($F660),"",IF(ISNA(VBLookup($F660,Сектора!$B$2:$G$6725,6)),"Unknown",VBLookup($F660,Сектора!$B$2:$G$6725,6)))</f>
        <v/>
      </c>
      <c r="AF660" s="146" t="str">
        <f>IF(ISNUMBER($B660),VBLookup(WEEKDAY($B660,2),Служебный!$I$2:$J$8,2),"")</f>
        <v/>
      </c>
      <c r="AG660" s="38" t="str">
        <f t="shared" si="214"/>
        <v/>
      </c>
      <c r="AH660" s="146" t="str">
        <f>IF(ISNUMBER($B660),VBLookup(MONTH($B660),Служебный!$L$2:$M$13,2),"")</f>
        <v/>
      </c>
      <c r="AI660" s="38" t="str">
        <f t="shared" si="215"/>
        <v/>
      </c>
      <c r="AJ660" s="210" t="str">
        <f t="shared" si="216"/>
        <v/>
      </c>
      <c r="AK660" s="211" t="str">
        <f t="shared" si="207"/>
        <v/>
      </c>
      <c r="AL660" s="212" t="str">
        <f t="shared" si="217"/>
        <v/>
      </c>
      <c r="AM660" s="213" t="str">
        <f t="shared" si="220"/>
        <v/>
      </c>
      <c r="AN660" s="213" t="str">
        <f t="shared" si="218"/>
        <v/>
      </c>
      <c r="AO660" s="212" t="str">
        <f t="shared" si="219"/>
        <v/>
      </c>
    </row>
    <row r="661" spans="1:41" x14ac:dyDescent="0.25">
      <c r="A661" s="72">
        <v>660</v>
      </c>
      <c r="B661" s="214"/>
      <c r="C661" s="214"/>
      <c r="D661" s="204"/>
      <c r="E661" s="204"/>
      <c r="F661" s="151"/>
      <c r="G661" s="151"/>
      <c r="H661" s="36"/>
      <c r="I661" s="80"/>
      <c r="J661" s="80"/>
      <c r="K661" s="81"/>
      <c r="L661" s="152"/>
      <c r="M661" s="152"/>
      <c r="N661" s="215"/>
      <c r="O661" s="152"/>
      <c r="P661" s="80"/>
      <c r="Q661" s="37" t="str">
        <f t="shared" si="208"/>
        <v/>
      </c>
      <c r="R661" s="37" t="str">
        <f t="shared" si="209"/>
        <v/>
      </c>
      <c r="S661" s="37" t="str">
        <f t="shared" si="210"/>
        <v/>
      </c>
      <c r="T661" s="69" t="str">
        <f t="shared" si="211"/>
        <v/>
      </c>
      <c r="U661" s="37" t="str">
        <f t="shared" si="205"/>
        <v/>
      </c>
      <c r="V661" s="37" t="str">
        <f t="shared" si="206"/>
        <v/>
      </c>
      <c r="W661" s="206" t="str">
        <f t="shared" si="203"/>
        <v/>
      </c>
      <c r="X661" s="206" t="str">
        <f t="shared" si="204"/>
        <v/>
      </c>
      <c r="Y661" s="37" t="str">
        <f t="shared" si="201"/>
        <v/>
      </c>
      <c r="Z661" s="37" t="str">
        <f t="shared" si="202"/>
        <v/>
      </c>
      <c r="AA661" s="38" t="str">
        <f t="shared" si="212"/>
        <v/>
      </c>
      <c r="AB661" s="39" t="str">
        <f t="shared" si="213"/>
        <v/>
      </c>
      <c r="AC661" s="146" t="str">
        <f>IF(ISBLANK($F661),"",IF(ISNA(VBLookup($F661,Сектора!$B$2:$G$6725,4)),"Unknown",VBLookup($F661,Сектора!$B$2:$G$6725,4)))</f>
        <v/>
      </c>
      <c r="AD661" s="146" t="str">
        <f>IF(ISBLANK($F661),"",IF(ISNA(VBLookup($F661,Сектора!$B$2:$G$6725,3)),"Unknown",VBLookup($F661,Сектора!$B$2:$G$6725,3)))</f>
        <v/>
      </c>
      <c r="AE661" s="146" t="str">
        <f>IF(ISBLANK($F661),"",IF(ISNA(VBLookup($F661,Сектора!$B$2:$G$6725,6)),"Unknown",VBLookup($F661,Сектора!$B$2:$G$6725,6)))</f>
        <v/>
      </c>
      <c r="AF661" s="146" t="str">
        <f>IF(ISNUMBER($B661),VBLookup(WEEKDAY($B661,2),Служебный!$I$2:$J$8,2),"")</f>
        <v/>
      </c>
      <c r="AG661" s="38" t="str">
        <f t="shared" si="214"/>
        <v/>
      </c>
      <c r="AH661" s="146" t="str">
        <f>IF(ISNUMBER($B661),VBLookup(MONTH($B661),Служебный!$L$2:$M$13,2),"")</f>
        <v/>
      </c>
      <c r="AI661" s="38" t="str">
        <f t="shared" si="215"/>
        <v/>
      </c>
      <c r="AJ661" s="210" t="str">
        <f t="shared" si="216"/>
        <v/>
      </c>
      <c r="AK661" s="211" t="str">
        <f t="shared" si="207"/>
        <v/>
      </c>
      <c r="AL661" s="212" t="str">
        <f t="shared" si="217"/>
        <v/>
      </c>
      <c r="AM661" s="213" t="str">
        <f t="shared" si="220"/>
        <v/>
      </c>
      <c r="AN661" s="213" t="str">
        <f t="shared" si="218"/>
        <v/>
      </c>
      <c r="AO661" s="212" t="str">
        <f t="shared" si="219"/>
        <v/>
      </c>
    </row>
    <row r="662" spans="1:41" x14ac:dyDescent="0.25">
      <c r="A662" s="72">
        <v>661</v>
      </c>
      <c r="B662" s="214"/>
      <c r="C662" s="214"/>
      <c r="D662" s="204"/>
      <c r="E662" s="204"/>
      <c r="F662" s="151"/>
      <c r="G662" s="151"/>
      <c r="H662" s="36"/>
      <c r="I662" s="80"/>
      <c r="J662" s="80"/>
      <c r="K662" s="81"/>
      <c r="L662" s="152"/>
      <c r="M662" s="152"/>
      <c r="N662" s="215"/>
      <c r="O662" s="152"/>
      <c r="P662" s="80"/>
      <c r="Q662" s="37" t="str">
        <f t="shared" si="208"/>
        <v/>
      </c>
      <c r="R662" s="37" t="str">
        <f t="shared" si="209"/>
        <v/>
      </c>
      <c r="S662" s="37" t="str">
        <f t="shared" si="210"/>
        <v/>
      </c>
      <c r="T662" s="69" t="str">
        <f t="shared" si="211"/>
        <v/>
      </c>
      <c r="U662" s="37" t="str">
        <f t="shared" si="205"/>
        <v/>
      </c>
      <c r="V662" s="37" t="str">
        <f t="shared" si="206"/>
        <v/>
      </c>
      <c r="W662" s="206" t="str">
        <f t="shared" si="203"/>
        <v/>
      </c>
      <c r="X662" s="206" t="str">
        <f t="shared" si="204"/>
        <v/>
      </c>
      <c r="Y662" s="37" t="str">
        <f t="shared" ref="Y662:Y725" si="221">IF(AND(ISNUMBER($Y661),ISNUMBER($U662)),$Y661+$U662,"")</f>
        <v/>
      </c>
      <c r="Z662" s="37" t="str">
        <f t="shared" ref="Z662:Z725" si="222">IF(AND(ISNUMBER($Z661),ISNUMBER($V662)),$Z661+$V662,"")</f>
        <v/>
      </c>
      <c r="AA662" s="38" t="str">
        <f t="shared" si="212"/>
        <v/>
      </c>
      <c r="AB662" s="39" t="str">
        <f t="shared" si="213"/>
        <v/>
      </c>
      <c r="AC662" s="146" t="str">
        <f>IF(ISBLANK($F662),"",IF(ISNA(VBLookup($F662,Сектора!$B$2:$G$6725,4)),"Unknown",VBLookup($F662,Сектора!$B$2:$G$6725,4)))</f>
        <v/>
      </c>
      <c r="AD662" s="146" t="str">
        <f>IF(ISBLANK($F662),"",IF(ISNA(VBLookup($F662,Сектора!$B$2:$G$6725,3)),"Unknown",VBLookup($F662,Сектора!$B$2:$G$6725,3)))</f>
        <v/>
      </c>
      <c r="AE662" s="146" t="str">
        <f>IF(ISBLANK($F662),"",IF(ISNA(VBLookup($F662,Сектора!$B$2:$G$6725,6)),"Unknown",VBLookup($F662,Сектора!$B$2:$G$6725,6)))</f>
        <v/>
      </c>
      <c r="AF662" s="146" t="str">
        <f>IF(ISNUMBER($B662),VBLookup(WEEKDAY($B662,2),Служебный!$I$2:$J$8,2),"")</f>
        <v/>
      </c>
      <c r="AG662" s="38" t="str">
        <f t="shared" si="214"/>
        <v/>
      </c>
      <c r="AH662" s="146" t="str">
        <f>IF(ISNUMBER($B662),VBLookup(MONTH($B662),Служебный!$L$2:$M$13,2),"")</f>
        <v/>
      </c>
      <c r="AI662" s="38" t="str">
        <f t="shared" si="215"/>
        <v/>
      </c>
      <c r="AJ662" s="210" t="str">
        <f t="shared" si="216"/>
        <v/>
      </c>
      <c r="AK662" s="211" t="str">
        <f t="shared" si="207"/>
        <v/>
      </c>
      <c r="AL662" s="212" t="str">
        <f t="shared" si="217"/>
        <v/>
      </c>
      <c r="AM662" s="213" t="str">
        <f t="shared" si="220"/>
        <v/>
      </c>
      <c r="AN662" s="213" t="str">
        <f t="shared" si="218"/>
        <v/>
      </c>
      <c r="AO662" s="212" t="str">
        <f t="shared" si="219"/>
        <v/>
      </c>
    </row>
    <row r="663" spans="1:41" x14ac:dyDescent="0.25">
      <c r="A663" s="72">
        <v>662</v>
      </c>
      <c r="B663" s="214"/>
      <c r="C663" s="214"/>
      <c r="D663" s="204"/>
      <c r="E663" s="204"/>
      <c r="F663" s="151"/>
      <c r="G663" s="151"/>
      <c r="H663" s="36"/>
      <c r="I663" s="80"/>
      <c r="J663" s="80"/>
      <c r="K663" s="81"/>
      <c r="L663" s="152"/>
      <c r="M663" s="152"/>
      <c r="N663" s="215"/>
      <c r="O663" s="152"/>
      <c r="P663" s="80"/>
      <c r="Q663" s="37" t="str">
        <f t="shared" si="208"/>
        <v/>
      </c>
      <c r="R663" s="37" t="str">
        <f t="shared" si="209"/>
        <v/>
      </c>
      <c r="S663" s="37" t="str">
        <f t="shared" si="210"/>
        <v/>
      </c>
      <c r="T663" s="69" t="str">
        <f t="shared" si="211"/>
        <v/>
      </c>
      <c r="U663" s="37" t="str">
        <f t="shared" si="205"/>
        <v/>
      </c>
      <c r="V663" s="37" t="str">
        <f t="shared" si="206"/>
        <v/>
      </c>
      <c r="W663" s="206" t="str">
        <f t="shared" si="203"/>
        <v/>
      </c>
      <c r="X663" s="206" t="str">
        <f t="shared" si="204"/>
        <v/>
      </c>
      <c r="Y663" s="37" t="str">
        <f t="shared" si="221"/>
        <v/>
      </c>
      <c r="Z663" s="37" t="str">
        <f t="shared" si="222"/>
        <v/>
      </c>
      <c r="AA663" s="38" t="str">
        <f t="shared" si="212"/>
        <v/>
      </c>
      <c r="AB663" s="39" t="str">
        <f t="shared" si="213"/>
        <v/>
      </c>
      <c r="AC663" s="146" t="str">
        <f>IF(ISBLANK($F663),"",IF(ISNA(VBLookup($F663,Сектора!$B$2:$G$6725,4)),"Unknown",VBLookup($F663,Сектора!$B$2:$G$6725,4)))</f>
        <v/>
      </c>
      <c r="AD663" s="146" t="str">
        <f>IF(ISBLANK($F663),"",IF(ISNA(VBLookup($F663,Сектора!$B$2:$G$6725,3)),"Unknown",VBLookup($F663,Сектора!$B$2:$G$6725,3)))</f>
        <v/>
      </c>
      <c r="AE663" s="146" t="str">
        <f>IF(ISBLANK($F663),"",IF(ISNA(VBLookup($F663,Сектора!$B$2:$G$6725,6)),"Unknown",VBLookup($F663,Сектора!$B$2:$G$6725,6)))</f>
        <v/>
      </c>
      <c r="AF663" s="146" t="str">
        <f>IF(ISNUMBER($B663),VBLookup(WEEKDAY($B663,2),Служебный!$I$2:$J$8,2),"")</f>
        <v/>
      </c>
      <c r="AG663" s="38" t="str">
        <f t="shared" si="214"/>
        <v/>
      </c>
      <c r="AH663" s="146" t="str">
        <f>IF(ISNUMBER($B663),VBLookup(MONTH($B663),Служебный!$L$2:$M$13,2),"")</f>
        <v/>
      </c>
      <c r="AI663" s="38" t="str">
        <f t="shared" si="215"/>
        <v/>
      </c>
      <c r="AJ663" s="210" t="str">
        <f t="shared" si="216"/>
        <v/>
      </c>
      <c r="AK663" s="211" t="str">
        <f t="shared" si="207"/>
        <v/>
      </c>
      <c r="AL663" s="212" t="str">
        <f t="shared" si="217"/>
        <v/>
      </c>
      <c r="AM663" s="213" t="str">
        <f t="shared" si="220"/>
        <v/>
      </c>
      <c r="AN663" s="213" t="str">
        <f t="shared" si="218"/>
        <v/>
      </c>
      <c r="AO663" s="212" t="str">
        <f t="shared" si="219"/>
        <v/>
      </c>
    </row>
    <row r="664" spans="1:41" x14ac:dyDescent="0.25">
      <c r="A664" s="72">
        <v>663</v>
      </c>
      <c r="B664" s="214"/>
      <c r="C664" s="214"/>
      <c r="D664" s="204"/>
      <c r="E664" s="204"/>
      <c r="F664" s="151"/>
      <c r="G664" s="151"/>
      <c r="H664" s="36"/>
      <c r="I664" s="80"/>
      <c r="J664" s="80"/>
      <c r="K664" s="81"/>
      <c r="L664" s="152"/>
      <c r="M664" s="152"/>
      <c r="N664" s="215"/>
      <c r="O664" s="152"/>
      <c r="P664" s="80"/>
      <c r="Q664" s="37" t="str">
        <f t="shared" si="208"/>
        <v/>
      </c>
      <c r="R664" s="37" t="str">
        <f t="shared" si="209"/>
        <v/>
      </c>
      <c r="S664" s="37" t="str">
        <f t="shared" si="210"/>
        <v/>
      </c>
      <c r="T664" s="69" t="str">
        <f t="shared" si="211"/>
        <v/>
      </c>
      <c r="U664" s="37" t="str">
        <f t="shared" si="205"/>
        <v/>
      </c>
      <c r="V664" s="37" t="str">
        <f t="shared" si="206"/>
        <v/>
      </c>
      <c r="W664" s="206" t="str">
        <f t="shared" si="203"/>
        <v/>
      </c>
      <c r="X664" s="206" t="str">
        <f t="shared" si="204"/>
        <v/>
      </c>
      <c r="Y664" s="37" t="str">
        <f t="shared" si="221"/>
        <v/>
      </c>
      <c r="Z664" s="37" t="str">
        <f t="shared" si="222"/>
        <v/>
      </c>
      <c r="AA664" s="38" t="str">
        <f t="shared" si="212"/>
        <v/>
      </c>
      <c r="AB664" s="39" t="str">
        <f t="shared" si="213"/>
        <v/>
      </c>
      <c r="AC664" s="146" t="str">
        <f>IF(ISBLANK($F664),"",IF(ISNA(VBLookup($F664,Сектора!$B$2:$G$6725,4)),"Unknown",VBLookup($F664,Сектора!$B$2:$G$6725,4)))</f>
        <v/>
      </c>
      <c r="AD664" s="146" t="str">
        <f>IF(ISBLANK($F664),"",IF(ISNA(VBLookup($F664,Сектора!$B$2:$G$6725,3)),"Unknown",VBLookup($F664,Сектора!$B$2:$G$6725,3)))</f>
        <v/>
      </c>
      <c r="AE664" s="146" t="str">
        <f>IF(ISBLANK($F664),"",IF(ISNA(VBLookup($F664,Сектора!$B$2:$G$6725,6)),"Unknown",VBLookup($F664,Сектора!$B$2:$G$6725,6)))</f>
        <v/>
      </c>
      <c r="AF664" s="146" t="str">
        <f>IF(ISNUMBER($B664),VBLookup(WEEKDAY($B664,2),Служебный!$I$2:$J$8,2),"")</f>
        <v/>
      </c>
      <c r="AG664" s="38" t="str">
        <f t="shared" si="214"/>
        <v/>
      </c>
      <c r="AH664" s="146" t="str">
        <f>IF(ISNUMBER($B664),VBLookup(MONTH($B664),Служебный!$L$2:$M$13,2),"")</f>
        <v/>
      </c>
      <c r="AI664" s="38" t="str">
        <f t="shared" si="215"/>
        <v/>
      </c>
      <c r="AJ664" s="210" t="str">
        <f t="shared" si="216"/>
        <v/>
      </c>
      <c r="AK664" s="211" t="str">
        <f t="shared" si="207"/>
        <v/>
      </c>
      <c r="AL664" s="212" t="str">
        <f t="shared" si="217"/>
        <v/>
      </c>
      <c r="AM664" s="213" t="str">
        <f t="shared" si="220"/>
        <v/>
      </c>
      <c r="AN664" s="213" t="str">
        <f t="shared" si="218"/>
        <v/>
      </c>
      <c r="AO664" s="212" t="str">
        <f t="shared" si="219"/>
        <v/>
      </c>
    </row>
    <row r="665" spans="1:41" x14ac:dyDescent="0.25">
      <c r="A665" s="72">
        <v>664</v>
      </c>
      <c r="B665" s="214"/>
      <c r="C665" s="214"/>
      <c r="D665" s="204"/>
      <c r="E665" s="204"/>
      <c r="F665" s="151"/>
      <c r="G665" s="151"/>
      <c r="H665" s="36"/>
      <c r="I665" s="80"/>
      <c r="J665" s="80"/>
      <c r="K665" s="81"/>
      <c r="L665" s="152"/>
      <c r="M665" s="152"/>
      <c r="N665" s="215"/>
      <c r="O665" s="152"/>
      <c r="P665" s="80"/>
      <c r="Q665" s="37" t="str">
        <f t="shared" si="208"/>
        <v/>
      </c>
      <c r="R665" s="37" t="str">
        <f t="shared" si="209"/>
        <v/>
      </c>
      <c r="S665" s="37" t="str">
        <f t="shared" si="210"/>
        <v/>
      </c>
      <c r="T665" s="69" t="str">
        <f t="shared" si="211"/>
        <v/>
      </c>
      <c r="U665" s="37" t="str">
        <f t="shared" si="205"/>
        <v/>
      </c>
      <c r="V665" s="37" t="str">
        <f t="shared" si="206"/>
        <v/>
      </c>
      <c r="W665" s="206" t="str">
        <f t="shared" ref="W665:W728" si="223">IF(AND(ISNUMBER($Y664),ISNUMBER($U665)),IF($Y664&gt;0,$U665/$Y664,0),"")</f>
        <v/>
      </c>
      <c r="X665" s="206" t="str">
        <f t="shared" ref="X665:X728" si="224">IF(AND(ISNUMBER($Z664),ISNUMBER($V665)),IF($Z664&gt;0,$V665/$Z664,0),"")</f>
        <v/>
      </c>
      <c r="Y665" s="37" t="str">
        <f t="shared" si="221"/>
        <v/>
      </c>
      <c r="Z665" s="37" t="str">
        <f t="shared" si="222"/>
        <v/>
      </c>
      <c r="AA665" s="38" t="str">
        <f t="shared" si="212"/>
        <v/>
      </c>
      <c r="AB665" s="39" t="str">
        <f t="shared" si="213"/>
        <v/>
      </c>
      <c r="AC665" s="146" t="str">
        <f>IF(ISBLANK($F665),"",IF(ISNA(VBLookup($F665,Сектора!$B$2:$G$6725,4)),"Unknown",VBLookup($F665,Сектора!$B$2:$G$6725,4)))</f>
        <v/>
      </c>
      <c r="AD665" s="146" t="str">
        <f>IF(ISBLANK($F665),"",IF(ISNA(VBLookup($F665,Сектора!$B$2:$G$6725,3)),"Unknown",VBLookup($F665,Сектора!$B$2:$G$6725,3)))</f>
        <v/>
      </c>
      <c r="AE665" s="146" t="str">
        <f>IF(ISBLANK($F665),"",IF(ISNA(VBLookup($F665,Сектора!$B$2:$G$6725,6)),"Unknown",VBLookup($F665,Сектора!$B$2:$G$6725,6)))</f>
        <v/>
      </c>
      <c r="AF665" s="146" t="str">
        <f>IF(ISNUMBER($B665),VBLookup(WEEKDAY($B665,2),Служебный!$I$2:$J$8,2),"")</f>
        <v/>
      </c>
      <c r="AG665" s="38" t="str">
        <f t="shared" si="214"/>
        <v/>
      </c>
      <c r="AH665" s="146" t="str">
        <f>IF(ISNUMBER($B665),VBLookup(MONTH($B665),Служебный!$L$2:$M$13,2),"")</f>
        <v/>
      </c>
      <c r="AI665" s="38" t="str">
        <f t="shared" si="215"/>
        <v/>
      </c>
      <c r="AJ665" s="210" t="str">
        <f t="shared" si="216"/>
        <v/>
      </c>
      <c r="AK665" s="211" t="str">
        <f t="shared" si="207"/>
        <v/>
      </c>
      <c r="AL665" s="212" t="str">
        <f t="shared" si="217"/>
        <v/>
      </c>
      <c r="AM665" s="213" t="str">
        <f t="shared" si="220"/>
        <v/>
      </c>
      <c r="AN665" s="213" t="str">
        <f t="shared" si="218"/>
        <v/>
      </c>
      <c r="AO665" s="212" t="str">
        <f t="shared" si="219"/>
        <v/>
      </c>
    </row>
    <row r="666" spans="1:41" x14ac:dyDescent="0.25">
      <c r="A666" s="72">
        <v>665</v>
      </c>
      <c r="B666" s="214"/>
      <c r="C666" s="214"/>
      <c r="D666" s="204"/>
      <c r="E666" s="204"/>
      <c r="F666" s="151"/>
      <c r="G666" s="151"/>
      <c r="H666" s="36"/>
      <c r="I666" s="80"/>
      <c r="J666" s="80"/>
      <c r="K666" s="81"/>
      <c r="L666" s="152"/>
      <c r="M666" s="152"/>
      <c r="N666" s="215"/>
      <c r="O666" s="152"/>
      <c r="P666" s="80"/>
      <c r="Q666" s="37" t="str">
        <f t="shared" si="208"/>
        <v/>
      </c>
      <c r="R666" s="37" t="str">
        <f t="shared" si="209"/>
        <v/>
      </c>
      <c r="S666" s="37" t="str">
        <f t="shared" si="210"/>
        <v/>
      </c>
      <c r="T666" s="69" t="str">
        <f t="shared" si="211"/>
        <v/>
      </c>
      <c r="U666" s="37" t="str">
        <f t="shared" si="205"/>
        <v/>
      </c>
      <c r="V666" s="37" t="str">
        <f t="shared" si="206"/>
        <v/>
      </c>
      <c r="W666" s="206" t="str">
        <f t="shared" si="223"/>
        <v/>
      </c>
      <c r="X666" s="206" t="str">
        <f t="shared" si="224"/>
        <v/>
      </c>
      <c r="Y666" s="37" t="str">
        <f t="shared" si="221"/>
        <v/>
      </c>
      <c r="Z666" s="37" t="str">
        <f t="shared" si="222"/>
        <v/>
      </c>
      <c r="AA666" s="38" t="str">
        <f t="shared" si="212"/>
        <v/>
      </c>
      <c r="AB666" s="39" t="str">
        <f t="shared" si="213"/>
        <v/>
      </c>
      <c r="AC666" s="146" t="str">
        <f>IF(ISBLANK($F666),"",IF(ISNA(VBLookup($F666,Сектора!$B$2:$G$6725,4)),"Unknown",VBLookup($F666,Сектора!$B$2:$G$6725,4)))</f>
        <v/>
      </c>
      <c r="AD666" s="146" t="str">
        <f>IF(ISBLANK($F666),"",IF(ISNA(VBLookup($F666,Сектора!$B$2:$G$6725,3)),"Unknown",VBLookup($F666,Сектора!$B$2:$G$6725,3)))</f>
        <v/>
      </c>
      <c r="AE666" s="146" t="str">
        <f>IF(ISBLANK($F666),"",IF(ISNA(VBLookup($F666,Сектора!$B$2:$G$6725,6)),"Unknown",VBLookup($F666,Сектора!$B$2:$G$6725,6)))</f>
        <v/>
      </c>
      <c r="AF666" s="146" t="str">
        <f>IF(ISNUMBER($B666),VBLookup(WEEKDAY($B666,2),Служебный!$I$2:$J$8,2),"")</f>
        <v/>
      </c>
      <c r="AG666" s="38" t="str">
        <f t="shared" si="214"/>
        <v/>
      </c>
      <c r="AH666" s="146" t="str">
        <f>IF(ISNUMBER($B666),VBLookup(MONTH($B666),Служебный!$L$2:$M$13,2),"")</f>
        <v/>
      </c>
      <c r="AI666" s="38" t="str">
        <f t="shared" si="215"/>
        <v/>
      </c>
      <c r="AJ666" s="210" t="str">
        <f t="shared" si="216"/>
        <v/>
      </c>
      <c r="AK666" s="211" t="str">
        <f t="shared" si="207"/>
        <v/>
      </c>
      <c r="AL666" s="212" t="str">
        <f t="shared" si="217"/>
        <v/>
      </c>
      <c r="AM666" s="213" t="str">
        <f t="shared" si="220"/>
        <v/>
      </c>
      <c r="AN666" s="213" t="str">
        <f t="shared" si="218"/>
        <v/>
      </c>
      <c r="AO666" s="212" t="str">
        <f t="shared" si="219"/>
        <v/>
      </c>
    </row>
    <row r="667" spans="1:41" x14ac:dyDescent="0.25">
      <c r="A667" s="72">
        <v>666</v>
      </c>
      <c r="B667" s="214"/>
      <c r="C667" s="214"/>
      <c r="D667" s="204"/>
      <c r="E667" s="204"/>
      <c r="F667" s="151"/>
      <c r="G667" s="151"/>
      <c r="H667" s="36"/>
      <c r="I667" s="80"/>
      <c r="J667" s="80"/>
      <c r="K667" s="81"/>
      <c r="L667" s="152"/>
      <c r="M667" s="152"/>
      <c r="N667" s="215"/>
      <c r="O667" s="152"/>
      <c r="P667" s="80"/>
      <c r="Q667" s="37" t="str">
        <f t="shared" si="208"/>
        <v/>
      </c>
      <c r="R667" s="37" t="str">
        <f t="shared" si="209"/>
        <v/>
      </c>
      <c r="S667" s="37" t="str">
        <f t="shared" si="210"/>
        <v/>
      </c>
      <c r="T667" s="69" t="str">
        <f t="shared" si="211"/>
        <v/>
      </c>
      <c r="U667" s="37" t="str">
        <f t="shared" si="205"/>
        <v/>
      </c>
      <c r="V667" s="37" t="str">
        <f t="shared" si="206"/>
        <v/>
      </c>
      <c r="W667" s="206" t="str">
        <f t="shared" si="223"/>
        <v/>
      </c>
      <c r="X667" s="206" t="str">
        <f t="shared" si="224"/>
        <v/>
      </c>
      <c r="Y667" s="37" t="str">
        <f t="shared" si="221"/>
        <v/>
      </c>
      <c r="Z667" s="37" t="str">
        <f t="shared" si="222"/>
        <v/>
      </c>
      <c r="AA667" s="38" t="str">
        <f t="shared" si="212"/>
        <v/>
      </c>
      <c r="AB667" s="39" t="str">
        <f t="shared" si="213"/>
        <v/>
      </c>
      <c r="AC667" s="146" t="str">
        <f>IF(ISBLANK($F667),"",IF(ISNA(VBLookup($F667,Сектора!$B$2:$G$6725,4)),"Unknown",VBLookup($F667,Сектора!$B$2:$G$6725,4)))</f>
        <v/>
      </c>
      <c r="AD667" s="146" t="str">
        <f>IF(ISBLANK($F667),"",IF(ISNA(VBLookup($F667,Сектора!$B$2:$G$6725,3)),"Unknown",VBLookup($F667,Сектора!$B$2:$G$6725,3)))</f>
        <v/>
      </c>
      <c r="AE667" s="146" t="str">
        <f>IF(ISBLANK($F667),"",IF(ISNA(VBLookup($F667,Сектора!$B$2:$G$6725,6)),"Unknown",VBLookup($F667,Сектора!$B$2:$G$6725,6)))</f>
        <v/>
      </c>
      <c r="AF667" s="146" t="str">
        <f>IF(ISNUMBER($B667),VBLookup(WEEKDAY($B667,2),Служебный!$I$2:$J$8,2),"")</f>
        <v/>
      </c>
      <c r="AG667" s="38" t="str">
        <f t="shared" si="214"/>
        <v/>
      </c>
      <c r="AH667" s="146" t="str">
        <f>IF(ISNUMBER($B667),VBLookup(MONTH($B667),Служебный!$L$2:$M$13,2),"")</f>
        <v/>
      </c>
      <c r="AI667" s="38" t="str">
        <f t="shared" si="215"/>
        <v/>
      </c>
      <c r="AJ667" s="210" t="str">
        <f t="shared" si="216"/>
        <v/>
      </c>
      <c r="AK667" s="211" t="str">
        <f t="shared" si="207"/>
        <v/>
      </c>
      <c r="AL667" s="212" t="str">
        <f t="shared" si="217"/>
        <v/>
      </c>
      <c r="AM667" s="213" t="str">
        <f t="shared" si="220"/>
        <v/>
      </c>
      <c r="AN667" s="213" t="str">
        <f t="shared" si="218"/>
        <v/>
      </c>
      <c r="AO667" s="212" t="str">
        <f t="shared" si="219"/>
        <v/>
      </c>
    </row>
    <row r="668" spans="1:41" x14ac:dyDescent="0.25">
      <c r="A668" s="72">
        <v>667</v>
      </c>
      <c r="B668" s="214"/>
      <c r="C668" s="214"/>
      <c r="D668" s="204"/>
      <c r="E668" s="204"/>
      <c r="F668" s="151"/>
      <c r="G668" s="151"/>
      <c r="H668" s="36"/>
      <c r="I668" s="80"/>
      <c r="J668" s="80"/>
      <c r="K668" s="81"/>
      <c r="L668" s="152"/>
      <c r="M668" s="152"/>
      <c r="N668" s="215"/>
      <c r="O668" s="152"/>
      <c r="P668" s="80"/>
      <c r="Q668" s="37" t="str">
        <f t="shared" si="208"/>
        <v/>
      </c>
      <c r="R668" s="37" t="str">
        <f t="shared" si="209"/>
        <v/>
      </c>
      <c r="S668" s="37" t="str">
        <f t="shared" si="210"/>
        <v/>
      </c>
      <c r="T668" s="69" t="str">
        <f t="shared" si="211"/>
        <v/>
      </c>
      <c r="U668" s="37" t="str">
        <f t="shared" si="205"/>
        <v/>
      </c>
      <c r="V668" s="37" t="str">
        <f t="shared" si="206"/>
        <v/>
      </c>
      <c r="W668" s="206" t="str">
        <f t="shared" si="223"/>
        <v/>
      </c>
      <c r="X668" s="206" t="str">
        <f t="shared" si="224"/>
        <v/>
      </c>
      <c r="Y668" s="37" t="str">
        <f t="shared" si="221"/>
        <v/>
      </c>
      <c r="Z668" s="37" t="str">
        <f t="shared" si="222"/>
        <v/>
      </c>
      <c r="AA668" s="38" t="str">
        <f t="shared" si="212"/>
        <v/>
      </c>
      <c r="AB668" s="39" t="str">
        <f t="shared" si="213"/>
        <v/>
      </c>
      <c r="AC668" s="146" t="str">
        <f>IF(ISBLANK($F668),"",IF(ISNA(VBLookup($F668,Сектора!$B$2:$G$6725,4)),"Unknown",VBLookup($F668,Сектора!$B$2:$G$6725,4)))</f>
        <v/>
      </c>
      <c r="AD668" s="146" t="str">
        <f>IF(ISBLANK($F668),"",IF(ISNA(VBLookup($F668,Сектора!$B$2:$G$6725,3)),"Unknown",VBLookup($F668,Сектора!$B$2:$G$6725,3)))</f>
        <v/>
      </c>
      <c r="AE668" s="146" t="str">
        <f>IF(ISBLANK($F668),"",IF(ISNA(VBLookup($F668,Сектора!$B$2:$G$6725,6)),"Unknown",VBLookup($F668,Сектора!$B$2:$G$6725,6)))</f>
        <v/>
      </c>
      <c r="AF668" s="146" t="str">
        <f>IF(ISNUMBER($B668),VBLookup(WEEKDAY($B668,2),Служебный!$I$2:$J$8,2),"")</f>
        <v/>
      </c>
      <c r="AG668" s="38" t="str">
        <f t="shared" si="214"/>
        <v/>
      </c>
      <c r="AH668" s="146" t="str">
        <f>IF(ISNUMBER($B668),VBLookup(MONTH($B668),Служебный!$L$2:$M$13,2),"")</f>
        <v/>
      </c>
      <c r="AI668" s="38" t="str">
        <f t="shared" si="215"/>
        <v/>
      </c>
      <c r="AJ668" s="210" t="str">
        <f t="shared" si="216"/>
        <v/>
      </c>
      <c r="AK668" s="211" t="str">
        <f t="shared" si="207"/>
        <v/>
      </c>
      <c r="AL668" s="212" t="str">
        <f t="shared" si="217"/>
        <v/>
      </c>
      <c r="AM668" s="213" t="str">
        <f t="shared" si="220"/>
        <v/>
      </c>
      <c r="AN668" s="213" t="str">
        <f t="shared" si="218"/>
        <v/>
      </c>
      <c r="AO668" s="212" t="str">
        <f t="shared" si="219"/>
        <v/>
      </c>
    </row>
    <row r="669" spans="1:41" x14ac:dyDescent="0.25">
      <c r="A669" s="72">
        <v>668</v>
      </c>
      <c r="B669" s="214"/>
      <c r="C669" s="214"/>
      <c r="D669" s="204"/>
      <c r="E669" s="204"/>
      <c r="F669" s="151"/>
      <c r="G669" s="151"/>
      <c r="H669" s="36"/>
      <c r="I669" s="80"/>
      <c r="J669" s="80"/>
      <c r="K669" s="81"/>
      <c r="L669" s="152"/>
      <c r="M669" s="152"/>
      <c r="N669" s="215"/>
      <c r="O669" s="152"/>
      <c r="P669" s="80"/>
      <c r="Q669" s="37" t="str">
        <f t="shared" si="208"/>
        <v/>
      </c>
      <c r="R669" s="37" t="str">
        <f t="shared" si="209"/>
        <v/>
      </c>
      <c r="S669" s="37" t="str">
        <f t="shared" si="210"/>
        <v/>
      </c>
      <c r="T669" s="69" t="str">
        <f t="shared" si="211"/>
        <v/>
      </c>
      <c r="U669" s="37" t="str">
        <f t="shared" si="205"/>
        <v/>
      </c>
      <c r="V669" s="37" t="str">
        <f t="shared" si="206"/>
        <v/>
      </c>
      <c r="W669" s="206" t="str">
        <f t="shared" si="223"/>
        <v/>
      </c>
      <c r="X669" s="206" t="str">
        <f t="shared" si="224"/>
        <v/>
      </c>
      <c r="Y669" s="37" t="str">
        <f t="shared" si="221"/>
        <v/>
      </c>
      <c r="Z669" s="37" t="str">
        <f t="shared" si="222"/>
        <v/>
      </c>
      <c r="AA669" s="38" t="str">
        <f t="shared" si="212"/>
        <v/>
      </c>
      <c r="AB669" s="39" t="str">
        <f t="shared" si="213"/>
        <v/>
      </c>
      <c r="AC669" s="146" t="str">
        <f>IF(ISBLANK($F669),"",IF(ISNA(VBLookup($F669,Сектора!$B$2:$G$6725,4)),"Unknown",VBLookup($F669,Сектора!$B$2:$G$6725,4)))</f>
        <v/>
      </c>
      <c r="AD669" s="146" t="str">
        <f>IF(ISBLANK($F669),"",IF(ISNA(VBLookup($F669,Сектора!$B$2:$G$6725,3)),"Unknown",VBLookup($F669,Сектора!$B$2:$G$6725,3)))</f>
        <v/>
      </c>
      <c r="AE669" s="146" t="str">
        <f>IF(ISBLANK($F669),"",IF(ISNA(VBLookup($F669,Сектора!$B$2:$G$6725,6)),"Unknown",VBLookup($F669,Сектора!$B$2:$G$6725,6)))</f>
        <v/>
      </c>
      <c r="AF669" s="146" t="str">
        <f>IF(ISNUMBER($B669),VBLookup(WEEKDAY($B669,2),Служебный!$I$2:$J$8,2),"")</f>
        <v/>
      </c>
      <c r="AG669" s="38" t="str">
        <f t="shared" si="214"/>
        <v/>
      </c>
      <c r="AH669" s="146" t="str">
        <f>IF(ISNUMBER($B669),VBLookup(MONTH($B669),Служебный!$L$2:$M$13,2),"")</f>
        <v/>
      </c>
      <c r="AI669" s="38" t="str">
        <f t="shared" si="215"/>
        <v/>
      </c>
      <c r="AJ669" s="210" t="str">
        <f t="shared" si="216"/>
        <v/>
      </c>
      <c r="AK669" s="211" t="str">
        <f t="shared" si="207"/>
        <v/>
      </c>
      <c r="AL669" s="212" t="str">
        <f t="shared" si="217"/>
        <v/>
      </c>
      <c r="AM669" s="213" t="str">
        <f t="shared" si="220"/>
        <v/>
      </c>
      <c r="AN669" s="213" t="str">
        <f t="shared" si="218"/>
        <v/>
      </c>
      <c r="AO669" s="212" t="str">
        <f t="shared" si="219"/>
        <v/>
      </c>
    </row>
    <row r="670" spans="1:41" x14ac:dyDescent="0.25">
      <c r="A670" s="72">
        <v>669</v>
      </c>
      <c r="B670" s="214"/>
      <c r="C670" s="214"/>
      <c r="D670" s="204"/>
      <c r="E670" s="204"/>
      <c r="F670" s="151"/>
      <c r="G670" s="151"/>
      <c r="H670" s="36"/>
      <c r="I670" s="80"/>
      <c r="J670" s="80"/>
      <c r="K670" s="81"/>
      <c r="L670" s="152"/>
      <c r="M670" s="152"/>
      <c r="N670" s="215"/>
      <c r="O670" s="152"/>
      <c r="P670" s="80"/>
      <c r="Q670" s="37" t="str">
        <f t="shared" si="208"/>
        <v/>
      </c>
      <c r="R670" s="37" t="str">
        <f t="shared" si="209"/>
        <v/>
      </c>
      <c r="S670" s="37" t="str">
        <f t="shared" si="210"/>
        <v/>
      </c>
      <c r="T670" s="69" t="str">
        <f t="shared" si="211"/>
        <v/>
      </c>
      <c r="U670" s="37" t="str">
        <f t="shared" si="205"/>
        <v/>
      </c>
      <c r="V670" s="37" t="str">
        <f t="shared" si="206"/>
        <v/>
      </c>
      <c r="W670" s="206" t="str">
        <f t="shared" si="223"/>
        <v/>
      </c>
      <c r="X670" s="206" t="str">
        <f t="shared" si="224"/>
        <v/>
      </c>
      <c r="Y670" s="37" t="str">
        <f t="shared" si="221"/>
        <v/>
      </c>
      <c r="Z670" s="37" t="str">
        <f t="shared" si="222"/>
        <v/>
      </c>
      <c r="AA670" s="38" t="str">
        <f t="shared" si="212"/>
        <v/>
      </c>
      <c r="AB670" s="39" t="str">
        <f t="shared" si="213"/>
        <v/>
      </c>
      <c r="AC670" s="146" t="str">
        <f>IF(ISBLANK($F670),"",IF(ISNA(VBLookup($F670,Сектора!$B$2:$G$6725,4)),"Unknown",VBLookup($F670,Сектора!$B$2:$G$6725,4)))</f>
        <v/>
      </c>
      <c r="AD670" s="146" t="str">
        <f>IF(ISBLANK($F670),"",IF(ISNA(VBLookup($F670,Сектора!$B$2:$G$6725,3)),"Unknown",VBLookup($F670,Сектора!$B$2:$G$6725,3)))</f>
        <v/>
      </c>
      <c r="AE670" s="146" t="str">
        <f>IF(ISBLANK($F670),"",IF(ISNA(VBLookup($F670,Сектора!$B$2:$G$6725,6)),"Unknown",VBLookup($F670,Сектора!$B$2:$G$6725,6)))</f>
        <v/>
      </c>
      <c r="AF670" s="146" t="str">
        <f>IF(ISNUMBER($B670),VBLookup(WEEKDAY($B670,2),Служебный!$I$2:$J$8,2),"")</f>
        <v/>
      </c>
      <c r="AG670" s="38" t="str">
        <f t="shared" si="214"/>
        <v/>
      </c>
      <c r="AH670" s="146" t="str">
        <f>IF(ISNUMBER($B670),VBLookup(MONTH($B670),Служебный!$L$2:$M$13,2),"")</f>
        <v/>
      </c>
      <c r="AI670" s="38" t="str">
        <f t="shared" si="215"/>
        <v/>
      </c>
      <c r="AJ670" s="210" t="str">
        <f t="shared" si="216"/>
        <v/>
      </c>
      <c r="AK670" s="211" t="str">
        <f t="shared" si="207"/>
        <v/>
      </c>
      <c r="AL670" s="212" t="str">
        <f t="shared" si="217"/>
        <v/>
      </c>
      <c r="AM670" s="213" t="str">
        <f t="shared" si="220"/>
        <v/>
      </c>
      <c r="AN670" s="213" t="str">
        <f t="shared" si="218"/>
        <v/>
      </c>
      <c r="AO670" s="212" t="str">
        <f t="shared" si="219"/>
        <v/>
      </c>
    </row>
    <row r="671" spans="1:41" x14ac:dyDescent="0.25">
      <c r="A671" s="72">
        <v>670</v>
      </c>
      <c r="B671" s="214"/>
      <c r="C671" s="214"/>
      <c r="D671" s="204"/>
      <c r="E671" s="204"/>
      <c r="F671" s="151"/>
      <c r="G671" s="151"/>
      <c r="H671" s="36"/>
      <c r="I671" s="80"/>
      <c r="J671" s="80"/>
      <c r="K671" s="81"/>
      <c r="L671" s="152"/>
      <c r="M671" s="152"/>
      <c r="N671" s="215"/>
      <c r="O671" s="152"/>
      <c r="P671" s="80"/>
      <c r="Q671" s="37" t="str">
        <f t="shared" si="208"/>
        <v/>
      </c>
      <c r="R671" s="37" t="str">
        <f t="shared" si="209"/>
        <v/>
      </c>
      <c r="S671" s="37" t="str">
        <f t="shared" si="210"/>
        <v/>
      </c>
      <c r="T671" s="69" t="str">
        <f t="shared" si="211"/>
        <v/>
      </c>
      <c r="U671" s="37" t="str">
        <f t="shared" si="205"/>
        <v/>
      </c>
      <c r="V671" s="37" t="str">
        <f t="shared" si="206"/>
        <v/>
      </c>
      <c r="W671" s="206" t="str">
        <f t="shared" si="223"/>
        <v/>
      </c>
      <c r="X671" s="206" t="str">
        <f t="shared" si="224"/>
        <v/>
      </c>
      <c r="Y671" s="37" t="str">
        <f t="shared" si="221"/>
        <v/>
      </c>
      <c r="Z671" s="37" t="str">
        <f t="shared" si="222"/>
        <v/>
      </c>
      <c r="AA671" s="38" t="str">
        <f t="shared" si="212"/>
        <v/>
      </c>
      <c r="AB671" s="39" t="str">
        <f t="shared" si="213"/>
        <v/>
      </c>
      <c r="AC671" s="146" t="str">
        <f>IF(ISBLANK($F671),"",IF(ISNA(VBLookup($F671,Сектора!$B$2:$G$6725,4)),"Unknown",VBLookup($F671,Сектора!$B$2:$G$6725,4)))</f>
        <v/>
      </c>
      <c r="AD671" s="146" t="str">
        <f>IF(ISBLANK($F671),"",IF(ISNA(VBLookup($F671,Сектора!$B$2:$G$6725,3)),"Unknown",VBLookup($F671,Сектора!$B$2:$G$6725,3)))</f>
        <v/>
      </c>
      <c r="AE671" s="146" t="str">
        <f>IF(ISBLANK($F671),"",IF(ISNA(VBLookup($F671,Сектора!$B$2:$G$6725,6)),"Unknown",VBLookup($F671,Сектора!$B$2:$G$6725,6)))</f>
        <v/>
      </c>
      <c r="AF671" s="146" t="str">
        <f>IF(ISNUMBER($B671),VBLookup(WEEKDAY($B671,2),Служебный!$I$2:$J$8,2),"")</f>
        <v/>
      </c>
      <c r="AG671" s="38" t="str">
        <f t="shared" si="214"/>
        <v/>
      </c>
      <c r="AH671" s="146" t="str">
        <f>IF(ISNUMBER($B671),VBLookup(MONTH($B671),Служебный!$L$2:$M$13,2),"")</f>
        <v/>
      </c>
      <c r="AI671" s="38" t="str">
        <f t="shared" si="215"/>
        <v/>
      </c>
      <c r="AJ671" s="210" t="str">
        <f t="shared" si="216"/>
        <v/>
      </c>
      <c r="AK671" s="211" t="str">
        <f t="shared" si="207"/>
        <v/>
      </c>
      <c r="AL671" s="212" t="str">
        <f t="shared" si="217"/>
        <v/>
      </c>
      <c r="AM671" s="213" t="str">
        <f t="shared" si="220"/>
        <v/>
      </c>
      <c r="AN671" s="213" t="str">
        <f t="shared" si="218"/>
        <v/>
      </c>
      <c r="AO671" s="212" t="str">
        <f t="shared" si="219"/>
        <v/>
      </c>
    </row>
    <row r="672" spans="1:41" x14ac:dyDescent="0.25">
      <c r="A672" s="72">
        <v>671</v>
      </c>
      <c r="B672" s="214"/>
      <c r="C672" s="214"/>
      <c r="D672" s="204"/>
      <c r="E672" s="204"/>
      <c r="F672" s="151"/>
      <c r="G672" s="151"/>
      <c r="H672" s="36"/>
      <c r="I672" s="80"/>
      <c r="J672" s="80"/>
      <c r="K672" s="81"/>
      <c r="L672" s="152"/>
      <c r="M672" s="152"/>
      <c r="N672" s="215"/>
      <c r="O672" s="152"/>
      <c r="P672" s="80"/>
      <c r="Q672" s="37" t="str">
        <f t="shared" si="208"/>
        <v/>
      </c>
      <c r="R672" s="37" t="str">
        <f t="shared" si="209"/>
        <v/>
      </c>
      <c r="S672" s="37" t="str">
        <f t="shared" si="210"/>
        <v/>
      </c>
      <c r="T672" s="69" t="str">
        <f t="shared" si="211"/>
        <v/>
      </c>
      <c r="U672" s="37" t="str">
        <f t="shared" si="205"/>
        <v/>
      </c>
      <c r="V672" s="37" t="str">
        <f t="shared" si="206"/>
        <v/>
      </c>
      <c r="W672" s="206" t="str">
        <f t="shared" si="223"/>
        <v/>
      </c>
      <c r="X672" s="206" t="str">
        <f t="shared" si="224"/>
        <v/>
      </c>
      <c r="Y672" s="37" t="str">
        <f t="shared" si="221"/>
        <v/>
      </c>
      <c r="Z672" s="37" t="str">
        <f t="shared" si="222"/>
        <v/>
      </c>
      <c r="AA672" s="38" t="str">
        <f t="shared" si="212"/>
        <v/>
      </c>
      <c r="AB672" s="39" t="str">
        <f t="shared" si="213"/>
        <v/>
      </c>
      <c r="AC672" s="146" t="str">
        <f>IF(ISBLANK($F672),"",IF(ISNA(VBLookup($F672,Сектора!$B$2:$G$6725,4)),"Unknown",VBLookup($F672,Сектора!$B$2:$G$6725,4)))</f>
        <v/>
      </c>
      <c r="AD672" s="146" t="str">
        <f>IF(ISBLANK($F672),"",IF(ISNA(VBLookup($F672,Сектора!$B$2:$G$6725,3)),"Unknown",VBLookup($F672,Сектора!$B$2:$G$6725,3)))</f>
        <v/>
      </c>
      <c r="AE672" s="146" t="str">
        <f>IF(ISBLANK($F672),"",IF(ISNA(VBLookup($F672,Сектора!$B$2:$G$6725,6)),"Unknown",VBLookup($F672,Сектора!$B$2:$G$6725,6)))</f>
        <v/>
      </c>
      <c r="AF672" s="146" t="str">
        <f>IF(ISNUMBER($B672),VBLookup(WEEKDAY($B672,2),Служебный!$I$2:$J$8,2),"")</f>
        <v/>
      </c>
      <c r="AG672" s="38" t="str">
        <f t="shared" si="214"/>
        <v/>
      </c>
      <c r="AH672" s="146" t="str">
        <f>IF(ISNUMBER($B672),VBLookup(MONTH($B672),Служебный!$L$2:$M$13,2),"")</f>
        <v/>
      </c>
      <c r="AI672" s="38" t="str">
        <f t="shared" si="215"/>
        <v/>
      </c>
      <c r="AJ672" s="210" t="str">
        <f t="shared" si="216"/>
        <v/>
      </c>
      <c r="AK672" s="211" t="str">
        <f t="shared" si="207"/>
        <v/>
      </c>
      <c r="AL672" s="212" t="str">
        <f t="shared" si="217"/>
        <v/>
      </c>
      <c r="AM672" s="213" t="str">
        <f t="shared" si="220"/>
        <v/>
      </c>
      <c r="AN672" s="213" t="str">
        <f t="shared" si="218"/>
        <v/>
      </c>
      <c r="AO672" s="212" t="str">
        <f t="shared" si="219"/>
        <v/>
      </c>
    </row>
    <row r="673" spans="1:41" x14ac:dyDescent="0.25">
      <c r="A673" s="72">
        <v>672</v>
      </c>
      <c r="B673" s="214"/>
      <c r="C673" s="214"/>
      <c r="D673" s="204"/>
      <c r="E673" s="204"/>
      <c r="F673" s="151"/>
      <c r="G673" s="151"/>
      <c r="H673" s="36"/>
      <c r="I673" s="80"/>
      <c r="J673" s="80"/>
      <c r="K673" s="81"/>
      <c r="L673" s="152"/>
      <c r="M673" s="152"/>
      <c r="N673" s="215"/>
      <c r="O673" s="152"/>
      <c r="P673" s="80"/>
      <c r="Q673" s="37" t="str">
        <f t="shared" si="208"/>
        <v/>
      </c>
      <c r="R673" s="37" t="str">
        <f t="shared" si="209"/>
        <v/>
      </c>
      <c r="S673" s="37" t="str">
        <f t="shared" si="210"/>
        <v/>
      </c>
      <c r="T673" s="69" t="str">
        <f t="shared" si="211"/>
        <v/>
      </c>
      <c r="U673" s="37" t="str">
        <f t="shared" si="205"/>
        <v/>
      </c>
      <c r="V673" s="37" t="str">
        <f t="shared" si="206"/>
        <v/>
      </c>
      <c r="W673" s="206" t="str">
        <f t="shared" si="223"/>
        <v/>
      </c>
      <c r="X673" s="206" t="str">
        <f t="shared" si="224"/>
        <v/>
      </c>
      <c r="Y673" s="37" t="str">
        <f t="shared" si="221"/>
        <v/>
      </c>
      <c r="Z673" s="37" t="str">
        <f t="shared" si="222"/>
        <v/>
      </c>
      <c r="AA673" s="38" t="str">
        <f t="shared" si="212"/>
        <v/>
      </c>
      <c r="AB673" s="39" t="str">
        <f t="shared" si="213"/>
        <v/>
      </c>
      <c r="AC673" s="146" t="str">
        <f>IF(ISBLANK($F673),"",IF(ISNA(VBLookup($F673,Сектора!$B$2:$G$6725,4)),"Unknown",VBLookup($F673,Сектора!$B$2:$G$6725,4)))</f>
        <v/>
      </c>
      <c r="AD673" s="146" t="str">
        <f>IF(ISBLANK($F673),"",IF(ISNA(VBLookup($F673,Сектора!$B$2:$G$6725,3)),"Unknown",VBLookup($F673,Сектора!$B$2:$G$6725,3)))</f>
        <v/>
      </c>
      <c r="AE673" s="146" t="str">
        <f>IF(ISBLANK($F673),"",IF(ISNA(VBLookup($F673,Сектора!$B$2:$G$6725,6)),"Unknown",VBLookup($F673,Сектора!$B$2:$G$6725,6)))</f>
        <v/>
      </c>
      <c r="AF673" s="146" t="str">
        <f>IF(ISNUMBER($B673),VBLookup(WEEKDAY($B673,2),Служебный!$I$2:$J$8,2),"")</f>
        <v/>
      </c>
      <c r="AG673" s="38" t="str">
        <f t="shared" si="214"/>
        <v/>
      </c>
      <c r="AH673" s="146" t="str">
        <f>IF(ISNUMBER($B673),VBLookup(MONTH($B673),Служебный!$L$2:$M$13,2),"")</f>
        <v/>
      </c>
      <c r="AI673" s="38" t="str">
        <f t="shared" si="215"/>
        <v/>
      </c>
      <c r="AJ673" s="210" t="str">
        <f t="shared" si="216"/>
        <v/>
      </c>
      <c r="AK673" s="211" t="str">
        <f t="shared" si="207"/>
        <v/>
      </c>
      <c r="AL673" s="212" t="str">
        <f t="shared" si="217"/>
        <v/>
      </c>
      <c r="AM673" s="213" t="str">
        <f t="shared" si="220"/>
        <v/>
      </c>
      <c r="AN673" s="213" t="str">
        <f t="shared" si="218"/>
        <v/>
      </c>
      <c r="AO673" s="212" t="str">
        <f t="shared" si="219"/>
        <v/>
      </c>
    </row>
    <row r="674" spans="1:41" x14ac:dyDescent="0.25">
      <c r="A674" s="72">
        <v>673</v>
      </c>
      <c r="B674" s="214"/>
      <c r="C674" s="214"/>
      <c r="D674" s="204"/>
      <c r="E674" s="204"/>
      <c r="F674" s="151"/>
      <c r="G674" s="151"/>
      <c r="H674" s="36"/>
      <c r="I674" s="80"/>
      <c r="J674" s="80"/>
      <c r="K674" s="81"/>
      <c r="L674" s="152"/>
      <c r="M674" s="152"/>
      <c r="N674" s="215"/>
      <c r="O674" s="152"/>
      <c r="P674" s="80"/>
      <c r="Q674" s="37" t="str">
        <f t="shared" si="208"/>
        <v/>
      </c>
      <c r="R674" s="37" t="str">
        <f t="shared" si="209"/>
        <v/>
      </c>
      <c r="S674" s="37" t="str">
        <f t="shared" si="210"/>
        <v/>
      </c>
      <c r="T674" s="69" t="str">
        <f t="shared" si="211"/>
        <v/>
      </c>
      <c r="U674" s="37" t="str">
        <f t="shared" si="205"/>
        <v/>
      </c>
      <c r="V674" s="37" t="str">
        <f t="shared" si="206"/>
        <v/>
      </c>
      <c r="W674" s="206" t="str">
        <f t="shared" si="223"/>
        <v/>
      </c>
      <c r="X674" s="206" t="str">
        <f t="shared" si="224"/>
        <v/>
      </c>
      <c r="Y674" s="37" t="str">
        <f t="shared" si="221"/>
        <v/>
      </c>
      <c r="Z674" s="37" t="str">
        <f t="shared" si="222"/>
        <v/>
      </c>
      <c r="AA674" s="38" t="str">
        <f t="shared" si="212"/>
        <v/>
      </c>
      <c r="AB674" s="39" t="str">
        <f t="shared" si="213"/>
        <v/>
      </c>
      <c r="AC674" s="146" t="str">
        <f>IF(ISBLANK($F674),"",IF(ISNA(VBLookup($F674,Сектора!$B$2:$G$6725,4)),"Unknown",VBLookup($F674,Сектора!$B$2:$G$6725,4)))</f>
        <v/>
      </c>
      <c r="AD674" s="146" t="str">
        <f>IF(ISBLANK($F674),"",IF(ISNA(VBLookup($F674,Сектора!$B$2:$G$6725,3)),"Unknown",VBLookup($F674,Сектора!$B$2:$G$6725,3)))</f>
        <v/>
      </c>
      <c r="AE674" s="146" t="str">
        <f>IF(ISBLANK($F674),"",IF(ISNA(VBLookup($F674,Сектора!$B$2:$G$6725,6)),"Unknown",VBLookup($F674,Сектора!$B$2:$G$6725,6)))</f>
        <v/>
      </c>
      <c r="AF674" s="146" t="str">
        <f>IF(ISNUMBER($B674),VBLookup(WEEKDAY($B674,2),Служебный!$I$2:$J$8,2),"")</f>
        <v/>
      </c>
      <c r="AG674" s="38" t="str">
        <f t="shared" si="214"/>
        <v/>
      </c>
      <c r="AH674" s="146" t="str">
        <f>IF(ISNUMBER($B674),VBLookup(MONTH($B674),Служебный!$L$2:$M$13,2),"")</f>
        <v/>
      </c>
      <c r="AI674" s="38" t="str">
        <f t="shared" si="215"/>
        <v/>
      </c>
      <c r="AJ674" s="210" t="str">
        <f t="shared" si="216"/>
        <v/>
      </c>
      <c r="AK674" s="211" t="str">
        <f t="shared" si="207"/>
        <v/>
      </c>
      <c r="AL674" s="212" t="str">
        <f t="shared" si="217"/>
        <v/>
      </c>
      <c r="AM674" s="213" t="str">
        <f t="shared" si="220"/>
        <v/>
      </c>
      <c r="AN674" s="213" t="str">
        <f t="shared" si="218"/>
        <v/>
      </c>
      <c r="AO674" s="212" t="str">
        <f t="shared" si="219"/>
        <v/>
      </c>
    </row>
    <row r="675" spans="1:41" x14ac:dyDescent="0.25">
      <c r="A675" s="72">
        <v>674</v>
      </c>
      <c r="B675" s="214"/>
      <c r="C675" s="214"/>
      <c r="D675" s="204"/>
      <c r="E675" s="204"/>
      <c r="F675" s="151"/>
      <c r="G675" s="151"/>
      <c r="H675" s="36"/>
      <c r="I675" s="80"/>
      <c r="J675" s="80"/>
      <c r="K675" s="81"/>
      <c r="L675" s="152"/>
      <c r="M675" s="152"/>
      <c r="N675" s="215"/>
      <c r="O675" s="152"/>
      <c r="P675" s="80"/>
      <c r="Q675" s="37" t="str">
        <f t="shared" si="208"/>
        <v/>
      </c>
      <c r="R675" s="37" t="str">
        <f t="shared" si="209"/>
        <v/>
      </c>
      <c r="S675" s="37" t="str">
        <f t="shared" si="210"/>
        <v/>
      </c>
      <c r="T675" s="69" t="str">
        <f t="shared" si="211"/>
        <v/>
      </c>
      <c r="U675" s="37" t="str">
        <f t="shared" si="205"/>
        <v/>
      </c>
      <c r="V675" s="37" t="str">
        <f t="shared" si="206"/>
        <v/>
      </c>
      <c r="W675" s="206" t="str">
        <f t="shared" si="223"/>
        <v/>
      </c>
      <c r="X675" s="206" t="str">
        <f t="shared" si="224"/>
        <v/>
      </c>
      <c r="Y675" s="37" t="str">
        <f t="shared" si="221"/>
        <v/>
      </c>
      <c r="Z675" s="37" t="str">
        <f t="shared" si="222"/>
        <v/>
      </c>
      <c r="AA675" s="38" t="str">
        <f t="shared" si="212"/>
        <v/>
      </c>
      <c r="AB675" s="39" t="str">
        <f t="shared" si="213"/>
        <v/>
      </c>
      <c r="AC675" s="146" t="str">
        <f>IF(ISBLANK($F675),"",IF(ISNA(VBLookup($F675,Сектора!$B$2:$G$6725,4)),"Unknown",VBLookup($F675,Сектора!$B$2:$G$6725,4)))</f>
        <v/>
      </c>
      <c r="AD675" s="146" t="str">
        <f>IF(ISBLANK($F675),"",IF(ISNA(VBLookup($F675,Сектора!$B$2:$G$6725,3)),"Unknown",VBLookup($F675,Сектора!$B$2:$G$6725,3)))</f>
        <v/>
      </c>
      <c r="AE675" s="146" t="str">
        <f>IF(ISBLANK($F675),"",IF(ISNA(VBLookup($F675,Сектора!$B$2:$G$6725,6)),"Unknown",VBLookup($F675,Сектора!$B$2:$G$6725,6)))</f>
        <v/>
      </c>
      <c r="AF675" s="146" t="str">
        <f>IF(ISNUMBER($B675),VBLookup(WEEKDAY($B675,2),Служебный!$I$2:$J$8,2),"")</f>
        <v/>
      </c>
      <c r="AG675" s="38" t="str">
        <f t="shared" si="214"/>
        <v/>
      </c>
      <c r="AH675" s="146" t="str">
        <f>IF(ISNUMBER($B675),VBLookup(MONTH($B675),Служебный!$L$2:$M$13,2),"")</f>
        <v/>
      </c>
      <c r="AI675" s="38" t="str">
        <f t="shared" si="215"/>
        <v/>
      </c>
      <c r="AJ675" s="210" t="str">
        <f t="shared" si="216"/>
        <v/>
      </c>
      <c r="AK675" s="211" t="str">
        <f t="shared" si="207"/>
        <v/>
      </c>
      <c r="AL675" s="212" t="str">
        <f t="shared" si="217"/>
        <v/>
      </c>
      <c r="AM675" s="213" t="str">
        <f t="shared" si="220"/>
        <v/>
      </c>
      <c r="AN675" s="213" t="str">
        <f t="shared" si="218"/>
        <v/>
      </c>
      <c r="AO675" s="212" t="str">
        <f t="shared" si="219"/>
        <v/>
      </c>
    </row>
    <row r="676" spans="1:41" x14ac:dyDescent="0.25">
      <c r="A676" s="72">
        <v>675</v>
      </c>
      <c r="B676" s="214"/>
      <c r="C676" s="214"/>
      <c r="D676" s="204"/>
      <c r="E676" s="204"/>
      <c r="F676" s="151"/>
      <c r="G676" s="151"/>
      <c r="H676" s="36"/>
      <c r="I676" s="80"/>
      <c r="J676" s="80"/>
      <c r="K676" s="81"/>
      <c r="L676" s="152"/>
      <c r="M676" s="152"/>
      <c r="N676" s="215"/>
      <c r="O676" s="152"/>
      <c r="P676" s="80"/>
      <c r="Q676" s="37" t="str">
        <f t="shared" si="208"/>
        <v/>
      </c>
      <c r="R676" s="37" t="str">
        <f t="shared" si="209"/>
        <v/>
      </c>
      <c r="S676" s="37" t="str">
        <f t="shared" si="210"/>
        <v/>
      </c>
      <c r="T676" s="69" t="str">
        <f t="shared" si="211"/>
        <v/>
      </c>
      <c r="U676" s="37" t="str">
        <f t="shared" si="205"/>
        <v/>
      </c>
      <c r="V676" s="37" t="str">
        <f t="shared" si="206"/>
        <v/>
      </c>
      <c r="W676" s="206" t="str">
        <f t="shared" si="223"/>
        <v/>
      </c>
      <c r="X676" s="206" t="str">
        <f t="shared" si="224"/>
        <v/>
      </c>
      <c r="Y676" s="37" t="str">
        <f t="shared" si="221"/>
        <v/>
      </c>
      <c r="Z676" s="37" t="str">
        <f t="shared" si="222"/>
        <v/>
      </c>
      <c r="AA676" s="38" t="str">
        <f t="shared" si="212"/>
        <v/>
      </c>
      <c r="AB676" s="39" t="str">
        <f t="shared" si="213"/>
        <v/>
      </c>
      <c r="AC676" s="146" t="str">
        <f>IF(ISBLANK($F676),"",IF(ISNA(VBLookup($F676,Сектора!$B$2:$G$6725,4)),"Unknown",VBLookup($F676,Сектора!$B$2:$G$6725,4)))</f>
        <v/>
      </c>
      <c r="AD676" s="146" t="str">
        <f>IF(ISBLANK($F676),"",IF(ISNA(VBLookup($F676,Сектора!$B$2:$G$6725,3)),"Unknown",VBLookup($F676,Сектора!$B$2:$G$6725,3)))</f>
        <v/>
      </c>
      <c r="AE676" s="146" t="str">
        <f>IF(ISBLANK($F676),"",IF(ISNA(VBLookup($F676,Сектора!$B$2:$G$6725,6)),"Unknown",VBLookup($F676,Сектора!$B$2:$G$6725,6)))</f>
        <v/>
      </c>
      <c r="AF676" s="146" t="str">
        <f>IF(ISNUMBER($B676),VBLookup(WEEKDAY($B676,2),Служебный!$I$2:$J$8,2),"")</f>
        <v/>
      </c>
      <c r="AG676" s="38" t="str">
        <f t="shared" si="214"/>
        <v/>
      </c>
      <c r="AH676" s="146" t="str">
        <f>IF(ISNUMBER($B676),VBLookup(MONTH($B676),Служебный!$L$2:$M$13,2),"")</f>
        <v/>
      </c>
      <c r="AI676" s="38" t="str">
        <f t="shared" si="215"/>
        <v/>
      </c>
      <c r="AJ676" s="210" t="str">
        <f t="shared" si="216"/>
        <v/>
      </c>
      <c r="AK676" s="211" t="str">
        <f t="shared" si="207"/>
        <v/>
      </c>
      <c r="AL676" s="212" t="str">
        <f t="shared" si="217"/>
        <v/>
      </c>
      <c r="AM676" s="213" t="str">
        <f t="shared" si="220"/>
        <v/>
      </c>
      <c r="AN676" s="213" t="str">
        <f t="shared" si="218"/>
        <v/>
      </c>
      <c r="AO676" s="212" t="str">
        <f t="shared" si="219"/>
        <v/>
      </c>
    </row>
    <row r="677" spans="1:41" x14ac:dyDescent="0.25">
      <c r="A677" s="72">
        <v>676</v>
      </c>
      <c r="B677" s="214"/>
      <c r="C677" s="214"/>
      <c r="D677" s="204"/>
      <c r="E677" s="204"/>
      <c r="F677" s="151"/>
      <c r="G677" s="151"/>
      <c r="H677" s="36"/>
      <c r="I677" s="80"/>
      <c r="J677" s="80"/>
      <c r="K677" s="81"/>
      <c r="L677" s="152"/>
      <c r="M677" s="152"/>
      <c r="N677" s="215"/>
      <c r="O677" s="152"/>
      <c r="P677" s="80"/>
      <c r="Q677" s="37" t="str">
        <f t="shared" si="208"/>
        <v/>
      </c>
      <c r="R677" s="37" t="str">
        <f t="shared" si="209"/>
        <v/>
      </c>
      <c r="S677" s="37" t="str">
        <f t="shared" si="210"/>
        <v/>
      </c>
      <c r="T677" s="69" t="str">
        <f t="shared" si="211"/>
        <v/>
      </c>
      <c r="U677" s="37" t="str">
        <f t="shared" si="205"/>
        <v/>
      </c>
      <c r="V677" s="37" t="str">
        <f t="shared" si="206"/>
        <v/>
      </c>
      <c r="W677" s="206" t="str">
        <f t="shared" si="223"/>
        <v/>
      </c>
      <c r="X677" s="206" t="str">
        <f t="shared" si="224"/>
        <v/>
      </c>
      <c r="Y677" s="37" t="str">
        <f t="shared" si="221"/>
        <v/>
      </c>
      <c r="Z677" s="37" t="str">
        <f t="shared" si="222"/>
        <v/>
      </c>
      <c r="AA677" s="38" t="str">
        <f t="shared" si="212"/>
        <v/>
      </c>
      <c r="AB677" s="39" t="str">
        <f t="shared" si="213"/>
        <v/>
      </c>
      <c r="AC677" s="146" t="str">
        <f>IF(ISBLANK($F677),"",IF(ISNA(VBLookup($F677,Сектора!$B$2:$G$6725,4)),"Unknown",VBLookup($F677,Сектора!$B$2:$G$6725,4)))</f>
        <v/>
      </c>
      <c r="AD677" s="146" t="str">
        <f>IF(ISBLANK($F677),"",IF(ISNA(VBLookup($F677,Сектора!$B$2:$G$6725,3)),"Unknown",VBLookup($F677,Сектора!$B$2:$G$6725,3)))</f>
        <v/>
      </c>
      <c r="AE677" s="146" t="str">
        <f>IF(ISBLANK($F677),"",IF(ISNA(VBLookup($F677,Сектора!$B$2:$G$6725,6)),"Unknown",VBLookup($F677,Сектора!$B$2:$G$6725,6)))</f>
        <v/>
      </c>
      <c r="AF677" s="146" t="str">
        <f>IF(ISNUMBER($B677),VBLookup(WEEKDAY($B677,2),Служебный!$I$2:$J$8,2),"")</f>
        <v/>
      </c>
      <c r="AG677" s="38" t="str">
        <f t="shared" si="214"/>
        <v/>
      </c>
      <c r="AH677" s="146" t="str">
        <f>IF(ISNUMBER($B677),VBLookup(MONTH($B677),Служебный!$L$2:$M$13,2),"")</f>
        <v/>
      </c>
      <c r="AI677" s="38" t="str">
        <f t="shared" si="215"/>
        <v/>
      </c>
      <c r="AJ677" s="210" t="str">
        <f t="shared" si="216"/>
        <v/>
      </c>
      <c r="AK677" s="211" t="str">
        <f t="shared" si="207"/>
        <v/>
      </c>
      <c r="AL677" s="212" t="str">
        <f t="shared" si="217"/>
        <v/>
      </c>
      <c r="AM677" s="213" t="str">
        <f t="shared" si="220"/>
        <v/>
      </c>
      <c r="AN677" s="213" t="str">
        <f t="shared" si="218"/>
        <v/>
      </c>
      <c r="AO677" s="212" t="str">
        <f t="shared" si="219"/>
        <v/>
      </c>
    </row>
    <row r="678" spans="1:41" x14ac:dyDescent="0.25">
      <c r="A678" s="72">
        <v>677</v>
      </c>
      <c r="B678" s="214"/>
      <c r="C678" s="214"/>
      <c r="D678" s="204"/>
      <c r="E678" s="204"/>
      <c r="F678" s="151"/>
      <c r="G678" s="151"/>
      <c r="H678" s="36"/>
      <c r="I678" s="80"/>
      <c r="J678" s="80"/>
      <c r="K678" s="81"/>
      <c r="L678" s="152"/>
      <c r="M678" s="152"/>
      <c r="N678" s="215"/>
      <c r="O678" s="152"/>
      <c r="P678" s="80"/>
      <c r="Q678" s="37" t="str">
        <f t="shared" si="208"/>
        <v/>
      </c>
      <c r="R678" s="37" t="str">
        <f t="shared" si="209"/>
        <v/>
      </c>
      <c r="S678" s="37" t="str">
        <f t="shared" si="210"/>
        <v/>
      </c>
      <c r="T678" s="69" t="str">
        <f t="shared" si="211"/>
        <v/>
      </c>
      <c r="U678" s="37" t="str">
        <f t="shared" si="205"/>
        <v/>
      </c>
      <c r="V678" s="37" t="str">
        <f t="shared" si="206"/>
        <v/>
      </c>
      <c r="W678" s="206" t="str">
        <f t="shared" si="223"/>
        <v/>
      </c>
      <c r="X678" s="206" t="str">
        <f t="shared" si="224"/>
        <v/>
      </c>
      <c r="Y678" s="37" t="str">
        <f t="shared" si="221"/>
        <v/>
      </c>
      <c r="Z678" s="37" t="str">
        <f t="shared" si="222"/>
        <v/>
      </c>
      <c r="AA678" s="38" t="str">
        <f t="shared" si="212"/>
        <v/>
      </c>
      <c r="AB678" s="39" t="str">
        <f t="shared" si="213"/>
        <v/>
      </c>
      <c r="AC678" s="146" t="str">
        <f>IF(ISBLANK($F678),"",IF(ISNA(VBLookup($F678,Сектора!$B$2:$G$6725,4)),"Unknown",VBLookup($F678,Сектора!$B$2:$G$6725,4)))</f>
        <v/>
      </c>
      <c r="AD678" s="146" t="str">
        <f>IF(ISBLANK($F678),"",IF(ISNA(VBLookup($F678,Сектора!$B$2:$G$6725,3)),"Unknown",VBLookup($F678,Сектора!$B$2:$G$6725,3)))</f>
        <v/>
      </c>
      <c r="AE678" s="146" t="str">
        <f>IF(ISBLANK($F678),"",IF(ISNA(VBLookup($F678,Сектора!$B$2:$G$6725,6)),"Unknown",VBLookup($F678,Сектора!$B$2:$G$6725,6)))</f>
        <v/>
      </c>
      <c r="AF678" s="146" t="str">
        <f>IF(ISNUMBER($B678),VBLookup(WEEKDAY($B678,2),Служебный!$I$2:$J$8,2),"")</f>
        <v/>
      </c>
      <c r="AG678" s="38" t="str">
        <f t="shared" si="214"/>
        <v/>
      </c>
      <c r="AH678" s="146" t="str">
        <f>IF(ISNUMBER($B678),VBLookup(MONTH($B678),Служебный!$L$2:$M$13,2),"")</f>
        <v/>
      </c>
      <c r="AI678" s="38" t="str">
        <f t="shared" si="215"/>
        <v/>
      </c>
      <c r="AJ678" s="210" t="str">
        <f t="shared" si="216"/>
        <v/>
      </c>
      <c r="AK678" s="211" t="str">
        <f t="shared" si="207"/>
        <v/>
      </c>
      <c r="AL678" s="212" t="str">
        <f t="shared" si="217"/>
        <v/>
      </c>
      <c r="AM678" s="213" t="str">
        <f t="shared" si="220"/>
        <v/>
      </c>
      <c r="AN678" s="213" t="str">
        <f t="shared" si="218"/>
        <v/>
      </c>
      <c r="AO678" s="212" t="str">
        <f t="shared" si="219"/>
        <v/>
      </c>
    </row>
    <row r="679" spans="1:41" x14ac:dyDescent="0.25">
      <c r="A679" s="72">
        <v>678</v>
      </c>
      <c r="B679" s="214"/>
      <c r="C679" s="214"/>
      <c r="D679" s="204"/>
      <c r="E679" s="204"/>
      <c r="F679" s="151"/>
      <c r="G679" s="151"/>
      <c r="H679" s="36"/>
      <c r="I679" s="80"/>
      <c r="J679" s="80"/>
      <c r="K679" s="81"/>
      <c r="L679" s="152"/>
      <c r="M679" s="152"/>
      <c r="N679" s="215"/>
      <c r="O679" s="152"/>
      <c r="P679" s="80"/>
      <c r="Q679" s="37" t="str">
        <f t="shared" si="208"/>
        <v/>
      </c>
      <c r="R679" s="37" t="str">
        <f t="shared" si="209"/>
        <v/>
      </c>
      <c r="S679" s="37" t="str">
        <f t="shared" si="210"/>
        <v/>
      </c>
      <c r="T679" s="69" t="str">
        <f t="shared" si="211"/>
        <v/>
      </c>
      <c r="U679" s="37" t="str">
        <f t="shared" si="205"/>
        <v/>
      </c>
      <c r="V679" s="37" t="str">
        <f t="shared" si="206"/>
        <v/>
      </c>
      <c r="W679" s="206" t="str">
        <f t="shared" si="223"/>
        <v/>
      </c>
      <c r="X679" s="206" t="str">
        <f t="shared" si="224"/>
        <v/>
      </c>
      <c r="Y679" s="37" t="str">
        <f t="shared" si="221"/>
        <v/>
      </c>
      <c r="Z679" s="37" t="str">
        <f t="shared" si="222"/>
        <v/>
      </c>
      <c r="AA679" s="38" t="str">
        <f t="shared" si="212"/>
        <v/>
      </c>
      <c r="AB679" s="39" t="str">
        <f t="shared" si="213"/>
        <v/>
      </c>
      <c r="AC679" s="146" t="str">
        <f>IF(ISBLANK($F679),"",IF(ISNA(VBLookup($F679,Сектора!$B$2:$G$6725,4)),"Unknown",VBLookup($F679,Сектора!$B$2:$G$6725,4)))</f>
        <v/>
      </c>
      <c r="AD679" s="146" t="str">
        <f>IF(ISBLANK($F679),"",IF(ISNA(VBLookup($F679,Сектора!$B$2:$G$6725,3)),"Unknown",VBLookup($F679,Сектора!$B$2:$G$6725,3)))</f>
        <v/>
      </c>
      <c r="AE679" s="146" t="str">
        <f>IF(ISBLANK($F679),"",IF(ISNA(VBLookup($F679,Сектора!$B$2:$G$6725,6)),"Unknown",VBLookup($F679,Сектора!$B$2:$G$6725,6)))</f>
        <v/>
      </c>
      <c r="AF679" s="146" t="str">
        <f>IF(ISNUMBER($B679),VBLookup(WEEKDAY($B679,2),Служебный!$I$2:$J$8,2),"")</f>
        <v/>
      </c>
      <c r="AG679" s="38" t="str">
        <f t="shared" si="214"/>
        <v/>
      </c>
      <c r="AH679" s="146" t="str">
        <f>IF(ISNUMBER($B679),VBLookup(MONTH($B679),Служебный!$L$2:$M$13,2),"")</f>
        <v/>
      </c>
      <c r="AI679" s="38" t="str">
        <f t="shared" si="215"/>
        <v/>
      </c>
      <c r="AJ679" s="210" t="str">
        <f t="shared" si="216"/>
        <v/>
      </c>
      <c r="AK679" s="211" t="str">
        <f t="shared" si="207"/>
        <v/>
      </c>
      <c r="AL679" s="212" t="str">
        <f t="shared" si="217"/>
        <v/>
      </c>
      <c r="AM679" s="213" t="str">
        <f t="shared" si="220"/>
        <v/>
      </c>
      <c r="AN679" s="213" t="str">
        <f t="shared" si="218"/>
        <v/>
      </c>
      <c r="AO679" s="212" t="str">
        <f t="shared" si="219"/>
        <v/>
      </c>
    </row>
    <row r="680" spans="1:41" x14ac:dyDescent="0.25">
      <c r="A680" s="72">
        <v>679</v>
      </c>
      <c r="B680" s="214"/>
      <c r="C680" s="214"/>
      <c r="D680" s="204"/>
      <c r="E680" s="204"/>
      <c r="F680" s="151"/>
      <c r="G680" s="151"/>
      <c r="H680" s="36"/>
      <c r="I680" s="80"/>
      <c r="J680" s="80"/>
      <c r="K680" s="81"/>
      <c r="L680" s="152"/>
      <c r="M680" s="152"/>
      <c r="N680" s="215"/>
      <c r="O680" s="152"/>
      <c r="P680" s="80"/>
      <c r="Q680" s="37" t="str">
        <f t="shared" si="208"/>
        <v/>
      </c>
      <c r="R680" s="37" t="str">
        <f t="shared" si="209"/>
        <v/>
      </c>
      <c r="S680" s="37" t="str">
        <f t="shared" si="210"/>
        <v/>
      </c>
      <c r="T680" s="69" t="str">
        <f t="shared" si="211"/>
        <v/>
      </c>
      <c r="U680" s="37" t="str">
        <f t="shared" si="205"/>
        <v/>
      </c>
      <c r="V680" s="37" t="str">
        <f t="shared" si="206"/>
        <v/>
      </c>
      <c r="W680" s="206" t="str">
        <f t="shared" si="223"/>
        <v/>
      </c>
      <c r="X680" s="206" t="str">
        <f t="shared" si="224"/>
        <v/>
      </c>
      <c r="Y680" s="37" t="str">
        <f t="shared" si="221"/>
        <v/>
      </c>
      <c r="Z680" s="37" t="str">
        <f t="shared" si="222"/>
        <v/>
      </c>
      <c r="AA680" s="38" t="str">
        <f t="shared" si="212"/>
        <v/>
      </c>
      <c r="AB680" s="39" t="str">
        <f t="shared" si="213"/>
        <v/>
      </c>
      <c r="AC680" s="146" t="str">
        <f>IF(ISBLANK($F680),"",IF(ISNA(VBLookup($F680,Сектора!$B$2:$G$6725,4)),"Unknown",VBLookup($F680,Сектора!$B$2:$G$6725,4)))</f>
        <v/>
      </c>
      <c r="AD680" s="146" t="str">
        <f>IF(ISBLANK($F680),"",IF(ISNA(VBLookup($F680,Сектора!$B$2:$G$6725,3)),"Unknown",VBLookup($F680,Сектора!$B$2:$G$6725,3)))</f>
        <v/>
      </c>
      <c r="AE680" s="146" t="str">
        <f>IF(ISBLANK($F680),"",IF(ISNA(VBLookup($F680,Сектора!$B$2:$G$6725,6)),"Unknown",VBLookup($F680,Сектора!$B$2:$G$6725,6)))</f>
        <v/>
      </c>
      <c r="AF680" s="146" t="str">
        <f>IF(ISNUMBER($B680),VBLookup(WEEKDAY($B680,2),Служебный!$I$2:$J$8,2),"")</f>
        <v/>
      </c>
      <c r="AG680" s="38" t="str">
        <f t="shared" si="214"/>
        <v/>
      </c>
      <c r="AH680" s="146" t="str">
        <f>IF(ISNUMBER($B680),VBLookup(MONTH($B680),Служебный!$L$2:$M$13,2),"")</f>
        <v/>
      </c>
      <c r="AI680" s="38" t="str">
        <f t="shared" si="215"/>
        <v/>
      </c>
      <c r="AJ680" s="210" t="str">
        <f t="shared" si="216"/>
        <v/>
      </c>
      <c r="AK680" s="211" t="str">
        <f t="shared" si="207"/>
        <v/>
      </c>
      <c r="AL680" s="212" t="str">
        <f t="shared" si="217"/>
        <v/>
      </c>
      <c r="AM680" s="213" t="str">
        <f t="shared" si="220"/>
        <v/>
      </c>
      <c r="AN680" s="213" t="str">
        <f t="shared" si="218"/>
        <v/>
      </c>
      <c r="AO680" s="212" t="str">
        <f t="shared" si="219"/>
        <v/>
      </c>
    </row>
    <row r="681" spans="1:41" x14ac:dyDescent="0.25">
      <c r="A681" s="72">
        <v>680</v>
      </c>
      <c r="B681" s="214"/>
      <c r="C681" s="214"/>
      <c r="D681" s="204"/>
      <c r="E681" s="204"/>
      <c r="F681" s="151"/>
      <c r="G681" s="151"/>
      <c r="H681" s="36"/>
      <c r="I681" s="80"/>
      <c r="J681" s="80"/>
      <c r="K681" s="81"/>
      <c r="L681" s="152"/>
      <c r="M681" s="152"/>
      <c r="N681" s="215"/>
      <c r="O681" s="152"/>
      <c r="P681" s="80"/>
      <c r="Q681" s="37" t="str">
        <f t="shared" si="208"/>
        <v/>
      </c>
      <c r="R681" s="37" t="str">
        <f t="shared" si="209"/>
        <v/>
      </c>
      <c r="S681" s="37" t="str">
        <f t="shared" si="210"/>
        <v/>
      </c>
      <c r="T681" s="69" t="str">
        <f t="shared" si="211"/>
        <v/>
      </c>
      <c r="U681" s="37" t="str">
        <f t="shared" si="205"/>
        <v/>
      </c>
      <c r="V681" s="37" t="str">
        <f t="shared" si="206"/>
        <v/>
      </c>
      <c r="W681" s="206" t="str">
        <f t="shared" si="223"/>
        <v/>
      </c>
      <c r="X681" s="206" t="str">
        <f t="shared" si="224"/>
        <v/>
      </c>
      <c r="Y681" s="37" t="str">
        <f t="shared" si="221"/>
        <v/>
      </c>
      <c r="Z681" s="37" t="str">
        <f t="shared" si="222"/>
        <v/>
      </c>
      <c r="AA681" s="38" t="str">
        <f t="shared" si="212"/>
        <v/>
      </c>
      <c r="AB681" s="39" t="str">
        <f t="shared" si="213"/>
        <v/>
      </c>
      <c r="AC681" s="146" t="str">
        <f>IF(ISBLANK($F681),"",IF(ISNA(VBLookup($F681,Сектора!$B$2:$G$6725,4)),"Unknown",VBLookup($F681,Сектора!$B$2:$G$6725,4)))</f>
        <v/>
      </c>
      <c r="AD681" s="146" t="str">
        <f>IF(ISBLANK($F681),"",IF(ISNA(VBLookup($F681,Сектора!$B$2:$G$6725,3)),"Unknown",VBLookup($F681,Сектора!$B$2:$G$6725,3)))</f>
        <v/>
      </c>
      <c r="AE681" s="146" t="str">
        <f>IF(ISBLANK($F681),"",IF(ISNA(VBLookup($F681,Сектора!$B$2:$G$6725,6)),"Unknown",VBLookup($F681,Сектора!$B$2:$G$6725,6)))</f>
        <v/>
      </c>
      <c r="AF681" s="146" t="str">
        <f>IF(ISNUMBER($B681),VBLookup(WEEKDAY($B681,2),Служебный!$I$2:$J$8,2),"")</f>
        <v/>
      </c>
      <c r="AG681" s="38" t="str">
        <f t="shared" si="214"/>
        <v/>
      </c>
      <c r="AH681" s="146" t="str">
        <f>IF(ISNUMBER($B681),VBLookup(MONTH($B681),Служебный!$L$2:$M$13,2),"")</f>
        <v/>
      </c>
      <c r="AI681" s="38" t="str">
        <f t="shared" si="215"/>
        <v/>
      </c>
      <c r="AJ681" s="210" t="str">
        <f t="shared" si="216"/>
        <v/>
      </c>
      <c r="AK681" s="211" t="str">
        <f t="shared" si="207"/>
        <v/>
      </c>
      <c r="AL681" s="212" t="str">
        <f t="shared" si="217"/>
        <v/>
      </c>
      <c r="AM681" s="213" t="str">
        <f t="shared" si="220"/>
        <v/>
      </c>
      <c r="AN681" s="213" t="str">
        <f t="shared" si="218"/>
        <v/>
      </c>
      <c r="AO681" s="212" t="str">
        <f t="shared" si="219"/>
        <v/>
      </c>
    </row>
    <row r="682" spans="1:41" x14ac:dyDescent="0.25">
      <c r="A682" s="72">
        <v>681</v>
      </c>
      <c r="B682" s="214"/>
      <c r="C682" s="214"/>
      <c r="D682" s="204"/>
      <c r="E682" s="204"/>
      <c r="F682" s="151"/>
      <c r="G682" s="151"/>
      <c r="H682" s="36"/>
      <c r="I682" s="80"/>
      <c r="J682" s="80"/>
      <c r="K682" s="81"/>
      <c r="L682" s="152"/>
      <c r="M682" s="152"/>
      <c r="N682" s="215"/>
      <c r="O682" s="152"/>
      <c r="P682" s="80"/>
      <c r="Q682" s="37" t="str">
        <f t="shared" si="208"/>
        <v/>
      </c>
      <c r="R682" s="37" t="str">
        <f t="shared" si="209"/>
        <v/>
      </c>
      <c r="S682" s="37" t="str">
        <f t="shared" si="210"/>
        <v/>
      </c>
      <c r="T682" s="69" t="str">
        <f t="shared" si="211"/>
        <v/>
      </c>
      <c r="U682" s="37" t="str">
        <f t="shared" si="205"/>
        <v/>
      </c>
      <c r="V682" s="37" t="str">
        <f t="shared" si="206"/>
        <v/>
      </c>
      <c r="W682" s="206" t="str">
        <f t="shared" si="223"/>
        <v/>
      </c>
      <c r="X682" s="206" t="str">
        <f t="shared" si="224"/>
        <v/>
      </c>
      <c r="Y682" s="37" t="str">
        <f t="shared" si="221"/>
        <v/>
      </c>
      <c r="Z682" s="37" t="str">
        <f t="shared" si="222"/>
        <v/>
      </c>
      <c r="AA682" s="38" t="str">
        <f t="shared" si="212"/>
        <v/>
      </c>
      <c r="AB682" s="39" t="str">
        <f t="shared" si="213"/>
        <v/>
      </c>
      <c r="AC682" s="146" t="str">
        <f>IF(ISBLANK($F682),"",IF(ISNA(VBLookup($F682,Сектора!$B$2:$G$6725,4)),"Unknown",VBLookup($F682,Сектора!$B$2:$G$6725,4)))</f>
        <v/>
      </c>
      <c r="AD682" s="146" t="str">
        <f>IF(ISBLANK($F682),"",IF(ISNA(VBLookup($F682,Сектора!$B$2:$G$6725,3)),"Unknown",VBLookup($F682,Сектора!$B$2:$G$6725,3)))</f>
        <v/>
      </c>
      <c r="AE682" s="146" t="str">
        <f>IF(ISBLANK($F682),"",IF(ISNA(VBLookup($F682,Сектора!$B$2:$G$6725,6)),"Unknown",VBLookup($F682,Сектора!$B$2:$G$6725,6)))</f>
        <v/>
      </c>
      <c r="AF682" s="146" t="str">
        <f>IF(ISNUMBER($B682),VBLookup(WEEKDAY($B682,2),Служебный!$I$2:$J$8,2),"")</f>
        <v/>
      </c>
      <c r="AG682" s="38" t="str">
        <f t="shared" si="214"/>
        <v/>
      </c>
      <c r="AH682" s="146" t="str">
        <f>IF(ISNUMBER($B682),VBLookup(MONTH($B682),Служебный!$L$2:$M$13,2),"")</f>
        <v/>
      </c>
      <c r="AI682" s="38" t="str">
        <f t="shared" si="215"/>
        <v/>
      </c>
      <c r="AJ682" s="210" t="str">
        <f t="shared" si="216"/>
        <v/>
      </c>
      <c r="AK682" s="211" t="str">
        <f t="shared" si="207"/>
        <v/>
      </c>
      <c r="AL682" s="212" t="str">
        <f t="shared" si="217"/>
        <v/>
      </c>
      <c r="AM682" s="213" t="str">
        <f t="shared" si="220"/>
        <v/>
      </c>
      <c r="AN682" s="213" t="str">
        <f t="shared" si="218"/>
        <v/>
      </c>
      <c r="AO682" s="212" t="str">
        <f t="shared" si="219"/>
        <v/>
      </c>
    </row>
    <row r="683" spans="1:41" x14ac:dyDescent="0.25">
      <c r="A683" s="72">
        <v>682</v>
      </c>
      <c r="B683" s="214"/>
      <c r="C683" s="214"/>
      <c r="D683" s="204"/>
      <c r="E683" s="204"/>
      <c r="F683" s="151"/>
      <c r="G683" s="151"/>
      <c r="H683" s="36"/>
      <c r="I683" s="80"/>
      <c r="J683" s="80"/>
      <c r="K683" s="81"/>
      <c r="L683" s="152"/>
      <c r="M683" s="152"/>
      <c r="N683" s="215"/>
      <c r="O683" s="152"/>
      <c r="P683" s="80"/>
      <c r="Q683" s="37" t="str">
        <f t="shared" si="208"/>
        <v/>
      </c>
      <c r="R683" s="37" t="str">
        <f t="shared" si="209"/>
        <v/>
      </c>
      <c r="S683" s="37" t="str">
        <f t="shared" si="210"/>
        <v/>
      </c>
      <c r="T683" s="69" t="str">
        <f t="shared" si="211"/>
        <v/>
      </c>
      <c r="U683" s="37" t="str">
        <f t="shared" si="205"/>
        <v/>
      </c>
      <c r="V683" s="37" t="str">
        <f t="shared" si="206"/>
        <v/>
      </c>
      <c r="W683" s="206" t="str">
        <f t="shared" si="223"/>
        <v/>
      </c>
      <c r="X683" s="206" t="str">
        <f t="shared" si="224"/>
        <v/>
      </c>
      <c r="Y683" s="37" t="str">
        <f t="shared" si="221"/>
        <v/>
      </c>
      <c r="Z683" s="37" t="str">
        <f t="shared" si="222"/>
        <v/>
      </c>
      <c r="AA683" s="38" t="str">
        <f t="shared" si="212"/>
        <v/>
      </c>
      <c r="AB683" s="39" t="str">
        <f t="shared" si="213"/>
        <v/>
      </c>
      <c r="AC683" s="146" t="str">
        <f>IF(ISBLANK($F683),"",IF(ISNA(VBLookup($F683,Сектора!$B$2:$G$6725,4)),"Unknown",VBLookup($F683,Сектора!$B$2:$G$6725,4)))</f>
        <v/>
      </c>
      <c r="AD683" s="146" t="str">
        <f>IF(ISBLANK($F683),"",IF(ISNA(VBLookup($F683,Сектора!$B$2:$G$6725,3)),"Unknown",VBLookup($F683,Сектора!$B$2:$G$6725,3)))</f>
        <v/>
      </c>
      <c r="AE683" s="146" t="str">
        <f>IF(ISBLANK($F683),"",IF(ISNA(VBLookup($F683,Сектора!$B$2:$G$6725,6)),"Unknown",VBLookup($F683,Сектора!$B$2:$G$6725,6)))</f>
        <v/>
      </c>
      <c r="AF683" s="146" t="str">
        <f>IF(ISNUMBER($B683),VBLookup(WEEKDAY($B683,2),Служебный!$I$2:$J$8,2),"")</f>
        <v/>
      </c>
      <c r="AG683" s="38" t="str">
        <f t="shared" si="214"/>
        <v/>
      </c>
      <c r="AH683" s="146" t="str">
        <f>IF(ISNUMBER($B683),VBLookup(MONTH($B683),Служебный!$L$2:$M$13,2),"")</f>
        <v/>
      </c>
      <c r="AI683" s="38" t="str">
        <f t="shared" si="215"/>
        <v/>
      </c>
      <c r="AJ683" s="210" t="str">
        <f t="shared" si="216"/>
        <v/>
      </c>
      <c r="AK683" s="211" t="str">
        <f t="shared" si="207"/>
        <v/>
      </c>
      <c r="AL683" s="212" t="str">
        <f t="shared" si="217"/>
        <v/>
      </c>
      <c r="AM683" s="213" t="str">
        <f t="shared" si="220"/>
        <v/>
      </c>
      <c r="AN683" s="213" t="str">
        <f t="shared" si="218"/>
        <v/>
      </c>
      <c r="AO683" s="212" t="str">
        <f t="shared" si="219"/>
        <v/>
      </c>
    </row>
    <row r="684" spans="1:41" x14ac:dyDescent="0.25">
      <c r="A684" s="72">
        <v>683</v>
      </c>
      <c r="B684" s="214"/>
      <c r="C684" s="214"/>
      <c r="D684" s="204"/>
      <c r="E684" s="204"/>
      <c r="F684" s="151"/>
      <c r="G684" s="151"/>
      <c r="H684" s="36"/>
      <c r="I684" s="80"/>
      <c r="J684" s="80"/>
      <c r="K684" s="81"/>
      <c r="L684" s="152"/>
      <c r="M684" s="152"/>
      <c r="N684" s="215"/>
      <c r="O684" s="152"/>
      <c r="P684" s="80"/>
      <c r="Q684" s="37" t="str">
        <f t="shared" si="208"/>
        <v/>
      </c>
      <c r="R684" s="37" t="str">
        <f t="shared" si="209"/>
        <v/>
      </c>
      <c r="S684" s="37" t="str">
        <f t="shared" si="210"/>
        <v/>
      </c>
      <c r="T684" s="69" t="str">
        <f t="shared" si="211"/>
        <v/>
      </c>
      <c r="U684" s="37" t="str">
        <f t="shared" si="205"/>
        <v/>
      </c>
      <c r="V684" s="37" t="str">
        <f t="shared" si="206"/>
        <v/>
      </c>
      <c r="W684" s="206" t="str">
        <f t="shared" si="223"/>
        <v/>
      </c>
      <c r="X684" s="206" t="str">
        <f t="shared" si="224"/>
        <v/>
      </c>
      <c r="Y684" s="37" t="str">
        <f t="shared" si="221"/>
        <v/>
      </c>
      <c r="Z684" s="37" t="str">
        <f t="shared" si="222"/>
        <v/>
      </c>
      <c r="AA684" s="38" t="str">
        <f t="shared" si="212"/>
        <v/>
      </c>
      <c r="AB684" s="39" t="str">
        <f t="shared" si="213"/>
        <v/>
      </c>
      <c r="AC684" s="146" t="str">
        <f>IF(ISBLANK($F684),"",IF(ISNA(VBLookup($F684,Сектора!$B$2:$G$6725,4)),"Unknown",VBLookup($F684,Сектора!$B$2:$G$6725,4)))</f>
        <v/>
      </c>
      <c r="AD684" s="146" t="str">
        <f>IF(ISBLANK($F684),"",IF(ISNA(VBLookup($F684,Сектора!$B$2:$G$6725,3)),"Unknown",VBLookup($F684,Сектора!$B$2:$G$6725,3)))</f>
        <v/>
      </c>
      <c r="AE684" s="146" t="str">
        <f>IF(ISBLANK($F684),"",IF(ISNA(VBLookup($F684,Сектора!$B$2:$G$6725,6)),"Unknown",VBLookup($F684,Сектора!$B$2:$G$6725,6)))</f>
        <v/>
      </c>
      <c r="AF684" s="146" t="str">
        <f>IF(ISNUMBER($B684),VBLookup(WEEKDAY($B684,2),Служебный!$I$2:$J$8,2),"")</f>
        <v/>
      </c>
      <c r="AG684" s="38" t="str">
        <f t="shared" si="214"/>
        <v/>
      </c>
      <c r="AH684" s="146" t="str">
        <f>IF(ISNUMBER($B684),VBLookup(MONTH($B684),Служебный!$L$2:$M$13,2),"")</f>
        <v/>
      </c>
      <c r="AI684" s="38" t="str">
        <f t="shared" si="215"/>
        <v/>
      </c>
      <c r="AJ684" s="210" t="str">
        <f t="shared" si="216"/>
        <v/>
      </c>
      <c r="AK684" s="211" t="str">
        <f t="shared" si="207"/>
        <v/>
      </c>
      <c r="AL684" s="212" t="str">
        <f t="shared" si="217"/>
        <v/>
      </c>
      <c r="AM684" s="213" t="str">
        <f t="shared" si="220"/>
        <v/>
      </c>
      <c r="AN684" s="213" t="str">
        <f t="shared" si="218"/>
        <v/>
      </c>
      <c r="AO684" s="212" t="str">
        <f t="shared" si="219"/>
        <v/>
      </c>
    </row>
    <row r="685" spans="1:41" x14ac:dyDescent="0.25">
      <c r="A685" s="72">
        <v>684</v>
      </c>
      <c r="B685" s="214"/>
      <c r="C685" s="214"/>
      <c r="D685" s="204"/>
      <c r="E685" s="204"/>
      <c r="F685" s="151"/>
      <c r="G685" s="151"/>
      <c r="H685" s="36"/>
      <c r="I685" s="80"/>
      <c r="J685" s="80"/>
      <c r="K685" s="81"/>
      <c r="L685" s="152"/>
      <c r="M685" s="152"/>
      <c r="N685" s="215"/>
      <c r="O685" s="152"/>
      <c r="P685" s="80"/>
      <c r="Q685" s="37" t="str">
        <f t="shared" si="208"/>
        <v/>
      </c>
      <c r="R685" s="37" t="str">
        <f t="shared" si="209"/>
        <v/>
      </c>
      <c r="S685" s="37" t="str">
        <f t="shared" si="210"/>
        <v/>
      </c>
      <c r="T685" s="69" t="str">
        <f t="shared" si="211"/>
        <v/>
      </c>
      <c r="U685" s="37" t="str">
        <f t="shared" si="205"/>
        <v/>
      </c>
      <c r="V685" s="37" t="str">
        <f t="shared" si="206"/>
        <v/>
      </c>
      <c r="W685" s="206" t="str">
        <f t="shared" si="223"/>
        <v/>
      </c>
      <c r="X685" s="206" t="str">
        <f t="shared" si="224"/>
        <v/>
      </c>
      <c r="Y685" s="37" t="str">
        <f t="shared" si="221"/>
        <v/>
      </c>
      <c r="Z685" s="37" t="str">
        <f t="shared" si="222"/>
        <v/>
      </c>
      <c r="AA685" s="38" t="str">
        <f t="shared" si="212"/>
        <v/>
      </c>
      <c r="AB685" s="39" t="str">
        <f t="shared" si="213"/>
        <v/>
      </c>
      <c r="AC685" s="146" t="str">
        <f>IF(ISBLANK($F685),"",IF(ISNA(VBLookup($F685,Сектора!$B$2:$G$6725,4)),"Unknown",VBLookup($F685,Сектора!$B$2:$G$6725,4)))</f>
        <v/>
      </c>
      <c r="AD685" s="146" t="str">
        <f>IF(ISBLANK($F685),"",IF(ISNA(VBLookup($F685,Сектора!$B$2:$G$6725,3)),"Unknown",VBLookup($F685,Сектора!$B$2:$G$6725,3)))</f>
        <v/>
      </c>
      <c r="AE685" s="146" t="str">
        <f>IF(ISBLANK($F685),"",IF(ISNA(VBLookup($F685,Сектора!$B$2:$G$6725,6)),"Unknown",VBLookup($F685,Сектора!$B$2:$G$6725,6)))</f>
        <v/>
      </c>
      <c r="AF685" s="146" t="str">
        <f>IF(ISNUMBER($B685),VBLookup(WEEKDAY($B685,2),Служебный!$I$2:$J$8,2),"")</f>
        <v/>
      </c>
      <c r="AG685" s="38" t="str">
        <f t="shared" si="214"/>
        <v/>
      </c>
      <c r="AH685" s="146" t="str">
        <f>IF(ISNUMBER($B685),VBLookup(MONTH($B685),Служебный!$L$2:$M$13,2),"")</f>
        <v/>
      </c>
      <c r="AI685" s="38" t="str">
        <f t="shared" si="215"/>
        <v/>
      </c>
      <c r="AJ685" s="210" t="str">
        <f t="shared" si="216"/>
        <v/>
      </c>
      <c r="AK685" s="211" t="str">
        <f t="shared" si="207"/>
        <v/>
      </c>
      <c r="AL685" s="212" t="str">
        <f t="shared" si="217"/>
        <v/>
      </c>
      <c r="AM685" s="213" t="str">
        <f t="shared" si="220"/>
        <v/>
      </c>
      <c r="AN685" s="213" t="str">
        <f t="shared" si="218"/>
        <v/>
      </c>
      <c r="AO685" s="212" t="str">
        <f t="shared" si="219"/>
        <v/>
      </c>
    </row>
    <row r="686" spans="1:41" x14ac:dyDescent="0.25">
      <c r="A686" s="72">
        <v>685</v>
      </c>
      <c r="B686" s="214"/>
      <c r="C686" s="214"/>
      <c r="D686" s="204"/>
      <c r="E686" s="204"/>
      <c r="F686" s="151"/>
      <c r="G686" s="151"/>
      <c r="H686" s="36"/>
      <c r="I686" s="80"/>
      <c r="J686" s="80"/>
      <c r="K686" s="81"/>
      <c r="L686" s="152"/>
      <c r="M686" s="152"/>
      <c r="N686" s="215"/>
      <c r="O686" s="152"/>
      <c r="P686" s="80"/>
      <c r="Q686" s="37" t="str">
        <f t="shared" si="208"/>
        <v/>
      </c>
      <c r="R686" s="37" t="str">
        <f t="shared" si="209"/>
        <v/>
      </c>
      <c r="S686" s="37" t="str">
        <f t="shared" si="210"/>
        <v/>
      </c>
      <c r="T686" s="69" t="str">
        <f t="shared" si="211"/>
        <v/>
      </c>
      <c r="U686" s="37" t="str">
        <f t="shared" si="205"/>
        <v/>
      </c>
      <c r="V686" s="37" t="str">
        <f t="shared" si="206"/>
        <v/>
      </c>
      <c r="W686" s="206" t="str">
        <f t="shared" si="223"/>
        <v/>
      </c>
      <c r="X686" s="206" t="str">
        <f t="shared" si="224"/>
        <v/>
      </c>
      <c r="Y686" s="37" t="str">
        <f t="shared" si="221"/>
        <v/>
      </c>
      <c r="Z686" s="37" t="str">
        <f t="shared" si="222"/>
        <v/>
      </c>
      <c r="AA686" s="38" t="str">
        <f t="shared" si="212"/>
        <v/>
      </c>
      <c r="AB686" s="39" t="str">
        <f t="shared" si="213"/>
        <v/>
      </c>
      <c r="AC686" s="146" t="str">
        <f>IF(ISBLANK($F686),"",IF(ISNA(VBLookup($F686,Сектора!$B$2:$G$6725,4)),"Unknown",VBLookup($F686,Сектора!$B$2:$G$6725,4)))</f>
        <v/>
      </c>
      <c r="AD686" s="146" t="str">
        <f>IF(ISBLANK($F686),"",IF(ISNA(VBLookup($F686,Сектора!$B$2:$G$6725,3)),"Unknown",VBLookup($F686,Сектора!$B$2:$G$6725,3)))</f>
        <v/>
      </c>
      <c r="AE686" s="146" t="str">
        <f>IF(ISBLANK($F686),"",IF(ISNA(VBLookup($F686,Сектора!$B$2:$G$6725,6)),"Unknown",VBLookup($F686,Сектора!$B$2:$G$6725,6)))</f>
        <v/>
      </c>
      <c r="AF686" s="146" t="str">
        <f>IF(ISNUMBER($B686),VBLookup(WEEKDAY($B686,2),Служебный!$I$2:$J$8,2),"")</f>
        <v/>
      </c>
      <c r="AG686" s="38" t="str">
        <f t="shared" si="214"/>
        <v/>
      </c>
      <c r="AH686" s="146" t="str">
        <f>IF(ISNUMBER($B686),VBLookup(MONTH($B686),Служебный!$L$2:$M$13,2),"")</f>
        <v/>
      </c>
      <c r="AI686" s="38" t="str">
        <f t="shared" si="215"/>
        <v/>
      </c>
      <c r="AJ686" s="210" t="str">
        <f t="shared" si="216"/>
        <v/>
      </c>
      <c r="AK686" s="211" t="str">
        <f t="shared" si="207"/>
        <v/>
      </c>
      <c r="AL686" s="212" t="str">
        <f t="shared" si="217"/>
        <v/>
      </c>
      <c r="AM686" s="213" t="str">
        <f t="shared" si="220"/>
        <v/>
      </c>
      <c r="AN686" s="213" t="str">
        <f t="shared" si="218"/>
        <v/>
      </c>
      <c r="AO686" s="212" t="str">
        <f t="shared" si="219"/>
        <v/>
      </c>
    </row>
    <row r="687" spans="1:41" x14ac:dyDescent="0.25">
      <c r="A687" s="72">
        <v>686</v>
      </c>
      <c r="B687" s="214"/>
      <c r="C687" s="214"/>
      <c r="D687" s="204"/>
      <c r="E687" s="204"/>
      <c r="F687" s="151"/>
      <c r="G687" s="151"/>
      <c r="H687" s="36"/>
      <c r="I687" s="80"/>
      <c r="J687" s="80"/>
      <c r="K687" s="81"/>
      <c r="L687" s="152"/>
      <c r="M687" s="152"/>
      <c r="N687" s="215"/>
      <c r="O687" s="152"/>
      <c r="P687" s="80"/>
      <c r="Q687" s="37" t="str">
        <f t="shared" si="208"/>
        <v/>
      </c>
      <c r="R687" s="37" t="str">
        <f t="shared" si="209"/>
        <v/>
      </c>
      <c r="S687" s="37" t="str">
        <f t="shared" si="210"/>
        <v/>
      </c>
      <c r="T687" s="69" t="str">
        <f t="shared" si="211"/>
        <v/>
      </c>
      <c r="U687" s="37" t="str">
        <f t="shared" si="205"/>
        <v/>
      </c>
      <c r="V687" s="37" t="str">
        <f t="shared" si="206"/>
        <v/>
      </c>
      <c r="W687" s="206" t="str">
        <f t="shared" si="223"/>
        <v/>
      </c>
      <c r="X687" s="206" t="str">
        <f t="shared" si="224"/>
        <v/>
      </c>
      <c r="Y687" s="37" t="str">
        <f t="shared" si="221"/>
        <v/>
      </c>
      <c r="Z687" s="37" t="str">
        <f t="shared" si="222"/>
        <v/>
      </c>
      <c r="AA687" s="38" t="str">
        <f t="shared" si="212"/>
        <v/>
      </c>
      <c r="AB687" s="39" t="str">
        <f t="shared" si="213"/>
        <v/>
      </c>
      <c r="AC687" s="146" t="str">
        <f>IF(ISBLANK($F687),"",IF(ISNA(VBLookup($F687,Сектора!$B$2:$G$6725,4)),"Unknown",VBLookup($F687,Сектора!$B$2:$G$6725,4)))</f>
        <v/>
      </c>
      <c r="AD687" s="146" t="str">
        <f>IF(ISBLANK($F687),"",IF(ISNA(VBLookup($F687,Сектора!$B$2:$G$6725,3)),"Unknown",VBLookup($F687,Сектора!$B$2:$G$6725,3)))</f>
        <v/>
      </c>
      <c r="AE687" s="146" t="str">
        <f>IF(ISBLANK($F687),"",IF(ISNA(VBLookup($F687,Сектора!$B$2:$G$6725,6)),"Unknown",VBLookup($F687,Сектора!$B$2:$G$6725,6)))</f>
        <v/>
      </c>
      <c r="AF687" s="146" t="str">
        <f>IF(ISNUMBER($B687),VBLookup(WEEKDAY($B687,2),Служебный!$I$2:$J$8,2),"")</f>
        <v/>
      </c>
      <c r="AG687" s="38" t="str">
        <f t="shared" si="214"/>
        <v/>
      </c>
      <c r="AH687" s="146" t="str">
        <f>IF(ISNUMBER($B687),VBLookup(MONTH($B687),Служебный!$L$2:$M$13,2),"")</f>
        <v/>
      </c>
      <c r="AI687" s="38" t="str">
        <f t="shared" si="215"/>
        <v/>
      </c>
      <c r="AJ687" s="210" t="str">
        <f t="shared" si="216"/>
        <v/>
      </c>
      <c r="AK687" s="211" t="str">
        <f t="shared" si="207"/>
        <v/>
      </c>
      <c r="AL687" s="212" t="str">
        <f t="shared" si="217"/>
        <v/>
      </c>
      <c r="AM687" s="213" t="str">
        <f t="shared" si="220"/>
        <v/>
      </c>
      <c r="AN687" s="213" t="str">
        <f t="shared" si="218"/>
        <v/>
      </c>
      <c r="AO687" s="212" t="str">
        <f t="shared" si="219"/>
        <v/>
      </c>
    </row>
    <row r="688" spans="1:41" x14ac:dyDescent="0.25">
      <c r="A688" s="72">
        <v>687</v>
      </c>
      <c r="B688" s="214"/>
      <c r="C688" s="214"/>
      <c r="D688" s="204"/>
      <c r="E688" s="204"/>
      <c r="F688" s="151"/>
      <c r="G688" s="151"/>
      <c r="H688" s="36"/>
      <c r="I688" s="80"/>
      <c r="J688" s="80"/>
      <c r="K688" s="81"/>
      <c r="L688" s="152"/>
      <c r="M688" s="152"/>
      <c r="N688" s="215"/>
      <c r="O688" s="152"/>
      <c r="P688" s="80"/>
      <c r="Q688" s="37" t="str">
        <f t="shared" si="208"/>
        <v/>
      </c>
      <c r="R688" s="37" t="str">
        <f t="shared" si="209"/>
        <v/>
      </c>
      <c r="S688" s="37" t="str">
        <f t="shared" si="210"/>
        <v/>
      </c>
      <c r="T688" s="69" t="str">
        <f t="shared" si="211"/>
        <v/>
      </c>
      <c r="U688" s="37" t="str">
        <f t="shared" si="205"/>
        <v/>
      </c>
      <c r="V688" s="37" t="str">
        <f t="shared" si="206"/>
        <v/>
      </c>
      <c r="W688" s="206" t="str">
        <f t="shared" si="223"/>
        <v/>
      </c>
      <c r="X688" s="206" t="str">
        <f t="shared" si="224"/>
        <v/>
      </c>
      <c r="Y688" s="37" t="str">
        <f t="shared" si="221"/>
        <v/>
      </c>
      <c r="Z688" s="37" t="str">
        <f t="shared" si="222"/>
        <v/>
      </c>
      <c r="AA688" s="38" t="str">
        <f t="shared" si="212"/>
        <v/>
      </c>
      <c r="AB688" s="39" t="str">
        <f t="shared" si="213"/>
        <v/>
      </c>
      <c r="AC688" s="146" t="str">
        <f>IF(ISBLANK($F688),"",IF(ISNA(VBLookup($F688,Сектора!$B$2:$G$6725,4)),"Unknown",VBLookup($F688,Сектора!$B$2:$G$6725,4)))</f>
        <v/>
      </c>
      <c r="AD688" s="146" t="str">
        <f>IF(ISBLANK($F688),"",IF(ISNA(VBLookup($F688,Сектора!$B$2:$G$6725,3)),"Unknown",VBLookup($F688,Сектора!$B$2:$G$6725,3)))</f>
        <v/>
      </c>
      <c r="AE688" s="146" t="str">
        <f>IF(ISBLANK($F688),"",IF(ISNA(VBLookup($F688,Сектора!$B$2:$G$6725,6)),"Unknown",VBLookup($F688,Сектора!$B$2:$G$6725,6)))</f>
        <v/>
      </c>
      <c r="AF688" s="146" t="str">
        <f>IF(ISNUMBER($B688),VBLookup(WEEKDAY($B688,2),Служебный!$I$2:$J$8,2),"")</f>
        <v/>
      </c>
      <c r="AG688" s="38" t="str">
        <f t="shared" si="214"/>
        <v/>
      </c>
      <c r="AH688" s="146" t="str">
        <f>IF(ISNUMBER($B688),VBLookup(MONTH($B688),Служебный!$L$2:$M$13,2),"")</f>
        <v/>
      </c>
      <c r="AI688" s="38" t="str">
        <f t="shared" si="215"/>
        <v/>
      </c>
      <c r="AJ688" s="210" t="str">
        <f t="shared" si="216"/>
        <v/>
      </c>
      <c r="AK688" s="211" t="str">
        <f t="shared" si="207"/>
        <v/>
      </c>
      <c r="AL688" s="212" t="str">
        <f t="shared" si="217"/>
        <v/>
      </c>
      <c r="AM688" s="213" t="str">
        <f t="shared" si="220"/>
        <v/>
      </c>
      <c r="AN688" s="213" t="str">
        <f t="shared" si="218"/>
        <v/>
      </c>
      <c r="AO688" s="212" t="str">
        <f t="shared" si="219"/>
        <v/>
      </c>
    </row>
    <row r="689" spans="1:41" x14ac:dyDescent="0.25">
      <c r="A689" s="72">
        <v>688</v>
      </c>
      <c r="B689" s="214"/>
      <c r="C689" s="214"/>
      <c r="D689" s="204"/>
      <c r="E689" s="204"/>
      <c r="F689" s="151"/>
      <c r="G689" s="151"/>
      <c r="H689" s="36"/>
      <c r="I689" s="80"/>
      <c r="J689" s="80"/>
      <c r="K689" s="81"/>
      <c r="L689" s="152"/>
      <c r="M689" s="152"/>
      <c r="N689" s="215"/>
      <c r="O689" s="152"/>
      <c r="P689" s="80"/>
      <c r="Q689" s="37" t="str">
        <f t="shared" si="208"/>
        <v/>
      </c>
      <c r="R689" s="37" t="str">
        <f t="shared" si="209"/>
        <v/>
      </c>
      <c r="S689" s="37" t="str">
        <f t="shared" si="210"/>
        <v/>
      </c>
      <c r="T689" s="69" t="str">
        <f t="shared" si="211"/>
        <v/>
      </c>
      <c r="U689" s="37" t="str">
        <f t="shared" si="205"/>
        <v/>
      </c>
      <c r="V689" s="37" t="str">
        <f t="shared" si="206"/>
        <v/>
      </c>
      <c r="W689" s="206" t="str">
        <f t="shared" si="223"/>
        <v/>
      </c>
      <c r="X689" s="206" t="str">
        <f t="shared" si="224"/>
        <v/>
      </c>
      <c r="Y689" s="37" t="str">
        <f t="shared" si="221"/>
        <v/>
      </c>
      <c r="Z689" s="37" t="str">
        <f t="shared" si="222"/>
        <v/>
      </c>
      <c r="AA689" s="38" t="str">
        <f t="shared" si="212"/>
        <v/>
      </c>
      <c r="AB689" s="39" t="str">
        <f t="shared" si="213"/>
        <v/>
      </c>
      <c r="AC689" s="146" t="str">
        <f>IF(ISBLANK($F689),"",IF(ISNA(VBLookup($F689,Сектора!$B$2:$G$6725,4)),"Unknown",VBLookup($F689,Сектора!$B$2:$G$6725,4)))</f>
        <v/>
      </c>
      <c r="AD689" s="146" t="str">
        <f>IF(ISBLANK($F689),"",IF(ISNA(VBLookup($F689,Сектора!$B$2:$G$6725,3)),"Unknown",VBLookup($F689,Сектора!$B$2:$G$6725,3)))</f>
        <v/>
      </c>
      <c r="AE689" s="146" t="str">
        <f>IF(ISBLANK($F689),"",IF(ISNA(VBLookup($F689,Сектора!$B$2:$G$6725,6)),"Unknown",VBLookup($F689,Сектора!$B$2:$G$6725,6)))</f>
        <v/>
      </c>
      <c r="AF689" s="146" t="str">
        <f>IF(ISNUMBER($B689),VBLookup(WEEKDAY($B689,2),Служебный!$I$2:$J$8,2),"")</f>
        <v/>
      </c>
      <c r="AG689" s="38" t="str">
        <f t="shared" si="214"/>
        <v/>
      </c>
      <c r="AH689" s="146" t="str">
        <f>IF(ISNUMBER($B689),VBLookup(MONTH($B689),Служебный!$L$2:$M$13,2),"")</f>
        <v/>
      </c>
      <c r="AI689" s="38" t="str">
        <f t="shared" si="215"/>
        <v/>
      </c>
      <c r="AJ689" s="210" t="str">
        <f t="shared" si="216"/>
        <v/>
      </c>
      <c r="AK689" s="211" t="str">
        <f t="shared" si="207"/>
        <v/>
      </c>
      <c r="AL689" s="212" t="str">
        <f t="shared" si="217"/>
        <v/>
      </c>
      <c r="AM689" s="213" t="str">
        <f t="shared" si="220"/>
        <v/>
      </c>
      <c r="AN689" s="213" t="str">
        <f t="shared" si="218"/>
        <v/>
      </c>
      <c r="AO689" s="212" t="str">
        <f t="shared" si="219"/>
        <v/>
      </c>
    </row>
    <row r="690" spans="1:41" x14ac:dyDescent="0.25">
      <c r="A690" s="72">
        <v>689</v>
      </c>
      <c r="B690" s="214"/>
      <c r="C690" s="214"/>
      <c r="D690" s="204"/>
      <c r="E690" s="204"/>
      <c r="F690" s="151"/>
      <c r="G690" s="151"/>
      <c r="H690" s="36"/>
      <c r="I690" s="80"/>
      <c r="J690" s="80"/>
      <c r="K690" s="81"/>
      <c r="L690" s="152"/>
      <c r="M690" s="152"/>
      <c r="N690" s="215"/>
      <c r="O690" s="152"/>
      <c r="P690" s="80"/>
      <c r="Q690" s="37" t="str">
        <f t="shared" si="208"/>
        <v/>
      </c>
      <c r="R690" s="37" t="str">
        <f t="shared" si="209"/>
        <v/>
      </c>
      <c r="S690" s="37" t="str">
        <f t="shared" si="210"/>
        <v/>
      </c>
      <c r="T690" s="69" t="str">
        <f t="shared" si="211"/>
        <v/>
      </c>
      <c r="U690" s="37" t="str">
        <f t="shared" si="205"/>
        <v/>
      </c>
      <c r="V690" s="37" t="str">
        <f t="shared" si="206"/>
        <v/>
      </c>
      <c r="W690" s="206" t="str">
        <f t="shared" si="223"/>
        <v/>
      </c>
      <c r="X690" s="206" t="str">
        <f t="shared" si="224"/>
        <v/>
      </c>
      <c r="Y690" s="37" t="str">
        <f t="shared" si="221"/>
        <v/>
      </c>
      <c r="Z690" s="37" t="str">
        <f t="shared" si="222"/>
        <v/>
      </c>
      <c r="AA690" s="38" t="str">
        <f t="shared" si="212"/>
        <v/>
      </c>
      <c r="AB690" s="39" t="str">
        <f t="shared" si="213"/>
        <v/>
      </c>
      <c r="AC690" s="146" t="str">
        <f>IF(ISBLANK($F690),"",IF(ISNA(VBLookup($F690,Сектора!$B$2:$G$6725,4)),"Unknown",VBLookup($F690,Сектора!$B$2:$G$6725,4)))</f>
        <v/>
      </c>
      <c r="AD690" s="146" t="str">
        <f>IF(ISBLANK($F690),"",IF(ISNA(VBLookup($F690,Сектора!$B$2:$G$6725,3)),"Unknown",VBLookup($F690,Сектора!$B$2:$G$6725,3)))</f>
        <v/>
      </c>
      <c r="AE690" s="146" t="str">
        <f>IF(ISBLANK($F690),"",IF(ISNA(VBLookup($F690,Сектора!$B$2:$G$6725,6)),"Unknown",VBLookup($F690,Сектора!$B$2:$G$6725,6)))</f>
        <v/>
      </c>
      <c r="AF690" s="146" t="str">
        <f>IF(ISNUMBER($B690),VBLookup(WEEKDAY($B690,2),Служебный!$I$2:$J$8,2),"")</f>
        <v/>
      </c>
      <c r="AG690" s="38" t="str">
        <f t="shared" si="214"/>
        <v/>
      </c>
      <c r="AH690" s="146" t="str">
        <f>IF(ISNUMBER($B690),VBLookup(MONTH($B690),Служебный!$L$2:$M$13,2),"")</f>
        <v/>
      </c>
      <c r="AI690" s="38" t="str">
        <f t="shared" si="215"/>
        <v/>
      </c>
      <c r="AJ690" s="210" t="str">
        <f t="shared" si="216"/>
        <v/>
      </c>
      <c r="AK690" s="211" t="str">
        <f t="shared" si="207"/>
        <v/>
      </c>
      <c r="AL690" s="212" t="str">
        <f t="shared" si="217"/>
        <v/>
      </c>
      <c r="AM690" s="213" t="str">
        <f t="shared" si="220"/>
        <v/>
      </c>
      <c r="AN690" s="213" t="str">
        <f t="shared" si="218"/>
        <v/>
      </c>
      <c r="AO690" s="212" t="str">
        <f t="shared" si="219"/>
        <v/>
      </c>
    </row>
    <row r="691" spans="1:41" x14ac:dyDescent="0.25">
      <c r="A691" s="72">
        <v>690</v>
      </c>
      <c r="B691" s="214"/>
      <c r="C691" s="214"/>
      <c r="D691" s="204"/>
      <c r="E691" s="204"/>
      <c r="F691" s="151"/>
      <c r="G691" s="151"/>
      <c r="H691" s="36"/>
      <c r="I691" s="80"/>
      <c r="J691" s="80"/>
      <c r="K691" s="81"/>
      <c r="L691" s="152"/>
      <c r="M691" s="152"/>
      <c r="N691" s="215"/>
      <c r="O691" s="152"/>
      <c r="P691" s="80"/>
      <c r="Q691" s="37" t="str">
        <f t="shared" si="208"/>
        <v/>
      </c>
      <c r="R691" s="37" t="str">
        <f t="shared" si="209"/>
        <v/>
      </c>
      <c r="S691" s="37" t="str">
        <f t="shared" si="210"/>
        <v/>
      </c>
      <c r="T691" s="69" t="str">
        <f t="shared" si="211"/>
        <v/>
      </c>
      <c r="U691" s="37" t="str">
        <f t="shared" si="205"/>
        <v/>
      </c>
      <c r="V691" s="37" t="str">
        <f t="shared" si="206"/>
        <v/>
      </c>
      <c r="W691" s="206" t="str">
        <f t="shared" si="223"/>
        <v/>
      </c>
      <c r="X691" s="206" t="str">
        <f t="shared" si="224"/>
        <v/>
      </c>
      <c r="Y691" s="37" t="str">
        <f t="shared" si="221"/>
        <v/>
      </c>
      <c r="Z691" s="37" t="str">
        <f t="shared" si="222"/>
        <v/>
      </c>
      <c r="AA691" s="38" t="str">
        <f t="shared" si="212"/>
        <v/>
      </c>
      <c r="AB691" s="39" t="str">
        <f t="shared" si="213"/>
        <v/>
      </c>
      <c r="AC691" s="146" t="str">
        <f>IF(ISBLANK($F691),"",IF(ISNA(VBLookup($F691,Сектора!$B$2:$G$6725,4)),"Unknown",VBLookup($F691,Сектора!$B$2:$G$6725,4)))</f>
        <v/>
      </c>
      <c r="AD691" s="146" t="str">
        <f>IF(ISBLANK($F691),"",IF(ISNA(VBLookup($F691,Сектора!$B$2:$G$6725,3)),"Unknown",VBLookup($F691,Сектора!$B$2:$G$6725,3)))</f>
        <v/>
      </c>
      <c r="AE691" s="146" t="str">
        <f>IF(ISBLANK($F691),"",IF(ISNA(VBLookup($F691,Сектора!$B$2:$G$6725,6)),"Unknown",VBLookup($F691,Сектора!$B$2:$G$6725,6)))</f>
        <v/>
      </c>
      <c r="AF691" s="146" t="str">
        <f>IF(ISNUMBER($B691),VBLookup(WEEKDAY($B691,2),Служебный!$I$2:$J$8,2),"")</f>
        <v/>
      </c>
      <c r="AG691" s="38" t="str">
        <f t="shared" si="214"/>
        <v/>
      </c>
      <c r="AH691" s="146" t="str">
        <f>IF(ISNUMBER($B691),VBLookup(MONTH($B691),Служебный!$L$2:$M$13,2),"")</f>
        <v/>
      </c>
      <c r="AI691" s="38" t="str">
        <f t="shared" si="215"/>
        <v/>
      </c>
      <c r="AJ691" s="210" t="str">
        <f t="shared" si="216"/>
        <v/>
      </c>
      <c r="AK691" s="211" t="str">
        <f t="shared" si="207"/>
        <v/>
      </c>
      <c r="AL691" s="212" t="str">
        <f t="shared" si="217"/>
        <v/>
      </c>
      <c r="AM691" s="213" t="str">
        <f t="shared" si="220"/>
        <v/>
      </c>
      <c r="AN691" s="213" t="str">
        <f t="shared" si="218"/>
        <v/>
      </c>
      <c r="AO691" s="212" t="str">
        <f t="shared" si="219"/>
        <v/>
      </c>
    </row>
    <row r="692" spans="1:41" x14ac:dyDescent="0.25">
      <c r="A692" s="72">
        <v>691</v>
      </c>
      <c r="B692" s="214"/>
      <c r="C692" s="214"/>
      <c r="D692" s="204"/>
      <c r="E692" s="204"/>
      <c r="F692" s="151"/>
      <c r="G692" s="151"/>
      <c r="H692" s="36"/>
      <c r="I692" s="80"/>
      <c r="J692" s="80"/>
      <c r="K692" s="81"/>
      <c r="L692" s="152"/>
      <c r="M692" s="152"/>
      <c r="N692" s="215"/>
      <c r="O692" s="152"/>
      <c r="P692" s="80"/>
      <c r="Q692" s="37" t="str">
        <f t="shared" si="208"/>
        <v/>
      </c>
      <c r="R692" s="37" t="str">
        <f t="shared" si="209"/>
        <v/>
      </c>
      <c r="S692" s="37" t="str">
        <f t="shared" si="210"/>
        <v/>
      </c>
      <c r="T692" s="69" t="str">
        <f t="shared" si="211"/>
        <v/>
      </c>
      <c r="U692" s="37" t="str">
        <f t="shared" si="205"/>
        <v/>
      </c>
      <c r="V692" s="37" t="str">
        <f t="shared" si="206"/>
        <v/>
      </c>
      <c r="W692" s="206" t="str">
        <f t="shared" si="223"/>
        <v/>
      </c>
      <c r="X692" s="206" t="str">
        <f t="shared" si="224"/>
        <v/>
      </c>
      <c r="Y692" s="37" t="str">
        <f t="shared" si="221"/>
        <v/>
      </c>
      <c r="Z692" s="37" t="str">
        <f t="shared" si="222"/>
        <v/>
      </c>
      <c r="AA692" s="38" t="str">
        <f t="shared" si="212"/>
        <v/>
      </c>
      <c r="AB692" s="39" t="str">
        <f t="shared" si="213"/>
        <v/>
      </c>
      <c r="AC692" s="146" t="str">
        <f>IF(ISBLANK($F692),"",IF(ISNA(VBLookup($F692,Сектора!$B$2:$G$6725,4)),"Unknown",VBLookup($F692,Сектора!$B$2:$G$6725,4)))</f>
        <v/>
      </c>
      <c r="AD692" s="146" t="str">
        <f>IF(ISBLANK($F692),"",IF(ISNA(VBLookup($F692,Сектора!$B$2:$G$6725,3)),"Unknown",VBLookup($F692,Сектора!$B$2:$G$6725,3)))</f>
        <v/>
      </c>
      <c r="AE692" s="146" t="str">
        <f>IF(ISBLANK($F692),"",IF(ISNA(VBLookup($F692,Сектора!$B$2:$G$6725,6)),"Unknown",VBLookup($F692,Сектора!$B$2:$G$6725,6)))</f>
        <v/>
      </c>
      <c r="AF692" s="146" t="str">
        <f>IF(ISNUMBER($B692),VBLookup(WEEKDAY($B692,2),Служебный!$I$2:$J$8,2),"")</f>
        <v/>
      </c>
      <c r="AG692" s="38" t="str">
        <f t="shared" si="214"/>
        <v/>
      </c>
      <c r="AH692" s="146" t="str">
        <f>IF(ISNUMBER($B692),VBLookup(MONTH($B692),Служебный!$L$2:$M$13,2),"")</f>
        <v/>
      </c>
      <c r="AI692" s="38" t="str">
        <f t="shared" si="215"/>
        <v/>
      </c>
      <c r="AJ692" s="210" t="str">
        <f t="shared" si="216"/>
        <v/>
      </c>
      <c r="AK692" s="211" t="str">
        <f t="shared" si="207"/>
        <v/>
      </c>
      <c r="AL692" s="212" t="str">
        <f t="shared" si="217"/>
        <v/>
      </c>
      <c r="AM692" s="213" t="str">
        <f t="shared" si="220"/>
        <v/>
      </c>
      <c r="AN692" s="213" t="str">
        <f t="shared" si="218"/>
        <v/>
      </c>
      <c r="AO692" s="212" t="str">
        <f t="shared" si="219"/>
        <v/>
      </c>
    </row>
    <row r="693" spans="1:41" x14ac:dyDescent="0.25">
      <c r="A693" s="72">
        <v>692</v>
      </c>
      <c r="B693" s="214"/>
      <c r="C693" s="214"/>
      <c r="D693" s="204"/>
      <c r="E693" s="204"/>
      <c r="F693" s="151"/>
      <c r="G693" s="151"/>
      <c r="H693" s="36"/>
      <c r="I693" s="80"/>
      <c r="J693" s="80"/>
      <c r="K693" s="81"/>
      <c r="L693" s="152"/>
      <c r="M693" s="152"/>
      <c r="N693" s="215"/>
      <c r="O693" s="152"/>
      <c r="P693" s="80"/>
      <c r="Q693" s="37" t="str">
        <f t="shared" si="208"/>
        <v/>
      </c>
      <c r="R693" s="37" t="str">
        <f t="shared" si="209"/>
        <v/>
      </c>
      <c r="S693" s="37" t="str">
        <f t="shared" si="210"/>
        <v/>
      </c>
      <c r="T693" s="69" t="str">
        <f t="shared" si="211"/>
        <v/>
      </c>
      <c r="U693" s="37" t="str">
        <f t="shared" si="205"/>
        <v/>
      </c>
      <c r="V693" s="37" t="str">
        <f t="shared" si="206"/>
        <v/>
      </c>
      <c r="W693" s="206" t="str">
        <f t="shared" si="223"/>
        <v/>
      </c>
      <c r="X693" s="206" t="str">
        <f t="shared" si="224"/>
        <v/>
      </c>
      <c r="Y693" s="37" t="str">
        <f t="shared" si="221"/>
        <v/>
      </c>
      <c r="Z693" s="37" t="str">
        <f t="shared" si="222"/>
        <v/>
      </c>
      <c r="AA693" s="38" t="str">
        <f t="shared" si="212"/>
        <v/>
      </c>
      <c r="AB693" s="39" t="str">
        <f t="shared" si="213"/>
        <v/>
      </c>
      <c r="AC693" s="146" t="str">
        <f>IF(ISBLANK($F693),"",IF(ISNA(VBLookup($F693,Сектора!$B$2:$G$6725,4)),"Unknown",VBLookup($F693,Сектора!$B$2:$G$6725,4)))</f>
        <v/>
      </c>
      <c r="AD693" s="146" t="str">
        <f>IF(ISBLANK($F693),"",IF(ISNA(VBLookup($F693,Сектора!$B$2:$G$6725,3)),"Unknown",VBLookup($F693,Сектора!$B$2:$G$6725,3)))</f>
        <v/>
      </c>
      <c r="AE693" s="146" t="str">
        <f>IF(ISBLANK($F693),"",IF(ISNA(VBLookup($F693,Сектора!$B$2:$G$6725,6)),"Unknown",VBLookup($F693,Сектора!$B$2:$G$6725,6)))</f>
        <v/>
      </c>
      <c r="AF693" s="146" t="str">
        <f>IF(ISNUMBER($B693),VBLookup(WEEKDAY($B693,2),Служебный!$I$2:$J$8,2),"")</f>
        <v/>
      </c>
      <c r="AG693" s="38" t="str">
        <f t="shared" si="214"/>
        <v/>
      </c>
      <c r="AH693" s="146" t="str">
        <f>IF(ISNUMBER($B693),VBLookup(MONTH($B693),Служебный!$L$2:$M$13,2),"")</f>
        <v/>
      </c>
      <c r="AI693" s="38" t="str">
        <f t="shared" si="215"/>
        <v/>
      </c>
      <c r="AJ693" s="210" t="str">
        <f t="shared" si="216"/>
        <v/>
      </c>
      <c r="AK693" s="211" t="str">
        <f t="shared" si="207"/>
        <v/>
      </c>
      <c r="AL693" s="212" t="str">
        <f t="shared" si="217"/>
        <v/>
      </c>
      <c r="AM693" s="213" t="str">
        <f t="shared" si="220"/>
        <v/>
      </c>
      <c r="AN693" s="213" t="str">
        <f t="shared" si="218"/>
        <v/>
      </c>
      <c r="AO693" s="212" t="str">
        <f t="shared" si="219"/>
        <v/>
      </c>
    </row>
    <row r="694" spans="1:41" x14ac:dyDescent="0.25">
      <c r="A694" s="72">
        <v>693</v>
      </c>
      <c r="B694" s="214"/>
      <c r="C694" s="214"/>
      <c r="D694" s="204"/>
      <c r="E694" s="204"/>
      <c r="F694" s="151"/>
      <c r="G694" s="151"/>
      <c r="H694" s="36"/>
      <c r="I694" s="80"/>
      <c r="J694" s="80"/>
      <c r="K694" s="81"/>
      <c r="L694" s="152"/>
      <c r="M694" s="152"/>
      <c r="N694" s="215"/>
      <c r="O694" s="152"/>
      <c r="P694" s="80"/>
      <c r="Q694" s="37" t="str">
        <f t="shared" si="208"/>
        <v/>
      </c>
      <c r="R694" s="37" t="str">
        <f t="shared" si="209"/>
        <v/>
      </c>
      <c r="S694" s="37" t="str">
        <f t="shared" si="210"/>
        <v/>
      </c>
      <c r="T694" s="69" t="str">
        <f t="shared" si="211"/>
        <v/>
      </c>
      <c r="U694" s="37" t="str">
        <f t="shared" si="205"/>
        <v/>
      </c>
      <c r="V694" s="37" t="str">
        <f t="shared" si="206"/>
        <v/>
      </c>
      <c r="W694" s="206" t="str">
        <f t="shared" si="223"/>
        <v/>
      </c>
      <c r="X694" s="206" t="str">
        <f t="shared" si="224"/>
        <v/>
      </c>
      <c r="Y694" s="37" t="str">
        <f t="shared" si="221"/>
        <v/>
      </c>
      <c r="Z694" s="37" t="str">
        <f t="shared" si="222"/>
        <v/>
      </c>
      <c r="AA694" s="38" t="str">
        <f t="shared" si="212"/>
        <v/>
      </c>
      <c r="AB694" s="39" t="str">
        <f t="shared" si="213"/>
        <v/>
      </c>
      <c r="AC694" s="146" t="str">
        <f>IF(ISBLANK($F694),"",IF(ISNA(VBLookup($F694,Сектора!$B$2:$G$6725,4)),"Unknown",VBLookup($F694,Сектора!$B$2:$G$6725,4)))</f>
        <v/>
      </c>
      <c r="AD694" s="146" t="str">
        <f>IF(ISBLANK($F694),"",IF(ISNA(VBLookup($F694,Сектора!$B$2:$G$6725,3)),"Unknown",VBLookup($F694,Сектора!$B$2:$G$6725,3)))</f>
        <v/>
      </c>
      <c r="AE694" s="146" t="str">
        <f>IF(ISBLANK($F694),"",IF(ISNA(VBLookup($F694,Сектора!$B$2:$G$6725,6)),"Unknown",VBLookup($F694,Сектора!$B$2:$G$6725,6)))</f>
        <v/>
      </c>
      <c r="AF694" s="146" t="str">
        <f>IF(ISNUMBER($B694),VBLookup(WEEKDAY($B694,2),Служебный!$I$2:$J$8,2),"")</f>
        <v/>
      </c>
      <c r="AG694" s="38" t="str">
        <f t="shared" si="214"/>
        <v/>
      </c>
      <c r="AH694" s="146" t="str">
        <f>IF(ISNUMBER($B694),VBLookup(MONTH($B694),Служебный!$L$2:$M$13,2),"")</f>
        <v/>
      </c>
      <c r="AI694" s="38" t="str">
        <f t="shared" si="215"/>
        <v/>
      </c>
      <c r="AJ694" s="210" t="str">
        <f t="shared" si="216"/>
        <v/>
      </c>
      <c r="AK694" s="211" t="str">
        <f t="shared" si="207"/>
        <v/>
      </c>
      <c r="AL694" s="212" t="str">
        <f t="shared" si="217"/>
        <v/>
      </c>
      <c r="AM694" s="213" t="str">
        <f t="shared" si="220"/>
        <v/>
      </c>
      <c r="AN694" s="213" t="str">
        <f t="shared" si="218"/>
        <v/>
      </c>
      <c r="AO694" s="212" t="str">
        <f t="shared" si="219"/>
        <v/>
      </c>
    </row>
    <row r="695" spans="1:41" x14ac:dyDescent="0.25">
      <c r="A695" s="72">
        <v>694</v>
      </c>
      <c r="B695" s="214"/>
      <c r="C695" s="214"/>
      <c r="D695" s="204"/>
      <c r="E695" s="204"/>
      <c r="F695" s="151"/>
      <c r="G695" s="151"/>
      <c r="H695" s="36"/>
      <c r="I695" s="80"/>
      <c r="J695" s="80"/>
      <c r="K695" s="81"/>
      <c r="L695" s="152"/>
      <c r="M695" s="152"/>
      <c r="N695" s="215"/>
      <c r="O695" s="152"/>
      <c r="P695" s="80"/>
      <c r="Q695" s="37" t="str">
        <f t="shared" si="208"/>
        <v/>
      </c>
      <c r="R695" s="37" t="str">
        <f t="shared" si="209"/>
        <v/>
      </c>
      <c r="S695" s="37" t="str">
        <f t="shared" si="210"/>
        <v/>
      </c>
      <c r="T695" s="69" t="str">
        <f t="shared" si="211"/>
        <v/>
      </c>
      <c r="U695" s="37" t="str">
        <f t="shared" si="205"/>
        <v/>
      </c>
      <c r="V695" s="37" t="str">
        <f t="shared" si="206"/>
        <v/>
      </c>
      <c r="W695" s="206" t="str">
        <f t="shared" si="223"/>
        <v/>
      </c>
      <c r="X695" s="206" t="str">
        <f t="shared" si="224"/>
        <v/>
      </c>
      <c r="Y695" s="37" t="str">
        <f t="shared" si="221"/>
        <v/>
      </c>
      <c r="Z695" s="37" t="str">
        <f t="shared" si="222"/>
        <v/>
      </c>
      <c r="AA695" s="38" t="str">
        <f t="shared" si="212"/>
        <v/>
      </c>
      <c r="AB695" s="39" t="str">
        <f t="shared" si="213"/>
        <v/>
      </c>
      <c r="AC695" s="146" t="str">
        <f>IF(ISBLANK($F695),"",IF(ISNA(VBLookup($F695,Сектора!$B$2:$G$6725,4)),"Unknown",VBLookup($F695,Сектора!$B$2:$G$6725,4)))</f>
        <v/>
      </c>
      <c r="AD695" s="146" t="str">
        <f>IF(ISBLANK($F695),"",IF(ISNA(VBLookup($F695,Сектора!$B$2:$G$6725,3)),"Unknown",VBLookup($F695,Сектора!$B$2:$G$6725,3)))</f>
        <v/>
      </c>
      <c r="AE695" s="146" t="str">
        <f>IF(ISBLANK($F695),"",IF(ISNA(VBLookup($F695,Сектора!$B$2:$G$6725,6)),"Unknown",VBLookup($F695,Сектора!$B$2:$G$6725,6)))</f>
        <v/>
      </c>
      <c r="AF695" s="146" t="str">
        <f>IF(ISNUMBER($B695),VBLookup(WEEKDAY($B695,2),Служебный!$I$2:$J$8,2),"")</f>
        <v/>
      </c>
      <c r="AG695" s="38" t="str">
        <f t="shared" si="214"/>
        <v/>
      </c>
      <c r="AH695" s="146" t="str">
        <f>IF(ISNUMBER($B695),VBLookup(MONTH($B695),Служебный!$L$2:$M$13,2),"")</f>
        <v/>
      </c>
      <c r="AI695" s="38" t="str">
        <f t="shared" si="215"/>
        <v/>
      </c>
      <c r="AJ695" s="210" t="str">
        <f t="shared" si="216"/>
        <v/>
      </c>
      <c r="AK695" s="211" t="str">
        <f t="shared" si="207"/>
        <v/>
      </c>
      <c r="AL695" s="212" t="str">
        <f t="shared" si="217"/>
        <v/>
      </c>
      <c r="AM695" s="213" t="str">
        <f t="shared" si="220"/>
        <v/>
      </c>
      <c r="AN695" s="213" t="str">
        <f t="shared" si="218"/>
        <v/>
      </c>
      <c r="AO695" s="212" t="str">
        <f t="shared" si="219"/>
        <v/>
      </c>
    </row>
    <row r="696" spans="1:41" x14ac:dyDescent="0.25">
      <c r="A696" s="72">
        <v>695</v>
      </c>
      <c r="B696" s="214"/>
      <c r="C696" s="214"/>
      <c r="D696" s="204"/>
      <c r="E696" s="204"/>
      <c r="F696" s="151"/>
      <c r="G696" s="151"/>
      <c r="H696" s="36"/>
      <c r="I696" s="80"/>
      <c r="J696" s="80"/>
      <c r="K696" s="81"/>
      <c r="L696" s="152"/>
      <c r="M696" s="152"/>
      <c r="N696" s="215"/>
      <c r="O696" s="152"/>
      <c r="P696" s="80"/>
      <c r="Q696" s="37" t="str">
        <f t="shared" si="208"/>
        <v/>
      </c>
      <c r="R696" s="37" t="str">
        <f t="shared" si="209"/>
        <v/>
      </c>
      <c r="S696" s="37" t="str">
        <f t="shared" si="210"/>
        <v/>
      </c>
      <c r="T696" s="69" t="str">
        <f t="shared" si="211"/>
        <v/>
      </c>
      <c r="U696" s="37" t="str">
        <f t="shared" si="205"/>
        <v/>
      </c>
      <c r="V696" s="37" t="str">
        <f t="shared" si="206"/>
        <v/>
      </c>
      <c r="W696" s="206" t="str">
        <f t="shared" si="223"/>
        <v/>
      </c>
      <c r="X696" s="206" t="str">
        <f t="shared" si="224"/>
        <v/>
      </c>
      <c r="Y696" s="37" t="str">
        <f t="shared" si="221"/>
        <v/>
      </c>
      <c r="Z696" s="37" t="str">
        <f t="shared" si="222"/>
        <v/>
      </c>
      <c r="AA696" s="38" t="str">
        <f t="shared" si="212"/>
        <v/>
      </c>
      <c r="AB696" s="39" t="str">
        <f t="shared" si="213"/>
        <v/>
      </c>
      <c r="AC696" s="146" t="str">
        <f>IF(ISBLANK($F696),"",IF(ISNA(VBLookup($F696,Сектора!$B$2:$G$6725,4)),"Unknown",VBLookup($F696,Сектора!$B$2:$G$6725,4)))</f>
        <v/>
      </c>
      <c r="AD696" s="146" t="str">
        <f>IF(ISBLANK($F696),"",IF(ISNA(VBLookup($F696,Сектора!$B$2:$G$6725,3)),"Unknown",VBLookup($F696,Сектора!$B$2:$G$6725,3)))</f>
        <v/>
      </c>
      <c r="AE696" s="146" t="str">
        <f>IF(ISBLANK($F696),"",IF(ISNA(VBLookup($F696,Сектора!$B$2:$G$6725,6)),"Unknown",VBLookup($F696,Сектора!$B$2:$G$6725,6)))</f>
        <v/>
      </c>
      <c r="AF696" s="146" t="str">
        <f>IF(ISNUMBER($B696),VBLookup(WEEKDAY($B696,2),Служебный!$I$2:$J$8,2),"")</f>
        <v/>
      </c>
      <c r="AG696" s="38" t="str">
        <f t="shared" si="214"/>
        <v/>
      </c>
      <c r="AH696" s="146" t="str">
        <f>IF(ISNUMBER($B696),VBLookup(MONTH($B696),Служебный!$L$2:$M$13,2),"")</f>
        <v/>
      </c>
      <c r="AI696" s="38" t="str">
        <f t="shared" si="215"/>
        <v/>
      </c>
      <c r="AJ696" s="210" t="str">
        <f t="shared" si="216"/>
        <v/>
      </c>
      <c r="AK696" s="211" t="str">
        <f t="shared" si="207"/>
        <v/>
      </c>
      <c r="AL696" s="212" t="str">
        <f t="shared" si="217"/>
        <v/>
      </c>
      <c r="AM696" s="213" t="str">
        <f t="shared" si="220"/>
        <v/>
      </c>
      <c r="AN696" s="213" t="str">
        <f t="shared" si="218"/>
        <v/>
      </c>
      <c r="AO696" s="212" t="str">
        <f t="shared" si="219"/>
        <v/>
      </c>
    </row>
    <row r="697" spans="1:41" x14ac:dyDescent="0.25">
      <c r="A697" s="72">
        <v>696</v>
      </c>
      <c r="B697" s="214"/>
      <c r="C697" s="214"/>
      <c r="D697" s="204"/>
      <c r="E697" s="204"/>
      <c r="F697" s="151"/>
      <c r="G697" s="151"/>
      <c r="H697" s="36"/>
      <c r="I697" s="80"/>
      <c r="J697" s="80"/>
      <c r="K697" s="81"/>
      <c r="L697" s="152"/>
      <c r="M697" s="152"/>
      <c r="N697" s="215"/>
      <c r="O697" s="152"/>
      <c r="P697" s="80"/>
      <c r="Q697" s="37" t="str">
        <f t="shared" si="208"/>
        <v/>
      </c>
      <c r="R697" s="37" t="str">
        <f t="shared" si="209"/>
        <v/>
      </c>
      <c r="S697" s="37" t="str">
        <f t="shared" si="210"/>
        <v/>
      </c>
      <c r="T697" s="69" t="str">
        <f t="shared" si="211"/>
        <v/>
      </c>
      <c r="U697" s="37" t="str">
        <f t="shared" si="205"/>
        <v/>
      </c>
      <c r="V697" s="37" t="str">
        <f t="shared" si="206"/>
        <v/>
      </c>
      <c r="W697" s="206" t="str">
        <f t="shared" si="223"/>
        <v/>
      </c>
      <c r="X697" s="206" t="str">
        <f t="shared" si="224"/>
        <v/>
      </c>
      <c r="Y697" s="37" t="str">
        <f t="shared" si="221"/>
        <v/>
      </c>
      <c r="Z697" s="37" t="str">
        <f t="shared" si="222"/>
        <v/>
      </c>
      <c r="AA697" s="38" t="str">
        <f t="shared" si="212"/>
        <v/>
      </c>
      <c r="AB697" s="39" t="str">
        <f t="shared" si="213"/>
        <v/>
      </c>
      <c r="AC697" s="146" t="str">
        <f>IF(ISBLANK($F697),"",IF(ISNA(VBLookup($F697,Сектора!$B$2:$G$6725,4)),"Unknown",VBLookup($F697,Сектора!$B$2:$G$6725,4)))</f>
        <v/>
      </c>
      <c r="AD697" s="146" t="str">
        <f>IF(ISBLANK($F697),"",IF(ISNA(VBLookup($F697,Сектора!$B$2:$G$6725,3)),"Unknown",VBLookup($F697,Сектора!$B$2:$G$6725,3)))</f>
        <v/>
      </c>
      <c r="AE697" s="146" t="str">
        <f>IF(ISBLANK($F697),"",IF(ISNA(VBLookup($F697,Сектора!$B$2:$G$6725,6)),"Unknown",VBLookup($F697,Сектора!$B$2:$G$6725,6)))</f>
        <v/>
      </c>
      <c r="AF697" s="146" t="str">
        <f>IF(ISNUMBER($B697),VBLookup(WEEKDAY($B697,2),Служебный!$I$2:$J$8,2),"")</f>
        <v/>
      </c>
      <c r="AG697" s="38" t="str">
        <f t="shared" si="214"/>
        <v/>
      </c>
      <c r="AH697" s="146" t="str">
        <f>IF(ISNUMBER($B697),VBLookup(MONTH($B697),Служебный!$L$2:$M$13,2),"")</f>
        <v/>
      </c>
      <c r="AI697" s="38" t="str">
        <f t="shared" si="215"/>
        <v/>
      </c>
      <c r="AJ697" s="210" t="str">
        <f t="shared" si="216"/>
        <v/>
      </c>
      <c r="AK697" s="211" t="str">
        <f t="shared" si="207"/>
        <v/>
      </c>
      <c r="AL697" s="212" t="str">
        <f t="shared" si="217"/>
        <v/>
      </c>
      <c r="AM697" s="213" t="str">
        <f t="shared" si="220"/>
        <v/>
      </c>
      <c r="AN697" s="213" t="str">
        <f t="shared" si="218"/>
        <v/>
      </c>
      <c r="AO697" s="212" t="str">
        <f t="shared" si="219"/>
        <v/>
      </c>
    </row>
    <row r="698" spans="1:41" x14ac:dyDescent="0.25">
      <c r="A698" s="72">
        <v>697</v>
      </c>
      <c r="B698" s="214"/>
      <c r="C698" s="214"/>
      <c r="D698" s="204"/>
      <c r="E698" s="204"/>
      <c r="F698" s="151"/>
      <c r="G698" s="151"/>
      <c r="H698" s="36"/>
      <c r="I698" s="80"/>
      <c r="J698" s="80"/>
      <c r="K698" s="81"/>
      <c r="L698" s="152"/>
      <c r="M698" s="152"/>
      <c r="N698" s="215"/>
      <c r="O698" s="152"/>
      <c r="P698" s="80"/>
      <c r="Q698" s="37" t="str">
        <f t="shared" si="208"/>
        <v/>
      </c>
      <c r="R698" s="37" t="str">
        <f t="shared" si="209"/>
        <v/>
      </c>
      <c r="S698" s="37" t="str">
        <f t="shared" si="210"/>
        <v/>
      </c>
      <c r="T698" s="69" t="str">
        <f t="shared" si="211"/>
        <v/>
      </c>
      <c r="U698" s="37" t="str">
        <f t="shared" si="205"/>
        <v/>
      </c>
      <c r="V698" s="37" t="str">
        <f t="shared" si="206"/>
        <v/>
      </c>
      <c r="W698" s="206" t="str">
        <f t="shared" si="223"/>
        <v/>
      </c>
      <c r="X698" s="206" t="str">
        <f t="shared" si="224"/>
        <v/>
      </c>
      <c r="Y698" s="37" t="str">
        <f t="shared" si="221"/>
        <v/>
      </c>
      <c r="Z698" s="37" t="str">
        <f t="shared" si="222"/>
        <v/>
      </c>
      <c r="AA698" s="38" t="str">
        <f t="shared" si="212"/>
        <v/>
      </c>
      <c r="AB698" s="39" t="str">
        <f t="shared" si="213"/>
        <v/>
      </c>
      <c r="AC698" s="146" t="str">
        <f>IF(ISBLANK($F698),"",IF(ISNA(VBLookup($F698,Сектора!$B$2:$G$6725,4)),"Unknown",VBLookup($F698,Сектора!$B$2:$G$6725,4)))</f>
        <v/>
      </c>
      <c r="AD698" s="146" t="str">
        <f>IF(ISBLANK($F698),"",IF(ISNA(VBLookup($F698,Сектора!$B$2:$G$6725,3)),"Unknown",VBLookup($F698,Сектора!$B$2:$G$6725,3)))</f>
        <v/>
      </c>
      <c r="AE698" s="146" t="str">
        <f>IF(ISBLANK($F698),"",IF(ISNA(VBLookup($F698,Сектора!$B$2:$G$6725,6)),"Unknown",VBLookup($F698,Сектора!$B$2:$G$6725,6)))</f>
        <v/>
      </c>
      <c r="AF698" s="146" t="str">
        <f>IF(ISNUMBER($B698),VBLookup(WEEKDAY($B698,2),Служебный!$I$2:$J$8,2),"")</f>
        <v/>
      </c>
      <c r="AG698" s="38" t="str">
        <f t="shared" si="214"/>
        <v/>
      </c>
      <c r="AH698" s="146" t="str">
        <f>IF(ISNUMBER($B698),VBLookup(MONTH($B698),Служебный!$L$2:$M$13,2),"")</f>
        <v/>
      </c>
      <c r="AI698" s="38" t="str">
        <f t="shared" si="215"/>
        <v/>
      </c>
      <c r="AJ698" s="210" t="str">
        <f t="shared" si="216"/>
        <v/>
      </c>
      <c r="AK698" s="211" t="str">
        <f t="shared" si="207"/>
        <v/>
      </c>
      <c r="AL698" s="212" t="str">
        <f t="shared" si="217"/>
        <v/>
      </c>
      <c r="AM698" s="213" t="str">
        <f t="shared" si="220"/>
        <v/>
      </c>
      <c r="AN698" s="213" t="str">
        <f t="shared" si="218"/>
        <v/>
      </c>
      <c r="AO698" s="212" t="str">
        <f t="shared" si="219"/>
        <v/>
      </c>
    </row>
    <row r="699" spans="1:41" x14ac:dyDescent="0.25">
      <c r="A699" s="72">
        <v>698</v>
      </c>
      <c r="B699" s="214"/>
      <c r="C699" s="214"/>
      <c r="D699" s="204"/>
      <c r="E699" s="204"/>
      <c r="F699" s="151"/>
      <c r="G699" s="151"/>
      <c r="H699" s="36"/>
      <c r="I699" s="80"/>
      <c r="J699" s="80"/>
      <c r="K699" s="81"/>
      <c r="L699" s="152"/>
      <c r="M699" s="152"/>
      <c r="N699" s="215"/>
      <c r="O699" s="152"/>
      <c r="P699" s="80"/>
      <c r="Q699" s="37" t="str">
        <f t="shared" si="208"/>
        <v/>
      </c>
      <c r="R699" s="37" t="str">
        <f t="shared" si="209"/>
        <v/>
      </c>
      <c r="S699" s="37" t="str">
        <f t="shared" si="210"/>
        <v/>
      </c>
      <c r="T699" s="69" t="str">
        <f t="shared" si="211"/>
        <v/>
      </c>
      <c r="U699" s="37" t="str">
        <f t="shared" si="205"/>
        <v/>
      </c>
      <c r="V699" s="37" t="str">
        <f t="shared" si="206"/>
        <v/>
      </c>
      <c r="W699" s="206" t="str">
        <f t="shared" si="223"/>
        <v/>
      </c>
      <c r="X699" s="206" t="str">
        <f t="shared" si="224"/>
        <v/>
      </c>
      <c r="Y699" s="37" t="str">
        <f t="shared" si="221"/>
        <v/>
      </c>
      <c r="Z699" s="37" t="str">
        <f t="shared" si="222"/>
        <v/>
      </c>
      <c r="AA699" s="38" t="str">
        <f t="shared" si="212"/>
        <v/>
      </c>
      <c r="AB699" s="39" t="str">
        <f t="shared" si="213"/>
        <v/>
      </c>
      <c r="AC699" s="146" t="str">
        <f>IF(ISBLANK($F699),"",IF(ISNA(VBLookup($F699,Сектора!$B$2:$G$6725,4)),"Unknown",VBLookup($F699,Сектора!$B$2:$G$6725,4)))</f>
        <v/>
      </c>
      <c r="AD699" s="146" t="str">
        <f>IF(ISBLANK($F699),"",IF(ISNA(VBLookup($F699,Сектора!$B$2:$G$6725,3)),"Unknown",VBLookup($F699,Сектора!$B$2:$G$6725,3)))</f>
        <v/>
      </c>
      <c r="AE699" s="146" t="str">
        <f>IF(ISBLANK($F699),"",IF(ISNA(VBLookup($F699,Сектора!$B$2:$G$6725,6)),"Unknown",VBLookup($F699,Сектора!$B$2:$G$6725,6)))</f>
        <v/>
      </c>
      <c r="AF699" s="146" t="str">
        <f>IF(ISNUMBER($B699),VBLookup(WEEKDAY($B699,2),Служебный!$I$2:$J$8,2),"")</f>
        <v/>
      </c>
      <c r="AG699" s="38" t="str">
        <f t="shared" si="214"/>
        <v/>
      </c>
      <c r="AH699" s="146" t="str">
        <f>IF(ISNUMBER($B699),VBLookup(MONTH($B699),Служебный!$L$2:$M$13,2),"")</f>
        <v/>
      </c>
      <c r="AI699" s="38" t="str">
        <f t="shared" si="215"/>
        <v/>
      </c>
      <c r="AJ699" s="210" t="str">
        <f t="shared" si="216"/>
        <v/>
      </c>
      <c r="AK699" s="211" t="str">
        <f t="shared" si="207"/>
        <v/>
      </c>
      <c r="AL699" s="212" t="str">
        <f t="shared" si="217"/>
        <v/>
      </c>
      <c r="AM699" s="213" t="str">
        <f t="shared" si="220"/>
        <v/>
      </c>
      <c r="AN699" s="213" t="str">
        <f t="shared" si="218"/>
        <v/>
      </c>
      <c r="AO699" s="212" t="str">
        <f t="shared" si="219"/>
        <v/>
      </c>
    </row>
    <row r="700" spans="1:41" x14ac:dyDescent="0.25">
      <c r="A700" s="72">
        <v>699</v>
      </c>
      <c r="B700" s="214"/>
      <c r="C700" s="214"/>
      <c r="D700" s="204"/>
      <c r="E700" s="204"/>
      <c r="F700" s="151"/>
      <c r="G700" s="151"/>
      <c r="H700" s="36"/>
      <c r="I700" s="80"/>
      <c r="J700" s="80"/>
      <c r="K700" s="81"/>
      <c r="L700" s="152"/>
      <c r="M700" s="152"/>
      <c r="N700" s="215"/>
      <c r="O700" s="152"/>
      <c r="P700" s="80"/>
      <c r="Q700" s="37" t="str">
        <f t="shared" si="208"/>
        <v/>
      </c>
      <c r="R700" s="37" t="str">
        <f t="shared" si="209"/>
        <v/>
      </c>
      <c r="S700" s="37" t="str">
        <f t="shared" si="210"/>
        <v/>
      </c>
      <c r="T700" s="69" t="str">
        <f t="shared" si="211"/>
        <v/>
      </c>
      <c r="U700" s="37" t="str">
        <f t="shared" si="205"/>
        <v/>
      </c>
      <c r="V700" s="37" t="str">
        <f t="shared" si="206"/>
        <v/>
      </c>
      <c r="W700" s="206" t="str">
        <f t="shared" si="223"/>
        <v/>
      </c>
      <c r="X700" s="206" t="str">
        <f t="shared" si="224"/>
        <v/>
      </c>
      <c r="Y700" s="37" t="str">
        <f t="shared" si="221"/>
        <v/>
      </c>
      <c r="Z700" s="37" t="str">
        <f t="shared" si="222"/>
        <v/>
      </c>
      <c r="AA700" s="38" t="str">
        <f t="shared" si="212"/>
        <v/>
      </c>
      <c r="AB700" s="39" t="str">
        <f t="shared" si="213"/>
        <v/>
      </c>
      <c r="AC700" s="146" t="str">
        <f>IF(ISBLANK($F700),"",IF(ISNA(VBLookup($F700,Сектора!$B$2:$G$6725,4)),"Unknown",VBLookup($F700,Сектора!$B$2:$G$6725,4)))</f>
        <v/>
      </c>
      <c r="AD700" s="146" t="str">
        <f>IF(ISBLANK($F700),"",IF(ISNA(VBLookup($F700,Сектора!$B$2:$G$6725,3)),"Unknown",VBLookup($F700,Сектора!$B$2:$G$6725,3)))</f>
        <v/>
      </c>
      <c r="AE700" s="146" t="str">
        <f>IF(ISBLANK($F700),"",IF(ISNA(VBLookup($F700,Сектора!$B$2:$G$6725,6)),"Unknown",VBLookup($F700,Сектора!$B$2:$G$6725,6)))</f>
        <v/>
      </c>
      <c r="AF700" s="146" t="str">
        <f>IF(ISNUMBER($B700),VBLookup(WEEKDAY($B700,2),Служебный!$I$2:$J$8,2),"")</f>
        <v/>
      </c>
      <c r="AG700" s="38" t="str">
        <f t="shared" si="214"/>
        <v/>
      </c>
      <c r="AH700" s="146" t="str">
        <f>IF(ISNUMBER($B700),VBLookup(MONTH($B700),Служебный!$L$2:$M$13,2),"")</f>
        <v/>
      </c>
      <c r="AI700" s="38" t="str">
        <f t="shared" si="215"/>
        <v/>
      </c>
      <c r="AJ700" s="210" t="str">
        <f t="shared" si="216"/>
        <v/>
      </c>
      <c r="AK700" s="211" t="str">
        <f t="shared" si="207"/>
        <v/>
      </c>
      <c r="AL700" s="212" t="str">
        <f t="shared" si="217"/>
        <v/>
      </c>
      <c r="AM700" s="213" t="str">
        <f t="shared" si="220"/>
        <v/>
      </c>
      <c r="AN700" s="213" t="str">
        <f t="shared" si="218"/>
        <v/>
      </c>
      <c r="AO700" s="212" t="str">
        <f t="shared" si="219"/>
        <v/>
      </c>
    </row>
    <row r="701" spans="1:41" x14ac:dyDescent="0.25">
      <c r="A701" s="72">
        <v>700</v>
      </c>
      <c r="B701" s="214"/>
      <c r="C701" s="214"/>
      <c r="D701" s="204"/>
      <c r="E701" s="204"/>
      <c r="F701" s="151"/>
      <c r="G701" s="151"/>
      <c r="H701" s="36"/>
      <c r="I701" s="80"/>
      <c r="J701" s="80"/>
      <c r="K701" s="81"/>
      <c r="L701" s="152"/>
      <c r="M701" s="152"/>
      <c r="N701" s="215"/>
      <c r="O701" s="152"/>
      <c r="P701" s="80"/>
      <c r="Q701" s="37" t="str">
        <f t="shared" si="208"/>
        <v/>
      </c>
      <c r="R701" s="37" t="str">
        <f t="shared" si="209"/>
        <v/>
      </c>
      <c r="S701" s="37" t="str">
        <f t="shared" si="210"/>
        <v/>
      </c>
      <c r="T701" s="69" t="str">
        <f t="shared" si="211"/>
        <v/>
      </c>
      <c r="U701" s="37" t="str">
        <f t="shared" si="205"/>
        <v/>
      </c>
      <c r="V701" s="37" t="str">
        <f t="shared" si="206"/>
        <v/>
      </c>
      <c r="W701" s="206" t="str">
        <f t="shared" si="223"/>
        <v/>
      </c>
      <c r="X701" s="206" t="str">
        <f t="shared" si="224"/>
        <v/>
      </c>
      <c r="Y701" s="37" t="str">
        <f t="shared" si="221"/>
        <v/>
      </c>
      <c r="Z701" s="37" t="str">
        <f t="shared" si="222"/>
        <v/>
      </c>
      <c r="AA701" s="38" t="str">
        <f t="shared" si="212"/>
        <v/>
      </c>
      <c r="AB701" s="39" t="str">
        <f t="shared" si="213"/>
        <v/>
      </c>
      <c r="AC701" s="146" t="str">
        <f>IF(ISBLANK($F701),"",IF(ISNA(VBLookup($F701,Сектора!$B$2:$G$6725,4)),"Unknown",VBLookup($F701,Сектора!$B$2:$G$6725,4)))</f>
        <v/>
      </c>
      <c r="AD701" s="146" t="str">
        <f>IF(ISBLANK($F701),"",IF(ISNA(VBLookup($F701,Сектора!$B$2:$G$6725,3)),"Unknown",VBLookup($F701,Сектора!$B$2:$G$6725,3)))</f>
        <v/>
      </c>
      <c r="AE701" s="146" t="str">
        <f>IF(ISBLANK($F701),"",IF(ISNA(VBLookup($F701,Сектора!$B$2:$G$6725,6)),"Unknown",VBLookup($F701,Сектора!$B$2:$G$6725,6)))</f>
        <v/>
      </c>
      <c r="AF701" s="146" t="str">
        <f>IF(ISNUMBER($B701),VBLookup(WEEKDAY($B701,2),Служебный!$I$2:$J$8,2),"")</f>
        <v/>
      </c>
      <c r="AG701" s="38" t="str">
        <f t="shared" si="214"/>
        <v/>
      </c>
      <c r="AH701" s="146" t="str">
        <f>IF(ISNUMBER($B701),VBLookup(MONTH($B701),Служебный!$L$2:$M$13,2),"")</f>
        <v/>
      </c>
      <c r="AI701" s="38" t="str">
        <f t="shared" si="215"/>
        <v/>
      </c>
      <c r="AJ701" s="210" t="str">
        <f t="shared" si="216"/>
        <v/>
      </c>
      <c r="AK701" s="211" t="str">
        <f t="shared" si="207"/>
        <v/>
      </c>
      <c r="AL701" s="212" t="str">
        <f t="shared" si="217"/>
        <v/>
      </c>
      <c r="AM701" s="213" t="str">
        <f t="shared" si="220"/>
        <v/>
      </c>
      <c r="AN701" s="213" t="str">
        <f t="shared" si="218"/>
        <v/>
      </c>
      <c r="AO701" s="212" t="str">
        <f t="shared" si="219"/>
        <v/>
      </c>
    </row>
    <row r="702" spans="1:41" x14ac:dyDescent="0.25">
      <c r="A702" s="72">
        <v>701</v>
      </c>
      <c r="B702" s="214"/>
      <c r="C702" s="214"/>
      <c r="D702" s="204"/>
      <c r="E702" s="204"/>
      <c r="F702" s="151"/>
      <c r="G702" s="151"/>
      <c r="H702" s="36"/>
      <c r="I702" s="80"/>
      <c r="J702" s="80"/>
      <c r="K702" s="81"/>
      <c r="L702" s="152"/>
      <c r="M702" s="152"/>
      <c r="N702" s="215"/>
      <c r="O702" s="152"/>
      <c r="P702" s="80"/>
      <c r="Q702" s="37" t="str">
        <f t="shared" si="208"/>
        <v/>
      </c>
      <c r="R702" s="37" t="str">
        <f t="shared" si="209"/>
        <v/>
      </c>
      <c r="S702" s="37" t="str">
        <f t="shared" si="210"/>
        <v/>
      </c>
      <c r="T702" s="69" t="str">
        <f t="shared" si="211"/>
        <v/>
      </c>
      <c r="U702" s="37" t="str">
        <f t="shared" si="205"/>
        <v/>
      </c>
      <c r="V702" s="37" t="str">
        <f t="shared" si="206"/>
        <v/>
      </c>
      <c r="W702" s="206" t="str">
        <f t="shared" si="223"/>
        <v/>
      </c>
      <c r="X702" s="206" t="str">
        <f t="shared" si="224"/>
        <v/>
      </c>
      <c r="Y702" s="37" t="str">
        <f t="shared" si="221"/>
        <v/>
      </c>
      <c r="Z702" s="37" t="str">
        <f t="shared" si="222"/>
        <v/>
      </c>
      <c r="AA702" s="38" t="str">
        <f t="shared" si="212"/>
        <v/>
      </c>
      <c r="AB702" s="39" t="str">
        <f t="shared" si="213"/>
        <v/>
      </c>
      <c r="AC702" s="146" t="str">
        <f>IF(ISBLANK($F702),"",IF(ISNA(VBLookup($F702,Сектора!$B$2:$G$6725,4)),"Unknown",VBLookup($F702,Сектора!$B$2:$G$6725,4)))</f>
        <v/>
      </c>
      <c r="AD702" s="146" t="str">
        <f>IF(ISBLANK($F702),"",IF(ISNA(VBLookup($F702,Сектора!$B$2:$G$6725,3)),"Unknown",VBLookup($F702,Сектора!$B$2:$G$6725,3)))</f>
        <v/>
      </c>
      <c r="AE702" s="146" t="str">
        <f>IF(ISBLANK($F702),"",IF(ISNA(VBLookup($F702,Сектора!$B$2:$G$6725,6)),"Unknown",VBLookup($F702,Сектора!$B$2:$G$6725,6)))</f>
        <v/>
      </c>
      <c r="AF702" s="146" t="str">
        <f>IF(ISNUMBER($B702),VBLookup(WEEKDAY($B702,2),Служебный!$I$2:$J$8,2),"")</f>
        <v/>
      </c>
      <c r="AG702" s="38" t="str">
        <f t="shared" si="214"/>
        <v/>
      </c>
      <c r="AH702" s="146" t="str">
        <f>IF(ISNUMBER($B702),VBLookup(MONTH($B702),Служебный!$L$2:$M$13,2),"")</f>
        <v/>
      </c>
      <c r="AI702" s="38" t="str">
        <f t="shared" si="215"/>
        <v/>
      </c>
      <c r="AJ702" s="210" t="str">
        <f t="shared" si="216"/>
        <v/>
      </c>
      <c r="AK702" s="211" t="str">
        <f t="shared" si="207"/>
        <v/>
      </c>
      <c r="AL702" s="212" t="str">
        <f t="shared" si="217"/>
        <v/>
      </c>
      <c r="AM702" s="213" t="str">
        <f t="shared" si="220"/>
        <v/>
      </c>
      <c r="AN702" s="213" t="str">
        <f t="shared" si="218"/>
        <v/>
      </c>
      <c r="AO702" s="212" t="str">
        <f t="shared" si="219"/>
        <v/>
      </c>
    </row>
    <row r="703" spans="1:41" x14ac:dyDescent="0.25">
      <c r="A703" s="72">
        <v>702</v>
      </c>
      <c r="B703" s="214"/>
      <c r="C703" s="214"/>
      <c r="D703" s="204"/>
      <c r="E703" s="204"/>
      <c r="F703" s="151"/>
      <c r="G703" s="151"/>
      <c r="H703" s="36"/>
      <c r="I703" s="80"/>
      <c r="J703" s="80"/>
      <c r="K703" s="81"/>
      <c r="L703" s="152"/>
      <c r="M703" s="152"/>
      <c r="N703" s="215"/>
      <c r="O703" s="152"/>
      <c r="P703" s="80"/>
      <c r="Q703" s="37" t="str">
        <f t="shared" si="208"/>
        <v/>
      </c>
      <c r="R703" s="37" t="str">
        <f t="shared" si="209"/>
        <v/>
      </c>
      <c r="S703" s="37" t="str">
        <f t="shared" si="210"/>
        <v/>
      </c>
      <c r="T703" s="69" t="str">
        <f t="shared" si="211"/>
        <v/>
      </c>
      <c r="U703" s="37" t="str">
        <f t="shared" si="205"/>
        <v/>
      </c>
      <c r="V703" s="37" t="str">
        <f t="shared" si="206"/>
        <v/>
      </c>
      <c r="W703" s="206" t="str">
        <f t="shared" si="223"/>
        <v/>
      </c>
      <c r="X703" s="206" t="str">
        <f t="shared" si="224"/>
        <v/>
      </c>
      <c r="Y703" s="37" t="str">
        <f t="shared" si="221"/>
        <v/>
      </c>
      <c r="Z703" s="37" t="str">
        <f t="shared" si="222"/>
        <v/>
      </c>
      <c r="AA703" s="38" t="str">
        <f t="shared" si="212"/>
        <v/>
      </c>
      <c r="AB703" s="39" t="str">
        <f t="shared" si="213"/>
        <v/>
      </c>
      <c r="AC703" s="146" t="str">
        <f>IF(ISBLANK($F703),"",IF(ISNA(VBLookup($F703,Сектора!$B$2:$G$6725,4)),"Unknown",VBLookup($F703,Сектора!$B$2:$G$6725,4)))</f>
        <v/>
      </c>
      <c r="AD703" s="146" t="str">
        <f>IF(ISBLANK($F703),"",IF(ISNA(VBLookup($F703,Сектора!$B$2:$G$6725,3)),"Unknown",VBLookup($F703,Сектора!$B$2:$G$6725,3)))</f>
        <v/>
      </c>
      <c r="AE703" s="146" t="str">
        <f>IF(ISBLANK($F703),"",IF(ISNA(VBLookup($F703,Сектора!$B$2:$G$6725,6)),"Unknown",VBLookup($F703,Сектора!$B$2:$G$6725,6)))</f>
        <v/>
      </c>
      <c r="AF703" s="146" t="str">
        <f>IF(ISNUMBER($B703),VBLookup(WEEKDAY($B703,2),Служебный!$I$2:$J$8,2),"")</f>
        <v/>
      </c>
      <c r="AG703" s="38" t="str">
        <f t="shared" si="214"/>
        <v/>
      </c>
      <c r="AH703" s="146" t="str">
        <f>IF(ISNUMBER($B703),VBLookup(MONTH($B703),Служебный!$L$2:$M$13,2),"")</f>
        <v/>
      </c>
      <c r="AI703" s="38" t="str">
        <f t="shared" si="215"/>
        <v/>
      </c>
      <c r="AJ703" s="210" t="str">
        <f t="shared" si="216"/>
        <v/>
      </c>
      <c r="AK703" s="211" t="str">
        <f t="shared" si="207"/>
        <v/>
      </c>
      <c r="AL703" s="212" t="str">
        <f t="shared" si="217"/>
        <v/>
      </c>
      <c r="AM703" s="213" t="str">
        <f t="shared" si="220"/>
        <v/>
      </c>
      <c r="AN703" s="213" t="str">
        <f t="shared" si="218"/>
        <v/>
      </c>
      <c r="AO703" s="212" t="str">
        <f t="shared" si="219"/>
        <v/>
      </c>
    </row>
    <row r="704" spans="1:41" x14ac:dyDescent="0.25">
      <c r="A704" s="72">
        <v>703</v>
      </c>
      <c r="B704" s="214"/>
      <c r="C704" s="214"/>
      <c r="D704" s="204"/>
      <c r="E704" s="204"/>
      <c r="F704" s="151"/>
      <c r="G704" s="151"/>
      <c r="H704" s="36"/>
      <c r="I704" s="80"/>
      <c r="J704" s="80"/>
      <c r="K704" s="81"/>
      <c r="L704" s="152"/>
      <c r="M704" s="152"/>
      <c r="N704" s="215"/>
      <c r="O704" s="152"/>
      <c r="P704" s="80"/>
      <c r="Q704" s="37" t="str">
        <f t="shared" si="208"/>
        <v/>
      </c>
      <c r="R704" s="37" t="str">
        <f t="shared" si="209"/>
        <v/>
      </c>
      <c r="S704" s="37" t="str">
        <f t="shared" si="210"/>
        <v/>
      </c>
      <c r="T704" s="69" t="str">
        <f t="shared" si="211"/>
        <v/>
      </c>
      <c r="U704" s="37" t="str">
        <f t="shared" si="205"/>
        <v/>
      </c>
      <c r="V704" s="37" t="str">
        <f t="shared" si="206"/>
        <v/>
      </c>
      <c r="W704" s="206" t="str">
        <f t="shared" si="223"/>
        <v/>
      </c>
      <c r="X704" s="206" t="str">
        <f t="shared" si="224"/>
        <v/>
      </c>
      <c r="Y704" s="37" t="str">
        <f t="shared" si="221"/>
        <v/>
      </c>
      <c r="Z704" s="37" t="str">
        <f t="shared" si="222"/>
        <v/>
      </c>
      <c r="AA704" s="38" t="str">
        <f t="shared" si="212"/>
        <v/>
      </c>
      <c r="AB704" s="39" t="str">
        <f t="shared" si="213"/>
        <v/>
      </c>
      <c r="AC704" s="146" t="str">
        <f>IF(ISBLANK($F704),"",IF(ISNA(VBLookup($F704,Сектора!$B$2:$G$6725,4)),"Unknown",VBLookup($F704,Сектора!$B$2:$G$6725,4)))</f>
        <v/>
      </c>
      <c r="AD704" s="146" t="str">
        <f>IF(ISBLANK($F704),"",IF(ISNA(VBLookup($F704,Сектора!$B$2:$G$6725,3)),"Unknown",VBLookup($F704,Сектора!$B$2:$G$6725,3)))</f>
        <v/>
      </c>
      <c r="AE704" s="146" t="str">
        <f>IF(ISBLANK($F704),"",IF(ISNA(VBLookup($F704,Сектора!$B$2:$G$6725,6)),"Unknown",VBLookup($F704,Сектора!$B$2:$G$6725,6)))</f>
        <v/>
      </c>
      <c r="AF704" s="146" t="str">
        <f>IF(ISNUMBER($B704),VBLookup(WEEKDAY($B704,2),Служебный!$I$2:$J$8,2),"")</f>
        <v/>
      </c>
      <c r="AG704" s="38" t="str">
        <f t="shared" si="214"/>
        <v/>
      </c>
      <c r="AH704" s="146" t="str">
        <f>IF(ISNUMBER($B704),VBLookup(MONTH($B704),Служебный!$L$2:$M$13,2),"")</f>
        <v/>
      </c>
      <c r="AI704" s="38" t="str">
        <f t="shared" si="215"/>
        <v/>
      </c>
      <c r="AJ704" s="210" t="str">
        <f t="shared" si="216"/>
        <v/>
      </c>
      <c r="AK704" s="211" t="str">
        <f t="shared" si="207"/>
        <v/>
      </c>
      <c r="AL704" s="212" t="str">
        <f t="shared" si="217"/>
        <v/>
      </c>
      <c r="AM704" s="213" t="str">
        <f t="shared" si="220"/>
        <v/>
      </c>
      <c r="AN704" s="213" t="str">
        <f t="shared" si="218"/>
        <v/>
      </c>
      <c r="AO704" s="212" t="str">
        <f t="shared" si="219"/>
        <v/>
      </c>
    </row>
    <row r="705" spans="1:41" x14ac:dyDescent="0.25">
      <c r="A705" s="72">
        <v>704</v>
      </c>
      <c r="B705" s="214"/>
      <c r="C705" s="214"/>
      <c r="D705" s="204"/>
      <c r="E705" s="204"/>
      <c r="F705" s="151"/>
      <c r="G705" s="151"/>
      <c r="H705" s="36"/>
      <c r="I705" s="80"/>
      <c r="J705" s="80"/>
      <c r="K705" s="81"/>
      <c r="L705" s="152"/>
      <c r="M705" s="152"/>
      <c r="N705" s="215"/>
      <c r="O705" s="152"/>
      <c r="P705" s="80"/>
      <c r="Q705" s="37" t="str">
        <f t="shared" si="208"/>
        <v/>
      </c>
      <c r="R705" s="37" t="str">
        <f t="shared" si="209"/>
        <v/>
      </c>
      <c r="S705" s="37" t="str">
        <f t="shared" si="210"/>
        <v/>
      </c>
      <c r="T705" s="69" t="str">
        <f t="shared" si="211"/>
        <v/>
      </c>
      <c r="U705" s="37" t="str">
        <f t="shared" si="205"/>
        <v/>
      </c>
      <c r="V705" s="37" t="str">
        <f t="shared" si="206"/>
        <v/>
      </c>
      <c r="W705" s="206" t="str">
        <f t="shared" si="223"/>
        <v/>
      </c>
      <c r="X705" s="206" t="str">
        <f t="shared" si="224"/>
        <v/>
      </c>
      <c r="Y705" s="37" t="str">
        <f t="shared" si="221"/>
        <v/>
      </c>
      <c r="Z705" s="37" t="str">
        <f t="shared" si="222"/>
        <v/>
      </c>
      <c r="AA705" s="38" t="str">
        <f t="shared" si="212"/>
        <v/>
      </c>
      <c r="AB705" s="39" t="str">
        <f t="shared" si="213"/>
        <v/>
      </c>
      <c r="AC705" s="146" t="str">
        <f>IF(ISBLANK($F705),"",IF(ISNA(VBLookup($F705,Сектора!$B$2:$G$6725,4)),"Unknown",VBLookup($F705,Сектора!$B$2:$G$6725,4)))</f>
        <v/>
      </c>
      <c r="AD705" s="146" t="str">
        <f>IF(ISBLANK($F705),"",IF(ISNA(VBLookup($F705,Сектора!$B$2:$G$6725,3)),"Unknown",VBLookup($F705,Сектора!$B$2:$G$6725,3)))</f>
        <v/>
      </c>
      <c r="AE705" s="146" t="str">
        <f>IF(ISBLANK($F705),"",IF(ISNA(VBLookup($F705,Сектора!$B$2:$G$6725,6)),"Unknown",VBLookup($F705,Сектора!$B$2:$G$6725,6)))</f>
        <v/>
      </c>
      <c r="AF705" s="146" t="str">
        <f>IF(ISNUMBER($B705),VBLookup(WEEKDAY($B705,2),Служебный!$I$2:$J$8,2),"")</f>
        <v/>
      </c>
      <c r="AG705" s="38" t="str">
        <f t="shared" si="214"/>
        <v/>
      </c>
      <c r="AH705" s="146" t="str">
        <f>IF(ISNUMBER($B705),VBLookup(MONTH($B705),Служебный!$L$2:$M$13,2),"")</f>
        <v/>
      </c>
      <c r="AI705" s="38" t="str">
        <f t="shared" si="215"/>
        <v/>
      </c>
      <c r="AJ705" s="210" t="str">
        <f t="shared" si="216"/>
        <v/>
      </c>
      <c r="AK705" s="211" t="str">
        <f t="shared" si="207"/>
        <v/>
      </c>
      <c r="AL705" s="212" t="str">
        <f t="shared" si="217"/>
        <v/>
      </c>
      <c r="AM705" s="213" t="str">
        <f t="shared" si="220"/>
        <v/>
      </c>
      <c r="AN705" s="213" t="str">
        <f t="shared" si="218"/>
        <v/>
      </c>
      <c r="AO705" s="212" t="str">
        <f t="shared" si="219"/>
        <v/>
      </c>
    </row>
    <row r="706" spans="1:41" x14ac:dyDescent="0.25">
      <c r="A706" s="72">
        <v>705</v>
      </c>
      <c r="B706" s="214"/>
      <c r="C706" s="214"/>
      <c r="D706" s="204"/>
      <c r="E706" s="204"/>
      <c r="F706" s="151"/>
      <c r="G706" s="151"/>
      <c r="H706" s="36"/>
      <c r="I706" s="80"/>
      <c r="J706" s="80"/>
      <c r="K706" s="81"/>
      <c r="L706" s="152"/>
      <c r="M706" s="152"/>
      <c r="N706" s="215"/>
      <c r="O706" s="152"/>
      <c r="P706" s="80"/>
      <c r="Q706" s="37" t="str">
        <f t="shared" si="208"/>
        <v/>
      </c>
      <c r="R706" s="37" t="str">
        <f t="shared" si="209"/>
        <v/>
      </c>
      <c r="S706" s="37" t="str">
        <f t="shared" si="210"/>
        <v/>
      </c>
      <c r="T706" s="69" t="str">
        <f t="shared" si="211"/>
        <v/>
      </c>
      <c r="U706" s="37" t="str">
        <f t="shared" ref="U706:U769" si="225">IF(AND(NOT(ISBLANK($G706)),ISNUMBER($R706),ISNUMBER($S706)),ROUND(IF($G706="S",$R706-$S706,$S706-$R706),2),"")</f>
        <v/>
      </c>
      <c r="V706" s="37" t="str">
        <f t="shared" ref="V706:V769" si="226">IF(AND(ISNUMBER($Q706),ISNUMBER($U706)),ROUND($U706-$Q706,2),"")</f>
        <v/>
      </c>
      <c r="W706" s="206" t="str">
        <f t="shared" si="223"/>
        <v/>
      </c>
      <c r="X706" s="206" t="str">
        <f t="shared" si="224"/>
        <v/>
      </c>
      <c r="Y706" s="37" t="str">
        <f t="shared" si="221"/>
        <v/>
      </c>
      <c r="Z706" s="37" t="str">
        <f t="shared" si="222"/>
        <v/>
      </c>
      <c r="AA706" s="38" t="str">
        <f t="shared" si="212"/>
        <v/>
      </c>
      <c r="AB706" s="39" t="str">
        <f t="shared" si="213"/>
        <v/>
      </c>
      <c r="AC706" s="146" t="str">
        <f>IF(ISBLANK($F706),"",IF(ISNA(VBLookup($F706,Сектора!$B$2:$G$6725,4)),"Unknown",VBLookup($F706,Сектора!$B$2:$G$6725,4)))</f>
        <v/>
      </c>
      <c r="AD706" s="146" t="str">
        <f>IF(ISBLANK($F706),"",IF(ISNA(VBLookup($F706,Сектора!$B$2:$G$6725,3)),"Unknown",VBLookup($F706,Сектора!$B$2:$G$6725,3)))</f>
        <v/>
      </c>
      <c r="AE706" s="146" t="str">
        <f>IF(ISBLANK($F706),"",IF(ISNA(VBLookup($F706,Сектора!$B$2:$G$6725,6)),"Unknown",VBLookup($F706,Сектора!$B$2:$G$6725,6)))</f>
        <v/>
      </c>
      <c r="AF706" s="146" t="str">
        <f>IF(ISNUMBER($B706),VBLookup(WEEKDAY($B706,2),Служебный!$I$2:$J$8,2),"")</f>
        <v/>
      </c>
      <c r="AG706" s="38" t="str">
        <f t="shared" si="214"/>
        <v/>
      </c>
      <c r="AH706" s="146" t="str">
        <f>IF(ISNUMBER($B706),VBLookup(MONTH($B706),Служебный!$L$2:$M$13,2),"")</f>
        <v/>
      </c>
      <c r="AI706" s="38" t="str">
        <f t="shared" si="215"/>
        <v/>
      </c>
      <c r="AJ706" s="210" t="str">
        <f t="shared" si="216"/>
        <v/>
      </c>
      <c r="AK706" s="211" t="str">
        <f t="shared" ref="AK706:AK769" si="227">IF(ISNUMBER($AA706),MROUND($AA706,10),"")</f>
        <v/>
      </c>
      <c r="AL706" s="212" t="str">
        <f t="shared" si="217"/>
        <v/>
      </c>
      <c r="AM706" s="213" t="str">
        <f t="shared" si="220"/>
        <v/>
      </c>
      <c r="AN706" s="213" t="str">
        <f t="shared" si="218"/>
        <v/>
      </c>
      <c r="AO706" s="212" t="str">
        <f t="shared" si="219"/>
        <v/>
      </c>
    </row>
    <row r="707" spans="1:41" x14ac:dyDescent="0.25">
      <c r="A707" s="72">
        <v>706</v>
      </c>
      <c r="B707" s="214"/>
      <c r="C707" s="214"/>
      <c r="D707" s="204"/>
      <c r="E707" s="204"/>
      <c r="F707" s="151"/>
      <c r="G707" s="151"/>
      <c r="H707" s="36"/>
      <c r="I707" s="80"/>
      <c r="J707" s="80"/>
      <c r="K707" s="81"/>
      <c r="L707" s="152"/>
      <c r="M707" s="152"/>
      <c r="N707" s="215"/>
      <c r="O707" s="152"/>
      <c r="P707" s="80"/>
      <c r="Q707" s="37" t="str">
        <f t="shared" ref="Q707:Q770" si="228">IF(AND(ISNUMBER($K707),ISNUMBER($P707)),$P707*$K707/100,"")</f>
        <v/>
      </c>
      <c r="R707" s="37" t="str">
        <f t="shared" ref="R707:R770" si="229">IF(AND(ISNUMBER($I707),ISNUMBER($K707)),$I707*$K707,"")</f>
        <v/>
      </c>
      <c r="S707" s="37" t="str">
        <f t="shared" ref="S707:S770" si="230">IF(AND(ISNUMBER($J707),ISNUMBER($K707)),$J707*$K707,"")</f>
        <v/>
      </c>
      <c r="T707" s="69" t="str">
        <f t="shared" ref="T707:T770" si="231">IF(AND(NOT(ISBLANK($G707)),ISNUMBER($I707),ISNUMBER($J707)),IF($G707="S",$I707-$J707,$J707-$I707)*100,"")</f>
        <v/>
      </c>
      <c r="U707" s="37" t="str">
        <f t="shared" si="225"/>
        <v/>
      </c>
      <c r="V707" s="37" t="str">
        <f t="shared" si="226"/>
        <v/>
      </c>
      <c r="W707" s="206" t="str">
        <f t="shared" si="223"/>
        <v/>
      </c>
      <c r="X707" s="206" t="str">
        <f t="shared" si="224"/>
        <v/>
      </c>
      <c r="Y707" s="37" t="str">
        <f t="shared" si="221"/>
        <v/>
      </c>
      <c r="Z707" s="37" t="str">
        <f t="shared" si="222"/>
        <v/>
      </c>
      <c r="AA707" s="38" t="str">
        <f t="shared" ref="AA707:AA770" si="232">IF(AND(ISNUMBER($C707),ISNUMBER($E707),ISNUMBER($B707),ISNUMBER($D707)),(($C707+$E707)-($B707+$D707))*1440,"")</f>
        <v/>
      </c>
      <c r="AB707" s="39" t="str">
        <f t="shared" ref="AB707:AB770" si="233">IF(AND(NOT(ISBLANK($G707)),ISNUMBER($I707),ISNUMBER($J707)),IF(AND(ISNUMBER($H707),ABS($I707-$H707)&gt;0),ROUND(IF($G707="S",$I707-$J707,$J707-$I707)/ABS($I707-$H707)/0.5,0)*0.5,0),"")</f>
        <v/>
      </c>
      <c r="AC707" s="146" t="str">
        <f>IF(ISBLANK($F707),"",IF(ISNA(VBLookup($F707,Сектора!$B$2:$G$6725,4)),"Unknown",VBLookup($F707,Сектора!$B$2:$G$6725,4)))</f>
        <v/>
      </c>
      <c r="AD707" s="146" t="str">
        <f>IF(ISBLANK($F707),"",IF(ISNA(VBLookup($F707,Сектора!$B$2:$G$6725,3)),"Unknown",VBLookup($F707,Сектора!$B$2:$G$6725,3)))</f>
        <v/>
      </c>
      <c r="AE707" s="146" t="str">
        <f>IF(ISBLANK($F707),"",IF(ISNA(VBLookup($F707,Сектора!$B$2:$G$6725,6)),"Unknown",VBLookup($F707,Сектора!$B$2:$G$6725,6)))</f>
        <v/>
      </c>
      <c r="AF707" s="146" t="str">
        <f>IF(ISNUMBER($B707),VBLookup(WEEKDAY($B707,2),Служебный!$I$2:$J$8,2),"")</f>
        <v/>
      </c>
      <c r="AG707" s="38" t="str">
        <f t="shared" ref="AG707:AG770" si="234">IF(ISNUMBER($B707),WEEKNUM($B707,2),"")</f>
        <v/>
      </c>
      <c r="AH707" s="146" t="str">
        <f>IF(ISNUMBER($B707),VBLookup(MONTH($B707),Служебный!$L$2:$M$13,2),"")</f>
        <v/>
      </c>
      <c r="AI707" s="38" t="str">
        <f t="shared" ref="AI707:AI770" si="235">IF(ISNUMBER($B707),YEAR($B707),"")</f>
        <v/>
      </c>
      <c r="AJ707" s="210" t="str">
        <f t="shared" ref="AJ707:AJ770" si="236">IF(ISNUMBER($D707),MROUND($D707,1/48),"")</f>
        <v/>
      </c>
      <c r="AK707" s="211" t="str">
        <f t="shared" si="227"/>
        <v/>
      </c>
      <c r="AL707" s="212" t="str">
        <f t="shared" ref="AL707:AL770" si="237">IF(ISNUMBER($I707),MROUND($I707,5),"")</f>
        <v/>
      </c>
      <c r="AM707" s="213" t="str">
        <f t="shared" si="220"/>
        <v/>
      </c>
      <c r="AN707" s="213" t="str">
        <f t="shared" ref="AN707:AN770" si="238">IF(ISNUMBER($Z707),IF($B707&lt;&gt;$B708,$Z707,0),"")</f>
        <v/>
      </c>
      <c r="AO707" s="212" t="str">
        <f t="shared" ref="AO707:AO770" si="239">IF(ISNUMBER($K707),$K707*2,"")</f>
        <v/>
      </c>
    </row>
    <row r="708" spans="1:41" x14ac:dyDescent="0.25">
      <c r="A708" s="72">
        <v>707</v>
      </c>
      <c r="B708" s="214"/>
      <c r="C708" s="214"/>
      <c r="D708" s="204"/>
      <c r="E708" s="204"/>
      <c r="F708" s="151"/>
      <c r="G708" s="151"/>
      <c r="H708" s="36"/>
      <c r="I708" s="80"/>
      <c r="J708" s="80"/>
      <c r="K708" s="81"/>
      <c r="L708" s="152"/>
      <c r="M708" s="152"/>
      <c r="N708" s="215"/>
      <c r="O708" s="152"/>
      <c r="P708" s="80"/>
      <c r="Q708" s="37" t="str">
        <f t="shared" si="228"/>
        <v/>
      </c>
      <c r="R708" s="37" t="str">
        <f t="shared" si="229"/>
        <v/>
      </c>
      <c r="S708" s="37" t="str">
        <f t="shared" si="230"/>
        <v/>
      </c>
      <c r="T708" s="69" t="str">
        <f t="shared" si="231"/>
        <v/>
      </c>
      <c r="U708" s="37" t="str">
        <f t="shared" si="225"/>
        <v/>
      </c>
      <c r="V708" s="37" t="str">
        <f t="shared" si="226"/>
        <v/>
      </c>
      <c r="W708" s="206" t="str">
        <f t="shared" si="223"/>
        <v/>
      </c>
      <c r="X708" s="206" t="str">
        <f t="shared" si="224"/>
        <v/>
      </c>
      <c r="Y708" s="37" t="str">
        <f t="shared" si="221"/>
        <v/>
      </c>
      <c r="Z708" s="37" t="str">
        <f t="shared" si="222"/>
        <v/>
      </c>
      <c r="AA708" s="38" t="str">
        <f t="shared" si="232"/>
        <v/>
      </c>
      <c r="AB708" s="39" t="str">
        <f t="shared" si="233"/>
        <v/>
      </c>
      <c r="AC708" s="146" t="str">
        <f>IF(ISBLANK($F708),"",IF(ISNA(VBLookup($F708,Сектора!$B$2:$G$6725,4)),"Unknown",VBLookup($F708,Сектора!$B$2:$G$6725,4)))</f>
        <v/>
      </c>
      <c r="AD708" s="146" t="str">
        <f>IF(ISBLANK($F708),"",IF(ISNA(VBLookup($F708,Сектора!$B$2:$G$6725,3)),"Unknown",VBLookup($F708,Сектора!$B$2:$G$6725,3)))</f>
        <v/>
      </c>
      <c r="AE708" s="146" t="str">
        <f>IF(ISBLANK($F708),"",IF(ISNA(VBLookup($F708,Сектора!$B$2:$G$6725,6)),"Unknown",VBLookup($F708,Сектора!$B$2:$G$6725,6)))</f>
        <v/>
      </c>
      <c r="AF708" s="146" t="str">
        <f>IF(ISNUMBER($B708),VBLookup(WEEKDAY($B708,2),Служебный!$I$2:$J$8,2),"")</f>
        <v/>
      </c>
      <c r="AG708" s="38" t="str">
        <f t="shared" si="234"/>
        <v/>
      </c>
      <c r="AH708" s="146" t="str">
        <f>IF(ISNUMBER($B708),VBLookup(MONTH($B708),Служебный!$L$2:$M$13,2),"")</f>
        <v/>
      </c>
      <c r="AI708" s="38" t="str">
        <f t="shared" si="235"/>
        <v/>
      </c>
      <c r="AJ708" s="210" t="str">
        <f t="shared" si="236"/>
        <v/>
      </c>
      <c r="AK708" s="211" t="str">
        <f t="shared" si="227"/>
        <v/>
      </c>
      <c r="AL708" s="212" t="str">
        <f t="shared" si="237"/>
        <v/>
      </c>
      <c r="AM708" s="213" t="str">
        <f t="shared" ref="AM708:AM771" si="240">IF(AND(ISNUMBER($Z708),ISNUMBER($AN707)),$AN707,"")</f>
        <v/>
      </c>
      <c r="AN708" s="213" t="str">
        <f t="shared" si="238"/>
        <v/>
      </c>
      <c r="AO708" s="212" t="str">
        <f t="shared" si="239"/>
        <v/>
      </c>
    </row>
    <row r="709" spans="1:41" x14ac:dyDescent="0.25">
      <c r="A709" s="72">
        <v>708</v>
      </c>
      <c r="B709" s="214"/>
      <c r="C709" s="214"/>
      <c r="D709" s="204"/>
      <c r="E709" s="204"/>
      <c r="F709" s="151"/>
      <c r="G709" s="151"/>
      <c r="H709" s="36"/>
      <c r="I709" s="80"/>
      <c r="J709" s="80"/>
      <c r="K709" s="81"/>
      <c r="L709" s="152"/>
      <c r="M709" s="152"/>
      <c r="N709" s="215"/>
      <c r="O709" s="152"/>
      <c r="P709" s="80"/>
      <c r="Q709" s="37" t="str">
        <f t="shared" si="228"/>
        <v/>
      </c>
      <c r="R709" s="37" t="str">
        <f t="shared" si="229"/>
        <v/>
      </c>
      <c r="S709" s="37" t="str">
        <f t="shared" si="230"/>
        <v/>
      </c>
      <c r="T709" s="69" t="str">
        <f t="shared" si="231"/>
        <v/>
      </c>
      <c r="U709" s="37" t="str">
        <f t="shared" si="225"/>
        <v/>
      </c>
      <c r="V709" s="37" t="str">
        <f t="shared" si="226"/>
        <v/>
      </c>
      <c r="W709" s="206" t="str">
        <f t="shared" si="223"/>
        <v/>
      </c>
      <c r="X709" s="206" t="str">
        <f t="shared" si="224"/>
        <v/>
      </c>
      <c r="Y709" s="37" t="str">
        <f t="shared" si="221"/>
        <v/>
      </c>
      <c r="Z709" s="37" t="str">
        <f t="shared" si="222"/>
        <v/>
      </c>
      <c r="AA709" s="38" t="str">
        <f t="shared" si="232"/>
        <v/>
      </c>
      <c r="AB709" s="39" t="str">
        <f t="shared" si="233"/>
        <v/>
      </c>
      <c r="AC709" s="146" t="str">
        <f>IF(ISBLANK($F709),"",IF(ISNA(VBLookup($F709,Сектора!$B$2:$G$6725,4)),"Unknown",VBLookup($F709,Сектора!$B$2:$G$6725,4)))</f>
        <v/>
      </c>
      <c r="AD709" s="146" t="str">
        <f>IF(ISBLANK($F709),"",IF(ISNA(VBLookup($F709,Сектора!$B$2:$G$6725,3)),"Unknown",VBLookup($F709,Сектора!$B$2:$G$6725,3)))</f>
        <v/>
      </c>
      <c r="AE709" s="146" t="str">
        <f>IF(ISBLANK($F709),"",IF(ISNA(VBLookup($F709,Сектора!$B$2:$G$6725,6)),"Unknown",VBLookup($F709,Сектора!$B$2:$G$6725,6)))</f>
        <v/>
      </c>
      <c r="AF709" s="146" t="str">
        <f>IF(ISNUMBER($B709),VBLookup(WEEKDAY($B709,2),Служебный!$I$2:$J$8,2),"")</f>
        <v/>
      </c>
      <c r="AG709" s="38" t="str">
        <f t="shared" si="234"/>
        <v/>
      </c>
      <c r="AH709" s="146" t="str">
        <f>IF(ISNUMBER($B709),VBLookup(MONTH($B709),Служебный!$L$2:$M$13,2),"")</f>
        <v/>
      </c>
      <c r="AI709" s="38" t="str">
        <f t="shared" si="235"/>
        <v/>
      </c>
      <c r="AJ709" s="210" t="str">
        <f t="shared" si="236"/>
        <v/>
      </c>
      <c r="AK709" s="211" t="str">
        <f t="shared" si="227"/>
        <v/>
      </c>
      <c r="AL709" s="212" t="str">
        <f t="shared" si="237"/>
        <v/>
      </c>
      <c r="AM709" s="213" t="str">
        <f t="shared" si="240"/>
        <v/>
      </c>
      <c r="AN709" s="213" t="str">
        <f t="shared" si="238"/>
        <v/>
      </c>
      <c r="AO709" s="212" t="str">
        <f t="shared" si="239"/>
        <v/>
      </c>
    </row>
    <row r="710" spans="1:41" x14ac:dyDescent="0.25">
      <c r="A710" s="72">
        <v>709</v>
      </c>
      <c r="B710" s="214"/>
      <c r="C710" s="214"/>
      <c r="D710" s="204"/>
      <c r="E710" s="204"/>
      <c r="F710" s="151"/>
      <c r="G710" s="151"/>
      <c r="H710" s="36"/>
      <c r="I710" s="80"/>
      <c r="J710" s="80"/>
      <c r="K710" s="81"/>
      <c r="L710" s="152"/>
      <c r="M710" s="152"/>
      <c r="N710" s="215"/>
      <c r="O710" s="152"/>
      <c r="P710" s="80"/>
      <c r="Q710" s="37" t="str">
        <f t="shared" si="228"/>
        <v/>
      </c>
      <c r="R710" s="37" t="str">
        <f t="shared" si="229"/>
        <v/>
      </c>
      <c r="S710" s="37" t="str">
        <f t="shared" si="230"/>
        <v/>
      </c>
      <c r="T710" s="69" t="str">
        <f t="shared" si="231"/>
        <v/>
      </c>
      <c r="U710" s="37" t="str">
        <f t="shared" si="225"/>
        <v/>
      </c>
      <c r="V710" s="37" t="str">
        <f t="shared" si="226"/>
        <v/>
      </c>
      <c r="W710" s="206" t="str">
        <f t="shared" si="223"/>
        <v/>
      </c>
      <c r="X710" s="206" t="str">
        <f t="shared" si="224"/>
        <v/>
      </c>
      <c r="Y710" s="37" t="str">
        <f t="shared" si="221"/>
        <v/>
      </c>
      <c r="Z710" s="37" t="str">
        <f t="shared" si="222"/>
        <v/>
      </c>
      <c r="AA710" s="38" t="str">
        <f t="shared" si="232"/>
        <v/>
      </c>
      <c r="AB710" s="39" t="str">
        <f t="shared" si="233"/>
        <v/>
      </c>
      <c r="AC710" s="146" t="str">
        <f>IF(ISBLANK($F710),"",IF(ISNA(VBLookup($F710,Сектора!$B$2:$G$6725,4)),"Unknown",VBLookup($F710,Сектора!$B$2:$G$6725,4)))</f>
        <v/>
      </c>
      <c r="AD710" s="146" t="str">
        <f>IF(ISBLANK($F710),"",IF(ISNA(VBLookup($F710,Сектора!$B$2:$G$6725,3)),"Unknown",VBLookup($F710,Сектора!$B$2:$G$6725,3)))</f>
        <v/>
      </c>
      <c r="AE710" s="146" t="str">
        <f>IF(ISBLANK($F710),"",IF(ISNA(VBLookup($F710,Сектора!$B$2:$G$6725,6)),"Unknown",VBLookup($F710,Сектора!$B$2:$G$6725,6)))</f>
        <v/>
      </c>
      <c r="AF710" s="146" t="str">
        <f>IF(ISNUMBER($B710),VBLookup(WEEKDAY($B710,2),Служебный!$I$2:$J$8,2),"")</f>
        <v/>
      </c>
      <c r="AG710" s="38" t="str">
        <f t="shared" si="234"/>
        <v/>
      </c>
      <c r="AH710" s="146" t="str">
        <f>IF(ISNUMBER($B710),VBLookup(MONTH($B710),Служебный!$L$2:$M$13,2),"")</f>
        <v/>
      </c>
      <c r="AI710" s="38" t="str">
        <f t="shared" si="235"/>
        <v/>
      </c>
      <c r="AJ710" s="210" t="str">
        <f t="shared" si="236"/>
        <v/>
      </c>
      <c r="AK710" s="211" t="str">
        <f t="shared" si="227"/>
        <v/>
      </c>
      <c r="AL710" s="212" t="str">
        <f t="shared" si="237"/>
        <v/>
      </c>
      <c r="AM710" s="213" t="str">
        <f t="shared" si="240"/>
        <v/>
      </c>
      <c r="AN710" s="213" t="str">
        <f t="shared" si="238"/>
        <v/>
      </c>
      <c r="AO710" s="212" t="str">
        <f t="shared" si="239"/>
        <v/>
      </c>
    </row>
    <row r="711" spans="1:41" x14ac:dyDescent="0.25">
      <c r="A711" s="72">
        <v>710</v>
      </c>
      <c r="B711" s="214"/>
      <c r="C711" s="214"/>
      <c r="D711" s="204"/>
      <c r="E711" s="204"/>
      <c r="F711" s="151"/>
      <c r="G711" s="151"/>
      <c r="H711" s="36"/>
      <c r="I711" s="80"/>
      <c r="J711" s="80"/>
      <c r="K711" s="81"/>
      <c r="L711" s="152"/>
      <c r="M711" s="152"/>
      <c r="N711" s="215"/>
      <c r="O711" s="152"/>
      <c r="P711" s="80"/>
      <c r="Q711" s="37" t="str">
        <f t="shared" si="228"/>
        <v/>
      </c>
      <c r="R711" s="37" t="str">
        <f t="shared" si="229"/>
        <v/>
      </c>
      <c r="S711" s="37" t="str">
        <f t="shared" si="230"/>
        <v/>
      </c>
      <c r="T711" s="69" t="str">
        <f t="shared" si="231"/>
        <v/>
      </c>
      <c r="U711" s="37" t="str">
        <f t="shared" si="225"/>
        <v/>
      </c>
      <c r="V711" s="37" t="str">
        <f t="shared" si="226"/>
        <v/>
      </c>
      <c r="W711" s="206" t="str">
        <f t="shared" si="223"/>
        <v/>
      </c>
      <c r="X711" s="206" t="str">
        <f t="shared" si="224"/>
        <v/>
      </c>
      <c r="Y711" s="37" t="str">
        <f t="shared" si="221"/>
        <v/>
      </c>
      <c r="Z711" s="37" t="str">
        <f t="shared" si="222"/>
        <v/>
      </c>
      <c r="AA711" s="38" t="str">
        <f t="shared" si="232"/>
        <v/>
      </c>
      <c r="AB711" s="39" t="str">
        <f t="shared" si="233"/>
        <v/>
      </c>
      <c r="AC711" s="146" t="str">
        <f>IF(ISBLANK($F711),"",IF(ISNA(VBLookup($F711,Сектора!$B$2:$G$6725,4)),"Unknown",VBLookup($F711,Сектора!$B$2:$G$6725,4)))</f>
        <v/>
      </c>
      <c r="AD711" s="146" t="str">
        <f>IF(ISBLANK($F711),"",IF(ISNA(VBLookup($F711,Сектора!$B$2:$G$6725,3)),"Unknown",VBLookup($F711,Сектора!$B$2:$G$6725,3)))</f>
        <v/>
      </c>
      <c r="AE711" s="146" t="str">
        <f>IF(ISBLANK($F711),"",IF(ISNA(VBLookup($F711,Сектора!$B$2:$G$6725,6)),"Unknown",VBLookup($F711,Сектора!$B$2:$G$6725,6)))</f>
        <v/>
      </c>
      <c r="AF711" s="146" t="str">
        <f>IF(ISNUMBER($B711),VBLookup(WEEKDAY($B711,2),Служебный!$I$2:$J$8,2),"")</f>
        <v/>
      </c>
      <c r="AG711" s="38" t="str">
        <f t="shared" si="234"/>
        <v/>
      </c>
      <c r="AH711" s="146" t="str">
        <f>IF(ISNUMBER($B711),VBLookup(MONTH($B711),Служебный!$L$2:$M$13,2),"")</f>
        <v/>
      </c>
      <c r="AI711" s="38" t="str">
        <f t="shared" si="235"/>
        <v/>
      </c>
      <c r="AJ711" s="210" t="str">
        <f t="shared" si="236"/>
        <v/>
      </c>
      <c r="AK711" s="211" t="str">
        <f t="shared" si="227"/>
        <v/>
      </c>
      <c r="AL711" s="212" t="str">
        <f t="shared" si="237"/>
        <v/>
      </c>
      <c r="AM711" s="213" t="str">
        <f t="shared" si="240"/>
        <v/>
      </c>
      <c r="AN711" s="213" t="str">
        <f t="shared" si="238"/>
        <v/>
      </c>
      <c r="AO711" s="212" t="str">
        <f t="shared" si="239"/>
        <v/>
      </c>
    </row>
    <row r="712" spans="1:41" x14ac:dyDescent="0.25">
      <c r="A712" s="72">
        <v>711</v>
      </c>
      <c r="B712" s="214"/>
      <c r="C712" s="214"/>
      <c r="D712" s="204"/>
      <c r="E712" s="204"/>
      <c r="F712" s="151"/>
      <c r="G712" s="151"/>
      <c r="H712" s="36"/>
      <c r="I712" s="80"/>
      <c r="J712" s="80"/>
      <c r="K712" s="81"/>
      <c r="L712" s="152"/>
      <c r="M712" s="152"/>
      <c r="N712" s="215"/>
      <c r="O712" s="152"/>
      <c r="P712" s="80"/>
      <c r="Q712" s="37" t="str">
        <f t="shared" si="228"/>
        <v/>
      </c>
      <c r="R712" s="37" t="str">
        <f t="shared" si="229"/>
        <v/>
      </c>
      <c r="S712" s="37" t="str">
        <f t="shared" si="230"/>
        <v/>
      </c>
      <c r="T712" s="69" t="str">
        <f t="shared" si="231"/>
        <v/>
      </c>
      <c r="U712" s="37" t="str">
        <f t="shared" si="225"/>
        <v/>
      </c>
      <c r="V712" s="37" t="str">
        <f t="shared" si="226"/>
        <v/>
      </c>
      <c r="W712" s="206" t="str">
        <f t="shared" si="223"/>
        <v/>
      </c>
      <c r="X712" s="206" t="str">
        <f t="shared" si="224"/>
        <v/>
      </c>
      <c r="Y712" s="37" t="str">
        <f t="shared" si="221"/>
        <v/>
      </c>
      <c r="Z712" s="37" t="str">
        <f t="shared" si="222"/>
        <v/>
      </c>
      <c r="AA712" s="38" t="str">
        <f t="shared" si="232"/>
        <v/>
      </c>
      <c r="AB712" s="39" t="str">
        <f t="shared" si="233"/>
        <v/>
      </c>
      <c r="AC712" s="146" t="str">
        <f>IF(ISBLANK($F712),"",IF(ISNA(VBLookup($F712,Сектора!$B$2:$G$6725,4)),"Unknown",VBLookup($F712,Сектора!$B$2:$G$6725,4)))</f>
        <v/>
      </c>
      <c r="AD712" s="146" t="str">
        <f>IF(ISBLANK($F712),"",IF(ISNA(VBLookup($F712,Сектора!$B$2:$G$6725,3)),"Unknown",VBLookup($F712,Сектора!$B$2:$G$6725,3)))</f>
        <v/>
      </c>
      <c r="AE712" s="146" t="str">
        <f>IF(ISBLANK($F712),"",IF(ISNA(VBLookup($F712,Сектора!$B$2:$G$6725,6)),"Unknown",VBLookup($F712,Сектора!$B$2:$G$6725,6)))</f>
        <v/>
      </c>
      <c r="AF712" s="146" t="str">
        <f>IF(ISNUMBER($B712),VBLookup(WEEKDAY($B712,2),Служебный!$I$2:$J$8,2),"")</f>
        <v/>
      </c>
      <c r="AG712" s="38" t="str">
        <f t="shared" si="234"/>
        <v/>
      </c>
      <c r="AH712" s="146" t="str">
        <f>IF(ISNUMBER($B712),VBLookup(MONTH($B712),Служебный!$L$2:$M$13,2),"")</f>
        <v/>
      </c>
      <c r="AI712" s="38" t="str">
        <f t="shared" si="235"/>
        <v/>
      </c>
      <c r="AJ712" s="210" t="str">
        <f t="shared" si="236"/>
        <v/>
      </c>
      <c r="AK712" s="211" t="str">
        <f t="shared" si="227"/>
        <v/>
      </c>
      <c r="AL712" s="212" t="str">
        <f t="shared" si="237"/>
        <v/>
      </c>
      <c r="AM712" s="213" t="str">
        <f t="shared" si="240"/>
        <v/>
      </c>
      <c r="AN712" s="213" t="str">
        <f t="shared" si="238"/>
        <v/>
      </c>
      <c r="AO712" s="212" t="str">
        <f t="shared" si="239"/>
        <v/>
      </c>
    </row>
    <row r="713" spans="1:41" x14ac:dyDescent="0.25">
      <c r="A713" s="72">
        <v>712</v>
      </c>
      <c r="B713" s="214"/>
      <c r="C713" s="214"/>
      <c r="D713" s="204"/>
      <c r="E713" s="204"/>
      <c r="F713" s="151"/>
      <c r="G713" s="151"/>
      <c r="H713" s="36"/>
      <c r="I713" s="80"/>
      <c r="J713" s="80"/>
      <c r="K713" s="81"/>
      <c r="L713" s="152"/>
      <c r="M713" s="152"/>
      <c r="N713" s="215"/>
      <c r="O713" s="152"/>
      <c r="P713" s="80"/>
      <c r="Q713" s="37" t="str">
        <f t="shared" si="228"/>
        <v/>
      </c>
      <c r="R713" s="37" t="str">
        <f t="shared" si="229"/>
        <v/>
      </c>
      <c r="S713" s="37" t="str">
        <f t="shared" si="230"/>
        <v/>
      </c>
      <c r="T713" s="69" t="str">
        <f t="shared" si="231"/>
        <v/>
      </c>
      <c r="U713" s="37" t="str">
        <f t="shared" si="225"/>
        <v/>
      </c>
      <c r="V713" s="37" t="str">
        <f t="shared" si="226"/>
        <v/>
      </c>
      <c r="W713" s="206" t="str">
        <f t="shared" si="223"/>
        <v/>
      </c>
      <c r="X713" s="206" t="str">
        <f t="shared" si="224"/>
        <v/>
      </c>
      <c r="Y713" s="37" t="str">
        <f t="shared" si="221"/>
        <v/>
      </c>
      <c r="Z713" s="37" t="str">
        <f t="shared" si="222"/>
        <v/>
      </c>
      <c r="AA713" s="38" t="str">
        <f t="shared" si="232"/>
        <v/>
      </c>
      <c r="AB713" s="39" t="str">
        <f t="shared" si="233"/>
        <v/>
      </c>
      <c r="AC713" s="146" t="str">
        <f>IF(ISBLANK($F713),"",IF(ISNA(VBLookup($F713,Сектора!$B$2:$G$6725,4)),"Unknown",VBLookup($F713,Сектора!$B$2:$G$6725,4)))</f>
        <v/>
      </c>
      <c r="AD713" s="146" t="str">
        <f>IF(ISBLANK($F713),"",IF(ISNA(VBLookup($F713,Сектора!$B$2:$G$6725,3)),"Unknown",VBLookup($F713,Сектора!$B$2:$G$6725,3)))</f>
        <v/>
      </c>
      <c r="AE713" s="146" t="str">
        <f>IF(ISBLANK($F713),"",IF(ISNA(VBLookup($F713,Сектора!$B$2:$G$6725,6)),"Unknown",VBLookup($F713,Сектора!$B$2:$G$6725,6)))</f>
        <v/>
      </c>
      <c r="AF713" s="146" t="str">
        <f>IF(ISNUMBER($B713),VBLookup(WEEKDAY($B713,2),Служебный!$I$2:$J$8,2),"")</f>
        <v/>
      </c>
      <c r="AG713" s="38" t="str">
        <f t="shared" si="234"/>
        <v/>
      </c>
      <c r="AH713" s="146" t="str">
        <f>IF(ISNUMBER($B713),VBLookup(MONTH($B713),Служебный!$L$2:$M$13,2),"")</f>
        <v/>
      </c>
      <c r="AI713" s="38" t="str">
        <f t="shared" si="235"/>
        <v/>
      </c>
      <c r="AJ713" s="210" t="str">
        <f t="shared" si="236"/>
        <v/>
      </c>
      <c r="AK713" s="211" t="str">
        <f t="shared" si="227"/>
        <v/>
      </c>
      <c r="AL713" s="212" t="str">
        <f t="shared" si="237"/>
        <v/>
      </c>
      <c r="AM713" s="213" t="str">
        <f t="shared" si="240"/>
        <v/>
      </c>
      <c r="AN713" s="213" t="str">
        <f t="shared" si="238"/>
        <v/>
      </c>
      <c r="AO713" s="212" t="str">
        <f t="shared" si="239"/>
        <v/>
      </c>
    </row>
    <row r="714" spans="1:41" x14ac:dyDescent="0.25">
      <c r="A714" s="72">
        <v>713</v>
      </c>
      <c r="B714" s="214"/>
      <c r="C714" s="214"/>
      <c r="D714" s="204"/>
      <c r="E714" s="204"/>
      <c r="F714" s="151"/>
      <c r="G714" s="151"/>
      <c r="H714" s="36"/>
      <c r="I714" s="80"/>
      <c r="J714" s="80"/>
      <c r="K714" s="81"/>
      <c r="L714" s="152"/>
      <c r="M714" s="152"/>
      <c r="N714" s="215"/>
      <c r="O714" s="152"/>
      <c r="P714" s="80"/>
      <c r="Q714" s="37" t="str">
        <f t="shared" si="228"/>
        <v/>
      </c>
      <c r="R714" s="37" t="str">
        <f t="shared" si="229"/>
        <v/>
      </c>
      <c r="S714" s="37" t="str">
        <f t="shared" si="230"/>
        <v/>
      </c>
      <c r="T714" s="69" t="str">
        <f t="shared" si="231"/>
        <v/>
      </c>
      <c r="U714" s="37" t="str">
        <f t="shared" si="225"/>
        <v/>
      </c>
      <c r="V714" s="37" t="str">
        <f t="shared" si="226"/>
        <v/>
      </c>
      <c r="W714" s="206" t="str">
        <f t="shared" si="223"/>
        <v/>
      </c>
      <c r="X714" s="206" t="str">
        <f t="shared" si="224"/>
        <v/>
      </c>
      <c r="Y714" s="37" t="str">
        <f t="shared" si="221"/>
        <v/>
      </c>
      <c r="Z714" s="37" t="str">
        <f t="shared" si="222"/>
        <v/>
      </c>
      <c r="AA714" s="38" t="str">
        <f t="shared" si="232"/>
        <v/>
      </c>
      <c r="AB714" s="39" t="str">
        <f t="shared" si="233"/>
        <v/>
      </c>
      <c r="AC714" s="146" t="str">
        <f>IF(ISBLANK($F714),"",IF(ISNA(VBLookup($F714,Сектора!$B$2:$G$6725,4)),"Unknown",VBLookup($F714,Сектора!$B$2:$G$6725,4)))</f>
        <v/>
      </c>
      <c r="AD714" s="146" t="str">
        <f>IF(ISBLANK($F714),"",IF(ISNA(VBLookup($F714,Сектора!$B$2:$G$6725,3)),"Unknown",VBLookup($F714,Сектора!$B$2:$G$6725,3)))</f>
        <v/>
      </c>
      <c r="AE714" s="146" t="str">
        <f>IF(ISBLANK($F714),"",IF(ISNA(VBLookup($F714,Сектора!$B$2:$G$6725,6)),"Unknown",VBLookup($F714,Сектора!$B$2:$G$6725,6)))</f>
        <v/>
      </c>
      <c r="AF714" s="146" t="str">
        <f>IF(ISNUMBER($B714),VBLookup(WEEKDAY($B714,2),Служебный!$I$2:$J$8,2),"")</f>
        <v/>
      </c>
      <c r="AG714" s="38" t="str">
        <f t="shared" si="234"/>
        <v/>
      </c>
      <c r="AH714" s="146" t="str">
        <f>IF(ISNUMBER($B714),VBLookup(MONTH($B714),Служебный!$L$2:$M$13,2),"")</f>
        <v/>
      </c>
      <c r="AI714" s="38" t="str">
        <f t="shared" si="235"/>
        <v/>
      </c>
      <c r="AJ714" s="210" t="str">
        <f t="shared" si="236"/>
        <v/>
      </c>
      <c r="AK714" s="211" t="str">
        <f t="shared" si="227"/>
        <v/>
      </c>
      <c r="AL714" s="212" t="str">
        <f t="shared" si="237"/>
        <v/>
      </c>
      <c r="AM714" s="213" t="str">
        <f t="shared" si="240"/>
        <v/>
      </c>
      <c r="AN714" s="213" t="str">
        <f t="shared" si="238"/>
        <v/>
      </c>
      <c r="AO714" s="212" t="str">
        <f t="shared" si="239"/>
        <v/>
      </c>
    </row>
    <row r="715" spans="1:41" x14ac:dyDescent="0.25">
      <c r="A715" s="72">
        <v>714</v>
      </c>
      <c r="B715" s="214"/>
      <c r="C715" s="214"/>
      <c r="D715" s="204"/>
      <c r="E715" s="204"/>
      <c r="F715" s="151"/>
      <c r="G715" s="151"/>
      <c r="H715" s="36"/>
      <c r="I715" s="80"/>
      <c r="J715" s="80"/>
      <c r="K715" s="81"/>
      <c r="L715" s="152"/>
      <c r="M715" s="152"/>
      <c r="N715" s="215"/>
      <c r="O715" s="152"/>
      <c r="P715" s="80"/>
      <c r="Q715" s="37" t="str">
        <f t="shared" si="228"/>
        <v/>
      </c>
      <c r="R715" s="37" t="str">
        <f t="shared" si="229"/>
        <v/>
      </c>
      <c r="S715" s="37" t="str">
        <f t="shared" si="230"/>
        <v/>
      </c>
      <c r="T715" s="69" t="str">
        <f t="shared" si="231"/>
        <v/>
      </c>
      <c r="U715" s="37" t="str">
        <f t="shared" si="225"/>
        <v/>
      </c>
      <c r="V715" s="37" t="str">
        <f t="shared" si="226"/>
        <v/>
      </c>
      <c r="W715" s="206" t="str">
        <f t="shared" si="223"/>
        <v/>
      </c>
      <c r="X715" s="206" t="str">
        <f t="shared" si="224"/>
        <v/>
      </c>
      <c r="Y715" s="37" t="str">
        <f t="shared" si="221"/>
        <v/>
      </c>
      <c r="Z715" s="37" t="str">
        <f t="shared" si="222"/>
        <v/>
      </c>
      <c r="AA715" s="38" t="str">
        <f t="shared" si="232"/>
        <v/>
      </c>
      <c r="AB715" s="39" t="str">
        <f t="shared" si="233"/>
        <v/>
      </c>
      <c r="AC715" s="146" t="str">
        <f>IF(ISBLANK($F715),"",IF(ISNA(VBLookup($F715,Сектора!$B$2:$G$6725,4)),"Unknown",VBLookup($F715,Сектора!$B$2:$G$6725,4)))</f>
        <v/>
      </c>
      <c r="AD715" s="146" t="str">
        <f>IF(ISBLANK($F715),"",IF(ISNA(VBLookup($F715,Сектора!$B$2:$G$6725,3)),"Unknown",VBLookup($F715,Сектора!$B$2:$G$6725,3)))</f>
        <v/>
      </c>
      <c r="AE715" s="146" t="str">
        <f>IF(ISBLANK($F715),"",IF(ISNA(VBLookup($F715,Сектора!$B$2:$G$6725,6)),"Unknown",VBLookup($F715,Сектора!$B$2:$G$6725,6)))</f>
        <v/>
      </c>
      <c r="AF715" s="146" t="str">
        <f>IF(ISNUMBER($B715),VBLookup(WEEKDAY($B715,2),Служебный!$I$2:$J$8,2),"")</f>
        <v/>
      </c>
      <c r="AG715" s="38" t="str">
        <f t="shared" si="234"/>
        <v/>
      </c>
      <c r="AH715" s="146" t="str">
        <f>IF(ISNUMBER($B715),VBLookup(MONTH($B715),Служебный!$L$2:$M$13,2),"")</f>
        <v/>
      </c>
      <c r="AI715" s="38" t="str">
        <f t="shared" si="235"/>
        <v/>
      </c>
      <c r="AJ715" s="210" t="str">
        <f t="shared" si="236"/>
        <v/>
      </c>
      <c r="AK715" s="211" t="str">
        <f t="shared" si="227"/>
        <v/>
      </c>
      <c r="AL715" s="212" t="str">
        <f t="shared" si="237"/>
        <v/>
      </c>
      <c r="AM715" s="213" t="str">
        <f t="shared" si="240"/>
        <v/>
      </c>
      <c r="AN715" s="213" t="str">
        <f t="shared" si="238"/>
        <v/>
      </c>
      <c r="AO715" s="212" t="str">
        <f t="shared" si="239"/>
        <v/>
      </c>
    </row>
    <row r="716" spans="1:41" x14ac:dyDescent="0.25">
      <c r="A716" s="72">
        <v>715</v>
      </c>
      <c r="B716" s="214"/>
      <c r="C716" s="214"/>
      <c r="D716" s="204"/>
      <c r="E716" s="204"/>
      <c r="F716" s="151"/>
      <c r="G716" s="151"/>
      <c r="H716" s="36"/>
      <c r="I716" s="80"/>
      <c r="J716" s="80"/>
      <c r="K716" s="81"/>
      <c r="L716" s="152"/>
      <c r="M716" s="152"/>
      <c r="N716" s="215"/>
      <c r="O716" s="152"/>
      <c r="P716" s="80"/>
      <c r="Q716" s="37" t="str">
        <f t="shared" si="228"/>
        <v/>
      </c>
      <c r="R716" s="37" t="str">
        <f t="shared" si="229"/>
        <v/>
      </c>
      <c r="S716" s="37" t="str">
        <f t="shared" si="230"/>
        <v/>
      </c>
      <c r="T716" s="69" t="str">
        <f t="shared" si="231"/>
        <v/>
      </c>
      <c r="U716" s="37" t="str">
        <f t="shared" si="225"/>
        <v/>
      </c>
      <c r="V716" s="37" t="str">
        <f t="shared" si="226"/>
        <v/>
      </c>
      <c r="W716" s="206" t="str">
        <f t="shared" si="223"/>
        <v/>
      </c>
      <c r="X716" s="206" t="str">
        <f t="shared" si="224"/>
        <v/>
      </c>
      <c r="Y716" s="37" t="str">
        <f t="shared" si="221"/>
        <v/>
      </c>
      <c r="Z716" s="37" t="str">
        <f t="shared" si="222"/>
        <v/>
      </c>
      <c r="AA716" s="38" t="str">
        <f t="shared" si="232"/>
        <v/>
      </c>
      <c r="AB716" s="39" t="str">
        <f t="shared" si="233"/>
        <v/>
      </c>
      <c r="AC716" s="146" t="str">
        <f>IF(ISBLANK($F716),"",IF(ISNA(VBLookup($F716,Сектора!$B$2:$G$6725,4)),"Unknown",VBLookup($F716,Сектора!$B$2:$G$6725,4)))</f>
        <v/>
      </c>
      <c r="AD716" s="146" t="str">
        <f>IF(ISBLANK($F716),"",IF(ISNA(VBLookup($F716,Сектора!$B$2:$G$6725,3)),"Unknown",VBLookup($F716,Сектора!$B$2:$G$6725,3)))</f>
        <v/>
      </c>
      <c r="AE716" s="146" t="str">
        <f>IF(ISBLANK($F716),"",IF(ISNA(VBLookup($F716,Сектора!$B$2:$G$6725,6)),"Unknown",VBLookup($F716,Сектора!$B$2:$G$6725,6)))</f>
        <v/>
      </c>
      <c r="AF716" s="146" t="str">
        <f>IF(ISNUMBER($B716),VBLookup(WEEKDAY($B716,2),Служебный!$I$2:$J$8,2),"")</f>
        <v/>
      </c>
      <c r="AG716" s="38" t="str">
        <f t="shared" si="234"/>
        <v/>
      </c>
      <c r="AH716" s="146" t="str">
        <f>IF(ISNUMBER($B716),VBLookup(MONTH($B716),Служебный!$L$2:$M$13,2),"")</f>
        <v/>
      </c>
      <c r="AI716" s="38" t="str">
        <f t="shared" si="235"/>
        <v/>
      </c>
      <c r="AJ716" s="210" t="str">
        <f t="shared" si="236"/>
        <v/>
      </c>
      <c r="AK716" s="211" t="str">
        <f t="shared" si="227"/>
        <v/>
      </c>
      <c r="AL716" s="212" t="str">
        <f t="shared" si="237"/>
        <v/>
      </c>
      <c r="AM716" s="213" t="str">
        <f t="shared" si="240"/>
        <v/>
      </c>
      <c r="AN716" s="213" t="str">
        <f t="shared" si="238"/>
        <v/>
      </c>
      <c r="AO716" s="212" t="str">
        <f t="shared" si="239"/>
        <v/>
      </c>
    </row>
    <row r="717" spans="1:41" x14ac:dyDescent="0.25">
      <c r="A717" s="72">
        <v>716</v>
      </c>
      <c r="B717" s="214"/>
      <c r="C717" s="214"/>
      <c r="D717" s="204"/>
      <c r="E717" s="204"/>
      <c r="F717" s="151"/>
      <c r="G717" s="151"/>
      <c r="H717" s="36"/>
      <c r="I717" s="80"/>
      <c r="J717" s="80"/>
      <c r="K717" s="81"/>
      <c r="L717" s="152"/>
      <c r="M717" s="152"/>
      <c r="N717" s="215"/>
      <c r="O717" s="152"/>
      <c r="P717" s="80"/>
      <c r="Q717" s="37" t="str">
        <f t="shared" si="228"/>
        <v/>
      </c>
      <c r="R717" s="37" t="str">
        <f t="shared" si="229"/>
        <v/>
      </c>
      <c r="S717" s="37" t="str">
        <f t="shared" si="230"/>
        <v/>
      </c>
      <c r="T717" s="69" t="str">
        <f t="shared" si="231"/>
        <v/>
      </c>
      <c r="U717" s="37" t="str">
        <f t="shared" si="225"/>
        <v/>
      </c>
      <c r="V717" s="37" t="str">
        <f t="shared" si="226"/>
        <v/>
      </c>
      <c r="W717" s="206" t="str">
        <f t="shared" si="223"/>
        <v/>
      </c>
      <c r="X717" s="206" t="str">
        <f t="shared" si="224"/>
        <v/>
      </c>
      <c r="Y717" s="37" t="str">
        <f t="shared" si="221"/>
        <v/>
      </c>
      <c r="Z717" s="37" t="str">
        <f t="shared" si="222"/>
        <v/>
      </c>
      <c r="AA717" s="38" t="str">
        <f t="shared" si="232"/>
        <v/>
      </c>
      <c r="AB717" s="39" t="str">
        <f t="shared" si="233"/>
        <v/>
      </c>
      <c r="AC717" s="146" t="str">
        <f>IF(ISBLANK($F717),"",IF(ISNA(VBLookup($F717,Сектора!$B$2:$G$6725,4)),"Unknown",VBLookup($F717,Сектора!$B$2:$G$6725,4)))</f>
        <v/>
      </c>
      <c r="AD717" s="146" t="str">
        <f>IF(ISBLANK($F717),"",IF(ISNA(VBLookup($F717,Сектора!$B$2:$G$6725,3)),"Unknown",VBLookup($F717,Сектора!$B$2:$G$6725,3)))</f>
        <v/>
      </c>
      <c r="AE717" s="146" t="str">
        <f>IF(ISBLANK($F717),"",IF(ISNA(VBLookup($F717,Сектора!$B$2:$G$6725,6)),"Unknown",VBLookup($F717,Сектора!$B$2:$G$6725,6)))</f>
        <v/>
      </c>
      <c r="AF717" s="146" t="str">
        <f>IF(ISNUMBER($B717),VBLookup(WEEKDAY($B717,2),Служебный!$I$2:$J$8,2),"")</f>
        <v/>
      </c>
      <c r="AG717" s="38" t="str">
        <f t="shared" si="234"/>
        <v/>
      </c>
      <c r="AH717" s="146" t="str">
        <f>IF(ISNUMBER($B717),VBLookup(MONTH($B717),Служебный!$L$2:$M$13,2),"")</f>
        <v/>
      </c>
      <c r="AI717" s="38" t="str">
        <f t="shared" si="235"/>
        <v/>
      </c>
      <c r="AJ717" s="210" t="str">
        <f t="shared" si="236"/>
        <v/>
      </c>
      <c r="AK717" s="211" t="str">
        <f t="shared" si="227"/>
        <v/>
      </c>
      <c r="AL717" s="212" t="str">
        <f t="shared" si="237"/>
        <v/>
      </c>
      <c r="AM717" s="213" t="str">
        <f t="shared" si="240"/>
        <v/>
      </c>
      <c r="AN717" s="213" t="str">
        <f t="shared" si="238"/>
        <v/>
      </c>
      <c r="AO717" s="212" t="str">
        <f t="shared" si="239"/>
        <v/>
      </c>
    </row>
    <row r="718" spans="1:41" x14ac:dyDescent="0.25">
      <c r="A718" s="72">
        <v>717</v>
      </c>
      <c r="B718" s="214"/>
      <c r="C718" s="214"/>
      <c r="D718" s="204"/>
      <c r="E718" s="204"/>
      <c r="F718" s="151"/>
      <c r="G718" s="151"/>
      <c r="H718" s="36"/>
      <c r="I718" s="80"/>
      <c r="J718" s="80"/>
      <c r="K718" s="81"/>
      <c r="L718" s="152"/>
      <c r="M718" s="152"/>
      <c r="N718" s="215"/>
      <c r="O718" s="152"/>
      <c r="P718" s="80"/>
      <c r="Q718" s="37" t="str">
        <f t="shared" si="228"/>
        <v/>
      </c>
      <c r="R718" s="37" t="str">
        <f t="shared" si="229"/>
        <v/>
      </c>
      <c r="S718" s="37" t="str">
        <f t="shared" si="230"/>
        <v/>
      </c>
      <c r="T718" s="69" t="str">
        <f t="shared" si="231"/>
        <v/>
      </c>
      <c r="U718" s="37" t="str">
        <f t="shared" si="225"/>
        <v/>
      </c>
      <c r="V718" s="37" t="str">
        <f t="shared" si="226"/>
        <v/>
      </c>
      <c r="W718" s="206" t="str">
        <f t="shared" si="223"/>
        <v/>
      </c>
      <c r="X718" s="206" t="str">
        <f t="shared" si="224"/>
        <v/>
      </c>
      <c r="Y718" s="37" t="str">
        <f t="shared" si="221"/>
        <v/>
      </c>
      <c r="Z718" s="37" t="str">
        <f t="shared" si="222"/>
        <v/>
      </c>
      <c r="AA718" s="38" t="str">
        <f t="shared" si="232"/>
        <v/>
      </c>
      <c r="AB718" s="39" t="str">
        <f t="shared" si="233"/>
        <v/>
      </c>
      <c r="AC718" s="146" t="str">
        <f>IF(ISBLANK($F718),"",IF(ISNA(VBLookup($F718,Сектора!$B$2:$G$6725,4)),"Unknown",VBLookup($F718,Сектора!$B$2:$G$6725,4)))</f>
        <v/>
      </c>
      <c r="AD718" s="146" t="str">
        <f>IF(ISBLANK($F718),"",IF(ISNA(VBLookup($F718,Сектора!$B$2:$G$6725,3)),"Unknown",VBLookup($F718,Сектора!$B$2:$G$6725,3)))</f>
        <v/>
      </c>
      <c r="AE718" s="146" t="str">
        <f>IF(ISBLANK($F718),"",IF(ISNA(VBLookup($F718,Сектора!$B$2:$G$6725,6)),"Unknown",VBLookup($F718,Сектора!$B$2:$G$6725,6)))</f>
        <v/>
      </c>
      <c r="AF718" s="146" t="str">
        <f>IF(ISNUMBER($B718),VBLookup(WEEKDAY($B718,2),Служебный!$I$2:$J$8,2),"")</f>
        <v/>
      </c>
      <c r="AG718" s="38" t="str">
        <f t="shared" si="234"/>
        <v/>
      </c>
      <c r="AH718" s="146" t="str">
        <f>IF(ISNUMBER($B718),VBLookup(MONTH($B718),Служебный!$L$2:$M$13,2),"")</f>
        <v/>
      </c>
      <c r="AI718" s="38" t="str">
        <f t="shared" si="235"/>
        <v/>
      </c>
      <c r="AJ718" s="210" t="str">
        <f t="shared" si="236"/>
        <v/>
      </c>
      <c r="AK718" s="211" t="str">
        <f t="shared" si="227"/>
        <v/>
      </c>
      <c r="AL718" s="212" t="str">
        <f t="shared" si="237"/>
        <v/>
      </c>
      <c r="AM718" s="213" t="str">
        <f t="shared" si="240"/>
        <v/>
      </c>
      <c r="AN718" s="213" t="str">
        <f t="shared" si="238"/>
        <v/>
      </c>
      <c r="AO718" s="212" t="str">
        <f t="shared" si="239"/>
        <v/>
      </c>
    </row>
    <row r="719" spans="1:41" x14ac:dyDescent="0.25">
      <c r="A719" s="72">
        <v>718</v>
      </c>
      <c r="B719" s="214"/>
      <c r="C719" s="214"/>
      <c r="D719" s="204"/>
      <c r="E719" s="204"/>
      <c r="F719" s="151"/>
      <c r="G719" s="151"/>
      <c r="H719" s="36"/>
      <c r="I719" s="80"/>
      <c r="J719" s="80"/>
      <c r="K719" s="81"/>
      <c r="L719" s="152"/>
      <c r="M719" s="152"/>
      <c r="N719" s="215"/>
      <c r="O719" s="152"/>
      <c r="P719" s="80"/>
      <c r="Q719" s="37" t="str">
        <f t="shared" si="228"/>
        <v/>
      </c>
      <c r="R719" s="37" t="str">
        <f t="shared" si="229"/>
        <v/>
      </c>
      <c r="S719" s="37" t="str">
        <f t="shared" si="230"/>
        <v/>
      </c>
      <c r="T719" s="69" t="str">
        <f t="shared" si="231"/>
        <v/>
      </c>
      <c r="U719" s="37" t="str">
        <f t="shared" si="225"/>
        <v/>
      </c>
      <c r="V719" s="37" t="str">
        <f t="shared" si="226"/>
        <v/>
      </c>
      <c r="W719" s="206" t="str">
        <f t="shared" si="223"/>
        <v/>
      </c>
      <c r="X719" s="206" t="str">
        <f t="shared" si="224"/>
        <v/>
      </c>
      <c r="Y719" s="37" t="str">
        <f t="shared" si="221"/>
        <v/>
      </c>
      <c r="Z719" s="37" t="str">
        <f t="shared" si="222"/>
        <v/>
      </c>
      <c r="AA719" s="38" t="str">
        <f t="shared" si="232"/>
        <v/>
      </c>
      <c r="AB719" s="39" t="str">
        <f t="shared" si="233"/>
        <v/>
      </c>
      <c r="AC719" s="146" t="str">
        <f>IF(ISBLANK($F719),"",IF(ISNA(VBLookup($F719,Сектора!$B$2:$G$6725,4)),"Unknown",VBLookup($F719,Сектора!$B$2:$G$6725,4)))</f>
        <v/>
      </c>
      <c r="AD719" s="146" t="str">
        <f>IF(ISBLANK($F719),"",IF(ISNA(VBLookup($F719,Сектора!$B$2:$G$6725,3)),"Unknown",VBLookup($F719,Сектора!$B$2:$G$6725,3)))</f>
        <v/>
      </c>
      <c r="AE719" s="146" t="str">
        <f>IF(ISBLANK($F719),"",IF(ISNA(VBLookup($F719,Сектора!$B$2:$G$6725,6)),"Unknown",VBLookup($F719,Сектора!$B$2:$G$6725,6)))</f>
        <v/>
      </c>
      <c r="AF719" s="146" t="str">
        <f>IF(ISNUMBER($B719),VBLookup(WEEKDAY($B719,2),Служебный!$I$2:$J$8,2),"")</f>
        <v/>
      </c>
      <c r="AG719" s="38" t="str">
        <f t="shared" si="234"/>
        <v/>
      </c>
      <c r="AH719" s="146" t="str">
        <f>IF(ISNUMBER($B719),VBLookup(MONTH($B719),Служебный!$L$2:$M$13,2),"")</f>
        <v/>
      </c>
      <c r="AI719" s="38" t="str">
        <f t="shared" si="235"/>
        <v/>
      </c>
      <c r="AJ719" s="210" t="str">
        <f t="shared" si="236"/>
        <v/>
      </c>
      <c r="AK719" s="211" t="str">
        <f t="shared" si="227"/>
        <v/>
      </c>
      <c r="AL719" s="212" t="str">
        <f t="shared" si="237"/>
        <v/>
      </c>
      <c r="AM719" s="213" t="str">
        <f t="shared" si="240"/>
        <v/>
      </c>
      <c r="AN719" s="213" t="str">
        <f t="shared" si="238"/>
        <v/>
      </c>
      <c r="AO719" s="212" t="str">
        <f t="shared" si="239"/>
        <v/>
      </c>
    </row>
    <row r="720" spans="1:41" x14ac:dyDescent="0.25">
      <c r="A720" s="72">
        <v>719</v>
      </c>
      <c r="B720" s="214"/>
      <c r="C720" s="214"/>
      <c r="D720" s="204"/>
      <c r="E720" s="204"/>
      <c r="F720" s="151"/>
      <c r="G720" s="151"/>
      <c r="H720" s="36"/>
      <c r="I720" s="80"/>
      <c r="J720" s="80"/>
      <c r="K720" s="81"/>
      <c r="L720" s="152"/>
      <c r="M720" s="152"/>
      <c r="N720" s="215"/>
      <c r="O720" s="152"/>
      <c r="P720" s="80"/>
      <c r="Q720" s="37" t="str">
        <f t="shared" si="228"/>
        <v/>
      </c>
      <c r="R720" s="37" t="str">
        <f t="shared" si="229"/>
        <v/>
      </c>
      <c r="S720" s="37" t="str">
        <f t="shared" si="230"/>
        <v/>
      </c>
      <c r="T720" s="69" t="str">
        <f t="shared" si="231"/>
        <v/>
      </c>
      <c r="U720" s="37" t="str">
        <f t="shared" si="225"/>
        <v/>
      </c>
      <c r="V720" s="37" t="str">
        <f t="shared" si="226"/>
        <v/>
      </c>
      <c r="W720" s="206" t="str">
        <f t="shared" si="223"/>
        <v/>
      </c>
      <c r="X720" s="206" t="str">
        <f t="shared" si="224"/>
        <v/>
      </c>
      <c r="Y720" s="37" t="str">
        <f t="shared" si="221"/>
        <v/>
      </c>
      <c r="Z720" s="37" t="str">
        <f t="shared" si="222"/>
        <v/>
      </c>
      <c r="AA720" s="38" t="str">
        <f t="shared" si="232"/>
        <v/>
      </c>
      <c r="AB720" s="39" t="str">
        <f t="shared" si="233"/>
        <v/>
      </c>
      <c r="AC720" s="146" t="str">
        <f>IF(ISBLANK($F720),"",IF(ISNA(VBLookup($F720,Сектора!$B$2:$G$6725,4)),"Unknown",VBLookup($F720,Сектора!$B$2:$G$6725,4)))</f>
        <v/>
      </c>
      <c r="AD720" s="146" t="str">
        <f>IF(ISBLANK($F720),"",IF(ISNA(VBLookup($F720,Сектора!$B$2:$G$6725,3)),"Unknown",VBLookup($F720,Сектора!$B$2:$G$6725,3)))</f>
        <v/>
      </c>
      <c r="AE720" s="146" t="str">
        <f>IF(ISBLANK($F720),"",IF(ISNA(VBLookup($F720,Сектора!$B$2:$G$6725,6)),"Unknown",VBLookup($F720,Сектора!$B$2:$G$6725,6)))</f>
        <v/>
      </c>
      <c r="AF720" s="146" t="str">
        <f>IF(ISNUMBER($B720),VBLookup(WEEKDAY($B720,2),Служебный!$I$2:$J$8,2),"")</f>
        <v/>
      </c>
      <c r="AG720" s="38" t="str">
        <f t="shared" si="234"/>
        <v/>
      </c>
      <c r="AH720" s="146" t="str">
        <f>IF(ISNUMBER($B720),VBLookup(MONTH($B720),Служебный!$L$2:$M$13,2),"")</f>
        <v/>
      </c>
      <c r="AI720" s="38" t="str">
        <f t="shared" si="235"/>
        <v/>
      </c>
      <c r="AJ720" s="210" t="str">
        <f t="shared" si="236"/>
        <v/>
      </c>
      <c r="AK720" s="211" t="str">
        <f t="shared" si="227"/>
        <v/>
      </c>
      <c r="AL720" s="212" t="str">
        <f t="shared" si="237"/>
        <v/>
      </c>
      <c r="AM720" s="213" t="str">
        <f t="shared" si="240"/>
        <v/>
      </c>
      <c r="AN720" s="213" t="str">
        <f t="shared" si="238"/>
        <v/>
      </c>
      <c r="AO720" s="212" t="str">
        <f t="shared" si="239"/>
        <v/>
      </c>
    </row>
    <row r="721" spans="1:41" x14ac:dyDescent="0.25">
      <c r="A721" s="72">
        <v>720</v>
      </c>
      <c r="B721" s="214"/>
      <c r="C721" s="214"/>
      <c r="D721" s="204"/>
      <c r="E721" s="204"/>
      <c r="F721" s="151"/>
      <c r="G721" s="151"/>
      <c r="H721" s="36"/>
      <c r="I721" s="80"/>
      <c r="J721" s="80"/>
      <c r="K721" s="81"/>
      <c r="L721" s="152"/>
      <c r="M721" s="152"/>
      <c r="N721" s="215"/>
      <c r="O721" s="152"/>
      <c r="P721" s="80"/>
      <c r="Q721" s="37" t="str">
        <f t="shared" si="228"/>
        <v/>
      </c>
      <c r="R721" s="37" t="str">
        <f t="shared" si="229"/>
        <v/>
      </c>
      <c r="S721" s="37" t="str">
        <f t="shared" si="230"/>
        <v/>
      </c>
      <c r="T721" s="69" t="str">
        <f t="shared" si="231"/>
        <v/>
      </c>
      <c r="U721" s="37" t="str">
        <f t="shared" si="225"/>
        <v/>
      </c>
      <c r="V721" s="37" t="str">
        <f t="shared" si="226"/>
        <v/>
      </c>
      <c r="W721" s="206" t="str">
        <f t="shared" si="223"/>
        <v/>
      </c>
      <c r="X721" s="206" t="str">
        <f t="shared" si="224"/>
        <v/>
      </c>
      <c r="Y721" s="37" t="str">
        <f t="shared" si="221"/>
        <v/>
      </c>
      <c r="Z721" s="37" t="str">
        <f t="shared" si="222"/>
        <v/>
      </c>
      <c r="AA721" s="38" t="str">
        <f t="shared" si="232"/>
        <v/>
      </c>
      <c r="AB721" s="39" t="str">
        <f t="shared" si="233"/>
        <v/>
      </c>
      <c r="AC721" s="146" t="str">
        <f>IF(ISBLANK($F721),"",IF(ISNA(VBLookup($F721,Сектора!$B$2:$G$6725,4)),"Unknown",VBLookup($F721,Сектора!$B$2:$G$6725,4)))</f>
        <v/>
      </c>
      <c r="AD721" s="146" t="str">
        <f>IF(ISBLANK($F721),"",IF(ISNA(VBLookup($F721,Сектора!$B$2:$G$6725,3)),"Unknown",VBLookup($F721,Сектора!$B$2:$G$6725,3)))</f>
        <v/>
      </c>
      <c r="AE721" s="146" t="str">
        <f>IF(ISBLANK($F721),"",IF(ISNA(VBLookup($F721,Сектора!$B$2:$G$6725,6)),"Unknown",VBLookup($F721,Сектора!$B$2:$G$6725,6)))</f>
        <v/>
      </c>
      <c r="AF721" s="146" t="str">
        <f>IF(ISNUMBER($B721),VBLookup(WEEKDAY($B721,2),Служебный!$I$2:$J$8,2),"")</f>
        <v/>
      </c>
      <c r="AG721" s="38" t="str">
        <f t="shared" si="234"/>
        <v/>
      </c>
      <c r="AH721" s="146" t="str">
        <f>IF(ISNUMBER($B721),VBLookup(MONTH($B721),Служебный!$L$2:$M$13,2),"")</f>
        <v/>
      </c>
      <c r="AI721" s="38" t="str">
        <f t="shared" si="235"/>
        <v/>
      </c>
      <c r="AJ721" s="210" t="str">
        <f t="shared" si="236"/>
        <v/>
      </c>
      <c r="AK721" s="211" t="str">
        <f t="shared" si="227"/>
        <v/>
      </c>
      <c r="AL721" s="212" t="str">
        <f t="shared" si="237"/>
        <v/>
      </c>
      <c r="AM721" s="213" t="str">
        <f t="shared" si="240"/>
        <v/>
      </c>
      <c r="AN721" s="213" t="str">
        <f t="shared" si="238"/>
        <v/>
      </c>
      <c r="AO721" s="212" t="str">
        <f t="shared" si="239"/>
        <v/>
      </c>
    </row>
    <row r="722" spans="1:41" x14ac:dyDescent="0.25">
      <c r="A722" s="72">
        <v>721</v>
      </c>
      <c r="B722" s="214"/>
      <c r="C722" s="214"/>
      <c r="D722" s="204"/>
      <c r="E722" s="204"/>
      <c r="F722" s="151"/>
      <c r="G722" s="151"/>
      <c r="H722" s="36"/>
      <c r="I722" s="80"/>
      <c r="J722" s="80"/>
      <c r="K722" s="81"/>
      <c r="L722" s="152"/>
      <c r="M722" s="152"/>
      <c r="N722" s="215"/>
      <c r="O722" s="152"/>
      <c r="P722" s="80"/>
      <c r="Q722" s="37" t="str">
        <f t="shared" si="228"/>
        <v/>
      </c>
      <c r="R722" s="37" t="str">
        <f t="shared" si="229"/>
        <v/>
      </c>
      <c r="S722" s="37" t="str">
        <f t="shared" si="230"/>
        <v/>
      </c>
      <c r="T722" s="69" t="str">
        <f t="shared" si="231"/>
        <v/>
      </c>
      <c r="U722" s="37" t="str">
        <f t="shared" si="225"/>
        <v/>
      </c>
      <c r="V722" s="37" t="str">
        <f t="shared" si="226"/>
        <v/>
      </c>
      <c r="W722" s="206" t="str">
        <f t="shared" si="223"/>
        <v/>
      </c>
      <c r="X722" s="206" t="str">
        <f t="shared" si="224"/>
        <v/>
      </c>
      <c r="Y722" s="37" t="str">
        <f t="shared" si="221"/>
        <v/>
      </c>
      <c r="Z722" s="37" t="str">
        <f t="shared" si="222"/>
        <v/>
      </c>
      <c r="AA722" s="38" t="str">
        <f t="shared" si="232"/>
        <v/>
      </c>
      <c r="AB722" s="39" t="str">
        <f t="shared" si="233"/>
        <v/>
      </c>
      <c r="AC722" s="146" t="str">
        <f>IF(ISBLANK($F722),"",IF(ISNA(VBLookup($F722,Сектора!$B$2:$G$6725,4)),"Unknown",VBLookup($F722,Сектора!$B$2:$G$6725,4)))</f>
        <v/>
      </c>
      <c r="AD722" s="146" t="str">
        <f>IF(ISBLANK($F722),"",IF(ISNA(VBLookup($F722,Сектора!$B$2:$G$6725,3)),"Unknown",VBLookup($F722,Сектора!$B$2:$G$6725,3)))</f>
        <v/>
      </c>
      <c r="AE722" s="146" t="str">
        <f>IF(ISBLANK($F722),"",IF(ISNA(VBLookup($F722,Сектора!$B$2:$G$6725,6)),"Unknown",VBLookup($F722,Сектора!$B$2:$G$6725,6)))</f>
        <v/>
      </c>
      <c r="AF722" s="146" t="str">
        <f>IF(ISNUMBER($B722),VBLookup(WEEKDAY($B722,2),Служебный!$I$2:$J$8,2),"")</f>
        <v/>
      </c>
      <c r="AG722" s="38" t="str">
        <f t="shared" si="234"/>
        <v/>
      </c>
      <c r="AH722" s="146" t="str">
        <f>IF(ISNUMBER($B722),VBLookup(MONTH($B722),Служебный!$L$2:$M$13,2),"")</f>
        <v/>
      </c>
      <c r="AI722" s="38" t="str">
        <f t="shared" si="235"/>
        <v/>
      </c>
      <c r="AJ722" s="210" t="str">
        <f t="shared" si="236"/>
        <v/>
      </c>
      <c r="AK722" s="211" t="str">
        <f t="shared" si="227"/>
        <v/>
      </c>
      <c r="AL722" s="212" t="str">
        <f t="shared" si="237"/>
        <v/>
      </c>
      <c r="AM722" s="213" t="str">
        <f t="shared" si="240"/>
        <v/>
      </c>
      <c r="AN722" s="213" t="str">
        <f t="shared" si="238"/>
        <v/>
      </c>
      <c r="AO722" s="212" t="str">
        <f t="shared" si="239"/>
        <v/>
      </c>
    </row>
    <row r="723" spans="1:41" x14ac:dyDescent="0.25">
      <c r="A723" s="72">
        <v>722</v>
      </c>
      <c r="B723" s="214"/>
      <c r="C723" s="214"/>
      <c r="D723" s="204"/>
      <c r="E723" s="204"/>
      <c r="F723" s="151"/>
      <c r="G723" s="151"/>
      <c r="H723" s="36"/>
      <c r="I723" s="80"/>
      <c r="J723" s="80"/>
      <c r="K723" s="81"/>
      <c r="L723" s="152"/>
      <c r="M723" s="152"/>
      <c r="N723" s="215"/>
      <c r="O723" s="152"/>
      <c r="P723" s="80"/>
      <c r="Q723" s="37" t="str">
        <f t="shared" si="228"/>
        <v/>
      </c>
      <c r="R723" s="37" t="str">
        <f t="shared" si="229"/>
        <v/>
      </c>
      <c r="S723" s="37" t="str">
        <f t="shared" si="230"/>
        <v/>
      </c>
      <c r="T723" s="69" t="str">
        <f t="shared" si="231"/>
        <v/>
      </c>
      <c r="U723" s="37" t="str">
        <f t="shared" si="225"/>
        <v/>
      </c>
      <c r="V723" s="37" t="str">
        <f t="shared" si="226"/>
        <v/>
      </c>
      <c r="W723" s="206" t="str">
        <f t="shared" si="223"/>
        <v/>
      </c>
      <c r="X723" s="206" t="str">
        <f t="shared" si="224"/>
        <v/>
      </c>
      <c r="Y723" s="37" t="str">
        <f t="shared" si="221"/>
        <v/>
      </c>
      <c r="Z723" s="37" t="str">
        <f t="shared" si="222"/>
        <v/>
      </c>
      <c r="AA723" s="38" t="str">
        <f t="shared" si="232"/>
        <v/>
      </c>
      <c r="AB723" s="39" t="str">
        <f t="shared" si="233"/>
        <v/>
      </c>
      <c r="AC723" s="146" t="str">
        <f>IF(ISBLANK($F723),"",IF(ISNA(VBLookup($F723,Сектора!$B$2:$G$6725,4)),"Unknown",VBLookup($F723,Сектора!$B$2:$G$6725,4)))</f>
        <v/>
      </c>
      <c r="AD723" s="146" t="str">
        <f>IF(ISBLANK($F723),"",IF(ISNA(VBLookup($F723,Сектора!$B$2:$G$6725,3)),"Unknown",VBLookup($F723,Сектора!$B$2:$G$6725,3)))</f>
        <v/>
      </c>
      <c r="AE723" s="146" t="str">
        <f>IF(ISBLANK($F723),"",IF(ISNA(VBLookup($F723,Сектора!$B$2:$G$6725,6)),"Unknown",VBLookup($F723,Сектора!$B$2:$G$6725,6)))</f>
        <v/>
      </c>
      <c r="AF723" s="146" t="str">
        <f>IF(ISNUMBER($B723),VBLookup(WEEKDAY($B723,2),Служебный!$I$2:$J$8,2),"")</f>
        <v/>
      </c>
      <c r="AG723" s="38" t="str">
        <f t="shared" si="234"/>
        <v/>
      </c>
      <c r="AH723" s="146" t="str">
        <f>IF(ISNUMBER($B723),VBLookup(MONTH($B723),Служебный!$L$2:$M$13,2),"")</f>
        <v/>
      </c>
      <c r="AI723" s="38" t="str">
        <f t="shared" si="235"/>
        <v/>
      </c>
      <c r="AJ723" s="210" t="str">
        <f t="shared" si="236"/>
        <v/>
      </c>
      <c r="AK723" s="211" t="str">
        <f t="shared" si="227"/>
        <v/>
      </c>
      <c r="AL723" s="212" t="str">
        <f t="shared" si="237"/>
        <v/>
      </c>
      <c r="AM723" s="213" t="str">
        <f t="shared" si="240"/>
        <v/>
      </c>
      <c r="AN723" s="213" t="str">
        <f t="shared" si="238"/>
        <v/>
      </c>
      <c r="AO723" s="212" t="str">
        <f t="shared" si="239"/>
        <v/>
      </c>
    </row>
    <row r="724" spans="1:41" x14ac:dyDescent="0.25">
      <c r="A724" s="72">
        <v>723</v>
      </c>
      <c r="B724" s="214"/>
      <c r="C724" s="214"/>
      <c r="D724" s="204"/>
      <c r="E724" s="204"/>
      <c r="F724" s="151"/>
      <c r="G724" s="151"/>
      <c r="H724" s="36"/>
      <c r="I724" s="80"/>
      <c r="J724" s="80"/>
      <c r="K724" s="81"/>
      <c r="L724" s="152"/>
      <c r="M724" s="152"/>
      <c r="N724" s="215"/>
      <c r="O724" s="152"/>
      <c r="P724" s="80"/>
      <c r="Q724" s="37" t="str">
        <f t="shared" si="228"/>
        <v/>
      </c>
      <c r="R724" s="37" t="str">
        <f t="shared" si="229"/>
        <v/>
      </c>
      <c r="S724" s="37" t="str">
        <f t="shared" si="230"/>
        <v/>
      </c>
      <c r="T724" s="69" t="str">
        <f t="shared" si="231"/>
        <v/>
      </c>
      <c r="U724" s="37" t="str">
        <f t="shared" si="225"/>
        <v/>
      </c>
      <c r="V724" s="37" t="str">
        <f t="shared" si="226"/>
        <v/>
      </c>
      <c r="W724" s="206" t="str">
        <f t="shared" si="223"/>
        <v/>
      </c>
      <c r="X724" s="206" t="str">
        <f t="shared" si="224"/>
        <v/>
      </c>
      <c r="Y724" s="37" t="str">
        <f t="shared" si="221"/>
        <v/>
      </c>
      <c r="Z724" s="37" t="str">
        <f t="shared" si="222"/>
        <v/>
      </c>
      <c r="AA724" s="38" t="str">
        <f t="shared" si="232"/>
        <v/>
      </c>
      <c r="AB724" s="39" t="str">
        <f t="shared" si="233"/>
        <v/>
      </c>
      <c r="AC724" s="146" t="str">
        <f>IF(ISBLANK($F724),"",IF(ISNA(VBLookup($F724,Сектора!$B$2:$G$6725,4)),"Unknown",VBLookup($F724,Сектора!$B$2:$G$6725,4)))</f>
        <v/>
      </c>
      <c r="AD724" s="146" t="str">
        <f>IF(ISBLANK($F724),"",IF(ISNA(VBLookup($F724,Сектора!$B$2:$G$6725,3)),"Unknown",VBLookup($F724,Сектора!$B$2:$G$6725,3)))</f>
        <v/>
      </c>
      <c r="AE724" s="146" t="str">
        <f>IF(ISBLANK($F724),"",IF(ISNA(VBLookup($F724,Сектора!$B$2:$G$6725,6)),"Unknown",VBLookup($F724,Сектора!$B$2:$G$6725,6)))</f>
        <v/>
      </c>
      <c r="AF724" s="146" t="str">
        <f>IF(ISNUMBER($B724),VBLookup(WEEKDAY($B724,2),Служебный!$I$2:$J$8,2),"")</f>
        <v/>
      </c>
      <c r="AG724" s="38" t="str">
        <f t="shared" si="234"/>
        <v/>
      </c>
      <c r="AH724" s="146" t="str">
        <f>IF(ISNUMBER($B724),VBLookup(MONTH($B724),Служебный!$L$2:$M$13,2),"")</f>
        <v/>
      </c>
      <c r="AI724" s="38" t="str">
        <f t="shared" si="235"/>
        <v/>
      </c>
      <c r="AJ724" s="210" t="str">
        <f t="shared" si="236"/>
        <v/>
      </c>
      <c r="AK724" s="211" t="str">
        <f t="shared" si="227"/>
        <v/>
      </c>
      <c r="AL724" s="212" t="str">
        <f t="shared" si="237"/>
        <v/>
      </c>
      <c r="AM724" s="213" t="str">
        <f t="shared" si="240"/>
        <v/>
      </c>
      <c r="AN724" s="213" t="str">
        <f t="shared" si="238"/>
        <v/>
      </c>
      <c r="AO724" s="212" t="str">
        <f t="shared" si="239"/>
        <v/>
      </c>
    </row>
    <row r="725" spans="1:41" x14ac:dyDescent="0.25">
      <c r="A725" s="72">
        <v>724</v>
      </c>
      <c r="B725" s="214"/>
      <c r="C725" s="214"/>
      <c r="D725" s="204"/>
      <c r="E725" s="204"/>
      <c r="F725" s="151"/>
      <c r="G725" s="151"/>
      <c r="H725" s="36"/>
      <c r="I725" s="80"/>
      <c r="J725" s="80"/>
      <c r="K725" s="81"/>
      <c r="L725" s="152"/>
      <c r="M725" s="152"/>
      <c r="N725" s="215"/>
      <c r="O725" s="152"/>
      <c r="P725" s="80"/>
      <c r="Q725" s="37" t="str">
        <f t="shared" si="228"/>
        <v/>
      </c>
      <c r="R725" s="37" t="str">
        <f t="shared" si="229"/>
        <v/>
      </c>
      <c r="S725" s="37" t="str">
        <f t="shared" si="230"/>
        <v/>
      </c>
      <c r="T725" s="69" t="str">
        <f t="shared" si="231"/>
        <v/>
      </c>
      <c r="U725" s="37" t="str">
        <f t="shared" si="225"/>
        <v/>
      </c>
      <c r="V725" s="37" t="str">
        <f t="shared" si="226"/>
        <v/>
      </c>
      <c r="W725" s="206" t="str">
        <f t="shared" si="223"/>
        <v/>
      </c>
      <c r="X725" s="206" t="str">
        <f t="shared" si="224"/>
        <v/>
      </c>
      <c r="Y725" s="37" t="str">
        <f t="shared" si="221"/>
        <v/>
      </c>
      <c r="Z725" s="37" t="str">
        <f t="shared" si="222"/>
        <v/>
      </c>
      <c r="AA725" s="38" t="str">
        <f t="shared" si="232"/>
        <v/>
      </c>
      <c r="AB725" s="39" t="str">
        <f t="shared" si="233"/>
        <v/>
      </c>
      <c r="AC725" s="146" t="str">
        <f>IF(ISBLANK($F725),"",IF(ISNA(VBLookup($F725,Сектора!$B$2:$G$6725,4)),"Unknown",VBLookup($F725,Сектора!$B$2:$G$6725,4)))</f>
        <v/>
      </c>
      <c r="AD725" s="146" t="str">
        <f>IF(ISBLANK($F725),"",IF(ISNA(VBLookup($F725,Сектора!$B$2:$G$6725,3)),"Unknown",VBLookup($F725,Сектора!$B$2:$G$6725,3)))</f>
        <v/>
      </c>
      <c r="AE725" s="146" t="str">
        <f>IF(ISBLANK($F725),"",IF(ISNA(VBLookup($F725,Сектора!$B$2:$G$6725,6)),"Unknown",VBLookup($F725,Сектора!$B$2:$G$6725,6)))</f>
        <v/>
      </c>
      <c r="AF725" s="146" t="str">
        <f>IF(ISNUMBER($B725),VBLookup(WEEKDAY($B725,2),Служебный!$I$2:$J$8,2),"")</f>
        <v/>
      </c>
      <c r="AG725" s="38" t="str">
        <f t="shared" si="234"/>
        <v/>
      </c>
      <c r="AH725" s="146" t="str">
        <f>IF(ISNUMBER($B725),VBLookup(MONTH($B725),Служебный!$L$2:$M$13,2),"")</f>
        <v/>
      </c>
      <c r="AI725" s="38" t="str">
        <f t="shared" si="235"/>
        <v/>
      </c>
      <c r="AJ725" s="210" t="str">
        <f t="shared" si="236"/>
        <v/>
      </c>
      <c r="AK725" s="211" t="str">
        <f t="shared" si="227"/>
        <v/>
      </c>
      <c r="AL725" s="212" t="str">
        <f t="shared" si="237"/>
        <v/>
      </c>
      <c r="AM725" s="213" t="str">
        <f t="shared" si="240"/>
        <v/>
      </c>
      <c r="AN725" s="213" t="str">
        <f t="shared" si="238"/>
        <v/>
      </c>
      <c r="AO725" s="212" t="str">
        <f t="shared" si="239"/>
        <v/>
      </c>
    </row>
    <row r="726" spans="1:41" x14ac:dyDescent="0.25">
      <c r="A726" s="72">
        <v>725</v>
      </c>
      <c r="B726" s="214"/>
      <c r="C726" s="214"/>
      <c r="D726" s="204"/>
      <c r="E726" s="204"/>
      <c r="F726" s="151"/>
      <c r="G726" s="151"/>
      <c r="H726" s="36"/>
      <c r="I726" s="80"/>
      <c r="J726" s="80"/>
      <c r="K726" s="81"/>
      <c r="L726" s="152"/>
      <c r="M726" s="152"/>
      <c r="N726" s="215"/>
      <c r="O726" s="152"/>
      <c r="P726" s="80"/>
      <c r="Q726" s="37" t="str">
        <f t="shared" si="228"/>
        <v/>
      </c>
      <c r="R726" s="37" t="str">
        <f t="shared" si="229"/>
        <v/>
      </c>
      <c r="S726" s="37" t="str">
        <f t="shared" si="230"/>
        <v/>
      </c>
      <c r="T726" s="69" t="str">
        <f t="shared" si="231"/>
        <v/>
      </c>
      <c r="U726" s="37" t="str">
        <f t="shared" si="225"/>
        <v/>
      </c>
      <c r="V726" s="37" t="str">
        <f t="shared" si="226"/>
        <v/>
      </c>
      <c r="W726" s="206" t="str">
        <f t="shared" si="223"/>
        <v/>
      </c>
      <c r="X726" s="206" t="str">
        <f t="shared" si="224"/>
        <v/>
      </c>
      <c r="Y726" s="37" t="str">
        <f t="shared" ref="Y726:Y789" si="241">IF(AND(ISNUMBER($Y725),ISNUMBER($U726)),$Y725+$U726,"")</f>
        <v/>
      </c>
      <c r="Z726" s="37" t="str">
        <f t="shared" ref="Z726:Z789" si="242">IF(AND(ISNUMBER($Z725),ISNUMBER($V726)),$Z725+$V726,"")</f>
        <v/>
      </c>
      <c r="AA726" s="38" t="str">
        <f t="shared" si="232"/>
        <v/>
      </c>
      <c r="AB726" s="39" t="str">
        <f t="shared" si="233"/>
        <v/>
      </c>
      <c r="AC726" s="146" t="str">
        <f>IF(ISBLANK($F726),"",IF(ISNA(VBLookup($F726,Сектора!$B$2:$G$6725,4)),"Unknown",VBLookup($F726,Сектора!$B$2:$G$6725,4)))</f>
        <v/>
      </c>
      <c r="AD726" s="146" t="str">
        <f>IF(ISBLANK($F726),"",IF(ISNA(VBLookup($F726,Сектора!$B$2:$G$6725,3)),"Unknown",VBLookup($F726,Сектора!$B$2:$G$6725,3)))</f>
        <v/>
      </c>
      <c r="AE726" s="146" t="str">
        <f>IF(ISBLANK($F726),"",IF(ISNA(VBLookup($F726,Сектора!$B$2:$G$6725,6)),"Unknown",VBLookup($F726,Сектора!$B$2:$G$6725,6)))</f>
        <v/>
      </c>
      <c r="AF726" s="146" t="str">
        <f>IF(ISNUMBER($B726),VBLookup(WEEKDAY($B726,2),Служебный!$I$2:$J$8,2),"")</f>
        <v/>
      </c>
      <c r="AG726" s="38" t="str">
        <f t="shared" si="234"/>
        <v/>
      </c>
      <c r="AH726" s="146" t="str">
        <f>IF(ISNUMBER($B726),VBLookup(MONTH($B726),Служебный!$L$2:$M$13,2),"")</f>
        <v/>
      </c>
      <c r="AI726" s="38" t="str">
        <f t="shared" si="235"/>
        <v/>
      </c>
      <c r="AJ726" s="210" t="str">
        <f t="shared" si="236"/>
        <v/>
      </c>
      <c r="AK726" s="211" t="str">
        <f t="shared" si="227"/>
        <v/>
      </c>
      <c r="AL726" s="212" t="str">
        <f t="shared" si="237"/>
        <v/>
      </c>
      <c r="AM726" s="213" t="str">
        <f t="shared" si="240"/>
        <v/>
      </c>
      <c r="AN726" s="213" t="str">
        <f t="shared" si="238"/>
        <v/>
      </c>
      <c r="AO726" s="212" t="str">
        <f t="shared" si="239"/>
        <v/>
      </c>
    </row>
    <row r="727" spans="1:41" x14ac:dyDescent="0.25">
      <c r="A727" s="72">
        <v>726</v>
      </c>
      <c r="B727" s="214"/>
      <c r="C727" s="214"/>
      <c r="D727" s="204"/>
      <c r="E727" s="204"/>
      <c r="F727" s="151"/>
      <c r="G727" s="151"/>
      <c r="H727" s="36"/>
      <c r="I727" s="80"/>
      <c r="J727" s="80"/>
      <c r="K727" s="81"/>
      <c r="L727" s="152"/>
      <c r="M727" s="152"/>
      <c r="N727" s="215"/>
      <c r="O727" s="152"/>
      <c r="P727" s="80"/>
      <c r="Q727" s="37" t="str">
        <f t="shared" si="228"/>
        <v/>
      </c>
      <c r="R727" s="37" t="str">
        <f t="shared" si="229"/>
        <v/>
      </c>
      <c r="S727" s="37" t="str">
        <f t="shared" si="230"/>
        <v/>
      </c>
      <c r="T727" s="69" t="str">
        <f t="shared" si="231"/>
        <v/>
      </c>
      <c r="U727" s="37" t="str">
        <f t="shared" si="225"/>
        <v/>
      </c>
      <c r="V727" s="37" t="str">
        <f t="shared" si="226"/>
        <v/>
      </c>
      <c r="W727" s="206" t="str">
        <f t="shared" si="223"/>
        <v/>
      </c>
      <c r="X727" s="206" t="str">
        <f t="shared" si="224"/>
        <v/>
      </c>
      <c r="Y727" s="37" t="str">
        <f t="shared" si="241"/>
        <v/>
      </c>
      <c r="Z727" s="37" t="str">
        <f t="shared" si="242"/>
        <v/>
      </c>
      <c r="AA727" s="38" t="str">
        <f t="shared" si="232"/>
        <v/>
      </c>
      <c r="AB727" s="39" t="str">
        <f t="shared" si="233"/>
        <v/>
      </c>
      <c r="AC727" s="146" t="str">
        <f>IF(ISBLANK($F727),"",IF(ISNA(VBLookup($F727,Сектора!$B$2:$G$6725,4)),"Unknown",VBLookup($F727,Сектора!$B$2:$G$6725,4)))</f>
        <v/>
      </c>
      <c r="AD727" s="146" t="str">
        <f>IF(ISBLANK($F727),"",IF(ISNA(VBLookup($F727,Сектора!$B$2:$G$6725,3)),"Unknown",VBLookup($F727,Сектора!$B$2:$G$6725,3)))</f>
        <v/>
      </c>
      <c r="AE727" s="146" t="str">
        <f>IF(ISBLANK($F727),"",IF(ISNA(VBLookup($F727,Сектора!$B$2:$G$6725,6)),"Unknown",VBLookup($F727,Сектора!$B$2:$G$6725,6)))</f>
        <v/>
      </c>
      <c r="AF727" s="146" t="str">
        <f>IF(ISNUMBER($B727),VBLookup(WEEKDAY($B727,2),Служебный!$I$2:$J$8,2),"")</f>
        <v/>
      </c>
      <c r="AG727" s="38" t="str">
        <f t="shared" si="234"/>
        <v/>
      </c>
      <c r="AH727" s="146" t="str">
        <f>IF(ISNUMBER($B727),VBLookup(MONTH($B727),Служебный!$L$2:$M$13,2),"")</f>
        <v/>
      </c>
      <c r="AI727" s="38" t="str">
        <f t="shared" si="235"/>
        <v/>
      </c>
      <c r="AJ727" s="210" t="str">
        <f t="shared" si="236"/>
        <v/>
      </c>
      <c r="AK727" s="211" t="str">
        <f t="shared" si="227"/>
        <v/>
      </c>
      <c r="AL727" s="212" t="str">
        <f t="shared" si="237"/>
        <v/>
      </c>
      <c r="AM727" s="213" t="str">
        <f t="shared" si="240"/>
        <v/>
      </c>
      <c r="AN727" s="213" t="str">
        <f t="shared" si="238"/>
        <v/>
      </c>
      <c r="AO727" s="212" t="str">
        <f t="shared" si="239"/>
        <v/>
      </c>
    </row>
    <row r="728" spans="1:41" x14ac:dyDescent="0.25">
      <c r="A728" s="72">
        <v>727</v>
      </c>
      <c r="B728" s="214"/>
      <c r="C728" s="214"/>
      <c r="D728" s="204"/>
      <c r="E728" s="204"/>
      <c r="F728" s="151"/>
      <c r="G728" s="151"/>
      <c r="H728" s="36"/>
      <c r="I728" s="80"/>
      <c r="J728" s="80"/>
      <c r="K728" s="81"/>
      <c r="L728" s="152"/>
      <c r="M728" s="152"/>
      <c r="N728" s="215"/>
      <c r="O728" s="152"/>
      <c r="P728" s="80"/>
      <c r="Q728" s="37" t="str">
        <f t="shared" si="228"/>
        <v/>
      </c>
      <c r="R728" s="37" t="str">
        <f t="shared" si="229"/>
        <v/>
      </c>
      <c r="S728" s="37" t="str">
        <f t="shared" si="230"/>
        <v/>
      </c>
      <c r="T728" s="69" t="str">
        <f t="shared" si="231"/>
        <v/>
      </c>
      <c r="U728" s="37" t="str">
        <f t="shared" si="225"/>
        <v/>
      </c>
      <c r="V728" s="37" t="str">
        <f t="shared" si="226"/>
        <v/>
      </c>
      <c r="W728" s="206" t="str">
        <f t="shared" si="223"/>
        <v/>
      </c>
      <c r="X728" s="206" t="str">
        <f t="shared" si="224"/>
        <v/>
      </c>
      <c r="Y728" s="37" t="str">
        <f t="shared" si="241"/>
        <v/>
      </c>
      <c r="Z728" s="37" t="str">
        <f t="shared" si="242"/>
        <v/>
      </c>
      <c r="AA728" s="38" t="str">
        <f t="shared" si="232"/>
        <v/>
      </c>
      <c r="AB728" s="39" t="str">
        <f t="shared" si="233"/>
        <v/>
      </c>
      <c r="AC728" s="146" t="str">
        <f>IF(ISBLANK($F728),"",IF(ISNA(VBLookup($F728,Сектора!$B$2:$G$6725,4)),"Unknown",VBLookup($F728,Сектора!$B$2:$G$6725,4)))</f>
        <v/>
      </c>
      <c r="AD728" s="146" t="str">
        <f>IF(ISBLANK($F728),"",IF(ISNA(VBLookup($F728,Сектора!$B$2:$G$6725,3)),"Unknown",VBLookup($F728,Сектора!$B$2:$G$6725,3)))</f>
        <v/>
      </c>
      <c r="AE728" s="146" t="str">
        <f>IF(ISBLANK($F728),"",IF(ISNA(VBLookup($F728,Сектора!$B$2:$G$6725,6)),"Unknown",VBLookup($F728,Сектора!$B$2:$G$6725,6)))</f>
        <v/>
      </c>
      <c r="AF728" s="146" t="str">
        <f>IF(ISNUMBER($B728),VBLookup(WEEKDAY($B728,2),Служебный!$I$2:$J$8,2),"")</f>
        <v/>
      </c>
      <c r="AG728" s="38" t="str">
        <f t="shared" si="234"/>
        <v/>
      </c>
      <c r="AH728" s="146" t="str">
        <f>IF(ISNUMBER($B728),VBLookup(MONTH($B728),Служебный!$L$2:$M$13,2),"")</f>
        <v/>
      </c>
      <c r="AI728" s="38" t="str">
        <f t="shared" si="235"/>
        <v/>
      </c>
      <c r="AJ728" s="210" t="str">
        <f t="shared" si="236"/>
        <v/>
      </c>
      <c r="AK728" s="211" t="str">
        <f t="shared" si="227"/>
        <v/>
      </c>
      <c r="AL728" s="212" t="str">
        <f t="shared" si="237"/>
        <v/>
      </c>
      <c r="AM728" s="213" t="str">
        <f t="shared" si="240"/>
        <v/>
      </c>
      <c r="AN728" s="213" t="str">
        <f t="shared" si="238"/>
        <v/>
      </c>
      <c r="AO728" s="212" t="str">
        <f t="shared" si="239"/>
        <v/>
      </c>
    </row>
    <row r="729" spans="1:41" x14ac:dyDescent="0.25">
      <c r="A729" s="72">
        <v>728</v>
      </c>
      <c r="B729" s="214"/>
      <c r="C729" s="214"/>
      <c r="D729" s="204"/>
      <c r="E729" s="204"/>
      <c r="F729" s="151"/>
      <c r="G729" s="151"/>
      <c r="H729" s="36"/>
      <c r="I729" s="80"/>
      <c r="J729" s="80"/>
      <c r="K729" s="81"/>
      <c r="L729" s="152"/>
      <c r="M729" s="152"/>
      <c r="N729" s="215"/>
      <c r="O729" s="152"/>
      <c r="P729" s="80"/>
      <c r="Q729" s="37" t="str">
        <f t="shared" si="228"/>
        <v/>
      </c>
      <c r="R729" s="37" t="str">
        <f t="shared" si="229"/>
        <v/>
      </c>
      <c r="S729" s="37" t="str">
        <f t="shared" si="230"/>
        <v/>
      </c>
      <c r="T729" s="69" t="str">
        <f t="shared" si="231"/>
        <v/>
      </c>
      <c r="U729" s="37" t="str">
        <f t="shared" si="225"/>
        <v/>
      </c>
      <c r="V729" s="37" t="str">
        <f t="shared" si="226"/>
        <v/>
      </c>
      <c r="W729" s="206" t="str">
        <f t="shared" ref="W729:W792" si="243">IF(AND(ISNUMBER($Y728),ISNUMBER($U729)),IF($Y728&gt;0,$U729/$Y728,0),"")</f>
        <v/>
      </c>
      <c r="X729" s="206" t="str">
        <f t="shared" ref="X729:X792" si="244">IF(AND(ISNUMBER($Z728),ISNUMBER($V729)),IF($Z728&gt;0,$V729/$Z728,0),"")</f>
        <v/>
      </c>
      <c r="Y729" s="37" t="str">
        <f t="shared" si="241"/>
        <v/>
      </c>
      <c r="Z729" s="37" t="str">
        <f t="shared" si="242"/>
        <v/>
      </c>
      <c r="AA729" s="38" t="str">
        <f t="shared" si="232"/>
        <v/>
      </c>
      <c r="AB729" s="39" t="str">
        <f t="shared" si="233"/>
        <v/>
      </c>
      <c r="AC729" s="146" t="str">
        <f>IF(ISBLANK($F729),"",IF(ISNA(VBLookup($F729,Сектора!$B$2:$G$6725,4)),"Unknown",VBLookup($F729,Сектора!$B$2:$G$6725,4)))</f>
        <v/>
      </c>
      <c r="AD729" s="146" t="str">
        <f>IF(ISBLANK($F729),"",IF(ISNA(VBLookup($F729,Сектора!$B$2:$G$6725,3)),"Unknown",VBLookup($F729,Сектора!$B$2:$G$6725,3)))</f>
        <v/>
      </c>
      <c r="AE729" s="146" t="str">
        <f>IF(ISBLANK($F729),"",IF(ISNA(VBLookup($F729,Сектора!$B$2:$G$6725,6)),"Unknown",VBLookup($F729,Сектора!$B$2:$G$6725,6)))</f>
        <v/>
      </c>
      <c r="AF729" s="146" t="str">
        <f>IF(ISNUMBER($B729),VBLookup(WEEKDAY($B729,2),Служебный!$I$2:$J$8,2),"")</f>
        <v/>
      </c>
      <c r="AG729" s="38" t="str">
        <f t="shared" si="234"/>
        <v/>
      </c>
      <c r="AH729" s="146" t="str">
        <f>IF(ISNUMBER($B729),VBLookup(MONTH($B729),Служебный!$L$2:$M$13,2),"")</f>
        <v/>
      </c>
      <c r="AI729" s="38" t="str">
        <f t="shared" si="235"/>
        <v/>
      </c>
      <c r="AJ729" s="210" t="str">
        <f t="shared" si="236"/>
        <v/>
      </c>
      <c r="AK729" s="211" t="str">
        <f t="shared" si="227"/>
        <v/>
      </c>
      <c r="AL729" s="212" t="str">
        <f t="shared" si="237"/>
        <v/>
      </c>
      <c r="AM729" s="213" t="str">
        <f t="shared" si="240"/>
        <v/>
      </c>
      <c r="AN729" s="213" t="str">
        <f t="shared" si="238"/>
        <v/>
      </c>
      <c r="AO729" s="212" t="str">
        <f t="shared" si="239"/>
        <v/>
      </c>
    </row>
    <row r="730" spans="1:41" x14ac:dyDescent="0.25">
      <c r="A730" s="72">
        <v>729</v>
      </c>
      <c r="B730" s="214"/>
      <c r="C730" s="214"/>
      <c r="D730" s="204"/>
      <c r="E730" s="204"/>
      <c r="F730" s="151"/>
      <c r="G730" s="151"/>
      <c r="H730" s="36"/>
      <c r="I730" s="80"/>
      <c r="J730" s="80"/>
      <c r="K730" s="81"/>
      <c r="L730" s="152"/>
      <c r="M730" s="152"/>
      <c r="N730" s="215"/>
      <c r="O730" s="152"/>
      <c r="P730" s="80"/>
      <c r="Q730" s="37" t="str">
        <f t="shared" si="228"/>
        <v/>
      </c>
      <c r="R730" s="37" t="str">
        <f t="shared" si="229"/>
        <v/>
      </c>
      <c r="S730" s="37" t="str">
        <f t="shared" si="230"/>
        <v/>
      </c>
      <c r="T730" s="69" t="str">
        <f t="shared" si="231"/>
        <v/>
      </c>
      <c r="U730" s="37" t="str">
        <f t="shared" si="225"/>
        <v/>
      </c>
      <c r="V730" s="37" t="str">
        <f t="shared" si="226"/>
        <v/>
      </c>
      <c r="W730" s="206" t="str">
        <f t="shared" si="243"/>
        <v/>
      </c>
      <c r="X730" s="206" t="str">
        <f t="shared" si="244"/>
        <v/>
      </c>
      <c r="Y730" s="37" t="str">
        <f t="shared" si="241"/>
        <v/>
      </c>
      <c r="Z730" s="37" t="str">
        <f t="shared" si="242"/>
        <v/>
      </c>
      <c r="AA730" s="38" t="str">
        <f t="shared" si="232"/>
        <v/>
      </c>
      <c r="AB730" s="39" t="str">
        <f t="shared" si="233"/>
        <v/>
      </c>
      <c r="AC730" s="146" t="str">
        <f>IF(ISBLANK($F730),"",IF(ISNA(VBLookup($F730,Сектора!$B$2:$G$6725,4)),"Unknown",VBLookup($F730,Сектора!$B$2:$G$6725,4)))</f>
        <v/>
      </c>
      <c r="AD730" s="146" t="str">
        <f>IF(ISBLANK($F730),"",IF(ISNA(VBLookup($F730,Сектора!$B$2:$G$6725,3)),"Unknown",VBLookup($F730,Сектора!$B$2:$G$6725,3)))</f>
        <v/>
      </c>
      <c r="AE730" s="146" t="str">
        <f>IF(ISBLANK($F730),"",IF(ISNA(VBLookup($F730,Сектора!$B$2:$G$6725,6)),"Unknown",VBLookup($F730,Сектора!$B$2:$G$6725,6)))</f>
        <v/>
      </c>
      <c r="AF730" s="146" t="str">
        <f>IF(ISNUMBER($B730),VBLookup(WEEKDAY($B730,2),Служебный!$I$2:$J$8,2),"")</f>
        <v/>
      </c>
      <c r="AG730" s="38" t="str">
        <f t="shared" si="234"/>
        <v/>
      </c>
      <c r="AH730" s="146" t="str">
        <f>IF(ISNUMBER($B730),VBLookup(MONTH($B730),Служебный!$L$2:$M$13,2),"")</f>
        <v/>
      </c>
      <c r="AI730" s="38" t="str">
        <f t="shared" si="235"/>
        <v/>
      </c>
      <c r="AJ730" s="210" t="str">
        <f t="shared" si="236"/>
        <v/>
      </c>
      <c r="AK730" s="211" t="str">
        <f t="shared" si="227"/>
        <v/>
      </c>
      <c r="AL730" s="212" t="str">
        <f t="shared" si="237"/>
        <v/>
      </c>
      <c r="AM730" s="213" t="str">
        <f t="shared" si="240"/>
        <v/>
      </c>
      <c r="AN730" s="213" t="str">
        <f t="shared" si="238"/>
        <v/>
      </c>
      <c r="AO730" s="212" t="str">
        <f t="shared" si="239"/>
        <v/>
      </c>
    </row>
    <row r="731" spans="1:41" x14ac:dyDescent="0.25">
      <c r="A731" s="72">
        <v>730</v>
      </c>
      <c r="B731" s="214"/>
      <c r="C731" s="214"/>
      <c r="D731" s="204"/>
      <c r="E731" s="204"/>
      <c r="F731" s="151"/>
      <c r="G731" s="151"/>
      <c r="H731" s="36"/>
      <c r="I731" s="80"/>
      <c r="J731" s="80"/>
      <c r="K731" s="81"/>
      <c r="L731" s="152"/>
      <c r="M731" s="152"/>
      <c r="N731" s="215"/>
      <c r="O731" s="152"/>
      <c r="P731" s="80"/>
      <c r="Q731" s="37" t="str">
        <f t="shared" si="228"/>
        <v/>
      </c>
      <c r="R731" s="37" t="str">
        <f t="shared" si="229"/>
        <v/>
      </c>
      <c r="S731" s="37" t="str">
        <f t="shared" si="230"/>
        <v/>
      </c>
      <c r="T731" s="69" t="str">
        <f t="shared" si="231"/>
        <v/>
      </c>
      <c r="U731" s="37" t="str">
        <f t="shared" si="225"/>
        <v/>
      </c>
      <c r="V731" s="37" t="str">
        <f t="shared" si="226"/>
        <v/>
      </c>
      <c r="W731" s="206" t="str">
        <f t="shared" si="243"/>
        <v/>
      </c>
      <c r="X731" s="206" t="str">
        <f t="shared" si="244"/>
        <v/>
      </c>
      <c r="Y731" s="37" t="str">
        <f t="shared" si="241"/>
        <v/>
      </c>
      <c r="Z731" s="37" t="str">
        <f t="shared" si="242"/>
        <v/>
      </c>
      <c r="AA731" s="38" t="str">
        <f t="shared" si="232"/>
        <v/>
      </c>
      <c r="AB731" s="39" t="str">
        <f t="shared" si="233"/>
        <v/>
      </c>
      <c r="AC731" s="146" t="str">
        <f>IF(ISBLANK($F731),"",IF(ISNA(VBLookup($F731,Сектора!$B$2:$G$6725,4)),"Unknown",VBLookup($F731,Сектора!$B$2:$G$6725,4)))</f>
        <v/>
      </c>
      <c r="AD731" s="146" t="str">
        <f>IF(ISBLANK($F731),"",IF(ISNA(VBLookup($F731,Сектора!$B$2:$G$6725,3)),"Unknown",VBLookup($F731,Сектора!$B$2:$G$6725,3)))</f>
        <v/>
      </c>
      <c r="AE731" s="146" t="str">
        <f>IF(ISBLANK($F731),"",IF(ISNA(VBLookup($F731,Сектора!$B$2:$G$6725,6)),"Unknown",VBLookup($F731,Сектора!$B$2:$G$6725,6)))</f>
        <v/>
      </c>
      <c r="AF731" s="146" t="str">
        <f>IF(ISNUMBER($B731),VBLookup(WEEKDAY($B731,2),Служебный!$I$2:$J$8,2),"")</f>
        <v/>
      </c>
      <c r="AG731" s="38" t="str">
        <f t="shared" si="234"/>
        <v/>
      </c>
      <c r="AH731" s="146" t="str">
        <f>IF(ISNUMBER($B731),VBLookup(MONTH($B731),Служебный!$L$2:$M$13,2),"")</f>
        <v/>
      </c>
      <c r="AI731" s="38" t="str">
        <f t="shared" si="235"/>
        <v/>
      </c>
      <c r="AJ731" s="210" t="str">
        <f t="shared" si="236"/>
        <v/>
      </c>
      <c r="AK731" s="211" t="str">
        <f t="shared" si="227"/>
        <v/>
      </c>
      <c r="AL731" s="212" t="str">
        <f t="shared" si="237"/>
        <v/>
      </c>
      <c r="AM731" s="213" t="str">
        <f t="shared" si="240"/>
        <v/>
      </c>
      <c r="AN731" s="213" t="str">
        <f t="shared" si="238"/>
        <v/>
      </c>
      <c r="AO731" s="212" t="str">
        <f t="shared" si="239"/>
        <v/>
      </c>
    </row>
    <row r="732" spans="1:41" x14ac:dyDescent="0.25">
      <c r="A732" s="72">
        <v>731</v>
      </c>
      <c r="B732" s="214"/>
      <c r="C732" s="214"/>
      <c r="D732" s="204"/>
      <c r="E732" s="204"/>
      <c r="F732" s="151"/>
      <c r="G732" s="151"/>
      <c r="H732" s="36"/>
      <c r="I732" s="80"/>
      <c r="J732" s="80"/>
      <c r="K732" s="81"/>
      <c r="L732" s="152"/>
      <c r="M732" s="152"/>
      <c r="N732" s="215"/>
      <c r="O732" s="152"/>
      <c r="P732" s="80"/>
      <c r="Q732" s="37" t="str">
        <f t="shared" si="228"/>
        <v/>
      </c>
      <c r="R732" s="37" t="str">
        <f t="shared" si="229"/>
        <v/>
      </c>
      <c r="S732" s="37" t="str">
        <f t="shared" si="230"/>
        <v/>
      </c>
      <c r="T732" s="69" t="str">
        <f t="shared" si="231"/>
        <v/>
      </c>
      <c r="U732" s="37" t="str">
        <f t="shared" si="225"/>
        <v/>
      </c>
      <c r="V732" s="37" t="str">
        <f t="shared" si="226"/>
        <v/>
      </c>
      <c r="W732" s="206" t="str">
        <f t="shared" si="243"/>
        <v/>
      </c>
      <c r="X732" s="206" t="str">
        <f t="shared" si="244"/>
        <v/>
      </c>
      <c r="Y732" s="37" t="str">
        <f t="shared" si="241"/>
        <v/>
      </c>
      <c r="Z732" s="37" t="str">
        <f t="shared" si="242"/>
        <v/>
      </c>
      <c r="AA732" s="38" t="str">
        <f t="shared" si="232"/>
        <v/>
      </c>
      <c r="AB732" s="39" t="str">
        <f t="shared" si="233"/>
        <v/>
      </c>
      <c r="AC732" s="146" t="str">
        <f>IF(ISBLANK($F732),"",IF(ISNA(VBLookup($F732,Сектора!$B$2:$G$6725,4)),"Unknown",VBLookup($F732,Сектора!$B$2:$G$6725,4)))</f>
        <v/>
      </c>
      <c r="AD732" s="146" t="str">
        <f>IF(ISBLANK($F732),"",IF(ISNA(VBLookup($F732,Сектора!$B$2:$G$6725,3)),"Unknown",VBLookup($F732,Сектора!$B$2:$G$6725,3)))</f>
        <v/>
      </c>
      <c r="AE732" s="146" t="str">
        <f>IF(ISBLANK($F732),"",IF(ISNA(VBLookup($F732,Сектора!$B$2:$G$6725,6)),"Unknown",VBLookup($F732,Сектора!$B$2:$G$6725,6)))</f>
        <v/>
      </c>
      <c r="AF732" s="146" t="str">
        <f>IF(ISNUMBER($B732),VBLookup(WEEKDAY($B732,2),Служебный!$I$2:$J$8,2),"")</f>
        <v/>
      </c>
      <c r="AG732" s="38" t="str">
        <f t="shared" si="234"/>
        <v/>
      </c>
      <c r="AH732" s="146" t="str">
        <f>IF(ISNUMBER($B732),VBLookup(MONTH($B732),Служебный!$L$2:$M$13,2),"")</f>
        <v/>
      </c>
      <c r="AI732" s="38" t="str">
        <f t="shared" si="235"/>
        <v/>
      </c>
      <c r="AJ732" s="210" t="str">
        <f t="shared" si="236"/>
        <v/>
      </c>
      <c r="AK732" s="211" t="str">
        <f t="shared" si="227"/>
        <v/>
      </c>
      <c r="AL732" s="212" t="str">
        <f t="shared" si="237"/>
        <v/>
      </c>
      <c r="AM732" s="213" t="str">
        <f t="shared" si="240"/>
        <v/>
      </c>
      <c r="AN732" s="213" t="str">
        <f t="shared" si="238"/>
        <v/>
      </c>
      <c r="AO732" s="212" t="str">
        <f t="shared" si="239"/>
        <v/>
      </c>
    </row>
    <row r="733" spans="1:41" x14ac:dyDescent="0.25">
      <c r="A733" s="72">
        <v>732</v>
      </c>
      <c r="B733" s="214"/>
      <c r="C733" s="214"/>
      <c r="D733" s="204"/>
      <c r="E733" s="204"/>
      <c r="F733" s="151"/>
      <c r="G733" s="151"/>
      <c r="H733" s="36"/>
      <c r="I733" s="80"/>
      <c r="J733" s="80"/>
      <c r="K733" s="81"/>
      <c r="L733" s="152"/>
      <c r="M733" s="152"/>
      <c r="N733" s="215"/>
      <c r="O733" s="152"/>
      <c r="P733" s="80"/>
      <c r="Q733" s="37" t="str">
        <f t="shared" si="228"/>
        <v/>
      </c>
      <c r="R733" s="37" t="str">
        <f t="shared" si="229"/>
        <v/>
      </c>
      <c r="S733" s="37" t="str">
        <f t="shared" si="230"/>
        <v/>
      </c>
      <c r="T733" s="69" t="str">
        <f t="shared" si="231"/>
        <v/>
      </c>
      <c r="U733" s="37" t="str">
        <f t="shared" si="225"/>
        <v/>
      </c>
      <c r="V733" s="37" t="str">
        <f t="shared" si="226"/>
        <v/>
      </c>
      <c r="W733" s="206" t="str">
        <f t="shared" si="243"/>
        <v/>
      </c>
      <c r="X733" s="206" t="str">
        <f t="shared" si="244"/>
        <v/>
      </c>
      <c r="Y733" s="37" t="str">
        <f t="shared" si="241"/>
        <v/>
      </c>
      <c r="Z733" s="37" t="str">
        <f t="shared" si="242"/>
        <v/>
      </c>
      <c r="AA733" s="38" t="str">
        <f t="shared" si="232"/>
        <v/>
      </c>
      <c r="AB733" s="39" t="str">
        <f t="shared" si="233"/>
        <v/>
      </c>
      <c r="AC733" s="146" t="str">
        <f>IF(ISBLANK($F733),"",IF(ISNA(VBLookup($F733,Сектора!$B$2:$G$6725,4)),"Unknown",VBLookup($F733,Сектора!$B$2:$G$6725,4)))</f>
        <v/>
      </c>
      <c r="AD733" s="146" t="str">
        <f>IF(ISBLANK($F733),"",IF(ISNA(VBLookup($F733,Сектора!$B$2:$G$6725,3)),"Unknown",VBLookup($F733,Сектора!$B$2:$G$6725,3)))</f>
        <v/>
      </c>
      <c r="AE733" s="146" t="str">
        <f>IF(ISBLANK($F733),"",IF(ISNA(VBLookup($F733,Сектора!$B$2:$G$6725,6)),"Unknown",VBLookup($F733,Сектора!$B$2:$G$6725,6)))</f>
        <v/>
      </c>
      <c r="AF733" s="146" t="str">
        <f>IF(ISNUMBER($B733),VBLookup(WEEKDAY($B733,2),Служебный!$I$2:$J$8,2),"")</f>
        <v/>
      </c>
      <c r="AG733" s="38" t="str">
        <f t="shared" si="234"/>
        <v/>
      </c>
      <c r="AH733" s="146" t="str">
        <f>IF(ISNUMBER($B733),VBLookup(MONTH($B733),Служебный!$L$2:$M$13,2),"")</f>
        <v/>
      </c>
      <c r="AI733" s="38" t="str">
        <f t="shared" si="235"/>
        <v/>
      </c>
      <c r="AJ733" s="210" t="str">
        <f t="shared" si="236"/>
        <v/>
      </c>
      <c r="AK733" s="211" t="str">
        <f t="shared" si="227"/>
        <v/>
      </c>
      <c r="AL733" s="212" t="str">
        <f t="shared" si="237"/>
        <v/>
      </c>
      <c r="AM733" s="213" t="str">
        <f t="shared" si="240"/>
        <v/>
      </c>
      <c r="AN733" s="213" t="str">
        <f t="shared" si="238"/>
        <v/>
      </c>
      <c r="AO733" s="212" t="str">
        <f t="shared" si="239"/>
        <v/>
      </c>
    </row>
    <row r="734" spans="1:41" x14ac:dyDescent="0.25">
      <c r="A734" s="72">
        <v>733</v>
      </c>
      <c r="B734" s="214"/>
      <c r="C734" s="214"/>
      <c r="D734" s="204"/>
      <c r="E734" s="204"/>
      <c r="F734" s="151"/>
      <c r="G734" s="151"/>
      <c r="H734" s="36"/>
      <c r="I734" s="80"/>
      <c r="J734" s="80"/>
      <c r="K734" s="81"/>
      <c r="L734" s="152"/>
      <c r="M734" s="152"/>
      <c r="N734" s="215"/>
      <c r="O734" s="152"/>
      <c r="P734" s="80"/>
      <c r="Q734" s="37" t="str">
        <f t="shared" si="228"/>
        <v/>
      </c>
      <c r="R734" s="37" t="str">
        <f t="shared" si="229"/>
        <v/>
      </c>
      <c r="S734" s="37" t="str">
        <f t="shared" si="230"/>
        <v/>
      </c>
      <c r="T734" s="69" t="str">
        <f t="shared" si="231"/>
        <v/>
      </c>
      <c r="U734" s="37" t="str">
        <f t="shared" si="225"/>
        <v/>
      </c>
      <c r="V734" s="37" t="str">
        <f t="shared" si="226"/>
        <v/>
      </c>
      <c r="W734" s="206" t="str">
        <f t="shared" si="243"/>
        <v/>
      </c>
      <c r="X734" s="206" t="str">
        <f t="shared" si="244"/>
        <v/>
      </c>
      <c r="Y734" s="37" t="str">
        <f t="shared" si="241"/>
        <v/>
      </c>
      <c r="Z734" s="37" t="str">
        <f t="shared" si="242"/>
        <v/>
      </c>
      <c r="AA734" s="38" t="str">
        <f t="shared" si="232"/>
        <v/>
      </c>
      <c r="AB734" s="39" t="str">
        <f t="shared" si="233"/>
        <v/>
      </c>
      <c r="AC734" s="146" t="str">
        <f>IF(ISBLANK($F734),"",IF(ISNA(VBLookup($F734,Сектора!$B$2:$G$6725,4)),"Unknown",VBLookup($F734,Сектора!$B$2:$G$6725,4)))</f>
        <v/>
      </c>
      <c r="AD734" s="146" t="str">
        <f>IF(ISBLANK($F734),"",IF(ISNA(VBLookup($F734,Сектора!$B$2:$G$6725,3)),"Unknown",VBLookup($F734,Сектора!$B$2:$G$6725,3)))</f>
        <v/>
      </c>
      <c r="AE734" s="146" t="str">
        <f>IF(ISBLANK($F734),"",IF(ISNA(VBLookup($F734,Сектора!$B$2:$G$6725,6)),"Unknown",VBLookup($F734,Сектора!$B$2:$G$6725,6)))</f>
        <v/>
      </c>
      <c r="AF734" s="146" t="str">
        <f>IF(ISNUMBER($B734),VBLookup(WEEKDAY($B734,2),Служебный!$I$2:$J$8,2),"")</f>
        <v/>
      </c>
      <c r="AG734" s="38" t="str">
        <f t="shared" si="234"/>
        <v/>
      </c>
      <c r="AH734" s="146" t="str">
        <f>IF(ISNUMBER($B734),VBLookup(MONTH($B734),Служебный!$L$2:$M$13,2),"")</f>
        <v/>
      </c>
      <c r="AI734" s="38" t="str">
        <f t="shared" si="235"/>
        <v/>
      </c>
      <c r="AJ734" s="210" t="str">
        <f t="shared" si="236"/>
        <v/>
      </c>
      <c r="AK734" s="211" t="str">
        <f t="shared" si="227"/>
        <v/>
      </c>
      <c r="AL734" s="212" t="str">
        <f t="shared" si="237"/>
        <v/>
      </c>
      <c r="AM734" s="213" t="str">
        <f t="shared" si="240"/>
        <v/>
      </c>
      <c r="AN734" s="213" t="str">
        <f t="shared" si="238"/>
        <v/>
      </c>
      <c r="AO734" s="212" t="str">
        <f t="shared" si="239"/>
        <v/>
      </c>
    </row>
    <row r="735" spans="1:41" x14ac:dyDescent="0.25">
      <c r="A735" s="72">
        <v>734</v>
      </c>
      <c r="B735" s="214"/>
      <c r="C735" s="214"/>
      <c r="D735" s="204"/>
      <c r="E735" s="204"/>
      <c r="F735" s="151"/>
      <c r="G735" s="151"/>
      <c r="H735" s="36"/>
      <c r="I735" s="80"/>
      <c r="J735" s="80"/>
      <c r="K735" s="81"/>
      <c r="L735" s="152"/>
      <c r="M735" s="152"/>
      <c r="N735" s="215"/>
      <c r="O735" s="152"/>
      <c r="P735" s="80"/>
      <c r="Q735" s="37" t="str">
        <f t="shared" si="228"/>
        <v/>
      </c>
      <c r="R735" s="37" t="str">
        <f t="shared" si="229"/>
        <v/>
      </c>
      <c r="S735" s="37" t="str">
        <f t="shared" si="230"/>
        <v/>
      </c>
      <c r="T735" s="69" t="str">
        <f t="shared" si="231"/>
        <v/>
      </c>
      <c r="U735" s="37" t="str">
        <f t="shared" si="225"/>
        <v/>
      </c>
      <c r="V735" s="37" t="str">
        <f t="shared" si="226"/>
        <v/>
      </c>
      <c r="W735" s="206" t="str">
        <f t="shared" si="243"/>
        <v/>
      </c>
      <c r="X735" s="206" t="str">
        <f t="shared" si="244"/>
        <v/>
      </c>
      <c r="Y735" s="37" t="str">
        <f t="shared" si="241"/>
        <v/>
      </c>
      <c r="Z735" s="37" t="str">
        <f t="shared" si="242"/>
        <v/>
      </c>
      <c r="AA735" s="38" t="str">
        <f t="shared" si="232"/>
        <v/>
      </c>
      <c r="AB735" s="39" t="str">
        <f t="shared" si="233"/>
        <v/>
      </c>
      <c r="AC735" s="146" t="str">
        <f>IF(ISBLANK($F735),"",IF(ISNA(VBLookup($F735,Сектора!$B$2:$G$6725,4)),"Unknown",VBLookup($F735,Сектора!$B$2:$G$6725,4)))</f>
        <v/>
      </c>
      <c r="AD735" s="146" t="str">
        <f>IF(ISBLANK($F735),"",IF(ISNA(VBLookup($F735,Сектора!$B$2:$G$6725,3)),"Unknown",VBLookup($F735,Сектора!$B$2:$G$6725,3)))</f>
        <v/>
      </c>
      <c r="AE735" s="146" t="str">
        <f>IF(ISBLANK($F735),"",IF(ISNA(VBLookup($F735,Сектора!$B$2:$G$6725,6)),"Unknown",VBLookup($F735,Сектора!$B$2:$G$6725,6)))</f>
        <v/>
      </c>
      <c r="AF735" s="146" t="str">
        <f>IF(ISNUMBER($B735),VBLookup(WEEKDAY($B735,2),Служебный!$I$2:$J$8,2),"")</f>
        <v/>
      </c>
      <c r="AG735" s="38" t="str">
        <f t="shared" si="234"/>
        <v/>
      </c>
      <c r="AH735" s="146" t="str">
        <f>IF(ISNUMBER($B735),VBLookup(MONTH($B735),Служебный!$L$2:$M$13,2),"")</f>
        <v/>
      </c>
      <c r="AI735" s="38" t="str">
        <f t="shared" si="235"/>
        <v/>
      </c>
      <c r="AJ735" s="210" t="str">
        <f t="shared" si="236"/>
        <v/>
      </c>
      <c r="AK735" s="211" t="str">
        <f t="shared" si="227"/>
        <v/>
      </c>
      <c r="AL735" s="212" t="str">
        <f t="shared" si="237"/>
        <v/>
      </c>
      <c r="AM735" s="213" t="str">
        <f t="shared" si="240"/>
        <v/>
      </c>
      <c r="AN735" s="213" t="str">
        <f t="shared" si="238"/>
        <v/>
      </c>
      <c r="AO735" s="212" t="str">
        <f t="shared" si="239"/>
        <v/>
      </c>
    </row>
    <row r="736" spans="1:41" x14ac:dyDescent="0.25">
      <c r="A736" s="72">
        <v>735</v>
      </c>
      <c r="B736" s="214"/>
      <c r="C736" s="214"/>
      <c r="D736" s="204"/>
      <c r="E736" s="204"/>
      <c r="F736" s="151"/>
      <c r="G736" s="151"/>
      <c r="H736" s="36"/>
      <c r="I736" s="80"/>
      <c r="J736" s="80"/>
      <c r="K736" s="81"/>
      <c r="L736" s="152"/>
      <c r="M736" s="152"/>
      <c r="N736" s="215"/>
      <c r="O736" s="152"/>
      <c r="P736" s="80"/>
      <c r="Q736" s="37" t="str">
        <f t="shared" si="228"/>
        <v/>
      </c>
      <c r="R736" s="37" t="str">
        <f t="shared" si="229"/>
        <v/>
      </c>
      <c r="S736" s="37" t="str">
        <f t="shared" si="230"/>
        <v/>
      </c>
      <c r="T736" s="69" t="str">
        <f t="shared" si="231"/>
        <v/>
      </c>
      <c r="U736" s="37" t="str">
        <f t="shared" si="225"/>
        <v/>
      </c>
      <c r="V736" s="37" t="str">
        <f t="shared" si="226"/>
        <v/>
      </c>
      <c r="W736" s="206" t="str">
        <f t="shared" si="243"/>
        <v/>
      </c>
      <c r="X736" s="206" t="str">
        <f t="shared" si="244"/>
        <v/>
      </c>
      <c r="Y736" s="37" t="str">
        <f t="shared" si="241"/>
        <v/>
      </c>
      <c r="Z736" s="37" t="str">
        <f t="shared" si="242"/>
        <v/>
      </c>
      <c r="AA736" s="38" t="str">
        <f t="shared" si="232"/>
        <v/>
      </c>
      <c r="AB736" s="39" t="str">
        <f t="shared" si="233"/>
        <v/>
      </c>
      <c r="AC736" s="146" t="str">
        <f>IF(ISBLANK($F736),"",IF(ISNA(VBLookup($F736,Сектора!$B$2:$G$6725,4)),"Unknown",VBLookup($F736,Сектора!$B$2:$G$6725,4)))</f>
        <v/>
      </c>
      <c r="AD736" s="146" t="str">
        <f>IF(ISBLANK($F736),"",IF(ISNA(VBLookup($F736,Сектора!$B$2:$G$6725,3)),"Unknown",VBLookup($F736,Сектора!$B$2:$G$6725,3)))</f>
        <v/>
      </c>
      <c r="AE736" s="146" t="str">
        <f>IF(ISBLANK($F736),"",IF(ISNA(VBLookup($F736,Сектора!$B$2:$G$6725,6)),"Unknown",VBLookup($F736,Сектора!$B$2:$G$6725,6)))</f>
        <v/>
      </c>
      <c r="AF736" s="146" t="str">
        <f>IF(ISNUMBER($B736),VBLookup(WEEKDAY($B736,2),Служебный!$I$2:$J$8,2),"")</f>
        <v/>
      </c>
      <c r="AG736" s="38" t="str">
        <f t="shared" si="234"/>
        <v/>
      </c>
      <c r="AH736" s="146" t="str">
        <f>IF(ISNUMBER($B736),VBLookup(MONTH($B736),Служебный!$L$2:$M$13,2),"")</f>
        <v/>
      </c>
      <c r="AI736" s="38" t="str">
        <f t="shared" si="235"/>
        <v/>
      </c>
      <c r="AJ736" s="210" t="str">
        <f t="shared" si="236"/>
        <v/>
      </c>
      <c r="AK736" s="211" t="str">
        <f t="shared" si="227"/>
        <v/>
      </c>
      <c r="AL736" s="212" t="str">
        <f t="shared" si="237"/>
        <v/>
      </c>
      <c r="AM736" s="213" t="str">
        <f t="shared" si="240"/>
        <v/>
      </c>
      <c r="AN736" s="213" t="str">
        <f t="shared" si="238"/>
        <v/>
      </c>
      <c r="AO736" s="212" t="str">
        <f t="shared" si="239"/>
        <v/>
      </c>
    </row>
    <row r="737" spans="1:41" x14ac:dyDescent="0.25">
      <c r="A737" s="72">
        <v>736</v>
      </c>
      <c r="B737" s="214"/>
      <c r="C737" s="214"/>
      <c r="D737" s="204"/>
      <c r="E737" s="204"/>
      <c r="F737" s="151"/>
      <c r="G737" s="151"/>
      <c r="H737" s="36"/>
      <c r="I737" s="80"/>
      <c r="J737" s="80"/>
      <c r="K737" s="81"/>
      <c r="L737" s="152"/>
      <c r="M737" s="152"/>
      <c r="N737" s="215"/>
      <c r="O737" s="152"/>
      <c r="P737" s="80"/>
      <c r="Q737" s="37" t="str">
        <f t="shared" si="228"/>
        <v/>
      </c>
      <c r="R737" s="37" t="str">
        <f t="shared" si="229"/>
        <v/>
      </c>
      <c r="S737" s="37" t="str">
        <f t="shared" si="230"/>
        <v/>
      </c>
      <c r="T737" s="69" t="str">
        <f t="shared" si="231"/>
        <v/>
      </c>
      <c r="U737" s="37" t="str">
        <f t="shared" si="225"/>
        <v/>
      </c>
      <c r="V737" s="37" t="str">
        <f t="shared" si="226"/>
        <v/>
      </c>
      <c r="W737" s="206" t="str">
        <f t="shared" si="243"/>
        <v/>
      </c>
      <c r="X737" s="206" t="str">
        <f t="shared" si="244"/>
        <v/>
      </c>
      <c r="Y737" s="37" t="str">
        <f t="shared" si="241"/>
        <v/>
      </c>
      <c r="Z737" s="37" t="str">
        <f t="shared" si="242"/>
        <v/>
      </c>
      <c r="AA737" s="38" t="str">
        <f t="shared" si="232"/>
        <v/>
      </c>
      <c r="AB737" s="39" t="str">
        <f t="shared" si="233"/>
        <v/>
      </c>
      <c r="AC737" s="146" t="str">
        <f>IF(ISBLANK($F737),"",IF(ISNA(VBLookup($F737,Сектора!$B$2:$G$6725,4)),"Unknown",VBLookup($F737,Сектора!$B$2:$G$6725,4)))</f>
        <v/>
      </c>
      <c r="AD737" s="146" t="str">
        <f>IF(ISBLANK($F737),"",IF(ISNA(VBLookup($F737,Сектора!$B$2:$G$6725,3)),"Unknown",VBLookup($F737,Сектора!$B$2:$G$6725,3)))</f>
        <v/>
      </c>
      <c r="AE737" s="146" t="str">
        <f>IF(ISBLANK($F737),"",IF(ISNA(VBLookup($F737,Сектора!$B$2:$G$6725,6)),"Unknown",VBLookup($F737,Сектора!$B$2:$G$6725,6)))</f>
        <v/>
      </c>
      <c r="AF737" s="146" t="str">
        <f>IF(ISNUMBER($B737),VBLookup(WEEKDAY($B737,2),Служебный!$I$2:$J$8,2),"")</f>
        <v/>
      </c>
      <c r="AG737" s="38" t="str">
        <f t="shared" si="234"/>
        <v/>
      </c>
      <c r="AH737" s="146" t="str">
        <f>IF(ISNUMBER($B737),VBLookup(MONTH($B737),Служебный!$L$2:$M$13,2),"")</f>
        <v/>
      </c>
      <c r="AI737" s="38" t="str">
        <f t="shared" si="235"/>
        <v/>
      </c>
      <c r="AJ737" s="210" t="str">
        <f t="shared" si="236"/>
        <v/>
      </c>
      <c r="AK737" s="211" t="str">
        <f t="shared" si="227"/>
        <v/>
      </c>
      <c r="AL737" s="212" t="str">
        <f t="shared" si="237"/>
        <v/>
      </c>
      <c r="AM737" s="213" t="str">
        <f t="shared" si="240"/>
        <v/>
      </c>
      <c r="AN737" s="213" t="str">
        <f t="shared" si="238"/>
        <v/>
      </c>
      <c r="AO737" s="212" t="str">
        <f t="shared" si="239"/>
        <v/>
      </c>
    </row>
    <row r="738" spans="1:41" x14ac:dyDescent="0.25">
      <c r="A738" s="72">
        <v>737</v>
      </c>
      <c r="B738" s="214"/>
      <c r="C738" s="214"/>
      <c r="D738" s="204"/>
      <c r="E738" s="204"/>
      <c r="F738" s="151"/>
      <c r="G738" s="151"/>
      <c r="H738" s="36"/>
      <c r="I738" s="80"/>
      <c r="J738" s="80"/>
      <c r="K738" s="81"/>
      <c r="L738" s="152"/>
      <c r="M738" s="152"/>
      <c r="N738" s="215"/>
      <c r="O738" s="152"/>
      <c r="P738" s="80"/>
      <c r="Q738" s="37" t="str">
        <f t="shared" si="228"/>
        <v/>
      </c>
      <c r="R738" s="37" t="str">
        <f t="shared" si="229"/>
        <v/>
      </c>
      <c r="S738" s="37" t="str">
        <f t="shared" si="230"/>
        <v/>
      </c>
      <c r="T738" s="69" t="str">
        <f t="shared" si="231"/>
        <v/>
      </c>
      <c r="U738" s="37" t="str">
        <f t="shared" si="225"/>
        <v/>
      </c>
      <c r="V738" s="37" t="str">
        <f t="shared" si="226"/>
        <v/>
      </c>
      <c r="W738" s="206" t="str">
        <f t="shared" si="243"/>
        <v/>
      </c>
      <c r="X738" s="206" t="str">
        <f t="shared" si="244"/>
        <v/>
      </c>
      <c r="Y738" s="37" t="str">
        <f t="shared" si="241"/>
        <v/>
      </c>
      <c r="Z738" s="37" t="str">
        <f t="shared" si="242"/>
        <v/>
      </c>
      <c r="AA738" s="38" t="str">
        <f t="shared" si="232"/>
        <v/>
      </c>
      <c r="AB738" s="39" t="str">
        <f t="shared" si="233"/>
        <v/>
      </c>
      <c r="AC738" s="146" t="str">
        <f>IF(ISBLANK($F738),"",IF(ISNA(VBLookup($F738,Сектора!$B$2:$G$6725,4)),"Unknown",VBLookup($F738,Сектора!$B$2:$G$6725,4)))</f>
        <v/>
      </c>
      <c r="AD738" s="146" t="str">
        <f>IF(ISBLANK($F738),"",IF(ISNA(VBLookup($F738,Сектора!$B$2:$G$6725,3)),"Unknown",VBLookup($F738,Сектора!$B$2:$G$6725,3)))</f>
        <v/>
      </c>
      <c r="AE738" s="146" t="str">
        <f>IF(ISBLANK($F738),"",IF(ISNA(VBLookup($F738,Сектора!$B$2:$G$6725,6)),"Unknown",VBLookup($F738,Сектора!$B$2:$G$6725,6)))</f>
        <v/>
      </c>
      <c r="AF738" s="146" t="str">
        <f>IF(ISNUMBER($B738),VBLookup(WEEKDAY($B738,2),Служебный!$I$2:$J$8,2),"")</f>
        <v/>
      </c>
      <c r="AG738" s="38" t="str">
        <f t="shared" si="234"/>
        <v/>
      </c>
      <c r="AH738" s="146" t="str">
        <f>IF(ISNUMBER($B738),VBLookup(MONTH($B738),Служебный!$L$2:$M$13,2),"")</f>
        <v/>
      </c>
      <c r="AI738" s="38" t="str">
        <f t="shared" si="235"/>
        <v/>
      </c>
      <c r="AJ738" s="210" t="str">
        <f t="shared" si="236"/>
        <v/>
      </c>
      <c r="AK738" s="211" t="str">
        <f t="shared" si="227"/>
        <v/>
      </c>
      <c r="AL738" s="212" t="str">
        <f t="shared" si="237"/>
        <v/>
      </c>
      <c r="AM738" s="213" t="str">
        <f t="shared" si="240"/>
        <v/>
      </c>
      <c r="AN738" s="213" t="str">
        <f t="shared" si="238"/>
        <v/>
      </c>
      <c r="AO738" s="212" t="str">
        <f t="shared" si="239"/>
        <v/>
      </c>
    </row>
    <row r="739" spans="1:41" x14ac:dyDescent="0.25">
      <c r="A739" s="72">
        <v>738</v>
      </c>
      <c r="B739" s="214"/>
      <c r="C739" s="214"/>
      <c r="D739" s="204"/>
      <c r="E739" s="204"/>
      <c r="F739" s="151"/>
      <c r="G739" s="151"/>
      <c r="H739" s="36"/>
      <c r="I739" s="80"/>
      <c r="J739" s="80"/>
      <c r="K739" s="81"/>
      <c r="L739" s="152"/>
      <c r="M739" s="152"/>
      <c r="N739" s="215"/>
      <c r="O739" s="152"/>
      <c r="P739" s="80"/>
      <c r="Q739" s="37" t="str">
        <f t="shared" si="228"/>
        <v/>
      </c>
      <c r="R739" s="37" t="str">
        <f t="shared" si="229"/>
        <v/>
      </c>
      <c r="S739" s="37" t="str">
        <f t="shared" si="230"/>
        <v/>
      </c>
      <c r="T739" s="69" t="str">
        <f t="shared" si="231"/>
        <v/>
      </c>
      <c r="U739" s="37" t="str">
        <f t="shared" si="225"/>
        <v/>
      </c>
      <c r="V739" s="37" t="str">
        <f t="shared" si="226"/>
        <v/>
      </c>
      <c r="W739" s="206" t="str">
        <f t="shared" si="243"/>
        <v/>
      </c>
      <c r="X739" s="206" t="str">
        <f t="shared" si="244"/>
        <v/>
      </c>
      <c r="Y739" s="37" t="str">
        <f t="shared" si="241"/>
        <v/>
      </c>
      <c r="Z739" s="37" t="str">
        <f t="shared" si="242"/>
        <v/>
      </c>
      <c r="AA739" s="38" t="str">
        <f t="shared" si="232"/>
        <v/>
      </c>
      <c r="AB739" s="39" t="str">
        <f t="shared" si="233"/>
        <v/>
      </c>
      <c r="AC739" s="146" t="str">
        <f>IF(ISBLANK($F739),"",IF(ISNA(VBLookup($F739,Сектора!$B$2:$G$6725,4)),"Unknown",VBLookup($F739,Сектора!$B$2:$G$6725,4)))</f>
        <v/>
      </c>
      <c r="AD739" s="146" t="str">
        <f>IF(ISBLANK($F739),"",IF(ISNA(VBLookup($F739,Сектора!$B$2:$G$6725,3)),"Unknown",VBLookup($F739,Сектора!$B$2:$G$6725,3)))</f>
        <v/>
      </c>
      <c r="AE739" s="146" t="str">
        <f>IF(ISBLANK($F739),"",IF(ISNA(VBLookup($F739,Сектора!$B$2:$G$6725,6)),"Unknown",VBLookup($F739,Сектора!$B$2:$G$6725,6)))</f>
        <v/>
      </c>
      <c r="AF739" s="146" t="str">
        <f>IF(ISNUMBER($B739),VBLookup(WEEKDAY($B739,2),Служебный!$I$2:$J$8,2),"")</f>
        <v/>
      </c>
      <c r="AG739" s="38" t="str">
        <f t="shared" si="234"/>
        <v/>
      </c>
      <c r="AH739" s="146" t="str">
        <f>IF(ISNUMBER($B739),VBLookup(MONTH($B739),Служебный!$L$2:$M$13,2),"")</f>
        <v/>
      </c>
      <c r="AI739" s="38" t="str">
        <f t="shared" si="235"/>
        <v/>
      </c>
      <c r="AJ739" s="210" t="str">
        <f t="shared" si="236"/>
        <v/>
      </c>
      <c r="AK739" s="211" t="str">
        <f t="shared" si="227"/>
        <v/>
      </c>
      <c r="AL739" s="212" t="str">
        <f t="shared" si="237"/>
        <v/>
      </c>
      <c r="AM739" s="213" t="str">
        <f t="shared" si="240"/>
        <v/>
      </c>
      <c r="AN739" s="213" t="str">
        <f t="shared" si="238"/>
        <v/>
      </c>
      <c r="AO739" s="212" t="str">
        <f t="shared" si="239"/>
        <v/>
      </c>
    </row>
    <row r="740" spans="1:41" x14ac:dyDescent="0.25">
      <c r="A740" s="72">
        <v>739</v>
      </c>
      <c r="B740" s="214"/>
      <c r="C740" s="214"/>
      <c r="D740" s="204"/>
      <c r="E740" s="204"/>
      <c r="F740" s="151"/>
      <c r="G740" s="151"/>
      <c r="H740" s="36"/>
      <c r="I740" s="80"/>
      <c r="J740" s="80"/>
      <c r="K740" s="81"/>
      <c r="L740" s="152"/>
      <c r="M740" s="152"/>
      <c r="N740" s="215"/>
      <c r="O740" s="152"/>
      <c r="P740" s="80"/>
      <c r="Q740" s="37" t="str">
        <f t="shared" si="228"/>
        <v/>
      </c>
      <c r="R740" s="37" t="str">
        <f t="shared" si="229"/>
        <v/>
      </c>
      <c r="S740" s="37" t="str">
        <f t="shared" si="230"/>
        <v/>
      </c>
      <c r="T740" s="69" t="str">
        <f t="shared" si="231"/>
        <v/>
      </c>
      <c r="U740" s="37" t="str">
        <f t="shared" si="225"/>
        <v/>
      </c>
      <c r="V740" s="37" t="str">
        <f t="shared" si="226"/>
        <v/>
      </c>
      <c r="W740" s="206" t="str">
        <f t="shared" si="243"/>
        <v/>
      </c>
      <c r="X740" s="206" t="str">
        <f t="shared" si="244"/>
        <v/>
      </c>
      <c r="Y740" s="37" t="str">
        <f t="shared" si="241"/>
        <v/>
      </c>
      <c r="Z740" s="37" t="str">
        <f t="shared" si="242"/>
        <v/>
      </c>
      <c r="AA740" s="38" t="str">
        <f t="shared" si="232"/>
        <v/>
      </c>
      <c r="AB740" s="39" t="str">
        <f t="shared" si="233"/>
        <v/>
      </c>
      <c r="AC740" s="146" t="str">
        <f>IF(ISBLANK($F740),"",IF(ISNA(VBLookup($F740,Сектора!$B$2:$G$6725,4)),"Unknown",VBLookup($F740,Сектора!$B$2:$G$6725,4)))</f>
        <v/>
      </c>
      <c r="AD740" s="146" t="str">
        <f>IF(ISBLANK($F740),"",IF(ISNA(VBLookup($F740,Сектора!$B$2:$G$6725,3)),"Unknown",VBLookup($F740,Сектора!$B$2:$G$6725,3)))</f>
        <v/>
      </c>
      <c r="AE740" s="146" t="str">
        <f>IF(ISBLANK($F740),"",IF(ISNA(VBLookup($F740,Сектора!$B$2:$G$6725,6)),"Unknown",VBLookup($F740,Сектора!$B$2:$G$6725,6)))</f>
        <v/>
      </c>
      <c r="AF740" s="146" t="str">
        <f>IF(ISNUMBER($B740),VBLookup(WEEKDAY($B740,2),Служебный!$I$2:$J$8,2),"")</f>
        <v/>
      </c>
      <c r="AG740" s="38" t="str">
        <f t="shared" si="234"/>
        <v/>
      </c>
      <c r="AH740" s="146" t="str">
        <f>IF(ISNUMBER($B740),VBLookup(MONTH($B740),Служебный!$L$2:$M$13,2),"")</f>
        <v/>
      </c>
      <c r="AI740" s="38" t="str">
        <f t="shared" si="235"/>
        <v/>
      </c>
      <c r="AJ740" s="210" t="str">
        <f t="shared" si="236"/>
        <v/>
      </c>
      <c r="AK740" s="211" t="str">
        <f t="shared" si="227"/>
        <v/>
      </c>
      <c r="AL740" s="212" t="str">
        <f t="shared" si="237"/>
        <v/>
      </c>
      <c r="AM740" s="213" t="str">
        <f t="shared" si="240"/>
        <v/>
      </c>
      <c r="AN740" s="213" t="str">
        <f t="shared" si="238"/>
        <v/>
      </c>
      <c r="AO740" s="212" t="str">
        <f t="shared" si="239"/>
        <v/>
      </c>
    </row>
    <row r="741" spans="1:41" x14ac:dyDescent="0.25">
      <c r="A741" s="72">
        <v>740</v>
      </c>
      <c r="B741" s="214"/>
      <c r="C741" s="214"/>
      <c r="D741" s="204"/>
      <c r="E741" s="204"/>
      <c r="F741" s="151"/>
      <c r="G741" s="151"/>
      <c r="H741" s="36"/>
      <c r="I741" s="80"/>
      <c r="J741" s="80"/>
      <c r="K741" s="81"/>
      <c r="L741" s="152"/>
      <c r="M741" s="152"/>
      <c r="N741" s="215"/>
      <c r="O741" s="152"/>
      <c r="P741" s="80"/>
      <c r="Q741" s="37" t="str">
        <f t="shared" si="228"/>
        <v/>
      </c>
      <c r="R741" s="37" t="str">
        <f t="shared" si="229"/>
        <v/>
      </c>
      <c r="S741" s="37" t="str">
        <f t="shared" si="230"/>
        <v/>
      </c>
      <c r="T741" s="69" t="str">
        <f t="shared" si="231"/>
        <v/>
      </c>
      <c r="U741" s="37" t="str">
        <f t="shared" si="225"/>
        <v/>
      </c>
      <c r="V741" s="37" t="str">
        <f t="shared" si="226"/>
        <v/>
      </c>
      <c r="W741" s="206" t="str">
        <f t="shared" si="243"/>
        <v/>
      </c>
      <c r="X741" s="206" t="str">
        <f t="shared" si="244"/>
        <v/>
      </c>
      <c r="Y741" s="37" t="str">
        <f t="shared" si="241"/>
        <v/>
      </c>
      <c r="Z741" s="37" t="str">
        <f t="shared" si="242"/>
        <v/>
      </c>
      <c r="AA741" s="38" t="str">
        <f t="shared" si="232"/>
        <v/>
      </c>
      <c r="AB741" s="39" t="str">
        <f t="shared" si="233"/>
        <v/>
      </c>
      <c r="AC741" s="146" t="str">
        <f>IF(ISBLANK($F741),"",IF(ISNA(VBLookup($F741,Сектора!$B$2:$G$6725,4)),"Unknown",VBLookup($F741,Сектора!$B$2:$G$6725,4)))</f>
        <v/>
      </c>
      <c r="AD741" s="146" t="str">
        <f>IF(ISBLANK($F741),"",IF(ISNA(VBLookup($F741,Сектора!$B$2:$G$6725,3)),"Unknown",VBLookup($F741,Сектора!$B$2:$G$6725,3)))</f>
        <v/>
      </c>
      <c r="AE741" s="146" t="str">
        <f>IF(ISBLANK($F741),"",IF(ISNA(VBLookup($F741,Сектора!$B$2:$G$6725,6)),"Unknown",VBLookup($F741,Сектора!$B$2:$G$6725,6)))</f>
        <v/>
      </c>
      <c r="AF741" s="146" t="str">
        <f>IF(ISNUMBER($B741),VBLookup(WEEKDAY($B741,2),Служебный!$I$2:$J$8,2),"")</f>
        <v/>
      </c>
      <c r="AG741" s="38" t="str">
        <f t="shared" si="234"/>
        <v/>
      </c>
      <c r="AH741" s="146" t="str">
        <f>IF(ISNUMBER($B741),VBLookup(MONTH($B741),Служебный!$L$2:$M$13,2),"")</f>
        <v/>
      </c>
      <c r="AI741" s="38" t="str">
        <f t="shared" si="235"/>
        <v/>
      </c>
      <c r="AJ741" s="210" t="str">
        <f t="shared" si="236"/>
        <v/>
      </c>
      <c r="AK741" s="211" t="str">
        <f t="shared" si="227"/>
        <v/>
      </c>
      <c r="AL741" s="212" t="str">
        <f t="shared" si="237"/>
        <v/>
      </c>
      <c r="AM741" s="213" t="str">
        <f t="shared" si="240"/>
        <v/>
      </c>
      <c r="AN741" s="213" t="str">
        <f t="shared" si="238"/>
        <v/>
      </c>
      <c r="AO741" s="212" t="str">
        <f t="shared" si="239"/>
        <v/>
      </c>
    </row>
    <row r="742" spans="1:41" x14ac:dyDescent="0.25">
      <c r="A742" s="72">
        <v>741</v>
      </c>
      <c r="B742" s="214"/>
      <c r="C742" s="214"/>
      <c r="D742" s="204"/>
      <c r="E742" s="204"/>
      <c r="F742" s="151"/>
      <c r="G742" s="151"/>
      <c r="H742" s="36"/>
      <c r="I742" s="80"/>
      <c r="J742" s="80"/>
      <c r="K742" s="81"/>
      <c r="L742" s="152"/>
      <c r="M742" s="152"/>
      <c r="N742" s="215"/>
      <c r="O742" s="152"/>
      <c r="P742" s="80"/>
      <c r="Q742" s="37" t="str">
        <f t="shared" si="228"/>
        <v/>
      </c>
      <c r="R742" s="37" t="str">
        <f t="shared" si="229"/>
        <v/>
      </c>
      <c r="S742" s="37" t="str">
        <f t="shared" si="230"/>
        <v/>
      </c>
      <c r="T742" s="69" t="str">
        <f t="shared" si="231"/>
        <v/>
      </c>
      <c r="U742" s="37" t="str">
        <f t="shared" si="225"/>
        <v/>
      </c>
      <c r="V742" s="37" t="str">
        <f t="shared" si="226"/>
        <v/>
      </c>
      <c r="W742" s="206" t="str">
        <f t="shared" si="243"/>
        <v/>
      </c>
      <c r="X742" s="206" t="str">
        <f t="shared" si="244"/>
        <v/>
      </c>
      <c r="Y742" s="37" t="str">
        <f t="shared" si="241"/>
        <v/>
      </c>
      <c r="Z742" s="37" t="str">
        <f t="shared" si="242"/>
        <v/>
      </c>
      <c r="AA742" s="38" t="str">
        <f t="shared" si="232"/>
        <v/>
      </c>
      <c r="AB742" s="39" t="str">
        <f t="shared" si="233"/>
        <v/>
      </c>
      <c r="AC742" s="146" t="str">
        <f>IF(ISBLANK($F742),"",IF(ISNA(VBLookup($F742,Сектора!$B$2:$G$6725,4)),"Unknown",VBLookup($F742,Сектора!$B$2:$G$6725,4)))</f>
        <v/>
      </c>
      <c r="AD742" s="146" t="str">
        <f>IF(ISBLANK($F742),"",IF(ISNA(VBLookup($F742,Сектора!$B$2:$G$6725,3)),"Unknown",VBLookup($F742,Сектора!$B$2:$G$6725,3)))</f>
        <v/>
      </c>
      <c r="AE742" s="146" t="str">
        <f>IF(ISBLANK($F742),"",IF(ISNA(VBLookup($F742,Сектора!$B$2:$G$6725,6)),"Unknown",VBLookup($F742,Сектора!$B$2:$G$6725,6)))</f>
        <v/>
      </c>
      <c r="AF742" s="146" t="str">
        <f>IF(ISNUMBER($B742),VBLookup(WEEKDAY($B742,2),Служебный!$I$2:$J$8,2),"")</f>
        <v/>
      </c>
      <c r="AG742" s="38" t="str">
        <f t="shared" si="234"/>
        <v/>
      </c>
      <c r="AH742" s="146" t="str">
        <f>IF(ISNUMBER($B742),VBLookup(MONTH($B742),Служебный!$L$2:$M$13,2),"")</f>
        <v/>
      </c>
      <c r="AI742" s="38" t="str">
        <f t="shared" si="235"/>
        <v/>
      </c>
      <c r="AJ742" s="210" t="str">
        <f t="shared" si="236"/>
        <v/>
      </c>
      <c r="AK742" s="211" t="str">
        <f t="shared" si="227"/>
        <v/>
      </c>
      <c r="AL742" s="212" t="str">
        <f t="shared" si="237"/>
        <v/>
      </c>
      <c r="AM742" s="213" t="str">
        <f t="shared" si="240"/>
        <v/>
      </c>
      <c r="AN742" s="213" t="str">
        <f t="shared" si="238"/>
        <v/>
      </c>
      <c r="AO742" s="212" t="str">
        <f t="shared" si="239"/>
        <v/>
      </c>
    </row>
    <row r="743" spans="1:41" x14ac:dyDescent="0.25">
      <c r="A743" s="72">
        <v>742</v>
      </c>
      <c r="B743" s="214"/>
      <c r="C743" s="214"/>
      <c r="D743" s="204"/>
      <c r="E743" s="204"/>
      <c r="F743" s="151"/>
      <c r="G743" s="151"/>
      <c r="H743" s="36"/>
      <c r="I743" s="80"/>
      <c r="J743" s="80"/>
      <c r="K743" s="81"/>
      <c r="L743" s="152"/>
      <c r="M743" s="152"/>
      <c r="N743" s="215"/>
      <c r="O743" s="152"/>
      <c r="P743" s="80"/>
      <c r="Q743" s="37" t="str">
        <f t="shared" si="228"/>
        <v/>
      </c>
      <c r="R743" s="37" t="str">
        <f t="shared" si="229"/>
        <v/>
      </c>
      <c r="S743" s="37" t="str">
        <f t="shared" si="230"/>
        <v/>
      </c>
      <c r="T743" s="69" t="str">
        <f t="shared" si="231"/>
        <v/>
      </c>
      <c r="U743" s="37" t="str">
        <f t="shared" si="225"/>
        <v/>
      </c>
      <c r="V743" s="37" t="str">
        <f t="shared" si="226"/>
        <v/>
      </c>
      <c r="W743" s="206" t="str">
        <f t="shared" si="243"/>
        <v/>
      </c>
      <c r="X743" s="206" t="str">
        <f t="shared" si="244"/>
        <v/>
      </c>
      <c r="Y743" s="37" t="str">
        <f t="shared" si="241"/>
        <v/>
      </c>
      <c r="Z743" s="37" t="str">
        <f t="shared" si="242"/>
        <v/>
      </c>
      <c r="AA743" s="38" t="str">
        <f t="shared" si="232"/>
        <v/>
      </c>
      <c r="AB743" s="39" t="str">
        <f t="shared" si="233"/>
        <v/>
      </c>
      <c r="AC743" s="146" t="str">
        <f>IF(ISBLANK($F743),"",IF(ISNA(VBLookup($F743,Сектора!$B$2:$G$6725,4)),"Unknown",VBLookup($F743,Сектора!$B$2:$G$6725,4)))</f>
        <v/>
      </c>
      <c r="AD743" s="146" t="str">
        <f>IF(ISBLANK($F743),"",IF(ISNA(VBLookup($F743,Сектора!$B$2:$G$6725,3)),"Unknown",VBLookup($F743,Сектора!$B$2:$G$6725,3)))</f>
        <v/>
      </c>
      <c r="AE743" s="146" t="str">
        <f>IF(ISBLANK($F743),"",IF(ISNA(VBLookup($F743,Сектора!$B$2:$G$6725,6)),"Unknown",VBLookup($F743,Сектора!$B$2:$G$6725,6)))</f>
        <v/>
      </c>
      <c r="AF743" s="146" t="str">
        <f>IF(ISNUMBER($B743),VBLookup(WEEKDAY($B743,2),Служебный!$I$2:$J$8,2),"")</f>
        <v/>
      </c>
      <c r="AG743" s="38" t="str">
        <f t="shared" si="234"/>
        <v/>
      </c>
      <c r="AH743" s="146" t="str">
        <f>IF(ISNUMBER($B743),VBLookup(MONTH($B743),Служебный!$L$2:$M$13,2),"")</f>
        <v/>
      </c>
      <c r="AI743" s="38" t="str">
        <f t="shared" si="235"/>
        <v/>
      </c>
      <c r="AJ743" s="210" t="str">
        <f t="shared" si="236"/>
        <v/>
      </c>
      <c r="AK743" s="211" t="str">
        <f t="shared" si="227"/>
        <v/>
      </c>
      <c r="AL743" s="212" t="str">
        <f t="shared" si="237"/>
        <v/>
      </c>
      <c r="AM743" s="213" t="str">
        <f t="shared" si="240"/>
        <v/>
      </c>
      <c r="AN743" s="213" t="str">
        <f t="shared" si="238"/>
        <v/>
      </c>
      <c r="AO743" s="212" t="str">
        <f t="shared" si="239"/>
        <v/>
      </c>
    </row>
    <row r="744" spans="1:41" x14ac:dyDescent="0.25">
      <c r="A744" s="72">
        <v>743</v>
      </c>
      <c r="B744" s="214"/>
      <c r="C744" s="214"/>
      <c r="D744" s="204"/>
      <c r="E744" s="204"/>
      <c r="F744" s="151"/>
      <c r="G744" s="151"/>
      <c r="H744" s="36"/>
      <c r="I744" s="80"/>
      <c r="J744" s="80"/>
      <c r="K744" s="81"/>
      <c r="L744" s="152"/>
      <c r="M744" s="152"/>
      <c r="N744" s="215"/>
      <c r="O744" s="152"/>
      <c r="P744" s="80"/>
      <c r="Q744" s="37" t="str">
        <f t="shared" si="228"/>
        <v/>
      </c>
      <c r="R744" s="37" t="str">
        <f t="shared" si="229"/>
        <v/>
      </c>
      <c r="S744" s="37" t="str">
        <f t="shared" si="230"/>
        <v/>
      </c>
      <c r="T744" s="69" t="str">
        <f t="shared" si="231"/>
        <v/>
      </c>
      <c r="U744" s="37" t="str">
        <f t="shared" si="225"/>
        <v/>
      </c>
      <c r="V744" s="37" t="str">
        <f t="shared" si="226"/>
        <v/>
      </c>
      <c r="W744" s="206" t="str">
        <f t="shared" si="243"/>
        <v/>
      </c>
      <c r="X744" s="206" t="str">
        <f t="shared" si="244"/>
        <v/>
      </c>
      <c r="Y744" s="37" t="str">
        <f t="shared" si="241"/>
        <v/>
      </c>
      <c r="Z744" s="37" t="str">
        <f t="shared" si="242"/>
        <v/>
      </c>
      <c r="AA744" s="38" t="str">
        <f t="shared" si="232"/>
        <v/>
      </c>
      <c r="AB744" s="39" t="str">
        <f t="shared" si="233"/>
        <v/>
      </c>
      <c r="AC744" s="146" t="str">
        <f>IF(ISBLANK($F744),"",IF(ISNA(VBLookup($F744,Сектора!$B$2:$G$6725,4)),"Unknown",VBLookup($F744,Сектора!$B$2:$G$6725,4)))</f>
        <v/>
      </c>
      <c r="AD744" s="146" t="str">
        <f>IF(ISBLANK($F744),"",IF(ISNA(VBLookup($F744,Сектора!$B$2:$G$6725,3)),"Unknown",VBLookup($F744,Сектора!$B$2:$G$6725,3)))</f>
        <v/>
      </c>
      <c r="AE744" s="146" t="str">
        <f>IF(ISBLANK($F744),"",IF(ISNA(VBLookup($F744,Сектора!$B$2:$G$6725,6)),"Unknown",VBLookup($F744,Сектора!$B$2:$G$6725,6)))</f>
        <v/>
      </c>
      <c r="AF744" s="146" t="str">
        <f>IF(ISNUMBER($B744),VBLookup(WEEKDAY($B744,2),Служебный!$I$2:$J$8,2),"")</f>
        <v/>
      </c>
      <c r="AG744" s="38" t="str">
        <f t="shared" si="234"/>
        <v/>
      </c>
      <c r="AH744" s="146" t="str">
        <f>IF(ISNUMBER($B744),VBLookup(MONTH($B744),Служебный!$L$2:$M$13,2),"")</f>
        <v/>
      </c>
      <c r="AI744" s="38" t="str">
        <f t="shared" si="235"/>
        <v/>
      </c>
      <c r="AJ744" s="210" t="str">
        <f t="shared" si="236"/>
        <v/>
      </c>
      <c r="AK744" s="211" t="str">
        <f t="shared" si="227"/>
        <v/>
      </c>
      <c r="AL744" s="212" t="str">
        <f t="shared" si="237"/>
        <v/>
      </c>
      <c r="AM744" s="213" t="str">
        <f t="shared" si="240"/>
        <v/>
      </c>
      <c r="AN744" s="213" t="str">
        <f t="shared" si="238"/>
        <v/>
      </c>
      <c r="AO744" s="212" t="str">
        <f t="shared" si="239"/>
        <v/>
      </c>
    </row>
    <row r="745" spans="1:41" x14ac:dyDescent="0.25">
      <c r="A745" s="72">
        <v>744</v>
      </c>
      <c r="B745" s="214"/>
      <c r="C745" s="214"/>
      <c r="D745" s="204"/>
      <c r="E745" s="204"/>
      <c r="F745" s="151"/>
      <c r="G745" s="151"/>
      <c r="H745" s="36"/>
      <c r="I745" s="80"/>
      <c r="J745" s="80"/>
      <c r="K745" s="81"/>
      <c r="L745" s="152"/>
      <c r="M745" s="152"/>
      <c r="N745" s="215"/>
      <c r="O745" s="152"/>
      <c r="P745" s="80"/>
      <c r="Q745" s="37" t="str">
        <f t="shared" si="228"/>
        <v/>
      </c>
      <c r="R745" s="37" t="str">
        <f t="shared" si="229"/>
        <v/>
      </c>
      <c r="S745" s="37" t="str">
        <f t="shared" si="230"/>
        <v/>
      </c>
      <c r="T745" s="69" t="str">
        <f t="shared" si="231"/>
        <v/>
      </c>
      <c r="U745" s="37" t="str">
        <f t="shared" si="225"/>
        <v/>
      </c>
      <c r="V745" s="37" t="str">
        <f t="shared" si="226"/>
        <v/>
      </c>
      <c r="W745" s="206" t="str">
        <f t="shared" si="243"/>
        <v/>
      </c>
      <c r="X745" s="206" t="str">
        <f t="shared" si="244"/>
        <v/>
      </c>
      <c r="Y745" s="37" t="str">
        <f t="shared" si="241"/>
        <v/>
      </c>
      <c r="Z745" s="37" t="str">
        <f t="shared" si="242"/>
        <v/>
      </c>
      <c r="AA745" s="38" t="str">
        <f t="shared" si="232"/>
        <v/>
      </c>
      <c r="AB745" s="39" t="str">
        <f t="shared" si="233"/>
        <v/>
      </c>
      <c r="AC745" s="146" t="str">
        <f>IF(ISBLANK($F745),"",IF(ISNA(VBLookup($F745,Сектора!$B$2:$G$6725,4)),"Unknown",VBLookup($F745,Сектора!$B$2:$G$6725,4)))</f>
        <v/>
      </c>
      <c r="AD745" s="146" t="str">
        <f>IF(ISBLANK($F745),"",IF(ISNA(VBLookup($F745,Сектора!$B$2:$G$6725,3)),"Unknown",VBLookup($F745,Сектора!$B$2:$G$6725,3)))</f>
        <v/>
      </c>
      <c r="AE745" s="146" t="str">
        <f>IF(ISBLANK($F745),"",IF(ISNA(VBLookup($F745,Сектора!$B$2:$G$6725,6)),"Unknown",VBLookup($F745,Сектора!$B$2:$G$6725,6)))</f>
        <v/>
      </c>
      <c r="AF745" s="146" t="str">
        <f>IF(ISNUMBER($B745),VBLookup(WEEKDAY($B745,2),Служебный!$I$2:$J$8,2),"")</f>
        <v/>
      </c>
      <c r="AG745" s="38" t="str">
        <f t="shared" si="234"/>
        <v/>
      </c>
      <c r="AH745" s="146" t="str">
        <f>IF(ISNUMBER($B745),VBLookup(MONTH($B745),Служебный!$L$2:$M$13,2),"")</f>
        <v/>
      </c>
      <c r="AI745" s="38" t="str">
        <f t="shared" si="235"/>
        <v/>
      </c>
      <c r="AJ745" s="210" t="str">
        <f t="shared" si="236"/>
        <v/>
      </c>
      <c r="AK745" s="211" t="str">
        <f t="shared" si="227"/>
        <v/>
      </c>
      <c r="AL745" s="212" t="str">
        <f t="shared" si="237"/>
        <v/>
      </c>
      <c r="AM745" s="213" t="str">
        <f t="shared" si="240"/>
        <v/>
      </c>
      <c r="AN745" s="213" t="str">
        <f t="shared" si="238"/>
        <v/>
      </c>
      <c r="AO745" s="212" t="str">
        <f t="shared" si="239"/>
        <v/>
      </c>
    </row>
    <row r="746" spans="1:41" x14ac:dyDescent="0.25">
      <c r="A746" s="72">
        <v>745</v>
      </c>
      <c r="B746" s="214"/>
      <c r="C746" s="214"/>
      <c r="D746" s="204"/>
      <c r="E746" s="204"/>
      <c r="F746" s="151"/>
      <c r="G746" s="151"/>
      <c r="H746" s="36"/>
      <c r="I746" s="80"/>
      <c r="J746" s="80"/>
      <c r="K746" s="81"/>
      <c r="L746" s="152"/>
      <c r="M746" s="152"/>
      <c r="N746" s="215"/>
      <c r="O746" s="152"/>
      <c r="P746" s="80"/>
      <c r="Q746" s="37" t="str">
        <f t="shared" si="228"/>
        <v/>
      </c>
      <c r="R746" s="37" t="str">
        <f t="shared" si="229"/>
        <v/>
      </c>
      <c r="S746" s="37" t="str">
        <f t="shared" si="230"/>
        <v/>
      </c>
      <c r="T746" s="69" t="str">
        <f t="shared" si="231"/>
        <v/>
      </c>
      <c r="U746" s="37" t="str">
        <f t="shared" si="225"/>
        <v/>
      </c>
      <c r="V746" s="37" t="str">
        <f t="shared" si="226"/>
        <v/>
      </c>
      <c r="W746" s="206" t="str">
        <f t="shared" si="243"/>
        <v/>
      </c>
      <c r="X746" s="206" t="str">
        <f t="shared" si="244"/>
        <v/>
      </c>
      <c r="Y746" s="37" t="str">
        <f t="shared" si="241"/>
        <v/>
      </c>
      <c r="Z746" s="37" t="str">
        <f t="shared" si="242"/>
        <v/>
      </c>
      <c r="AA746" s="38" t="str">
        <f t="shared" si="232"/>
        <v/>
      </c>
      <c r="AB746" s="39" t="str">
        <f t="shared" si="233"/>
        <v/>
      </c>
      <c r="AC746" s="146" t="str">
        <f>IF(ISBLANK($F746),"",IF(ISNA(VBLookup($F746,Сектора!$B$2:$G$6725,4)),"Unknown",VBLookup($F746,Сектора!$B$2:$G$6725,4)))</f>
        <v/>
      </c>
      <c r="AD746" s="146" t="str">
        <f>IF(ISBLANK($F746),"",IF(ISNA(VBLookup($F746,Сектора!$B$2:$G$6725,3)),"Unknown",VBLookup($F746,Сектора!$B$2:$G$6725,3)))</f>
        <v/>
      </c>
      <c r="AE746" s="146" t="str">
        <f>IF(ISBLANK($F746),"",IF(ISNA(VBLookup($F746,Сектора!$B$2:$G$6725,6)),"Unknown",VBLookup($F746,Сектора!$B$2:$G$6725,6)))</f>
        <v/>
      </c>
      <c r="AF746" s="146" t="str">
        <f>IF(ISNUMBER($B746),VBLookup(WEEKDAY($B746,2),Служебный!$I$2:$J$8,2),"")</f>
        <v/>
      </c>
      <c r="AG746" s="38" t="str">
        <f t="shared" si="234"/>
        <v/>
      </c>
      <c r="AH746" s="146" t="str">
        <f>IF(ISNUMBER($B746),VBLookup(MONTH($B746),Служебный!$L$2:$M$13,2),"")</f>
        <v/>
      </c>
      <c r="AI746" s="38" t="str">
        <f t="shared" si="235"/>
        <v/>
      </c>
      <c r="AJ746" s="210" t="str">
        <f t="shared" si="236"/>
        <v/>
      </c>
      <c r="AK746" s="211" t="str">
        <f t="shared" si="227"/>
        <v/>
      </c>
      <c r="AL746" s="212" t="str">
        <f t="shared" si="237"/>
        <v/>
      </c>
      <c r="AM746" s="213" t="str">
        <f t="shared" si="240"/>
        <v/>
      </c>
      <c r="AN746" s="213" t="str">
        <f t="shared" si="238"/>
        <v/>
      </c>
      <c r="AO746" s="212" t="str">
        <f t="shared" si="239"/>
        <v/>
      </c>
    </row>
    <row r="747" spans="1:41" x14ac:dyDescent="0.25">
      <c r="A747" s="72">
        <v>746</v>
      </c>
      <c r="B747" s="214"/>
      <c r="C747" s="214"/>
      <c r="D747" s="204"/>
      <c r="E747" s="204"/>
      <c r="F747" s="151"/>
      <c r="G747" s="151"/>
      <c r="H747" s="36"/>
      <c r="I747" s="80"/>
      <c r="J747" s="80"/>
      <c r="K747" s="81"/>
      <c r="L747" s="152"/>
      <c r="M747" s="152"/>
      <c r="N747" s="215"/>
      <c r="O747" s="152"/>
      <c r="P747" s="80"/>
      <c r="Q747" s="37" t="str">
        <f t="shared" si="228"/>
        <v/>
      </c>
      <c r="R747" s="37" t="str">
        <f t="shared" si="229"/>
        <v/>
      </c>
      <c r="S747" s="37" t="str">
        <f t="shared" si="230"/>
        <v/>
      </c>
      <c r="T747" s="69" t="str">
        <f t="shared" si="231"/>
        <v/>
      </c>
      <c r="U747" s="37" t="str">
        <f t="shared" si="225"/>
        <v/>
      </c>
      <c r="V747" s="37" t="str">
        <f t="shared" si="226"/>
        <v/>
      </c>
      <c r="W747" s="206" t="str">
        <f t="shared" si="243"/>
        <v/>
      </c>
      <c r="X747" s="206" t="str">
        <f t="shared" si="244"/>
        <v/>
      </c>
      <c r="Y747" s="37" t="str">
        <f t="shared" si="241"/>
        <v/>
      </c>
      <c r="Z747" s="37" t="str">
        <f t="shared" si="242"/>
        <v/>
      </c>
      <c r="AA747" s="38" t="str">
        <f t="shared" si="232"/>
        <v/>
      </c>
      <c r="AB747" s="39" t="str">
        <f t="shared" si="233"/>
        <v/>
      </c>
      <c r="AC747" s="146" t="str">
        <f>IF(ISBLANK($F747),"",IF(ISNA(VBLookup($F747,Сектора!$B$2:$G$6725,4)),"Unknown",VBLookup($F747,Сектора!$B$2:$G$6725,4)))</f>
        <v/>
      </c>
      <c r="AD747" s="146" t="str">
        <f>IF(ISBLANK($F747),"",IF(ISNA(VBLookup($F747,Сектора!$B$2:$G$6725,3)),"Unknown",VBLookup($F747,Сектора!$B$2:$G$6725,3)))</f>
        <v/>
      </c>
      <c r="AE747" s="146" t="str">
        <f>IF(ISBLANK($F747),"",IF(ISNA(VBLookup($F747,Сектора!$B$2:$G$6725,6)),"Unknown",VBLookup($F747,Сектора!$B$2:$G$6725,6)))</f>
        <v/>
      </c>
      <c r="AF747" s="146" t="str">
        <f>IF(ISNUMBER($B747),VBLookup(WEEKDAY($B747,2),Служебный!$I$2:$J$8,2),"")</f>
        <v/>
      </c>
      <c r="AG747" s="38" t="str">
        <f t="shared" si="234"/>
        <v/>
      </c>
      <c r="AH747" s="146" t="str">
        <f>IF(ISNUMBER($B747),VBLookup(MONTH($B747),Служебный!$L$2:$M$13,2),"")</f>
        <v/>
      </c>
      <c r="AI747" s="38" t="str">
        <f t="shared" si="235"/>
        <v/>
      </c>
      <c r="AJ747" s="210" t="str">
        <f t="shared" si="236"/>
        <v/>
      </c>
      <c r="AK747" s="211" t="str">
        <f t="shared" si="227"/>
        <v/>
      </c>
      <c r="AL747" s="212" t="str">
        <f t="shared" si="237"/>
        <v/>
      </c>
      <c r="AM747" s="213" t="str">
        <f t="shared" si="240"/>
        <v/>
      </c>
      <c r="AN747" s="213" t="str">
        <f t="shared" si="238"/>
        <v/>
      </c>
      <c r="AO747" s="212" t="str">
        <f t="shared" si="239"/>
        <v/>
      </c>
    </row>
    <row r="748" spans="1:41" x14ac:dyDescent="0.25">
      <c r="A748" s="72">
        <v>747</v>
      </c>
      <c r="B748" s="214"/>
      <c r="C748" s="214"/>
      <c r="D748" s="204"/>
      <c r="E748" s="204"/>
      <c r="F748" s="151"/>
      <c r="G748" s="151"/>
      <c r="H748" s="36"/>
      <c r="I748" s="80"/>
      <c r="J748" s="80"/>
      <c r="K748" s="81"/>
      <c r="L748" s="152"/>
      <c r="M748" s="152"/>
      <c r="N748" s="215"/>
      <c r="O748" s="152"/>
      <c r="P748" s="80"/>
      <c r="Q748" s="37" t="str">
        <f t="shared" si="228"/>
        <v/>
      </c>
      <c r="R748" s="37" t="str">
        <f t="shared" si="229"/>
        <v/>
      </c>
      <c r="S748" s="37" t="str">
        <f t="shared" si="230"/>
        <v/>
      </c>
      <c r="T748" s="69" t="str">
        <f t="shared" si="231"/>
        <v/>
      </c>
      <c r="U748" s="37" t="str">
        <f t="shared" si="225"/>
        <v/>
      </c>
      <c r="V748" s="37" t="str">
        <f t="shared" si="226"/>
        <v/>
      </c>
      <c r="W748" s="206" t="str">
        <f t="shared" si="243"/>
        <v/>
      </c>
      <c r="X748" s="206" t="str">
        <f t="shared" si="244"/>
        <v/>
      </c>
      <c r="Y748" s="37" t="str">
        <f t="shared" si="241"/>
        <v/>
      </c>
      <c r="Z748" s="37" t="str">
        <f t="shared" si="242"/>
        <v/>
      </c>
      <c r="AA748" s="38" t="str">
        <f t="shared" si="232"/>
        <v/>
      </c>
      <c r="AB748" s="39" t="str">
        <f t="shared" si="233"/>
        <v/>
      </c>
      <c r="AC748" s="146" t="str">
        <f>IF(ISBLANK($F748),"",IF(ISNA(VBLookup($F748,Сектора!$B$2:$G$6725,4)),"Unknown",VBLookup($F748,Сектора!$B$2:$G$6725,4)))</f>
        <v/>
      </c>
      <c r="AD748" s="146" t="str">
        <f>IF(ISBLANK($F748),"",IF(ISNA(VBLookup($F748,Сектора!$B$2:$G$6725,3)),"Unknown",VBLookup($F748,Сектора!$B$2:$G$6725,3)))</f>
        <v/>
      </c>
      <c r="AE748" s="146" t="str">
        <f>IF(ISBLANK($F748),"",IF(ISNA(VBLookup($F748,Сектора!$B$2:$G$6725,6)),"Unknown",VBLookup($F748,Сектора!$B$2:$G$6725,6)))</f>
        <v/>
      </c>
      <c r="AF748" s="146" t="str">
        <f>IF(ISNUMBER($B748),VBLookup(WEEKDAY($B748,2),Служебный!$I$2:$J$8,2),"")</f>
        <v/>
      </c>
      <c r="AG748" s="38" t="str">
        <f t="shared" si="234"/>
        <v/>
      </c>
      <c r="AH748" s="146" t="str">
        <f>IF(ISNUMBER($B748),VBLookup(MONTH($B748),Служебный!$L$2:$M$13,2),"")</f>
        <v/>
      </c>
      <c r="AI748" s="38" t="str">
        <f t="shared" si="235"/>
        <v/>
      </c>
      <c r="AJ748" s="210" t="str">
        <f t="shared" si="236"/>
        <v/>
      </c>
      <c r="AK748" s="211" t="str">
        <f t="shared" si="227"/>
        <v/>
      </c>
      <c r="AL748" s="212" t="str">
        <f t="shared" si="237"/>
        <v/>
      </c>
      <c r="AM748" s="213" t="str">
        <f t="shared" si="240"/>
        <v/>
      </c>
      <c r="AN748" s="213" t="str">
        <f t="shared" si="238"/>
        <v/>
      </c>
      <c r="AO748" s="212" t="str">
        <f t="shared" si="239"/>
        <v/>
      </c>
    </row>
    <row r="749" spans="1:41" x14ac:dyDescent="0.25">
      <c r="A749" s="72">
        <v>748</v>
      </c>
      <c r="B749" s="214"/>
      <c r="C749" s="214"/>
      <c r="D749" s="204"/>
      <c r="E749" s="204"/>
      <c r="F749" s="151"/>
      <c r="G749" s="151"/>
      <c r="H749" s="36"/>
      <c r="I749" s="80"/>
      <c r="J749" s="80"/>
      <c r="K749" s="81"/>
      <c r="L749" s="152"/>
      <c r="M749" s="152"/>
      <c r="N749" s="215"/>
      <c r="O749" s="152"/>
      <c r="P749" s="80"/>
      <c r="Q749" s="37" t="str">
        <f t="shared" si="228"/>
        <v/>
      </c>
      <c r="R749" s="37" t="str">
        <f t="shared" si="229"/>
        <v/>
      </c>
      <c r="S749" s="37" t="str">
        <f t="shared" si="230"/>
        <v/>
      </c>
      <c r="T749" s="69" t="str">
        <f t="shared" si="231"/>
        <v/>
      </c>
      <c r="U749" s="37" t="str">
        <f t="shared" si="225"/>
        <v/>
      </c>
      <c r="V749" s="37" t="str">
        <f t="shared" si="226"/>
        <v/>
      </c>
      <c r="W749" s="206" t="str">
        <f t="shared" si="243"/>
        <v/>
      </c>
      <c r="X749" s="206" t="str">
        <f t="shared" si="244"/>
        <v/>
      </c>
      <c r="Y749" s="37" t="str">
        <f t="shared" si="241"/>
        <v/>
      </c>
      <c r="Z749" s="37" t="str">
        <f t="shared" si="242"/>
        <v/>
      </c>
      <c r="AA749" s="38" t="str">
        <f t="shared" si="232"/>
        <v/>
      </c>
      <c r="AB749" s="39" t="str">
        <f t="shared" si="233"/>
        <v/>
      </c>
      <c r="AC749" s="146" t="str">
        <f>IF(ISBLANK($F749),"",IF(ISNA(VBLookup($F749,Сектора!$B$2:$G$6725,4)),"Unknown",VBLookup($F749,Сектора!$B$2:$G$6725,4)))</f>
        <v/>
      </c>
      <c r="AD749" s="146" t="str">
        <f>IF(ISBLANK($F749),"",IF(ISNA(VBLookup($F749,Сектора!$B$2:$G$6725,3)),"Unknown",VBLookup($F749,Сектора!$B$2:$G$6725,3)))</f>
        <v/>
      </c>
      <c r="AE749" s="146" t="str">
        <f>IF(ISBLANK($F749),"",IF(ISNA(VBLookup($F749,Сектора!$B$2:$G$6725,6)),"Unknown",VBLookup($F749,Сектора!$B$2:$G$6725,6)))</f>
        <v/>
      </c>
      <c r="AF749" s="146" t="str">
        <f>IF(ISNUMBER($B749),VBLookup(WEEKDAY($B749,2),Служебный!$I$2:$J$8,2),"")</f>
        <v/>
      </c>
      <c r="AG749" s="38" t="str">
        <f t="shared" si="234"/>
        <v/>
      </c>
      <c r="AH749" s="146" t="str">
        <f>IF(ISNUMBER($B749),VBLookup(MONTH($B749),Служебный!$L$2:$M$13,2),"")</f>
        <v/>
      </c>
      <c r="AI749" s="38" t="str">
        <f t="shared" si="235"/>
        <v/>
      </c>
      <c r="AJ749" s="210" t="str">
        <f t="shared" si="236"/>
        <v/>
      </c>
      <c r="AK749" s="211" t="str">
        <f t="shared" si="227"/>
        <v/>
      </c>
      <c r="AL749" s="212" t="str">
        <f t="shared" si="237"/>
        <v/>
      </c>
      <c r="AM749" s="213" t="str">
        <f t="shared" si="240"/>
        <v/>
      </c>
      <c r="AN749" s="213" t="str">
        <f t="shared" si="238"/>
        <v/>
      </c>
      <c r="AO749" s="212" t="str">
        <f t="shared" si="239"/>
        <v/>
      </c>
    </row>
    <row r="750" spans="1:41" x14ac:dyDescent="0.25">
      <c r="A750" s="72">
        <v>749</v>
      </c>
      <c r="B750" s="214"/>
      <c r="C750" s="214"/>
      <c r="D750" s="204"/>
      <c r="E750" s="204"/>
      <c r="F750" s="151"/>
      <c r="G750" s="151"/>
      <c r="H750" s="36"/>
      <c r="I750" s="80"/>
      <c r="J750" s="80"/>
      <c r="K750" s="81"/>
      <c r="L750" s="152"/>
      <c r="M750" s="152"/>
      <c r="N750" s="215"/>
      <c r="O750" s="152"/>
      <c r="P750" s="80"/>
      <c r="Q750" s="37" t="str">
        <f t="shared" si="228"/>
        <v/>
      </c>
      <c r="R750" s="37" t="str">
        <f t="shared" si="229"/>
        <v/>
      </c>
      <c r="S750" s="37" t="str">
        <f t="shared" si="230"/>
        <v/>
      </c>
      <c r="T750" s="69" t="str">
        <f t="shared" si="231"/>
        <v/>
      </c>
      <c r="U750" s="37" t="str">
        <f t="shared" si="225"/>
        <v/>
      </c>
      <c r="V750" s="37" t="str">
        <f t="shared" si="226"/>
        <v/>
      </c>
      <c r="W750" s="206" t="str">
        <f t="shared" si="243"/>
        <v/>
      </c>
      <c r="X750" s="206" t="str">
        <f t="shared" si="244"/>
        <v/>
      </c>
      <c r="Y750" s="37" t="str">
        <f t="shared" si="241"/>
        <v/>
      </c>
      <c r="Z750" s="37" t="str">
        <f t="shared" si="242"/>
        <v/>
      </c>
      <c r="AA750" s="38" t="str">
        <f t="shared" si="232"/>
        <v/>
      </c>
      <c r="AB750" s="39" t="str">
        <f t="shared" si="233"/>
        <v/>
      </c>
      <c r="AC750" s="146" t="str">
        <f>IF(ISBLANK($F750),"",IF(ISNA(VBLookup($F750,Сектора!$B$2:$G$6725,4)),"Unknown",VBLookup($F750,Сектора!$B$2:$G$6725,4)))</f>
        <v/>
      </c>
      <c r="AD750" s="146" t="str">
        <f>IF(ISBLANK($F750),"",IF(ISNA(VBLookup($F750,Сектора!$B$2:$G$6725,3)),"Unknown",VBLookup($F750,Сектора!$B$2:$G$6725,3)))</f>
        <v/>
      </c>
      <c r="AE750" s="146" t="str">
        <f>IF(ISBLANK($F750),"",IF(ISNA(VBLookup($F750,Сектора!$B$2:$G$6725,6)),"Unknown",VBLookup($F750,Сектора!$B$2:$G$6725,6)))</f>
        <v/>
      </c>
      <c r="AF750" s="146" t="str">
        <f>IF(ISNUMBER($B750),VBLookup(WEEKDAY($B750,2),Служебный!$I$2:$J$8,2),"")</f>
        <v/>
      </c>
      <c r="AG750" s="38" t="str">
        <f t="shared" si="234"/>
        <v/>
      </c>
      <c r="AH750" s="146" t="str">
        <f>IF(ISNUMBER($B750),VBLookup(MONTH($B750),Служебный!$L$2:$M$13,2),"")</f>
        <v/>
      </c>
      <c r="AI750" s="38" t="str">
        <f t="shared" si="235"/>
        <v/>
      </c>
      <c r="AJ750" s="210" t="str">
        <f t="shared" si="236"/>
        <v/>
      </c>
      <c r="AK750" s="211" t="str">
        <f t="shared" si="227"/>
        <v/>
      </c>
      <c r="AL750" s="212" t="str">
        <f t="shared" si="237"/>
        <v/>
      </c>
      <c r="AM750" s="213" t="str">
        <f t="shared" si="240"/>
        <v/>
      </c>
      <c r="AN750" s="213" t="str">
        <f t="shared" si="238"/>
        <v/>
      </c>
      <c r="AO750" s="212" t="str">
        <f t="shared" si="239"/>
        <v/>
      </c>
    </row>
    <row r="751" spans="1:41" x14ac:dyDescent="0.25">
      <c r="A751" s="72">
        <v>750</v>
      </c>
      <c r="B751" s="214"/>
      <c r="C751" s="214"/>
      <c r="D751" s="204"/>
      <c r="E751" s="204"/>
      <c r="F751" s="151"/>
      <c r="G751" s="151"/>
      <c r="H751" s="36"/>
      <c r="I751" s="80"/>
      <c r="J751" s="80"/>
      <c r="K751" s="81"/>
      <c r="L751" s="152"/>
      <c r="M751" s="152"/>
      <c r="N751" s="215"/>
      <c r="O751" s="152"/>
      <c r="P751" s="80"/>
      <c r="Q751" s="37" t="str">
        <f t="shared" si="228"/>
        <v/>
      </c>
      <c r="R751" s="37" t="str">
        <f t="shared" si="229"/>
        <v/>
      </c>
      <c r="S751" s="37" t="str">
        <f t="shared" si="230"/>
        <v/>
      </c>
      <c r="T751" s="69" t="str">
        <f t="shared" si="231"/>
        <v/>
      </c>
      <c r="U751" s="37" t="str">
        <f t="shared" si="225"/>
        <v/>
      </c>
      <c r="V751" s="37" t="str">
        <f t="shared" si="226"/>
        <v/>
      </c>
      <c r="W751" s="206" t="str">
        <f t="shared" si="243"/>
        <v/>
      </c>
      <c r="X751" s="206" t="str">
        <f t="shared" si="244"/>
        <v/>
      </c>
      <c r="Y751" s="37" t="str">
        <f t="shared" si="241"/>
        <v/>
      </c>
      <c r="Z751" s="37" t="str">
        <f t="shared" si="242"/>
        <v/>
      </c>
      <c r="AA751" s="38" t="str">
        <f t="shared" si="232"/>
        <v/>
      </c>
      <c r="AB751" s="39" t="str">
        <f t="shared" si="233"/>
        <v/>
      </c>
      <c r="AC751" s="146" t="str">
        <f>IF(ISBLANK($F751),"",IF(ISNA(VBLookup($F751,Сектора!$B$2:$G$6725,4)),"Unknown",VBLookup($F751,Сектора!$B$2:$G$6725,4)))</f>
        <v/>
      </c>
      <c r="AD751" s="146" t="str">
        <f>IF(ISBLANK($F751),"",IF(ISNA(VBLookup($F751,Сектора!$B$2:$G$6725,3)),"Unknown",VBLookup($F751,Сектора!$B$2:$G$6725,3)))</f>
        <v/>
      </c>
      <c r="AE751" s="146" t="str">
        <f>IF(ISBLANK($F751),"",IF(ISNA(VBLookup($F751,Сектора!$B$2:$G$6725,6)),"Unknown",VBLookup($F751,Сектора!$B$2:$G$6725,6)))</f>
        <v/>
      </c>
      <c r="AF751" s="146" t="str">
        <f>IF(ISNUMBER($B751),VBLookup(WEEKDAY($B751,2),Служебный!$I$2:$J$8,2),"")</f>
        <v/>
      </c>
      <c r="AG751" s="38" t="str">
        <f t="shared" si="234"/>
        <v/>
      </c>
      <c r="AH751" s="146" t="str">
        <f>IF(ISNUMBER($B751),VBLookup(MONTH($B751),Служебный!$L$2:$M$13,2),"")</f>
        <v/>
      </c>
      <c r="AI751" s="38" t="str">
        <f t="shared" si="235"/>
        <v/>
      </c>
      <c r="AJ751" s="210" t="str">
        <f t="shared" si="236"/>
        <v/>
      </c>
      <c r="AK751" s="211" t="str">
        <f t="shared" si="227"/>
        <v/>
      </c>
      <c r="AL751" s="212" t="str">
        <f t="shared" si="237"/>
        <v/>
      </c>
      <c r="AM751" s="213" t="str">
        <f t="shared" si="240"/>
        <v/>
      </c>
      <c r="AN751" s="213" t="str">
        <f t="shared" si="238"/>
        <v/>
      </c>
      <c r="AO751" s="212" t="str">
        <f t="shared" si="239"/>
        <v/>
      </c>
    </row>
    <row r="752" spans="1:41" x14ac:dyDescent="0.25">
      <c r="A752" s="72">
        <v>751</v>
      </c>
      <c r="B752" s="214"/>
      <c r="C752" s="214"/>
      <c r="D752" s="204"/>
      <c r="E752" s="204"/>
      <c r="F752" s="151"/>
      <c r="G752" s="151"/>
      <c r="H752" s="36"/>
      <c r="I752" s="80"/>
      <c r="J752" s="80"/>
      <c r="K752" s="81"/>
      <c r="L752" s="152"/>
      <c r="M752" s="152"/>
      <c r="N752" s="215"/>
      <c r="O752" s="152"/>
      <c r="P752" s="80"/>
      <c r="Q752" s="37" t="str">
        <f t="shared" si="228"/>
        <v/>
      </c>
      <c r="R752" s="37" t="str">
        <f t="shared" si="229"/>
        <v/>
      </c>
      <c r="S752" s="37" t="str">
        <f t="shared" si="230"/>
        <v/>
      </c>
      <c r="T752" s="69" t="str">
        <f t="shared" si="231"/>
        <v/>
      </c>
      <c r="U752" s="37" t="str">
        <f t="shared" si="225"/>
        <v/>
      </c>
      <c r="V752" s="37" t="str">
        <f t="shared" si="226"/>
        <v/>
      </c>
      <c r="W752" s="206" t="str">
        <f t="shared" si="243"/>
        <v/>
      </c>
      <c r="X752" s="206" t="str">
        <f t="shared" si="244"/>
        <v/>
      </c>
      <c r="Y752" s="37" t="str">
        <f t="shared" si="241"/>
        <v/>
      </c>
      <c r="Z752" s="37" t="str">
        <f t="shared" si="242"/>
        <v/>
      </c>
      <c r="AA752" s="38" t="str">
        <f t="shared" si="232"/>
        <v/>
      </c>
      <c r="AB752" s="39" t="str">
        <f t="shared" si="233"/>
        <v/>
      </c>
      <c r="AC752" s="146" t="str">
        <f>IF(ISBLANK($F752),"",IF(ISNA(VBLookup($F752,Сектора!$B$2:$G$6725,4)),"Unknown",VBLookup($F752,Сектора!$B$2:$G$6725,4)))</f>
        <v/>
      </c>
      <c r="AD752" s="146" t="str">
        <f>IF(ISBLANK($F752),"",IF(ISNA(VBLookup($F752,Сектора!$B$2:$G$6725,3)),"Unknown",VBLookup($F752,Сектора!$B$2:$G$6725,3)))</f>
        <v/>
      </c>
      <c r="AE752" s="146" t="str">
        <f>IF(ISBLANK($F752),"",IF(ISNA(VBLookup($F752,Сектора!$B$2:$G$6725,6)),"Unknown",VBLookup($F752,Сектора!$B$2:$G$6725,6)))</f>
        <v/>
      </c>
      <c r="AF752" s="146" t="str">
        <f>IF(ISNUMBER($B752),VBLookup(WEEKDAY($B752,2),Служебный!$I$2:$J$8,2),"")</f>
        <v/>
      </c>
      <c r="AG752" s="38" t="str">
        <f t="shared" si="234"/>
        <v/>
      </c>
      <c r="AH752" s="146" t="str">
        <f>IF(ISNUMBER($B752),VBLookup(MONTH($B752),Служебный!$L$2:$M$13,2),"")</f>
        <v/>
      </c>
      <c r="AI752" s="38" t="str">
        <f t="shared" si="235"/>
        <v/>
      </c>
      <c r="AJ752" s="210" t="str">
        <f t="shared" si="236"/>
        <v/>
      </c>
      <c r="AK752" s="211" t="str">
        <f t="shared" si="227"/>
        <v/>
      </c>
      <c r="AL752" s="212" t="str">
        <f t="shared" si="237"/>
        <v/>
      </c>
      <c r="AM752" s="213" t="str">
        <f t="shared" si="240"/>
        <v/>
      </c>
      <c r="AN752" s="213" t="str">
        <f t="shared" si="238"/>
        <v/>
      </c>
      <c r="AO752" s="212" t="str">
        <f t="shared" si="239"/>
        <v/>
      </c>
    </row>
    <row r="753" spans="1:41" x14ac:dyDescent="0.25">
      <c r="A753" s="72">
        <v>752</v>
      </c>
      <c r="B753" s="214"/>
      <c r="C753" s="214"/>
      <c r="D753" s="204"/>
      <c r="E753" s="204"/>
      <c r="F753" s="151"/>
      <c r="G753" s="151"/>
      <c r="H753" s="36"/>
      <c r="I753" s="80"/>
      <c r="J753" s="80"/>
      <c r="K753" s="81"/>
      <c r="L753" s="152"/>
      <c r="M753" s="152"/>
      <c r="N753" s="215"/>
      <c r="O753" s="152"/>
      <c r="P753" s="80"/>
      <c r="Q753" s="37" t="str">
        <f t="shared" si="228"/>
        <v/>
      </c>
      <c r="R753" s="37" t="str">
        <f t="shared" si="229"/>
        <v/>
      </c>
      <c r="S753" s="37" t="str">
        <f t="shared" si="230"/>
        <v/>
      </c>
      <c r="T753" s="69" t="str">
        <f t="shared" si="231"/>
        <v/>
      </c>
      <c r="U753" s="37" t="str">
        <f t="shared" si="225"/>
        <v/>
      </c>
      <c r="V753" s="37" t="str">
        <f t="shared" si="226"/>
        <v/>
      </c>
      <c r="W753" s="206" t="str">
        <f t="shared" si="243"/>
        <v/>
      </c>
      <c r="X753" s="206" t="str">
        <f t="shared" si="244"/>
        <v/>
      </c>
      <c r="Y753" s="37" t="str">
        <f t="shared" si="241"/>
        <v/>
      </c>
      <c r="Z753" s="37" t="str">
        <f t="shared" si="242"/>
        <v/>
      </c>
      <c r="AA753" s="38" t="str">
        <f t="shared" si="232"/>
        <v/>
      </c>
      <c r="AB753" s="39" t="str">
        <f t="shared" si="233"/>
        <v/>
      </c>
      <c r="AC753" s="146" t="str">
        <f>IF(ISBLANK($F753),"",IF(ISNA(VBLookup($F753,Сектора!$B$2:$G$6725,4)),"Unknown",VBLookup($F753,Сектора!$B$2:$G$6725,4)))</f>
        <v/>
      </c>
      <c r="AD753" s="146" t="str">
        <f>IF(ISBLANK($F753),"",IF(ISNA(VBLookup($F753,Сектора!$B$2:$G$6725,3)),"Unknown",VBLookup($F753,Сектора!$B$2:$G$6725,3)))</f>
        <v/>
      </c>
      <c r="AE753" s="146" t="str">
        <f>IF(ISBLANK($F753),"",IF(ISNA(VBLookup($F753,Сектора!$B$2:$G$6725,6)),"Unknown",VBLookup($F753,Сектора!$B$2:$G$6725,6)))</f>
        <v/>
      </c>
      <c r="AF753" s="146" t="str">
        <f>IF(ISNUMBER($B753),VBLookup(WEEKDAY($B753,2),Служебный!$I$2:$J$8,2),"")</f>
        <v/>
      </c>
      <c r="AG753" s="38" t="str">
        <f t="shared" si="234"/>
        <v/>
      </c>
      <c r="AH753" s="146" t="str">
        <f>IF(ISNUMBER($B753),VBLookup(MONTH($B753),Служебный!$L$2:$M$13,2),"")</f>
        <v/>
      </c>
      <c r="AI753" s="38" t="str">
        <f t="shared" si="235"/>
        <v/>
      </c>
      <c r="AJ753" s="210" t="str">
        <f t="shared" si="236"/>
        <v/>
      </c>
      <c r="AK753" s="211" t="str">
        <f t="shared" si="227"/>
        <v/>
      </c>
      <c r="AL753" s="212" t="str">
        <f t="shared" si="237"/>
        <v/>
      </c>
      <c r="AM753" s="213" t="str">
        <f t="shared" si="240"/>
        <v/>
      </c>
      <c r="AN753" s="213" t="str">
        <f t="shared" si="238"/>
        <v/>
      </c>
      <c r="AO753" s="212" t="str">
        <f t="shared" si="239"/>
        <v/>
      </c>
    </row>
    <row r="754" spans="1:41" x14ac:dyDescent="0.25">
      <c r="A754" s="72">
        <v>753</v>
      </c>
      <c r="B754" s="214"/>
      <c r="C754" s="214"/>
      <c r="D754" s="204"/>
      <c r="E754" s="204"/>
      <c r="F754" s="151"/>
      <c r="G754" s="151"/>
      <c r="H754" s="36"/>
      <c r="I754" s="80"/>
      <c r="J754" s="80"/>
      <c r="K754" s="81"/>
      <c r="L754" s="152"/>
      <c r="M754" s="152"/>
      <c r="N754" s="215"/>
      <c r="O754" s="152"/>
      <c r="P754" s="80"/>
      <c r="Q754" s="37" t="str">
        <f t="shared" si="228"/>
        <v/>
      </c>
      <c r="R754" s="37" t="str">
        <f t="shared" si="229"/>
        <v/>
      </c>
      <c r="S754" s="37" t="str">
        <f t="shared" si="230"/>
        <v/>
      </c>
      <c r="T754" s="69" t="str">
        <f t="shared" si="231"/>
        <v/>
      </c>
      <c r="U754" s="37" t="str">
        <f t="shared" si="225"/>
        <v/>
      </c>
      <c r="V754" s="37" t="str">
        <f t="shared" si="226"/>
        <v/>
      </c>
      <c r="W754" s="206" t="str">
        <f t="shared" si="243"/>
        <v/>
      </c>
      <c r="X754" s="206" t="str">
        <f t="shared" si="244"/>
        <v/>
      </c>
      <c r="Y754" s="37" t="str">
        <f t="shared" si="241"/>
        <v/>
      </c>
      <c r="Z754" s="37" t="str">
        <f t="shared" si="242"/>
        <v/>
      </c>
      <c r="AA754" s="38" t="str">
        <f t="shared" si="232"/>
        <v/>
      </c>
      <c r="AB754" s="39" t="str">
        <f t="shared" si="233"/>
        <v/>
      </c>
      <c r="AC754" s="146" t="str">
        <f>IF(ISBLANK($F754),"",IF(ISNA(VBLookup($F754,Сектора!$B$2:$G$6725,4)),"Unknown",VBLookup($F754,Сектора!$B$2:$G$6725,4)))</f>
        <v/>
      </c>
      <c r="AD754" s="146" t="str">
        <f>IF(ISBLANK($F754),"",IF(ISNA(VBLookup($F754,Сектора!$B$2:$G$6725,3)),"Unknown",VBLookup($F754,Сектора!$B$2:$G$6725,3)))</f>
        <v/>
      </c>
      <c r="AE754" s="146" t="str">
        <f>IF(ISBLANK($F754),"",IF(ISNA(VBLookup($F754,Сектора!$B$2:$G$6725,6)),"Unknown",VBLookup($F754,Сектора!$B$2:$G$6725,6)))</f>
        <v/>
      </c>
      <c r="AF754" s="146" t="str">
        <f>IF(ISNUMBER($B754),VBLookup(WEEKDAY($B754,2),Служебный!$I$2:$J$8,2),"")</f>
        <v/>
      </c>
      <c r="AG754" s="38" t="str">
        <f t="shared" si="234"/>
        <v/>
      </c>
      <c r="AH754" s="146" t="str">
        <f>IF(ISNUMBER($B754),VBLookup(MONTH($B754),Служебный!$L$2:$M$13,2),"")</f>
        <v/>
      </c>
      <c r="AI754" s="38" t="str">
        <f t="shared" si="235"/>
        <v/>
      </c>
      <c r="AJ754" s="210" t="str">
        <f t="shared" si="236"/>
        <v/>
      </c>
      <c r="AK754" s="211" t="str">
        <f t="shared" si="227"/>
        <v/>
      </c>
      <c r="AL754" s="212" t="str">
        <f t="shared" si="237"/>
        <v/>
      </c>
      <c r="AM754" s="213" t="str">
        <f t="shared" si="240"/>
        <v/>
      </c>
      <c r="AN754" s="213" t="str">
        <f t="shared" si="238"/>
        <v/>
      </c>
      <c r="AO754" s="212" t="str">
        <f t="shared" si="239"/>
        <v/>
      </c>
    </row>
    <row r="755" spans="1:41" x14ac:dyDescent="0.25">
      <c r="A755" s="72">
        <v>754</v>
      </c>
      <c r="B755" s="214"/>
      <c r="C755" s="214"/>
      <c r="D755" s="204"/>
      <c r="E755" s="204"/>
      <c r="F755" s="151"/>
      <c r="G755" s="151"/>
      <c r="H755" s="36"/>
      <c r="I755" s="80"/>
      <c r="J755" s="80"/>
      <c r="K755" s="81"/>
      <c r="L755" s="152"/>
      <c r="M755" s="152"/>
      <c r="N755" s="215"/>
      <c r="O755" s="152"/>
      <c r="P755" s="80"/>
      <c r="Q755" s="37" t="str">
        <f t="shared" si="228"/>
        <v/>
      </c>
      <c r="R755" s="37" t="str">
        <f t="shared" si="229"/>
        <v/>
      </c>
      <c r="S755" s="37" t="str">
        <f t="shared" si="230"/>
        <v/>
      </c>
      <c r="T755" s="69" t="str">
        <f t="shared" si="231"/>
        <v/>
      </c>
      <c r="U755" s="37" t="str">
        <f t="shared" si="225"/>
        <v/>
      </c>
      <c r="V755" s="37" t="str">
        <f t="shared" si="226"/>
        <v/>
      </c>
      <c r="W755" s="206" t="str">
        <f t="shared" si="243"/>
        <v/>
      </c>
      <c r="X755" s="206" t="str">
        <f t="shared" si="244"/>
        <v/>
      </c>
      <c r="Y755" s="37" t="str">
        <f t="shared" si="241"/>
        <v/>
      </c>
      <c r="Z755" s="37" t="str">
        <f t="shared" si="242"/>
        <v/>
      </c>
      <c r="AA755" s="38" t="str">
        <f t="shared" si="232"/>
        <v/>
      </c>
      <c r="AB755" s="39" t="str">
        <f t="shared" si="233"/>
        <v/>
      </c>
      <c r="AC755" s="146" t="str">
        <f>IF(ISBLANK($F755),"",IF(ISNA(VBLookup($F755,Сектора!$B$2:$G$6725,4)),"Unknown",VBLookup($F755,Сектора!$B$2:$G$6725,4)))</f>
        <v/>
      </c>
      <c r="AD755" s="146" t="str">
        <f>IF(ISBLANK($F755),"",IF(ISNA(VBLookup($F755,Сектора!$B$2:$G$6725,3)),"Unknown",VBLookup($F755,Сектора!$B$2:$G$6725,3)))</f>
        <v/>
      </c>
      <c r="AE755" s="146" t="str">
        <f>IF(ISBLANK($F755),"",IF(ISNA(VBLookup($F755,Сектора!$B$2:$G$6725,6)),"Unknown",VBLookup($F755,Сектора!$B$2:$G$6725,6)))</f>
        <v/>
      </c>
      <c r="AF755" s="146" t="str">
        <f>IF(ISNUMBER($B755),VBLookup(WEEKDAY($B755,2),Служебный!$I$2:$J$8,2),"")</f>
        <v/>
      </c>
      <c r="AG755" s="38" t="str">
        <f t="shared" si="234"/>
        <v/>
      </c>
      <c r="AH755" s="146" t="str">
        <f>IF(ISNUMBER($B755),VBLookup(MONTH($B755),Служебный!$L$2:$M$13,2),"")</f>
        <v/>
      </c>
      <c r="AI755" s="38" t="str">
        <f t="shared" si="235"/>
        <v/>
      </c>
      <c r="AJ755" s="210" t="str">
        <f t="shared" si="236"/>
        <v/>
      </c>
      <c r="AK755" s="211" t="str">
        <f t="shared" si="227"/>
        <v/>
      </c>
      <c r="AL755" s="212" t="str">
        <f t="shared" si="237"/>
        <v/>
      </c>
      <c r="AM755" s="213" t="str">
        <f t="shared" si="240"/>
        <v/>
      </c>
      <c r="AN755" s="213" t="str">
        <f t="shared" si="238"/>
        <v/>
      </c>
      <c r="AO755" s="212" t="str">
        <f t="shared" si="239"/>
        <v/>
      </c>
    </row>
    <row r="756" spans="1:41" x14ac:dyDescent="0.25">
      <c r="A756" s="72">
        <v>755</v>
      </c>
      <c r="B756" s="214"/>
      <c r="C756" s="214"/>
      <c r="D756" s="204"/>
      <c r="E756" s="204"/>
      <c r="F756" s="151"/>
      <c r="G756" s="151"/>
      <c r="H756" s="36"/>
      <c r="I756" s="80"/>
      <c r="J756" s="80"/>
      <c r="K756" s="81"/>
      <c r="L756" s="152"/>
      <c r="M756" s="152"/>
      <c r="N756" s="215"/>
      <c r="O756" s="152"/>
      <c r="P756" s="80"/>
      <c r="Q756" s="37" t="str">
        <f t="shared" si="228"/>
        <v/>
      </c>
      <c r="R756" s="37" t="str">
        <f t="shared" si="229"/>
        <v/>
      </c>
      <c r="S756" s="37" t="str">
        <f t="shared" si="230"/>
        <v/>
      </c>
      <c r="T756" s="69" t="str">
        <f t="shared" si="231"/>
        <v/>
      </c>
      <c r="U756" s="37" t="str">
        <f t="shared" si="225"/>
        <v/>
      </c>
      <c r="V756" s="37" t="str">
        <f t="shared" si="226"/>
        <v/>
      </c>
      <c r="W756" s="206" t="str">
        <f t="shared" si="243"/>
        <v/>
      </c>
      <c r="X756" s="206" t="str">
        <f t="shared" si="244"/>
        <v/>
      </c>
      <c r="Y756" s="37" t="str">
        <f t="shared" si="241"/>
        <v/>
      </c>
      <c r="Z756" s="37" t="str">
        <f t="shared" si="242"/>
        <v/>
      </c>
      <c r="AA756" s="38" t="str">
        <f t="shared" si="232"/>
        <v/>
      </c>
      <c r="AB756" s="39" t="str">
        <f t="shared" si="233"/>
        <v/>
      </c>
      <c r="AC756" s="146" t="str">
        <f>IF(ISBLANK($F756),"",IF(ISNA(VBLookup($F756,Сектора!$B$2:$G$6725,4)),"Unknown",VBLookup($F756,Сектора!$B$2:$G$6725,4)))</f>
        <v/>
      </c>
      <c r="AD756" s="146" t="str">
        <f>IF(ISBLANK($F756),"",IF(ISNA(VBLookup($F756,Сектора!$B$2:$G$6725,3)),"Unknown",VBLookup($F756,Сектора!$B$2:$G$6725,3)))</f>
        <v/>
      </c>
      <c r="AE756" s="146" t="str">
        <f>IF(ISBLANK($F756),"",IF(ISNA(VBLookup($F756,Сектора!$B$2:$G$6725,6)),"Unknown",VBLookup($F756,Сектора!$B$2:$G$6725,6)))</f>
        <v/>
      </c>
      <c r="AF756" s="146" t="str">
        <f>IF(ISNUMBER($B756),VBLookup(WEEKDAY($B756,2),Служебный!$I$2:$J$8,2),"")</f>
        <v/>
      </c>
      <c r="AG756" s="38" t="str">
        <f t="shared" si="234"/>
        <v/>
      </c>
      <c r="AH756" s="146" t="str">
        <f>IF(ISNUMBER($B756),VBLookup(MONTH($B756),Служебный!$L$2:$M$13,2),"")</f>
        <v/>
      </c>
      <c r="AI756" s="38" t="str">
        <f t="shared" si="235"/>
        <v/>
      </c>
      <c r="AJ756" s="210" t="str">
        <f t="shared" si="236"/>
        <v/>
      </c>
      <c r="AK756" s="211" t="str">
        <f t="shared" si="227"/>
        <v/>
      </c>
      <c r="AL756" s="212" t="str">
        <f t="shared" si="237"/>
        <v/>
      </c>
      <c r="AM756" s="213" t="str">
        <f t="shared" si="240"/>
        <v/>
      </c>
      <c r="AN756" s="213" t="str">
        <f t="shared" si="238"/>
        <v/>
      </c>
      <c r="AO756" s="212" t="str">
        <f t="shared" si="239"/>
        <v/>
      </c>
    </row>
    <row r="757" spans="1:41" x14ac:dyDescent="0.25">
      <c r="A757" s="72">
        <v>756</v>
      </c>
      <c r="B757" s="214"/>
      <c r="C757" s="214"/>
      <c r="D757" s="204"/>
      <c r="E757" s="204"/>
      <c r="F757" s="151"/>
      <c r="G757" s="151"/>
      <c r="H757" s="36"/>
      <c r="I757" s="80"/>
      <c r="J757" s="80"/>
      <c r="K757" s="81"/>
      <c r="L757" s="152"/>
      <c r="M757" s="152"/>
      <c r="N757" s="215"/>
      <c r="O757" s="152"/>
      <c r="P757" s="80"/>
      <c r="Q757" s="37" t="str">
        <f t="shared" si="228"/>
        <v/>
      </c>
      <c r="R757" s="37" t="str">
        <f t="shared" si="229"/>
        <v/>
      </c>
      <c r="S757" s="37" t="str">
        <f t="shared" si="230"/>
        <v/>
      </c>
      <c r="T757" s="69" t="str">
        <f t="shared" si="231"/>
        <v/>
      </c>
      <c r="U757" s="37" t="str">
        <f t="shared" si="225"/>
        <v/>
      </c>
      <c r="V757" s="37" t="str">
        <f t="shared" si="226"/>
        <v/>
      </c>
      <c r="W757" s="206" t="str">
        <f t="shared" si="243"/>
        <v/>
      </c>
      <c r="X757" s="206" t="str">
        <f t="shared" si="244"/>
        <v/>
      </c>
      <c r="Y757" s="37" t="str">
        <f t="shared" si="241"/>
        <v/>
      </c>
      <c r="Z757" s="37" t="str">
        <f t="shared" si="242"/>
        <v/>
      </c>
      <c r="AA757" s="38" t="str">
        <f t="shared" si="232"/>
        <v/>
      </c>
      <c r="AB757" s="39" t="str">
        <f t="shared" si="233"/>
        <v/>
      </c>
      <c r="AC757" s="146" t="str">
        <f>IF(ISBLANK($F757),"",IF(ISNA(VBLookup($F757,Сектора!$B$2:$G$6725,4)),"Unknown",VBLookup($F757,Сектора!$B$2:$G$6725,4)))</f>
        <v/>
      </c>
      <c r="AD757" s="146" t="str">
        <f>IF(ISBLANK($F757),"",IF(ISNA(VBLookup($F757,Сектора!$B$2:$G$6725,3)),"Unknown",VBLookup($F757,Сектора!$B$2:$G$6725,3)))</f>
        <v/>
      </c>
      <c r="AE757" s="146" t="str">
        <f>IF(ISBLANK($F757),"",IF(ISNA(VBLookup($F757,Сектора!$B$2:$G$6725,6)),"Unknown",VBLookup($F757,Сектора!$B$2:$G$6725,6)))</f>
        <v/>
      </c>
      <c r="AF757" s="146" t="str">
        <f>IF(ISNUMBER($B757),VBLookup(WEEKDAY($B757,2),Служебный!$I$2:$J$8,2),"")</f>
        <v/>
      </c>
      <c r="AG757" s="38" t="str">
        <f t="shared" si="234"/>
        <v/>
      </c>
      <c r="AH757" s="146" t="str">
        <f>IF(ISNUMBER($B757),VBLookup(MONTH($B757),Служебный!$L$2:$M$13,2),"")</f>
        <v/>
      </c>
      <c r="AI757" s="38" t="str">
        <f t="shared" si="235"/>
        <v/>
      </c>
      <c r="AJ757" s="210" t="str">
        <f t="shared" si="236"/>
        <v/>
      </c>
      <c r="AK757" s="211" t="str">
        <f t="shared" si="227"/>
        <v/>
      </c>
      <c r="AL757" s="212" t="str">
        <f t="shared" si="237"/>
        <v/>
      </c>
      <c r="AM757" s="213" t="str">
        <f t="shared" si="240"/>
        <v/>
      </c>
      <c r="AN757" s="213" t="str">
        <f t="shared" si="238"/>
        <v/>
      </c>
      <c r="AO757" s="212" t="str">
        <f t="shared" si="239"/>
        <v/>
      </c>
    </row>
    <row r="758" spans="1:41" x14ac:dyDescent="0.25">
      <c r="A758" s="72">
        <v>757</v>
      </c>
      <c r="B758" s="214"/>
      <c r="C758" s="214"/>
      <c r="D758" s="204"/>
      <c r="E758" s="204"/>
      <c r="F758" s="151"/>
      <c r="G758" s="151"/>
      <c r="H758" s="36"/>
      <c r="I758" s="80"/>
      <c r="J758" s="80"/>
      <c r="K758" s="81"/>
      <c r="L758" s="152"/>
      <c r="M758" s="152"/>
      <c r="N758" s="215"/>
      <c r="O758" s="152"/>
      <c r="P758" s="80"/>
      <c r="Q758" s="37" t="str">
        <f t="shared" si="228"/>
        <v/>
      </c>
      <c r="R758" s="37" t="str">
        <f t="shared" si="229"/>
        <v/>
      </c>
      <c r="S758" s="37" t="str">
        <f t="shared" si="230"/>
        <v/>
      </c>
      <c r="T758" s="69" t="str">
        <f t="shared" si="231"/>
        <v/>
      </c>
      <c r="U758" s="37" t="str">
        <f t="shared" si="225"/>
        <v/>
      </c>
      <c r="V758" s="37" t="str">
        <f t="shared" si="226"/>
        <v/>
      </c>
      <c r="W758" s="206" t="str">
        <f t="shared" si="243"/>
        <v/>
      </c>
      <c r="X758" s="206" t="str">
        <f t="shared" si="244"/>
        <v/>
      </c>
      <c r="Y758" s="37" t="str">
        <f t="shared" si="241"/>
        <v/>
      </c>
      <c r="Z758" s="37" t="str">
        <f t="shared" si="242"/>
        <v/>
      </c>
      <c r="AA758" s="38" t="str">
        <f t="shared" si="232"/>
        <v/>
      </c>
      <c r="AB758" s="39" t="str">
        <f t="shared" si="233"/>
        <v/>
      </c>
      <c r="AC758" s="146" t="str">
        <f>IF(ISBLANK($F758),"",IF(ISNA(VBLookup($F758,Сектора!$B$2:$G$6725,4)),"Unknown",VBLookup($F758,Сектора!$B$2:$G$6725,4)))</f>
        <v/>
      </c>
      <c r="AD758" s="146" t="str">
        <f>IF(ISBLANK($F758),"",IF(ISNA(VBLookup($F758,Сектора!$B$2:$G$6725,3)),"Unknown",VBLookup($F758,Сектора!$B$2:$G$6725,3)))</f>
        <v/>
      </c>
      <c r="AE758" s="146" t="str">
        <f>IF(ISBLANK($F758),"",IF(ISNA(VBLookup($F758,Сектора!$B$2:$G$6725,6)),"Unknown",VBLookup($F758,Сектора!$B$2:$G$6725,6)))</f>
        <v/>
      </c>
      <c r="AF758" s="146" t="str">
        <f>IF(ISNUMBER($B758),VBLookup(WEEKDAY($B758,2),Служебный!$I$2:$J$8,2),"")</f>
        <v/>
      </c>
      <c r="AG758" s="38" t="str">
        <f t="shared" si="234"/>
        <v/>
      </c>
      <c r="AH758" s="146" t="str">
        <f>IF(ISNUMBER($B758),VBLookup(MONTH($B758),Служебный!$L$2:$M$13,2),"")</f>
        <v/>
      </c>
      <c r="AI758" s="38" t="str">
        <f t="shared" si="235"/>
        <v/>
      </c>
      <c r="AJ758" s="210" t="str">
        <f t="shared" si="236"/>
        <v/>
      </c>
      <c r="AK758" s="211" t="str">
        <f t="shared" si="227"/>
        <v/>
      </c>
      <c r="AL758" s="212" t="str">
        <f t="shared" si="237"/>
        <v/>
      </c>
      <c r="AM758" s="213" t="str">
        <f t="shared" si="240"/>
        <v/>
      </c>
      <c r="AN758" s="213" t="str">
        <f t="shared" si="238"/>
        <v/>
      </c>
      <c r="AO758" s="212" t="str">
        <f t="shared" si="239"/>
        <v/>
      </c>
    </row>
    <row r="759" spans="1:41" x14ac:dyDescent="0.25">
      <c r="A759" s="72">
        <v>758</v>
      </c>
      <c r="B759" s="214"/>
      <c r="C759" s="214"/>
      <c r="D759" s="204"/>
      <c r="E759" s="204"/>
      <c r="F759" s="151"/>
      <c r="G759" s="151"/>
      <c r="H759" s="36"/>
      <c r="I759" s="80"/>
      <c r="J759" s="80"/>
      <c r="K759" s="81"/>
      <c r="L759" s="152"/>
      <c r="M759" s="152"/>
      <c r="N759" s="215"/>
      <c r="O759" s="152"/>
      <c r="P759" s="80"/>
      <c r="Q759" s="37" t="str">
        <f t="shared" si="228"/>
        <v/>
      </c>
      <c r="R759" s="37" t="str">
        <f t="shared" si="229"/>
        <v/>
      </c>
      <c r="S759" s="37" t="str">
        <f t="shared" si="230"/>
        <v/>
      </c>
      <c r="T759" s="69" t="str">
        <f t="shared" si="231"/>
        <v/>
      </c>
      <c r="U759" s="37" t="str">
        <f t="shared" si="225"/>
        <v/>
      </c>
      <c r="V759" s="37" t="str">
        <f t="shared" si="226"/>
        <v/>
      </c>
      <c r="W759" s="206" t="str">
        <f t="shared" si="243"/>
        <v/>
      </c>
      <c r="X759" s="206" t="str">
        <f t="shared" si="244"/>
        <v/>
      </c>
      <c r="Y759" s="37" t="str">
        <f t="shared" si="241"/>
        <v/>
      </c>
      <c r="Z759" s="37" t="str">
        <f t="shared" si="242"/>
        <v/>
      </c>
      <c r="AA759" s="38" t="str">
        <f t="shared" si="232"/>
        <v/>
      </c>
      <c r="AB759" s="39" t="str">
        <f t="shared" si="233"/>
        <v/>
      </c>
      <c r="AC759" s="146" t="str">
        <f>IF(ISBLANK($F759),"",IF(ISNA(VBLookup($F759,Сектора!$B$2:$G$6725,4)),"Unknown",VBLookup($F759,Сектора!$B$2:$G$6725,4)))</f>
        <v/>
      </c>
      <c r="AD759" s="146" t="str">
        <f>IF(ISBLANK($F759),"",IF(ISNA(VBLookup($F759,Сектора!$B$2:$G$6725,3)),"Unknown",VBLookup($F759,Сектора!$B$2:$G$6725,3)))</f>
        <v/>
      </c>
      <c r="AE759" s="146" t="str">
        <f>IF(ISBLANK($F759),"",IF(ISNA(VBLookup($F759,Сектора!$B$2:$G$6725,6)),"Unknown",VBLookup($F759,Сектора!$B$2:$G$6725,6)))</f>
        <v/>
      </c>
      <c r="AF759" s="146" t="str">
        <f>IF(ISNUMBER($B759),VBLookup(WEEKDAY($B759,2),Служебный!$I$2:$J$8,2),"")</f>
        <v/>
      </c>
      <c r="AG759" s="38" t="str">
        <f t="shared" si="234"/>
        <v/>
      </c>
      <c r="AH759" s="146" t="str">
        <f>IF(ISNUMBER($B759),VBLookup(MONTH($B759),Служебный!$L$2:$M$13,2),"")</f>
        <v/>
      </c>
      <c r="AI759" s="38" t="str">
        <f t="shared" si="235"/>
        <v/>
      </c>
      <c r="AJ759" s="210" t="str">
        <f t="shared" si="236"/>
        <v/>
      </c>
      <c r="AK759" s="211" t="str">
        <f t="shared" si="227"/>
        <v/>
      </c>
      <c r="AL759" s="212" t="str">
        <f t="shared" si="237"/>
        <v/>
      </c>
      <c r="AM759" s="213" t="str">
        <f t="shared" si="240"/>
        <v/>
      </c>
      <c r="AN759" s="213" t="str">
        <f t="shared" si="238"/>
        <v/>
      </c>
      <c r="AO759" s="212" t="str">
        <f t="shared" si="239"/>
        <v/>
      </c>
    </row>
    <row r="760" spans="1:41" x14ac:dyDescent="0.25">
      <c r="A760" s="72">
        <v>759</v>
      </c>
      <c r="B760" s="214"/>
      <c r="C760" s="214"/>
      <c r="D760" s="204"/>
      <c r="E760" s="204"/>
      <c r="F760" s="151"/>
      <c r="G760" s="151"/>
      <c r="H760" s="36"/>
      <c r="I760" s="80"/>
      <c r="J760" s="80"/>
      <c r="K760" s="81"/>
      <c r="L760" s="152"/>
      <c r="M760" s="152"/>
      <c r="N760" s="215"/>
      <c r="O760" s="152"/>
      <c r="P760" s="80"/>
      <c r="Q760" s="37" t="str">
        <f t="shared" si="228"/>
        <v/>
      </c>
      <c r="R760" s="37" t="str">
        <f t="shared" si="229"/>
        <v/>
      </c>
      <c r="S760" s="37" t="str">
        <f t="shared" si="230"/>
        <v/>
      </c>
      <c r="T760" s="69" t="str">
        <f t="shared" si="231"/>
        <v/>
      </c>
      <c r="U760" s="37" t="str">
        <f t="shared" si="225"/>
        <v/>
      </c>
      <c r="V760" s="37" t="str">
        <f t="shared" si="226"/>
        <v/>
      </c>
      <c r="W760" s="206" t="str">
        <f t="shared" si="243"/>
        <v/>
      </c>
      <c r="X760" s="206" t="str">
        <f t="shared" si="244"/>
        <v/>
      </c>
      <c r="Y760" s="37" t="str">
        <f t="shared" si="241"/>
        <v/>
      </c>
      <c r="Z760" s="37" t="str">
        <f t="shared" si="242"/>
        <v/>
      </c>
      <c r="AA760" s="38" t="str">
        <f t="shared" si="232"/>
        <v/>
      </c>
      <c r="AB760" s="39" t="str">
        <f t="shared" si="233"/>
        <v/>
      </c>
      <c r="AC760" s="146" t="str">
        <f>IF(ISBLANK($F760),"",IF(ISNA(VBLookup($F760,Сектора!$B$2:$G$6725,4)),"Unknown",VBLookup($F760,Сектора!$B$2:$G$6725,4)))</f>
        <v/>
      </c>
      <c r="AD760" s="146" t="str">
        <f>IF(ISBLANK($F760),"",IF(ISNA(VBLookup($F760,Сектора!$B$2:$G$6725,3)),"Unknown",VBLookup($F760,Сектора!$B$2:$G$6725,3)))</f>
        <v/>
      </c>
      <c r="AE760" s="146" t="str">
        <f>IF(ISBLANK($F760),"",IF(ISNA(VBLookup($F760,Сектора!$B$2:$G$6725,6)),"Unknown",VBLookup($F760,Сектора!$B$2:$G$6725,6)))</f>
        <v/>
      </c>
      <c r="AF760" s="146" t="str">
        <f>IF(ISNUMBER($B760),VBLookup(WEEKDAY($B760,2),Служебный!$I$2:$J$8,2),"")</f>
        <v/>
      </c>
      <c r="AG760" s="38" t="str">
        <f t="shared" si="234"/>
        <v/>
      </c>
      <c r="AH760" s="146" t="str">
        <f>IF(ISNUMBER($B760),VBLookup(MONTH($B760),Служебный!$L$2:$M$13,2),"")</f>
        <v/>
      </c>
      <c r="AI760" s="38" t="str">
        <f t="shared" si="235"/>
        <v/>
      </c>
      <c r="AJ760" s="210" t="str">
        <f t="shared" si="236"/>
        <v/>
      </c>
      <c r="AK760" s="211" t="str">
        <f t="shared" si="227"/>
        <v/>
      </c>
      <c r="AL760" s="212" t="str">
        <f t="shared" si="237"/>
        <v/>
      </c>
      <c r="AM760" s="213" t="str">
        <f t="shared" si="240"/>
        <v/>
      </c>
      <c r="AN760" s="213" t="str">
        <f t="shared" si="238"/>
        <v/>
      </c>
      <c r="AO760" s="212" t="str">
        <f t="shared" si="239"/>
        <v/>
      </c>
    </row>
    <row r="761" spans="1:41" x14ac:dyDescent="0.25">
      <c r="A761" s="72">
        <v>760</v>
      </c>
      <c r="B761" s="214"/>
      <c r="C761" s="214"/>
      <c r="D761" s="204"/>
      <c r="E761" s="204"/>
      <c r="F761" s="151"/>
      <c r="G761" s="151"/>
      <c r="H761" s="36"/>
      <c r="I761" s="80"/>
      <c r="J761" s="80"/>
      <c r="K761" s="81"/>
      <c r="L761" s="152"/>
      <c r="M761" s="152"/>
      <c r="N761" s="215"/>
      <c r="O761" s="152"/>
      <c r="P761" s="80"/>
      <c r="Q761" s="37" t="str">
        <f t="shared" si="228"/>
        <v/>
      </c>
      <c r="R761" s="37" t="str">
        <f t="shared" si="229"/>
        <v/>
      </c>
      <c r="S761" s="37" t="str">
        <f t="shared" si="230"/>
        <v/>
      </c>
      <c r="T761" s="69" t="str">
        <f t="shared" si="231"/>
        <v/>
      </c>
      <c r="U761" s="37" t="str">
        <f t="shared" si="225"/>
        <v/>
      </c>
      <c r="V761" s="37" t="str">
        <f t="shared" si="226"/>
        <v/>
      </c>
      <c r="W761" s="206" t="str">
        <f t="shared" si="243"/>
        <v/>
      </c>
      <c r="X761" s="206" t="str">
        <f t="shared" si="244"/>
        <v/>
      </c>
      <c r="Y761" s="37" t="str">
        <f t="shared" si="241"/>
        <v/>
      </c>
      <c r="Z761" s="37" t="str">
        <f t="shared" si="242"/>
        <v/>
      </c>
      <c r="AA761" s="38" t="str">
        <f t="shared" si="232"/>
        <v/>
      </c>
      <c r="AB761" s="39" t="str">
        <f t="shared" si="233"/>
        <v/>
      </c>
      <c r="AC761" s="146" t="str">
        <f>IF(ISBLANK($F761),"",IF(ISNA(VBLookup($F761,Сектора!$B$2:$G$6725,4)),"Unknown",VBLookup($F761,Сектора!$B$2:$G$6725,4)))</f>
        <v/>
      </c>
      <c r="AD761" s="146" t="str">
        <f>IF(ISBLANK($F761),"",IF(ISNA(VBLookup($F761,Сектора!$B$2:$G$6725,3)),"Unknown",VBLookup($F761,Сектора!$B$2:$G$6725,3)))</f>
        <v/>
      </c>
      <c r="AE761" s="146" t="str">
        <f>IF(ISBLANK($F761),"",IF(ISNA(VBLookup($F761,Сектора!$B$2:$G$6725,6)),"Unknown",VBLookup($F761,Сектора!$B$2:$G$6725,6)))</f>
        <v/>
      </c>
      <c r="AF761" s="146" t="str">
        <f>IF(ISNUMBER($B761),VBLookup(WEEKDAY($B761,2),Служебный!$I$2:$J$8,2),"")</f>
        <v/>
      </c>
      <c r="AG761" s="38" t="str">
        <f t="shared" si="234"/>
        <v/>
      </c>
      <c r="AH761" s="146" t="str">
        <f>IF(ISNUMBER($B761),VBLookup(MONTH($B761),Служебный!$L$2:$M$13,2),"")</f>
        <v/>
      </c>
      <c r="AI761" s="38" t="str">
        <f t="shared" si="235"/>
        <v/>
      </c>
      <c r="AJ761" s="210" t="str">
        <f t="shared" si="236"/>
        <v/>
      </c>
      <c r="AK761" s="211" t="str">
        <f t="shared" si="227"/>
        <v/>
      </c>
      <c r="AL761" s="212" t="str">
        <f t="shared" si="237"/>
        <v/>
      </c>
      <c r="AM761" s="213" t="str">
        <f t="shared" si="240"/>
        <v/>
      </c>
      <c r="AN761" s="213" t="str">
        <f t="shared" si="238"/>
        <v/>
      </c>
      <c r="AO761" s="212" t="str">
        <f t="shared" si="239"/>
        <v/>
      </c>
    </row>
    <row r="762" spans="1:41" x14ac:dyDescent="0.25">
      <c r="A762" s="72">
        <v>761</v>
      </c>
      <c r="B762" s="214"/>
      <c r="C762" s="214"/>
      <c r="D762" s="204"/>
      <c r="E762" s="204"/>
      <c r="F762" s="151"/>
      <c r="G762" s="151"/>
      <c r="H762" s="36"/>
      <c r="I762" s="80"/>
      <c r="J762" s="80"/>
      <c r="K762" s="81"/>
      <c r="L762" s="152"/>
      <c r="M762" s="152"/>
      <c r="N762" s="215"/>
      <c r="O762" s="152"/>
      <c r="P762" s="80"/>
      <c r="Q762" s="37" t="str">
        <f t="shared" si="228"/>
        <v/>
      </c>
      <c r="R762" s="37" t="str">
        <f t="shared" si="229"/>
        <v/>
      </c>
      <c r="S762" s="37" t="str">
        <f t="shared" si="230"/>
        <v/>
      </c>
      <c r="T762" s="69" t="str">
        <f t="shared" si="231"/>
        <v/>
      </c>
      <c r="U762" s="37" t="str">
        <f t="shared" si="225"/>
        <v/>
      </c>
      <c r="V762" s="37" t="str">
        <f t="shared" si="226"/>
        <v/>
      </c>
      <c r="W762" s="206" t="str">
        <f t="shared" si="243"/>
        <v/>
      </c>
      <c r="X762" s="206" t="str">
        <f t="shared" si="244"/>
        <v/>
      </c>
      <c r="Y762" s="37" t="str">
        <f t="shared" si="241"/>
        <v/>
      </c>
      <c r="Z762" s="37" t="str">
        <f t="shared" si="242"/>
        <v/>
      </c>
      <c r="AA762" s="38" t="str">
        <f t="shared" si="232"/>
        <v/>
      </c>
      <c r="AB762" s="39" t="str">
        <f t="shared" si="233"/>
        <v/>
      </c>
      <c r="AC762" s="146" t="str">
        <f>IF(ISBLANK($F762),"",IF(ISNA(VBLookup($F762,Сектора!$B$2:$G$6725,4)),"Unknown",VBLookup($F762,Сектора!$B$2:$G$6725,4)))</f>
        <v/>
      </c>
      <c r="AD762" s="146" t="str">
        <f>IF(ISBLANK($F762),"",IF(ISNA(VBLookup($F762,Сектора!$B$2:$G$6725,3)),"Unknown",VBLookup($F762,Сектора!$B$2:$G$6725,3)))</f>
        <v/>
      </c>
      <c r="AE762" s="146" t="str">
        <f>IF(ISBLANK($F762),"",IF(ISNA(VBLookup($F762,Сектора!$B$2:$G$6725,6)),"Unknown",VBLookup($F762,Сектора!$B$2:$G$6725,6)))</f>
        <v/>
      </c>
      <c r="AF762" s="146" t="str">
        <f>IF(ISNUMBER($B762),VBLookup(WEEKDAY($B762,2),Служебный!$I$2:$J$8,2),"")</f>
        <v/>
      </c>
      <c r="AG762" s="38" t="str">
        <f t="shared" si="234"/>
        <v/>
      </c>
      <c r="AH762" s="146" t="str">
        <f>IF(ISNUMBER($B762),VBLookup(MONTH($B762),Служебный!$L$2:$M$13,2),"")</f>
        <v/>
      </c>
      <c r="AI762" s="38" t="str">
        <f t="shared" si="235"/>
        <v/>
      </c>
      <c r="AJ762" s="210" t="str">
        <f t="shared" si="236"/>
        <v/>
      </c>
      <c r="AK762" s="211" t="str">
        <f t="shared" si="227"/>
        <v/>
      </c>
      <c r="AL762" s="212" t="str">
        <f t="shared" si="237"/>
        <v/>
      </c>
      <c r="AM762" s="213" t="str">
        <f t="shared" si="240"/>
        <v/>
      </c>
      <c r="AN762" s="213" t="str">
        <f t="shared" si="238"/>
        <v/>
      </c>
      <c r="AO762" s="212" t="str">
        <f t="shared" si="239"/>
        <v/>
      </c>
    </row>
    <row r="763" spans="1:41" x14ac:dyDescent="0.25">
      <c r="A763" s="72">
        <v>762</v>
      </c>
      <c r="B763" s="214"/>
      <c r="C763" s="214"/>
      <c r="D763" s="204"/>
      <c r="E763" s="204"/>
      <c r="F763" s="151"/>
      <c r="G763" s="151"/>
      <c r="H763" s="36"/>
      <c r="I763" s="80"/>
      <c r="J763" s="80"/>
      <c r="K763" s="81"/>
      <c r="L763" s="152"/>
      <c r="M763" s="152"/>
      <c r="N763" s="215"/>
      <c r="O763" s="152"/>
      <c r="P763" s="80"/>
      <c r="Q763" s="37" t="str">
        <f t="shared" si="228"/>
        <v/>
      </c>
      <c r="R763" s="37" t="str">
        <f t="shared" si="229"/>
        <v/>
      </c>
      <c r="S763" s="37" t="str">
        <f t="shared" si="230"/>
        <v/>
      </c>
      <c r="T763" s="69" t="str">
        <f t="shared" si="231"/>
        <v/>
      </c>
      <c r="U763" s="37" t="str">
        <f t="shared" si="225"/>
        <v/>
      </c>
      <c r="V763" s="37" t="str">
        <f t="shared" si="226"/>
        <v/>
      </c>
      <c r="W763" s="206" t="str">
        <f t="shared" si="243"/>
        <v/>
      </c>
      <c r="X763" s="206" t="str">
        <f t="shared" si="244"/>
        <v/>
      </c>
      <c r="Y763" s="37" t="str">
        <f t="shared" si="241"/>
        <v/>
      </c>
      <c r="Z763" s="37" t="str">
        <f t="shared" si="242"/>
        <v/>
      </c>
      <c r="AA763" s="38" t="str">
        <f t="shared" si="232"/>
        <v/>
      </c>
      <c r="AB763" s="39" t="str">
        <f t="shared" si="233"/>
        <v/>
      </c>
      <c r="AC763" s="146" t="str">
        <f>IF(ISBLANK($F763),"",IF(ISNA(VBLookup($F763,Сектора!$B$2:$G$6725,4)),"Unknown",VBLookup($F763,Сектора!$B$2:$G$6725,4)))</f>
        <v/>
      </c>
      <c r="AD763" s="146" t="str">
        <f>IF(ISBLANK($F763),"",IF(ISNA(VBLookup($F763,Сектора!$B$2:$G$6725,3)),"Unknown",VBLookup($F763,Сектора!$B$2:$G$6725,3)))</f>
        <v/>
      </c>
      <c r="AE763" s="146" t="str">
        <f>IF(ISBLANK($F763),"",IF(ISNA(VBLookup($F763,Сектора!$B$2:$G$6725,6)),"Unknown",VBLookup($F763,Сектора!$B$2:$G$6725,6)))</f>
        <v/>
      </c>
      <c r="AF763" s="146" t="str">
        <f>IF(ISNUMBER($B763),VBLookup(WEEKDAY($B763,2),Служебный!$I$2:$J$8,2),"")</f>
        <v/>
      </c>
      <c r="AG763" s="38" t="str">
        <f t="shared" si="234"/>
        <v/>
      </c>
      <c r="AH763" s="146" t="str">
        <f>IF(ISNUMBER($B763),VBLookup(MONTH($B763),Служебный!$L$2:$M$13,2),"")</f>
        <v/>
      </c>
      <c r="AI763" s="38" t="str">
        <f t="shared" si="235"/>
        <v/>
      </c>
      <c r="AJ763" s="210" t="str">
        <f t="shared" si="236"/>
        <v/>
      </c>
      <c r="AK763" s="211" t="str">
        <f t="shared" si="227"/>
        <v/>
      </c>
      <c r="AL763" s="212" t="str">
        <f t="shared" si="237"/>
        <v/>
      </c>
      <c r="AM763" s="213" t="str">
        <f t="shared" si="240"/>
        <v/>
      </c>
      <c r="AN763" s="213" t="str">
        <f t="shared" si="238"/>
        <v/>
      </c>
      <c r="AO763" s="212" t="str">
        <f t="shared" si="239"/>
        <v/>
      </c>
    </row>
    <row r="764" spans="1:41" x14ac:dyDescent="0.25">
      <c r="A764" s="72">
        <v>763</v>
      </c>
      <c r="B764" s="214"/>
      <c r="C764" s="214"/>
      <c r="D764" s="204"/>
      <c r="E764" s="204"/>
      <c r="F764" s="151"/>
      <c r="G764" s="151"/>
      <c r="H764" s="36"/>
      <c r="I764" s="80"/>
      <c r="J764" s="80"/>
      <c r="K764" s="81"/>
      <c r="L764" s="152"/>
      <c r="M764" s="152"/>
      <c r="N764" s="215"/>
      <c r="O764" s="152"/>
      <c r="P764" s="80"/>
      <c r="Q764" s="37" t="str">
        <f t="shared" si="228"/>
        <v/>
      </c>
      <c r="R764" s="37" t="str">
        <f t="shared" si="229"/>
        <v/>
      </c>
      <c r="S764" s="37" t="str">
        <f t="shared" si="230"/>
        <v/>
      </c>
      <c r="T764" s="69" t="str">
        <f t="shared" si="231"/>
        <v/>
      </c>
      <c r="U764" s="37" t="str">
        <f t="shared" si="225"/>
        <v/>
      </c>
      <c r="V764" s="37" t="str">
        <f t="shared" si="226"/>
        <v/>
      </c>
      <c r="W764" s="206" t="str">
        <f t="shared" si="243"/>
        <v/>
      </c>
      <c r="X764" s="206" t="str">
        <f t="shared" si="244"/>
        <v/>
      </c>
      <c r="Y764" s="37" t="str">
        <f t="shared" si="241"/>
        <v/>
      </c>
      <c r="Z764" s="37" t="str">
        <f t="shared" si="242"/>
        <v/>
      </c>
      <c r="AA764" s="38" t="str">
        <f t="shared" si="232"/>
        <v/>
      </c>
      <c r="AB764" s="39" t="str">
        <f t="shared" si="233"/>
        <v/>
      </c>
      <c r="AC764" s="146" t="str">
        <f>IF(ISBLANK($F764),"",IF(ISNA(VBLookup($F764,Сектора!$B$2:$G$6725,4)),"Unknown",VBLookup($F764,Сектора!$B$2:$G$6725,4)))</f>
        <v/>
      </c>
      <c r="AD764" s="146" t="str">
        <f>IF(ISBLANK($F764),"",IF(ISNA(VBLookup($F764,Сектора!$B$2:$G$6725,3)),"Unknown",VBLookup($F764,Сектора!$B$2:$G$6725,3)))</f>
        <v/>
      </c>
      <c r="AE764" s="146" t="str">
        <f>IF(ISBLANK($F764),"",IF(ISNA(VBLookup($F764,Сектора!$B$2:$G$6725,6)),"Unknown",VBLookup($F764,Сектора!$B$2:$G$6725,6)))</f>
        <v/>
      </c>
      <c r="AF764" s="146" t="str">
        <f>IF(ISNUMBER($B764),VBLookup(WEEKDAY($B764,2),Служебный!$I$2:$J$8,2),"")</f>
        <v/>
      </c>
      <c r="AG764" s="38" t="str">
        <f t="shared" si="234"/>
        <v/>
      </c>
      <c r="AH764" s="146" t="str">
        <f>IF(ISNUMBER($B764),VBLookup(MONTH($B764),Служебный!$L$2:$M$13,2),"")</f>
        <v/>
      </c>
      <c r="AI764" s="38" t="str">
        <f t="shared" si="235"/>
        <v/>
      </c>
      <c r="AJ764" s="210" t="str">
        <f t="shared" si="236"/>
        <v/>
      </c>
      <c r="AK764" s="211" t="str">
        <f t="shared" si="227"/>
        <v/>
      </c>
      <c r="AL764" s="212" t="str">
        <f t="shared" si="237"/>
        <v/>
      </c>
      <c r="AM764" s="213" t="str">
        <f t="shared" si="240"/>
        <v/>
      </c>
      <c r="AN764" s="213" t="str">
        <f t="shared" si="238"/>
        <v/>
      </c>
      <c r="AO764" s="212" t="str">
        <f t="shared" si="239"/>
        <v/>
      </c>
    </row>
    <row r="765" spans="1:41" x14ac:dyDescent="0.25">
      <c r="A765" s="72">
        <v>764</v>
      </c>
      <c r="B765" s="214"/>
      <c r="C765" s="214"/>
      <c r="D765" s="204"/>
      <c r="E765" s="204"/>
      <c r="F765" s="151"/>
      <c r="G765" s="151"/>
      <c r="H765" s="36"/>
      <c r="I765" s="80"/>
      <c r="J765" s="80"/>
      <c r="K765" s="81"/>
      <c r="L765" s="152"/>
      <c r="M765" s="152"/>
      <c r="N765" s="215"/>
      <c r="O765" s="152"/>
      <c r="P765" s="80"/>
      <c r="Q765" s="37" t="str">
        <f t="shared" si="228"/>
        <v/>
      </c>
      <c r="R765" s="37" t="str">
        <f t="shared" si="229"/>
        <v/>
      </c>
      <c r="S765" s="37" t="str">
        <f t="shared" si="230"/>
        <v/>
      </c>
      <c r="T765" s="69" t="str">
        <f t="shared" si="231"/>
        <v/>
      </c>
      <c r="U765" s="37" t="str">
        <f t="shared" si="225"/>
        <v/>
      </c>
      <c r="V765" s="37" t="str">
        <f t="shared" si="226"/>
        <v/>
      </c>
      <c r="W765" s="206" t="str">
        <f t="shared" si="243"/>
        <v/>
      </c>
      <c r="X765" s="206" t="str">
        <f t="shared" si="244"/>
        <v/>
      </c>
      <c r="Y765" s="37" t="str">
        <f t="shared" si="241"/>
        <v/>
      </c>
      <c r="Z765" s="37" t="str">
        <f t="shared" si="242"/>
        <v/>
      </c>
      <c r="AA765" s="38" t="str">
        <f t="shared" si="232"/>
        <v/>
      </c>
      <c r="AB765" s="39" t="str">
        <f t="shared" si="233"/>
        <v/>
      </c>
      <c r="AC765" s="146" t="str">
        <f>IF(ISBLANK($F765),"",IF(ISNA(VBLookup($F765,Сектора!$B$2:$G$6725,4)),"Unknown",VBLookup($F765,Сектора!$B$2:$G$6725,4)))</f>
        <v/>
      </c>
      <c r="AD765" s="146" t="str">
        <f>IF(ISBLANK($F765),"",IF(ISNA(VBLookup($F765,Сектора!$B$2:$G$6725,3)),"Unknown",VBLookup($F765,Сектора!$B$2:$G$6725,3)))</f>
        <v/>
      </c>
      <c r="AE765" s="146" t="str">
        <f>IF(ISBLANK($F765),"",IF(ISNA(VBLookup($F765,Сектора!$B$2:$G$6725,6)),"Unknown",VBLookup($F765,Сектора!$B$2:$G$6725,6)))</f>
        <v/>
      </c>
      <c r="AF765" s="146" t="str">
        <f>IF(ISNUMBER($B765),VBLookup(WEEKDAY($B765,2),Служебный!$I$2:$J$8,2),"")</f>
        <v/>
      </c>
      <c r="AG765" s="38" t="str">
        <f t="shared" si="234"/>
        <v/>
      </c>
      <c r="AH765" s="146" t="str">
        <f>IF(ISNUMBER($B765),VBLookup(MONTH($B765),Служебный!$L$2:$M$13,2),"")</f>
        <v/>
      </c>
      <c r="AI765" s="38" t="str">
        <f t="shared" si="235"/>
        <v/>
      </c>
      <c r="AJ765" s="210" t="str">
        <f t="shared" si="236"/>
        <v/>
      </c>
      <c r="AK765" s="211" t="str">
        <f t="shared" si="227"/>
        <v/>
      </c>
      <c r="AL765" s="212" t="str">
        <f t="shared" si="237"/>
        <v/>
      </c>
      <c r="AM765" s="213" t="str">
        <f t="shared" si="240"/>
        <v/>
      </c>
      <c r="AN765" s="213" t="str">
        <f t="shared" si="238"/>
        <v/>
      </c>
      <c r="AO765" s="212" t="str">
        <f t="shared" si="239"/>
        <v/>
      </c>
    </row>
    <row r="766" spans="1:41" x14ac:dyDescent="0.25">
      <c r="A766" s="72">
        <v>765</v>
      </c>
      <c r="B766" s="214"/>
      <c r="C766" s="214"/>
      <c r="D766" s="204"/>
      <c r="E766" s="204"/>
      <c r="F766" s="151"/>
      <c r="G766" s="151"/>
      <c r="H766" s="36"/>
      <c r="I766" s="80"/>
      <c r="J766" s="80"/>
      <c r="K766" s="81"/>
      <c r="L766" s="152"/>
      <c r="M766" s="152"/>
      <c r="N766" s="215"/>
      <c r="O766" s="152"/>
      <c r="P766" s="80"/>
      <c r="Q766" s="37" t="str">
        <f t="shared" si="228"/>
        <v/>
      </c>
      <c r="R766" s="37" t="str">
        <f t="shared" si="229"/>
        <v/>
      </c>
      <c r="S766" s="37" t="str">
        <f t="shared" si="230"/>
        <v/>
      </c>
      <c r="T766" s="69" t="str">
        <f t="shared" si="231"/>
        <v/>
      </c>
      <c r="U766" s="37" t="str">
        <f t="shared" si="225"/>
        <v/>
      </c>
      <c r="V766" s="37" t="str">
        <f t="shared" si="226"/>
        <v/>
      </c>
      <c r="W766" s="206" t="str">
        <f t="shared" si="243"/>
        <v/>
      </c>
      <c r="X766" s="206" t="str">
        <f t="shared" si="244"/>
        <v/>
      </c>
      <c r="Y766" s="37" t="str">
        <f t="shared" si="241"/>
        <v/>
      </c>
      <c r="Z766" s="37" t="str">
        <f t="shared" si="242"/>
        <v/>
      </c>
      <c r="AA766" s="38" t="str">
        <f t="shared" si="232"/>
        <v/>
      </c>
      <c r="AB766" s="39" t="str">
        <f t="shared" si="233"/>
        <v/>
      </c>
      <c r="AC766" s="146" t="str">
        <f>IF(ISBLANK($F766),"",IF(ISNA(VBLookup($F766,Сектора!$B$2:$G$6725,4)),"Unknown",VBLookup($F766,Сектора!$B$2:$G$6725,4)))</f>
        <v/>
      </c>
      <c r="AD766" s="146" t="str">
        <f>IF(ISBLANK($F766),"",IF(ISNA(VBLookup($F766,Сектора!$B$2:$G$6725,3)),"Unknown",VBLookup($F766,Сектора!$B$2:$G$6725,3)))</f>
        <v/>
      </c>
      <c r="AE766" s="146" t="str">
        <f>IF(ISBLANK($F766),"",IF(ISNA(VBLookup($F766,Сектора!$B$2:$G$6725,6)),"Unknown",VBLookup($F766,Сектора!$B$2:$G$6725,6)))</f>
        <v/>
      </c>
      <c r="AF766" s="146" t="str">
        <f>IF(ISNUMBER($B766),VBLookup(WEEKDAY($B766,2),Служебный!$I$2:$J$8,2),"")</f>
        <v/>
      </c>
      <c r="AG766" s="38" t="str">
        <f t="shared" si="234"/>
        <v/>
      </c>
      <c r="AH766" s="146" t="str">
        <f>IF(ISNUMBER($B766),VBLookup(MONTH($B766),Служебный!$L$2:$M$13,2),"")</f>
        <v/>
      </c>
      <c r="AI766" s="38" t="str">
        <f t="shared" si="235"/>
        <v/>
      </c>
      <c r="AJ766" s="210" t="str">
        <f t="shared" si="236"/>
        <v/>
      </c>
      <c r="AK766" s="211" t="str">
        <f t="shared" si="227"/>
        <v/>
      </c>
      <c r="AL766" s="212" t="str">
        <f t="shared" si="237"/>
        <v/>
      </c>
      <c r="AM766" s="213" t="str">
        <f t="shared" si="240"/>
        <v/>
      </c>
      <c r="AN766" s="213" t="str">
        <f t="shared" si="238"/>
        <v/>
      </c>
      <c r="AO766" s="212" t="str">
        <f t="shared" si="239"/>
        <v/>
      </c>
    </row>
    <row r="767" spans="1:41" x14ac:dyDescent="0.25">
      <c r="A767" s="72">
        <v>766</v>
      </c>
      <c r="B767" s="214"/>
      <c r="C767" s="214"/>
      <c r="D767" s="204"/>
      <c r="E767" s="204"/>
      <c r="F767" s="151"/>
      <c r="G767" s="151"/>
      <c r="H767" s="36"/>
      <c r="I767" s="80"/>
      <c r="J767" s="80"/>
      <c r="K767" s="81"/>
      <c r="L767" s="152"/>
      <c r="M767" s="152"/>
      <c r="N767" s="215"/>
      <c r="O767" s="152"/>
      <c r="P767" s="80"/>
      <c r="Q767" s="37" t="str">
        <f t="shared" si="228"/>
        <v/>
      </c>
      <c r="R767" s="37" t="str">
        <f t="shared" si="229"/>
        <v/>
      </c>
      <c r="S767" s="37" t="str">
        <f t="shared" si="230"/>
        <v/>
      </c>
      <c r="T767" s="69" t="str">
        <f t="shared" si="231"/>
        <v/>
      </c>
      <c r="U767" s="37" t="str">
        <f t="shared" si="225"/>
        <v/>
      </c>
      <c r="V767" s="37" t="str">
        <f t="shared" si="226"/>
        <v/>
      </c>
      <c r="W767" s="206" t="str">
        <f t="shared" si="243"/>
        <v/>
      </c>
      <c r="X767" s="206" t="str">
        <f t="shared" si="244"/>
        <v/>
      </c>
      <c r="Y767" s="37" t="str">
        <f t="shared" si="241"/>
        <v/>
      </c>
      <c r="Z767" s="37" t="str">
        <f t="shared" si="242"/>
        <v/>
      </c>
      <c r="AA767" s="38" t="str">
        <f t="shared" si="232"/>
        <v/>
      </c>
      <c r="AB767" s="39" t="str">
        <f t="shared" si="233"/>
        <v/>
      </c>
      <c r="AC767" s="146" t="str">
        <f>IF(ISBLANK($F767),"",IF(ISNA(VBLookup($F767,Сектора!$B$2:$G$6725,4)),"Unknown",VBLookup($F767,Сектора!$B$2:$G$6725,4)))</f>
        <v/>
      </c>
      <c r="AD767" s="146" t="str">
        <f>IF(ISBLANK($F767),"",IF(ISNA(VBLookup($F767,Сектора!$B$2:$G$6725,3)),"Unknown",VBLookup($F767,Сектора!$B$2:$G$6725,3)))</f>
        <v/>
      </c>
      <c r="AE767" s="146" t="str">
        <f>IF(ISBLANK($F767),"",IF(ISNA(VBLookup($F767,Сектора!$B$2:$G$6725,6)),"Unknown",VBLookup($F767,Сектора!$B$2:$G$6725,6)))</f>
        <v/>
      </c>
      <c r="AF767" s="146" t="str">
        <f>IF(ISNUMBER($B767),VBLookup(WEEKDAY($B767,2),Служебный!$I$2:$J$8,2),"")</f>
        <v/>
      </c>
      <c r="AG767" s="38" t="str">
        <f t="shared" si="234"/>
        <v/>
      </c>
      <c r="AH767" s="146" t="str">
        <f>IF(ISNUMBER($B767),VBLookup(MONTH($B767),Служебный!$L$2:$M$13,2),"")</f>
        <v/>
      </c>
      <c r="AI767" s="38" t="str">
        <f t="shared" si="235"/>
        <v/>
      </c>
      <c r="AJ767" s="210" t="str">
        <f t="shared" si="236"/>
        <v/>
      </c>
      <c r="AK767" s="211" t="str">
        <f t="shared" si="227"/>
        <v/>
      </c>
      <c r="AL767" s="212" t="str">
        <f t="shared" si="237"/>
        <v/>
      </c>
      <c r="AM767" s="213" t="str">
        <f t="shared" si="240"/>
        <v/>
      </c>
      <c r="AN767" s="213" t="str">
        <f t="shared" si="238"/>
        <v/>
      </c>
      <c r="AO767" s="212" t="str">
        <f t="shared" si="239"/>
        <v/>
      </c>
    </row>
    <row r="768" spans="1:41" x14ac:dyDescent="0.25">
      <c r="A768" s="72">
        <v>767</v>
      </c>
      <c r="B768" s="214"/>
      <c r="C768" s="214"/>
      <c r="D768" s="204"/>
      <c r="E768" s="204"/>
      <c r="F768" s="151"/>
      <c r="G768" s="151"/>
      <c r="H768" s="36"/>
      <c r="I768" s="80"/>
      <c r="J768" s="80"/>
      <c r="K768" s="81"/>
      <c r="L768" s="152"/>
      <c r="M768" s="152"/>
      <c r="N768" s="215"/>
      <c r="O768" s="152"/>
      <c r="P768" s="80"/>
      <c r="Q768" s="37" t="str">
        <f t="shared" si="228"/>
        <v/>
      </c>
      <c r="R768" s="37" t="str">
        <f t="shared" si="229"/>
        <v/>
      </c>
      <c r="S768" s="37" t="str">
        <f t="shared" si="230"/>
        <v/>
      </c>
      <c r="T768" s="69" t="str">
        <f t="shared" si="231"/>
        <v/>
      </c>
      <c r="U768" s="37" t="str">
        <f t="shared" si="225"/>
        <v/>
      </c>
      <c r="V768" s="37" t="str">
        <f t="shared" si="226"/>
        <v/>
      </c>
      <c r="W768" s="206" t="str">
        <f t="shared" si="243"/>
        <v/>
      </c>
      <c r="X768" s="206" t="str">
        <f t="shared" si="244"/>
        <v/>
      </c>
      <c r="Y768" s="37" t="str">
        <f t="shared" si="241"/>
        <v/>
      </c>
      <c r="Z768" s="37" t="str">
        <f t="shared" si="242"/>
        <v/>
      </c>
      <c r="AA768" s="38" t="str">
        <f t="shared" si="232"/>
        <v/>
      </c>
      <c r="AB768" s="39" t="str">
        <f t="shared" si="233"/>
        <v/>
      </c>
      <c r="AC768" s="146" t="str">
        <f>IF(ISBLANK($F768),"",IF(ISNA(VBLookup($F768,Сектора!$B$2:$G$6725,4)),"Unknown",VBLookup($F768,Сектора!$B$2:$G$6725,4)))</f>
        <v/>
      </c>
      <c r="AD768" s="146" t="str">
        <f>IF(ISBLANK($F768),"",IF(ISNA(VBLookup($F768,Сектора!$B$2:$G$6725,3)),"Unknown",VBLookup($F768,Сектора!$B$2:$G$6725,3)))</f>
        <v/>
      </c>
      <c r="AE768" s="146" t="str">
        <f>IF(ISBLANK($F768),"",IF(ISNA(VBLookup($F768,Сектора!$B$2:$G$6725,6)),"Unknown",VBLookup($F768,Сектора!$B$2:$G$6725,6)))</f>
        <v/>
      </c>
      <c r="AF768" s="146" t="str">
        <f>IF(ISNUMBER($B768),VBLookup(WEEKDAY($B768,2),Служебный!$I$2:$J$8,2),"")</f>
        <v/>
      </c>
      <c r="AG768" s="38" t="str">
        <f t="shared" si="234"/>
        <v/>
      </c>
      <c r="AH768" s="146" t="str">
        <f>IF(ISNUMBER($B768),VBLookup(MONTH($B768),Служебный!$L$2:$M$13,2),"")</f>
        <v/>
      </c>
      <c r="AI768" s="38" t="str">
        <f t="shared" si="235"/>
        <v/>
      </c>
      <c r="AJ768" s="210" t="str">
        <f t="shared" si="236"/>
        <v/>
      </c>
      <c r="AK768" s="211" t="str">
        <f t="shared" si="227"/>
        <v/>
      </c>
      <c r="AL768" s="212" t="str">
        <f t="shared" si="237"/>
        <v/>
      </c>
      <c r="AM768" s="213" t="str">
        <f t="shared" si="240"/>
        <v/>
      </c>
      <c r="AN768" s="213" t="str">
        <f t="shared" si="238"/>
        <v/>
      </c>
      <c r="AO768" s="212" t="str">
        <f t="shared" si="239"/>
        <v/>
      </c>
    </row>
    <row r="769" spans="1:41" x14ac:dyDescent="0.25">
      <c r="A769" s="72">
        <v>768</v>
      </c>
      <c r="B769" s="214"/>
      <c r="C769" s="214"/>
      <c r="D769" s="204"/>
      <c r="E769" s="204"/>
      <c r="F769" s="151"/>
      <c r="G769" s="151"/>
      <c r="H769" s="36"/>
      <c r="I769" s="80"/>
      <c r="J769" s="80"/>
      <c r="K769" s="81"/>
      <c r="L769" s="152"/>
      <c r="M769" s="152"/>
      <c r="N769" s="215"/>
      <c r="O769" s="152"/>
      <c r="P769" s="80"/>
      <c r="Q769" s="37" t="str">
        <f t="shared" si="228"/>
        <v/>
      </c>
      <c r="R769" s="37" t="str">
        <f t="shared" si="229"/>
        <v/>
      </c>
      <c r="S769" s="37" t="str">
        <f t="shared" si="230"/>
        <v/>
      </c>
      <c r="T769" s="69" t="str">
        <f t="shared" si="231"/>
        <v/>
      </c>
      <c r="U769" s="37" t="str">
        <f t="shared" si="225"/>
        <v/>
      </c>
      <c r="V769" s="37" t="str">
        <f t="shared" si="226"/>
        <v/>
      </c>
      <c r="W769" s="206" t="str">
        <f t="shared" si="243"/>
        <v/>
      </c>
      <c r="X769" s="206" t="str">
        <f t="shared" si="244"/>
        <v/>
      </c>
      <c r="Y769" s="37" t="str">
        <f t="shared" si="241"/>
        <v/>
      </c>
      <c r="Z769" s="37" t="str">
        <f t="shared" si="242"/>
        <v/>
      </c>
      <c r="AA769" s="38" t="str">
        <f t="shared" si="232"/>
        <v/>
      </c>
      <c r="AB769" s="39" t="str">
        <f t="shared" si="233"/>
        <v/>
      </c>
      <c r="AC769" s="146" t="str">
        <f>IF(ISBLANK($F769),"",IF(ISNA(VBLookup($F769,Сектора!$B$2:$G$6725,4)),"Unknown",VBLookup($F769,Сектора!$B$2:$G$6725,4)))</f>
        <v/>
      </c>
      <c r="AD769" s="146" t="str">
        <f>IF(ISBLANK($F769),"",IF(ISNA(VBLookup($F769,Сектора!$B$2:$G$6725,3)),"Unknown",VBLookup($F769,Сектора!$B$2:$G$6725,3)))</f>
        <v/>
      </c>
      <c r="AE769" s="146" t="str">
        <f>IF(ISBLANK($F769),"",IF(ISNA(VBLookup($F769,Сектора!$B$2:$G$6725,6)),"Unknown",VBLookup($F769,Сектора!$B$2:$G$6725,6)))</f>
        <v/>
      </c>
      <c r="AF769" s="146" t="str">
        <f>IF(ISNUMBER($B769),VBLookup(WEEKDAY($B769,2),Служебный!$I$2:$J$8,2),"")</f>
        <v/>
      </c>
      <c r="AG769" s="38" t="str">
        <f t="shared" si="234"/>
        <v/>
      </c>
      <c r="AH769" s="146" t="str">
        <f>IF(ISNUMBER($B769),VBLookup(MONTH($B769),Служебный!$L$2:$M$13,2),"")</f>
        <v/>
      </c>
      <c r="AI769" s="38" t="str">
        <f t="shared" si="235"/>
        <v/>
      </c>
      <c r="AJ769" s="210" t="str">
        <f t="shared" si="236"/>
        <v/>
      </c>
      <c r="AK769" s="211" t="str">
        <f t="shared" si="227"/>
        <v/>
      </c>
      <c r="AL769" s="212" t="str">
        <f t="shared" si="237"/>
        <v/>
      </c>
      <c r="AM769" s="213" t="str">
        <f t="shared" si="240"/>
        <v/>
      </c>
      <c r="AN769" s="213" t="str">
        <f t="shared" si="238"/>
        <v/>
      </c>
      <c r="AO769" s="212" t="str">
        <f t="shared" si="239"/>
        <v/>
      </c>
    </row>
    <row r="770" spans="1:41" x14ac:dyDescent="0.25">
      <c r="A770" s="72">
        <v>769</v>
      </c>
      <c r="B770" s="214"/>
      <c r="C770" s="214"/>
      <c r="D770" s="204"/>
      <c r="E770" s="204"/>
      <c r="F770" s="151"/>
      <c r="G770" s="151"/>
      <c r="H770" s="36"/>
      <c r="I770" s="80"/>
      <c r="J770" s="80"/>
      <c r="K770" s="81"/>
      <c r="L770" s="152"/>
      <c r="M770" s="152"/>
      <c r="N770" s="215"/>
      <c r="O770" s="152"/>
      <c r="P770" s="80"/>
      <c r="Q770" s="37" t="str">
        <f t="shared" si="228"/>
        <v/>
      </c>
      <c r="R770" s="37" t="str">
        <f t="shared" si="229"/>
        <v/>
      </c>
      <c r="S770" s="37" t="str">
        <f t="shared" si="230"/>
        <v/>
      </c>
      <c r="T770" s="69" t="str">
        <f t="shared" si="231"/>
        <v/>
      </c>
      <c r="U770" s="37" t="str">
        <f t="shared" ref="U770:U833" si="245">IF(AND(NOT(ISBLANK($G770)),ISNUMBER($R770),ISNUMBER($S770)),ROUND(IF($G770="S",$R770-$S770,$S770-$R770),2),"")</f>
        <v/>
      </c>
      <c r="V770" s="37" t="str">
        <f t="shared" ref="V770:V833" si="246">IF(AND(ISNUMBER($Q770),ISNUMBER($U770)),ROUND($U770-$Q770,2),"")</f>
        <v/>
      </c>
      <c r="W770" s="206" t="str">
        <f t="shared" si="243"/>
        <v/>
      </c>
      <c r="X770" s="206" t="str">
        <f t="shared" si="244"/>
        <v/>
      </c>
      <c r="Y770" s="37" t="str">
        <f t="shared" si="241"/>
        <v/>
      </c>
      <c r="Z770" s="37" t="str">
        <f t="shared" si="242"/>
        <v/>
      </c>
      <c r="AA770" s="38" t="str">
        <f t="shared" si="232"/>
        <v/>
      </c>
      <c r="AB770" s="39" t="str">
        <f t="shared" si="233"/>
        <v/>
      </c>
      <c r="AC770" s="146" t="str">
        <f>IF(ISBLANK($F770),"",IF(ISNA(VBLookup($F770,Сектора!$B$2:$G$6725,4)),"Unknown",VBLookup($F770,Сектора!$B$2:$G$6725,4)))</f>
        <v/>
      </c>
      <c r="AD770" s="146" t="str">
        <f>IF(ISBLANK($F770),"",IF(ISNA(VBLookup($F770,Сектора!$B$2:$G$6725,3)),"Unknown",VBLookup($F770,Сектора!$B$2:$G$6725,3)))</f>
        <v/>
      </c>
      <c r="AE770" s="146" t="str">
        <f>IF(ISBLANK($F770),"",IF(ISNA(VBLookup($F770,Сектора!$B$2:$G$6725,6)),"Unknown",VBLookup($F770,Сектора!$B$2:$G$6725,6)))</f>
        <v/>
      </c>
      <c r="AF770" s="146" t="str">
        <f>IF(ISNUMBER($B770),VBLookup(WEEKDAY($B770,2),Служебный!$I$2:$J$8,2),"")</f>
        <v/>
      </c>
      <c r="AG770" s="38" t="str">
        <f t="shared" si="234"/>
        <v/>
      </c>
      <c r="AH770" s="146" t="str">
        <f>IF(ISNUMBER($B770),VBLookup(MONTH($B770),Служебный!$L$2:$M$13,2),"")</f>
        <v/>
      </c>
      <c r="AI770" s="38" t="str">
        <f t="shared" si="235"/>
        <v/>
      </c>
      <c r="AJ770" s="210" t="str">
        <f t="shared" si="236"/>
        <v/>
      </c>
      <c r="AK770" s="211" t="str">
        <f t="shared" ref="AK770:AK833" si="247">IF(ISNUMBER($AA770),MROUND($AA770,10),"")</f>
        <v/>
      </c>
      <c r="AL770" s="212" t="str">
        <f t="shared" si="237"/>
        <v/>
      </c>
      <c r="AM770" s="213" t="str">
        <f t="shared" si="240"/>
        <v/>
      </c>
      <c r="AN770" s="213" t="str">
        <f t="shared" si="238"/>
        <v/>
      </c>
      <c r="AO770" s="212" t="str">
        <f t="shared" si="239"/>
        <v/>
      </c>
    </row>
    <row r="771" spans="1:41" x14ac:dyDescent="0.25">
      <c r="A771" s="72">
        <v>770</v>
      </c>
      <c r="B771" s="214"/>
      <c r="C771" s="214"/>
      <c r="D771" s="204"/>
      <c r="E771" s="204"/>
      <c r="F771" s="151"/>
      <c r="G771" s="151"/>
      <c r="H771" s="36"/>
      <c r="I771" s="80"/>
      <c r="J771" s="80"/>
      <c r="K771" s="81"/>
      <c r="L771" s="152"/>
      <c r="M771" s="152"/>
      <c r="N771" s="215"/>
      <c r="O771" s="152"/>
      <c r="P771" s="80"/>
      <c r="Q771" s="37" t="str">
        <f t="shared" ref="Q771:Q834" si="248">IF(AND(ISNUMBER($K771),ISNUMBER($P771)),$P771*$K771/100,"")</f>
        <v/>
      </c>
      <c r="R771" s="37" t="str">
        <f t="shared" ref="R771:R834" si="249">IF(AND(ISNUMBER($I771),ISNUMBER($K771)),$I771*$K771,"")</f>
        <v/>
      </c>
      <c r="S771" s="37" t="str">
        <f t="shared" ref="S771:S834" si="250">IF(AND(ISNUMBER($J771),ISNUMBER($K771)),$J771*$K771,"")</f>
        <v/>
      </c>
      <c r="T771" s="69" t="str">
        <f t="shared" ref="T771:T834" si="251">IF(AND(NOT(ISBLANK($G771)),ISNUMBER($I771),ISNUMBER($J771)),IF($G771="S",$I771-$J771,$J771-$I771)*100,"")</f>
        <v/>
      </c>
      <c r="U771" s="37" t="str">
        <f t="shared" si="245"/>
        <v/>
      </c>
      <c r="V771" s="37" t="str">
        <f t="shared" si="246"/>
        <v/>
      </c>
      <c r="W771" s="206" t="str">
        <f t="shared" si="243"/>
        <v/>
      </c>
      <c r="X771" s="206" t="str">
        <f t="shared" si="244"/>
        <v/>
      </c>
      <c r="Y771" s="37" t="str">
        <f t="shared" si="241"/>
        <v/>
      </c>
      <c r="Z771" s="37" t="str">
        <f t="shared" si="242"/>
        <v/>
      </c>
      <c r="AA771" s="38" t="str">
        <f t="shared" ref="AA771:AA834" si="252">IF(AND(ISNUMBER($C771),ISNUMBER($E771),ISNUMBER($B771),ISNUMBER($D771)),(($C771+$E771)-($B771+$D771))*1440,"")</f>
        <v/>
      </c>
      <c r="AB771" s="39" t="str">
        <f t="shared" ref="AB771:AB834" si="253">IF(AND(NOT(ISBLANK($G771)),ISNUMBER($I771),ISNUMBER($J771)),IF(AND(ISNUMBER($H771),ABS($I771-$H771)&gt;0),ROUND(IF($G771="S",$I771-$J771,$J771-$I771)/ABS($I771-$H771)/0.5,0)*0.5,0),"")</f>
        <v/>
      </c>
      <c r="AC771" s="146" t="str">
        <f>IF(ISBLANK($F771),"",IF(ISNA(VBLookup($F771,Сектора!$B$2:$G$6725,4)),"Unknown",VBLookup($F771,Сектора!$B$2:$G$6725,4)))</f>
        <v/>
      </c>
      <c r="AD771" s="146" t="str">
        <f>IF(ISBLANK($F771),"",IF(ISNA(VBLookup($F771,Сектора!$B$2:$G$6725,3)),"Unknown",VBLookup($F771,Сектора!$B$2:$G$6725,3)))</f>
        <v/>
      </c>
      <c r="AE771" s="146" t="str">
        <f>IF(ISBLANK($F771),"",IF(ISNA(VBLookup($F771,Сектора!$B$2:$G$6725,6)),"Unknown",VBLookup($F771,Сектора!$B$2:$G$6725,6)))</f>
        <v/>
      </c>
      <c r="AF771" s="146" t="str">
        <f>IF(ISNUMBER($B771),VBLookup(WEEKDAY($B771,2),Служебный!$I$2:$J$8,2),"")</f>
        <v/>
      </c>
      <c r="AG771" s="38" t="str">
        <f t="shared" ref="AG771:AG834" si="254">IF(ISNUMBER($B771),WEEKNUM($B771,2),"")</f>
        <v/>
      </c>
      <c r="AH771" s="146" t="str">
        <f>IF(ISNUMBER($B771),VBLookup(MONTH($B771),Служебный!$L$2:$M$13,2),"")</f>
        <v/>
      </c>
      <c r="AI771" s="38" t="str">
        <f t="shared" ref="AI771:AI834" si="255">IF(ISNUMBER($B771),YEAR($B771),"")</f>
        <v/>
      </c>
      <c r="AJ771" s="210" t="str">
        <f t="shared" ref="AJ771:AJ834" si="256">IF(ISNUMBER($D771),MROUND($D771,1/48),"")</f>
        <v/>
      </c>
      <c r="AK771" s="211" t="str">
        <f t="shared" si="247"/>
        <v/>
      </c>
      <c r="AL771" s="212" t="str">
        <f t="shared" ref="AL771:AL834" si="257">IF(ISNUMBER($I771),MROUND($I771,5),"")</f>
        <v/>
      </c>
      <c r="AM771" s="213" t="str">
        <f t="shared" si="240"/>
        <v/>
      </c>
      <c r="AN771" s="213" t="str">
        <f t="shared" ref="AN771:AN834" si="258">IF(ISNUMBER($Z771),IF($B771&lt;&gt;$B772,$Z771,0),"")</f>
        <v/>
      </c>
      <c r="AO771" s="212" t="str">
        <f t="shared" ref="AO771:AO834" si="259">IF(ISNUMBER($K771),$K771*2,"")</f>
        <v/>
      </c>
    </row>
    <row r="772" spans="1:41" x14ac:dyDescent="0.25">
      <c r="A772" s="72">
        <v>771</v>
      </c>
      <c r="B772" s="214"/>
      <c r="C772" s="214"/>
      <c r="D772" s="204"/>
      <c r="E772" s="204"/>
      <c r="F772" s="151"/>
      <c r="G772" s="151"/>
      <c r="H772" s="36"/>
      <c r="I772" s="80"/>
      <c r="J772" s="80"/>
      <c r="K772" s="81"/>
      <c r="L772" s="152"/>
      <c r="M772" s="152"/>
      <c r="N772" s="215"/>
      <c r="O772" s="152"/>
      <c r="P772" s="80"/>
      <c r="Q772" s="37" t="str">
        <f t="shared" si="248"/>
        <v/>
      </c>
      <c r="R772" s="37" t="str">
        <f t="shared" si="249"/>
        <v/>
      </c>
      <c r="S772" s="37" t="str">
        <f t="shared" si="250"/>
        <v/>
      </c>
      <c r="T772" s="69" t="str">
        <f t="shared" si="251"/>
        <v/>
      </c>
      <c r="U772" s="37" t="str">
        <f t="shared" si="245"/>
        <v/>
      </c>
      <c r="V772" s="37" t="str">
        <f t="shared" si="246"/>
        <v/>
      </c>
      <c r="W772" s="206" t="str">
        <f t="shared" si="243"/>
        <v/>
      </c>
      <c r="X772" s="206" t="str">
        <f t="shared" si="244"/>
        <v/>
      </c>
      <c r="Y772" s="37" t="str">
        <f t="shared" si="241"/>
        <v/>
      </c>
      <c r="Z772" s="37" t="str">
        <f t="shared" si="242"/>
        <v/>
      </c>
      <c r="AA772" s="38" t="str">
        <f t="shared" si="252"/>
        <v/>
      </c>
      <c r="AB772" s="39" t="str">
        <f t="shared" si="253"/>
        <v/>
      </c>
      <c r="AC772" s="146" t="str">
        <f>IF(ISBLANK($F772),"",IF(ISNA(VBLookup($F772,Сектора!$B$2:$G$6725,4)),"Unknown",VBLookup($F772,Сектора!$B$2:$G$6725,4)))</f>
        <v/>
      </c>
      <c r="AD772" s="146" t="str">
        <f>IF(ISBLANK($F772),"",IF(ISNA(VBLookup($F772,Сектора!$B$2:$G$6725,3)),"Unknown",VBLookup($F772,Сектора!$B$2:$G$6725,3)))</f>
        <v/>
      </c>
      <c r="AE772" s="146" t="str">
        <f>IF(ISBLANK($F772),"",IF(ISNA(VBLookup($F772,Сектора!$B$2:$G$6725,6)),"Unknown",VBLookup($F772,Сектора!$B$2:$G$6725,6)))</f>
        <v/>
      </c>
      <c r="AF772" s="146" t="str">
        <f>IF(ISNUMBER($B772),VBLookup(WEEKDAY($B772,2),Служебный!$I$2:$J$8,2),"")</f>
        <v/>
      </c>
      <c r="AG772" s="38" t="str">
        <f t="shared" si="254"/>
        <v/>
      </c>
      <c r="AH772" s="146" t="str">
        <f>IF(ISNUMBER($B772),VBLookup(MONTH($B772),Служебный!$L$2:$M$13,2),"")</f>
        <v/>
      </c>
      <c r="AI772" s="38" t="str">
        <f t="shared" si="255"/>
        <v/>
      </c>
      <c r="AJ772" s="210" t="str">
        <f t="shared" si="256"/>
        <v/>
      </c>
      <c r="AK772" s="211" t="str">
        <f t="shared" si="247"/>
        <v/>
      </c>
      <c r="AL772" s="212" t="str">
        <f t="shared" si="257"/>
        <v/>
      </c>
      <c r="AM772" s="213" t="str">
        <f t="shared" ref="AM772:AM835" si="260">IF(AND(ISNUMBER($Z772),ISNUMBER($AN771)),$AN771,"")</f>
        <v/>
      </c>
      <c r="AN772" s="213" t="str">
        <f t="shared" si="258"/>
        <v/>
      </c>
      <c r="AO772" s="212" t="str">
        <f t="shared" si="259"/>
        <v/>
      </c>
    </row>
    <row r="773" spans="1:41" x14ac:dyDescent="0.25">
      <c r="A773" s="72">
        <v>772</v>
      </c>
      <c r="B773" s="214"/>
      <c r="C773" s="214"/>
      <c r="D773" s="204"/>
      <c r="E773" s="204"/>
      <c r="F773" s="151"/>
      <c r="G773" s="151"/>
      <c r="H773" s="36"/>
      <c r="I773" s="80"/>
      <c r="J773" s="80"/>
      <c r="K773" s="81"/>
      <c r="L773" s="152"/>
      <c r="M773" s="152"/>
      <c r="N773" s="215"/>
      <c r="O773" s="152"/>
      <c r="P773" s="80"/>
      <c r="Q773" s="37" t="str">
        <f t="shared" si="248"/>
        <v/>
      </c>
      <c r="R773" s="37" t="str">
        <f t="shared" si="249"/>
        <v/>
      </c>
      <c r="S773" s="37" t="str">
        <f t="shared" si="250"/>
        <v/>
      </c>
      <c r="T773" s="69" t="str">
        <f t="shared" si="251"/>
        <v/>
      </c>
      <c r="U773" s="37" t="str">
        <f t="shared" si="245"/>
        <v/>
      </c>
      <c r="V773" s="37" t="str">
        <f t="shared" si="246"/>
        <v/>
      </c>
      <c r="W773" s="206" t="str">
        <f t="shared" si="243"/>
        <v/>
      </c>
      <c r="X773" s="206" t="str">
        <f t="shared" si="244"/>
        <v/>
      </c>
      <c r="Y773" s="37" t="str">
        <f t="shared" si="241"/>
        <v/>
      </c>
      <c r="Z773" s="37" t="str">
        <f t="shared" si="242"/>
        <v/>
      </c>
      <c r="AA773" s="38" t="str">
        <f t="shared" si="252"/>
        <v/>
      </c>
      <c r="AB773" s="39" t="str">
        <f t="shared" si="253"/>
        <v/>
      </c>
      <c r="AC773" s="146" t="str">
        <f>IF(ISBLANK($F773),"",IF(ISNA(VBLookup($F773,Сектора!$B$2:$G$6725,4)),"Unknown",VBLookup($F773,Сектора!$B$2:$G$6725,4)))</f>
        <v/>
      </c>
      <c r="AD773" s="146" t="str">
        <f>IF(ISBLANK($F773),"",IF(ISNA(VBLookup($F773,Сектора!$B$2:$G$6725,3)),"Unknown",VBLookup($F773,Сектора!$B$2:$G$6725,3)))</f>
        <v/>
      </c>
      <c r="AE773" s="146" t="str">
        <f>IF(ISBLANK($F773),"",IF(ISNA(VBLookup($F773,Сектора!$B$2:$G$6725,6)),"Unknown",VBLookup($F773,Сектора!$B$2:$G$6725,6)))</f>
        <v/>
      </c>
      <c r="AF773" s="146" t="str">
        <f>IF(ISNUMBER($B773),VBLookup(WEEKDAY($B773,2),Служебный!$I$2:$J$8,2),"")</f>
        <v/>
      </c>
      <c r="AG773" s="38" t="str">
        <f t="shared" si="254"/>
        <v/>
      </c>
      <c r="AH773" s="146" t="str">
        <f>IF(ISNUMBER($B773),VBLookup(MONTH($B773),Служебный!$L$2:$M$13,2),"")</f>
        <v/>
      </c>
      <c r="AI773" s="38" t="str">
        <f t="shared" si="255"/>
        <v/>
      </c>
      <c r="AJ773" s="210" t="str">
        <f t="shared" si="256"/>
        <v/>
      </c>
      <c r="AK773" s="211" t="str">
        <f t="shared" si="247"/>
        <v/>
      </c>
      <c r="AL773" s="212" t="str">
        <f t="shared" si="257"/>
        <v/>
      </c>
      <c r="AM773" s="213" t="str">
        <f t="shared" si="260"/>
        <v/>
      </c>
      <c r="AN773" s="213" t="str">
        <f t="shared" si="258"/>
        <v/>
      </c>
      <c r="AO773" s="212" t="str">
        <f t="shared" si="259"/>
        <v/>
      </c>
    </row>
    <row r="774" spans="1:41" x14ac:dyDescent="0.25">
      <c r="A774" s="72">
        <v>773</v>
      </c>
      <c r="B774" s="214"/>
      <c r="C774" s="214"/>
      <c r="D774" s="204"/>
      <c r="E774" s="204"/>
      <c r="F774" s="151"/>
      <c r="G774" s="151"/>
      <c r="H774" s="36"/>
      <c r="I774" s="80"/>
      <c r="J774" s="80"/>
      <c r="K774" s="81"/>
      <c r="L774" s="152"/>
      <c r="M774" s="152"/>
      <c r="N774" s="215"/>
      <c r="O774" s="152"/>
      <c r="P774" s="80"/>
      <c r="Q774" s="37" t="str">
        <f t="shared" si="248"/>
        <v/>
      </c>
      <c r="R774" s="37" t="str">
        <f t="shared" si="249"/>
        <v/>
      </c>
      <c r="S774" s="37" t="str">
        <f t="shared" si="250"/>
        <v/>
      </c>
      <c r="T774" s="69" t="str">
        <f t="shared" si="251"/>
        <v/>
      </c>
      <c r="U774" s="37" t="str">
        <f t="shared" si="245"/>
        <v/>
      </c>
      <c r="V774" s="37" t="str">
        <f t="shared" si="246"/>
        <v/>
      </c>
      <c r="W774" s="206" t="str">
        <f t="shared" si="243"/>
        <v/>
      </c>
      <c r="X774" s="206" t="str">
        <f t="shared" si="244"/>
        <v/>
      </c>
      <c r="Y774" s="37" t="str">
        <f t="shared" si="241"/>
        <v/>
      </c>
      <c r="Z774" s="37" t="str">
        <f t="shared" si="242"/>
        <v/>
      </c>
      <c r="AA774" s="38" t="str">
        <f t="shared" si="252"/>
        <v/>
      </c>
      <c r="AB774" s="39" t="str">
        <f t="shared" si="253"/>
        <v/>
      </c>
      <c r="AC774" s="146" t="str">
        <f>IF(ISBLANK($F774),"",IF(ISNA(VBLookup($F774,Сектора!$B$2:$G$6725,4)),"Unknown",VBLookup($F774,Сектора!$B$2:$G$6725,4)))</f>
        <v/>
      </c>
      <c r="AD774" s="146" t="str">
        <f>IF(ISBLANK($F774),"",IF(ISNA(VBLookup($F774,Сектора!$B$2:$G$6725,3)),"Unknown",VBLookup($F774,Сектора!$B$2:$G$6725,3)))</f>
        <v/>
      </c>
      <c r="AE774" s="146" t="str">
        <f>IF(ISBLANK($F774),"",IF(ISNA(VBLookup($F774,Сектора!$B$2:$G$6725,6)),"Unknown",VBLookup($F774,Сектора!$B$2:$G$6725,6)))</f>
        <v/>
      </c>
      <c r="AF774" s="146" t="str">
        <f>IF(ISNUMBER($B774),VBLookup(WEEKDAY($B774,2),Служебный!$I$2:$J$8,2),"")</f>
        <v/>
      </c>
      <c r="AG774" s="38" t="str">
        <f t="shared" si="254"/>
        <v/>
      </c>
      <c r="AH774" s="146" t="str">
        <f>IF(ISNUMBER($B774),VBLookup(MONTH($B774),Служебный!$L$2:$M$13,2),"")</f>
        <v/>
      </c>
      <c r="AI774" s="38" t="str">
        <f t="shared" si="255"/>
        <v/>
      </c>
      <c r="AJ774" s="210" t="str">
        <f t="shared" si="256"/>
        <v/>
      </c>
      <c r="AK774" s="211" t="str">
        <f t="shared" si="247"/>
        <v/>
      </c>
      <c r="AL774" s="212" t="str">
        <f t="shared" si="257"/>
        <v/>
      </c>
      <c r="AM774" s="213" t="str">
        <f t="shared" si="260"/>
        <v/>
      </c>
      <c r="AN774" s="213" t="str">
        <f t="shared" si="258"/>
        <v/>
      </c>
      <c r="AO774" s="212" t="str">
        <f t="shared" si="259"/>
        <v/>
      </c>
    </row>
    <row r="775" spans="1:41" x14ac:dyDescent="0.25">
      <c r="A775" s="72">
        <v>774</v>
      </c>
      <c r="B775" s="214"/>
      <c r="C775" s="214"/>
      <c r="D775" s="204"/>
      <c r="E775" s="204"/>
      <c r="F775" s="151"/>
      <c r="G775" s="151"/>
      <c r="H775" s="36"/>
      <c r="I775" s="80"/>
      <c r="J775" s="80"/>
      <c r="K775" s="81"/>
      <c r="L775" s="152"/>
      <c r="M775" s="152"/>
      <c r="N775" s="215"/>
      <c r="O775" s="152"/>
      <c r="P775" s="80"/>
      <c r="Q775" s="37" t="str">
        <f t="shared" si="248"/>
        <v/>
      </c>
      <c r="R775" s="37" t="str">
        <f t="shared" si="249"/>
        <v/>
      </c>
      <c r="S775" s="37" t="str">
        <f t="shared" si="250"/>
        <v/>
      </c>
      <c r="T775" s="69" t="str">
        <f t="shared" si="251"/>
        <v/>
      </c>
      <c r="U775" s="37" t="str">
        <f t="shared" si="245"/>
        <v/>
      </c>
      <c r="V775" s="37" t="str">
        <f t="shared" si="246"/>
        <v/>
      </c>
      <c r="W775" s="206" t="str">
        <f t="shared" si="243"/>
        <v/>
      </c>
      <c r="X775" s="206" t="str">
        <f t="shared" si="244"/>
        <v/>
      </c>
      <c r="Y775" s="37" t="str">
        <f t="shared" si="241"/>
        <v/>
      </c>
      <c r="Z775" s="37" t="str">
        <f t="shared" si="242"/>
        <v/>
      </c>
      <c r="AA775" s="38" t="str">
        <f t="shared" si="252"/>
        <v/>
      </c>
      <c r="AB775" s="39" t="str">
        <f t="shared" si="253"/>
        <v/>
      </c>
      <c r="AC775" s="146" t="str">
        <f>IF(ISBLANK($F775),"",IF(ISNA(VBLookup($F775,Сектора!$B$2:$G$6725,4)),"Unknown",VBLookup($F775,Сектора!$B$2:$G$6725,4)))</f>
        <v/>
      </c>
      <c r="AD775" s="146" t="str">
        <f>IF(ISBLANK($F775),"",IF(ISNA(VBLookup($F775,Сектора!$B$2:$G$6725,3)),"Unknown",VBLookup($F775,Сектора!$B$2:$G$6725,3)))</f>
        <v/>
      </c>
      <c r="AE775" s="146" t="str">
        <f>IF(ISBLANK($F775),"",IF(ISNA(VBLookup($F775,Сектора!$B$2:$G$6725,6)),"Unknown",VBLookup($F775,Сектора!$B$2:$G$6725,6)))</f>
        <v/>
      </c>
      <c r="AF775" s="146" t="str">
        <f>IF(ISNUMBER($B775),VBLookup(WEEKDAY($B775,2),Служебный!$I$2:$J$8,2),"")</f>
        <v/>
      </c>
      <c r="AG775" s="38" t="str">
        <f t="shared" si="254"/>
        <v/>
      </c>
      <c r="AH775" s="146" t="str">
        <f>IF(ISNUMBER($B775),VBLookup(MONTH($B775),Служебный!$L$2:$M$13,2),"")</f>
        <v/>
      </c>
      <c r="AI775" s="38" t="str">
        <f t="shared" si="255"/>
        <v/>
      </c>
      <c r="AJ775" s="210" t="str">
        <f t="shared" si="256"/>
        <v/>
      </c>
      <c r="AK775" s="211" t="str">
        <f t="shared" si="247"/>
        <v/>
      </c>
      <c r="AL775" s="212" t="str">
        <f t="shared" si="257"/>
        <v/>
      </c>
      <c r="AM775" s="213" t="str">
        <f t="shared" si="260"/>
        <v/>
      </c>
      <c r="AN775" s="213" t="str">
        <f t="shared" si="258"/>
        <v/>
      </c>
      <c r="AO775" s="212" t="str">
        <f t="shared" si="259"/>
        <v/>
      </c>
    </row>
    <row r="776" spans="1:41" x14ac:dyDescent="0.25">
      <c r="A776" s="72">
        <v>775</v>
      </c>
      <c r="B776" s="214"/>
      <c r="C776" s="214"/>
      <c r="D776" s="204"/>
      <c r="E776" s="204"/>
      <c r="F776" s="151"/>
      <c r="G776" s="151"/>
      <c r="H776" s="36"/>
      <c r="I776" s="80"/>
      <c r="J776" s="80"/>
      <c r="K776" s="81"/>
      <c r="L776" s="152"/>
      <c r="M776" s="152"/>
      <c r="N776" s="215"/>
      <c r="O776" s="152"/>
      <c r="P776" s="80"/>
      <c r="Q776" s="37" t="str">
        <f t="shared" si="248"/>
        <v/>
      </c>
      <c r="R776" s="37" t="str">
        <f t="shared" si="249"/>
        <v/>
      </c>
      <c r="S776" s="37" t="str">
        <f t="shared" si="250"/>
        <v/>
      </c>
      <c r="T776" s="69" t="str">
        <f t="shared" si="251"/>
        <v/>
      </c>
      <c r="U776" s="37" t="str">
        <f t="shared" si="245"/>
        <v/>
      </c>
      <c r="V776" s="37" t="str">
        <f t="shared" si="246"/>
        <v/>
      </c>
      <c r="W776" s="206" t="str">
        <f t="shared" si="243"/>
        <v/>
      </c>
      <c r="X776" s="206" t="str">
        <f t="shared" si="244"/>
        <v/>
      </c>
      <c r="Y776" s="37" t="str">
        <f t="shared" si="241"/>
        <v/>
      </c>
      <c r="Z776" s="37" t="str">
        <f t="shared" si="242"/>
        <v/>
      </c>
      <c r="AA776" s="38" t="str">
        <f t="shared" si="252"/>
        <v/>
      </c>
      <c r="AB776" s="39" t="str">
        <f t="shared" si="253"/>
        <v/>
      </c>
      <c r="AC776" s="146" t="str">
        <f>IF(ISBLANK($F776),"",IF(ISNA(VBLookup($F776,Сектора!$B$2:$G$6725,4)),"Unknown",VBLookup($F776,Сектора!$B$2:$G$6725,4)))</f>
        <v/>
      </c>
      <c r="AD776" s="146" t="str">
        <f>IF(ISBLANK($F776),"",IF(ISNA(VBLookup($F776,Сектора!$B$2:$G$6725,3)),"Unknown",VBLookup($F776,Сектора!$B$2:$G$6725,3)))</f>
        <v/>
      </c>
      <c r="AE776" s="146" t="str">
        <f>IF(ISBLANK($F776),"",IF(ISNA(VBLookup($F776,Сектора!$B$2:$G$6725,6)),"Unknown",VBLookup($F776,Сектора!$B$2:$G$6725,6)))</f>
        <v/>
      </c>
      <c r="AF776" s="146" t="str">
        <f>IF(ISNUMBER($B776),VBLookup(WEEKDAY($B776,2),Служебный!$I$2:$J$8,2),"")</f>
        <v/>
      </c>
      <c r="AG776" s="38" t="str">
        <f t="shared" si="254"/>
        <v/>
      </c>
      <c r="AH776" s="146" t="str">
        <f>IF(ISNUMBER($B776),VBLookup(MONTH($B776),Служебный!$L$2:$M$13,2),"")</f>
        <v/>
      </c>
      <c r="AI776" s="38" t="str">
        <f t="shared" si="255"/>
        <v/>
      </c>
      <c r="AJ776" s="210" t="str">
        <f t="shared" si="256"/>
        <v/>
      </c>
      <c r="AK776" s="211" t="str">
        <f t="shared" si="247"/>
        <v/>
      </c>
      <c r="AL776" s="212" t="str">
        <f t="shared" si="257"/>
        <v/>
      </c>
      <c r="AM776" s="213" t="str">
        <f t="shared" si="260"/>
        <v/>
      </c>
      <c r="AN776" s="213" t="str">
        <f t="shared" si="258"/>
        <v/>
      </c>
      <c r="AO776" s="212" t="str">
        <f t="shared" si="259"/>
        <v/>
      </c>
    </row>
    <row r="777" spans="1:41" x14ac:dyDescent="0.25">
      <c r="A777" s="72">
        <v>776</v>
      </c>
      <c r="B777" s="214"/>
      <c r="C777" s="214"/>
      <c r="D777" s="204"/>
      <c r="E777" s="204"/>
      <c r="F777" s="151"/>
      <c r="G777" s="151"/>
      <c r="H777" s="36"/>
      <c r="I777" s="80"/>
      <c r="J777" s="80"/>
      <c r="K777" s="81"/>
      <c r="L777" s="152"/>
      <c r="M777" s="152"/>
      <c r="N777" s="215"/>
      <c r="O777" s="152"/>
      <c r="P777" s="80"/>
      <c r="Q777" s="37" t="str">
        <f t="shared" si="248"/>
        <v/>
      </c>
      <c r="R777" s="37" t="str">
        <f t="shared" si="249"/>
        <v/>
      </c>
      <c r="S777" s="37" t="str">
        <f t="shared" si="250"/>
        <v/>
      </c>
      <c r="T777" s="69" t="str">
        <f t="shared" si="251"/>
        <v/>
      </c>
      <c r="U777" s="37" t="str">
        <f t="shared" si="245"/>
        <v/>
      </c>
      <c r="V777" s="37" t="str">
        <f t="shared" si="246"/>
        <v/>
      </c>
      <c r="W777" s="206" t="str">
        <f t="shared" si="243"/>
        <v/>
      </c>
      <c r="X777" s="206" t="str">
        <f t="shared" si="244"/>
        <v/>
      </c>
      <c r="Y777" s="37" t="str">
        <f t="shared" si="241"/>
        <v/>
      </c>
      <c r="Z777" s="37" t="str">
        <f t="shared" si="242"/>
        <v/>
      </c>
      <c r="AA777" s="38" t="str">
        <f t="shared" si="252"/>
        <v/>
      </c>
      <c r="AB777" s="39" t="str">
        <f t="shared" si="253"/>
        <v/>
      </c>
      <c r="AC777" s="146" t="str">
        <f>IF(ISBLANK($F777),"",IF(ISNA(VBLookup($F777,Сектора!$B$2:$G$6725,4)),"Unknown",VBLookup($F777,Сектора!$B$2:$G$6725,4)))</f>
        <v/>
      </c>
      <c r="AD777" s="146" t="str">
        <f>IF(ISBLANK($F777),"",IF(ISNA(VBLookup($F777,Сектора!$B$2:$G$6725,3)),"Unknown",VBLookup($F777,Сектора!$B$2:$G$6725,3)))</f>
        <v/>
      </c>
      <c r="AE777" s="146" t="str">
        <f>IF(ISBLANK($F777),"",IF(ISNA(VBLookup($F777,Сектора!$B$2:$G$6725,6)),"Unknown",VBLookup($F777,Сектора!$B$2:$G$6725,6)))</f>
        <v/>
      </c>
      <c r="AF777" s="146" t="str">
        <f>IF(ISNUMBER($B777),VBLookup(WEEKDAY($B777,2),Служебный!$I$2:$J$8,2),"")</f>
        <v/>
      </c>
      <c r="AG777" s="38" t="str">
        <f t="shared" si="254"/>
        <v/>
      </c>
      <c r="AH777" s="146" t="str">
        <f>IF(ISNUMBER($B777),VBLookup(MONTH($B777),Служебный!$L$2:$M$13,2),"")</f>
        <v/>
      </c>
      <c r="AI777" s="38" t="str">
        <f t="shared" si="255"/>
        <v/>
      </c>
      <c r="AJ777" s="210" t="str">
        <f t="shared" si="256"/>
        <v/>
      </c>
      <c r="AK777" s="211" t="str">
        <f t="shared" si="247"/>
        <v/>
      </c>
      <c r="AL777" s="212" t="str">
        <f t="shared" si="257"/>
        <v/>
      </c>
      <c r="AM777" s="213" t="str">
        <f t="shared" si="260"/>
        <v/>
      </c>
      <c r="AN777" s="213" t="str">
        <f t="shared" si="258"/>
        <v/>
      </c>
      <c r="AO777" s="212" t="str">
        <f t="shared" si="259"/>
        <v/>
      </c>
    </row>
    <row r="778" spans="1:41" x14ac:dyDescent="0.25">
      <c r="A778" s="72">
        <v>777</v>
      </c>
      <c r="B778" s="214"/>
      <c r="C778" s="214"/>
      <c r="D778" s="204"/>
      <c r="E778" s="204"/>
      <c r="F778" s="151"/>
      <c r="G778" s="151"/>
      <c r="H778" s="36"/>
      <c r="I778" s="80"/>
      <c r="J778" s="80"/>
      <c r="K778" s="81"/>
      <c r="L778" s="152"/>
      <c r="M778" s="152"/>
      <c r="N778" s="215"/>
      <c r="O778" s="152"/>
      <c r="P778" s="80"/>
      <c r="Q778" s="37" t="str">
        <f t="shared" si="248"/>
        <v/>
      </c>
      <c r="R778" s="37" t="str">
        <f t="shared" si="249"/>
        <v/>
      </c>
      <c r="S778" s="37" t="str">
        <f t="shared" si="250"/>
        <v/>
      </c>
      <c r="T778" s="69" t="str">
        <f t="shared" si="251"/>
        <v/>
      </c>
      <c r="U778" s="37" t="str">
        <f t="shared" si="245"/>
        <v/>
      </c>
      <c r="V778" s="37" t="str">
        <f t="shared" si="246"/>
        <v/>
      </c>
      <c r="W778" s="206" t="str">
        <f t="shared" si="243"/>
        <v/>
      </c>
      <c r="X778" s="206" t="str">
        <f t="shared" si="244"/>
        <v/>
      </c>
      <c r="Y778" s="37" t="str">
        <f t="shared" si="241"/>
        <v/>
      </c>
      <c r="Z778" s="37" t="str">
        <f t="shared" si="242"/>
        <v/>
      </c>
      <c r="AA778" s="38" t="str">
        <f t="shared" si="252"/>
        <v/>
      </c>
      <c r="AB778" s="39" t="str">
        <f t="shared" si="253"/>
        <v/>
      </c>
      <c r="AC778" s="146" t="str">
        <f>IF(ISBLANK($F778),"",IF(ISNA(VBLookup($F778,Сектора!$B$2:$G$6725,4)),"Unknown",VBLookup($F778,Сектора!$B$2:$G$6725,4)))</f>
        <v/>
      </c>
      <c r="AD778" s="146" t="str">
        <f>IF(ISBLANK($F778),"",IF(ISNA(VBLookup($F778,Сектора!$B$2:$G$6725,3)),"Unknown",VBLookup($F778,Сектора!$B$2:$G$6725,3)))</f>
        <v/>
      </c>
      <c r="AE778" s="146" t="str">
        <f>IF(ISBLANK($F778),"",IF(ISNA(VBLookup($F778,Сектора!$B$2:$G$6725,6)),"Unknown",VBLookup($F778,Сектора!$B$2:$G$6725,6)))</f>
        <v/>
      </c>
      <c r="AF778" s="146" t="str">
        <f>IF(ISNUMBER($B778),VBLookup(WEEKDAY($B778,2),Служебный!$I$2:$J$8,2),"")</f>
        <v/>
      </c>
      <c r="AG778" s="38" t="str">
        <f t="shared" si="254"/>
        <v/>
      </c>
      <c r="AH778" s="146" t="str">
        <f>IF(ISNUMBER($B778),VBLookup(MONTH($B778),Служебный!$L$2:$M$13,2),"")</f>
        <v/>
      </c>
      <c r="AI778" s="38" t="str">
        <f t="shared" si="255"/>
        <v/>
      </c>
      <c r="AJ778" s="210" t="str">
        <f t="shared" si="256"/>
        <v/>
      </c>
      <c r="AK778" s="211" t="str">
        <f t="shared" si="247"/>
        <v/>
      </c>
      <c r="AL778" s="212" t="str">
        <f t="shared" si="257"/>
        <v/>
      </c>
      <c r="AM778" s="213" t="str">
        <f t="shared" si="260"/>
        <v/>
      </c>
      <c r="AN778" s="213" t="str">
        <f t="shared" si="258"/>
        <v/>
      </c>
      <c r="AO778" s="212" t="str">
        <f t="shared" si="259"/>
        <v/>
      </c>
    </row>
    <row r="779" spans="1:41" x14ac:dyDescent="0.25">
      <c r="A779" s="72">
        <v>778</v>
      </c>
      <c r="B779" s="214"/>
      <c r="C779" s="214"/>
      <c r="D779" s="204"/>
      <c r="E779" s="204"/>
      <c r="F779" s="151"/>
      <c r="G779" s="151"/>
      <c r="H779" s="36"/>
      <c r="I779" s="80"/>
      <c r="J779" s="80"/>
      <c r="K779" s="81"/>
      <c r="L779" s="152"/>
      <c r="M779" s="152"/>
      <c r="N779" s="215"/>
      <c r="O779" s="152"/>
      <c r="P779" s="80"/>
      <c r="Q779" s="37" t="str">
        <f t="shared" si="248"/>
        <v/>
      </c>
      <c r="R779" s="37" t="str">
        <f t="shared" si="249"/>
        <v/>
      </c>
      <c r="S779" s="37" t="str">
        <f t="shared" si="250"/>
        <v/>
      </c>
      <c r="T779" s="69" t="str">
        <f t="shared" si="251"/>
        <v/>
      </c>
      <c r="U779" s="37" t="str">
        <f t="shared" si="245"/>
        <v/>
      </c>
      <c r="V779" s="37" t="str">
        <f t="shared" si="246"/>
        <v/>
      </c>
      <c r="W779" s="206" t="str">
        <f t="shared" si="243"/>
        <v/>
      </c>
      <c r="X779" s="206" t="str">
        <f t="shared" si="244"/>
        <v/>
      </c>
      <c r="Y779" s="37" t="str">
        <f t="shared" si="241"/>
        <v/>
      </c>
      <c r="Z779" s="37" t="str">
        <f t="shared" si="242"/>
        <v/>
      </c>
      <c r="AA779" s="38" t="str">
        <f t="shared" si="252"/>
        <v/>
      </c>
      <c r="AB779" s="39" t="str">
        <f t="shared" si="253"/>
        <v/>
      </c>
      <c r="AC779" s="146" t="str">
        <f>IF(ISBLANK($F779),"",IF(ISNA(VBLookup($F779,Сектора!$B$2:$G$6725,4)),"Unknown",VBLookup($F779,Сектора!$B$2:$G$6725,4)))</f>
        <v/>
      </c>
      <c r="AD779" s="146" t="str">
        <f>IF(ISBLANK($F779),"",IF(ISNA(VBLookup($F779,Сектора!$B$2:$G$6725,3)),"Unknown",VBLookup($F779,Сектора!$B$2:$G$6725,3)))</f>
        <v/>
      </c>
      <c r="AE779" s="146" t="str">
        <f>IF(ISBLANK($F779),"",IF(ISNA(VBLookup($F779,Сектора!$B$2:$G$6725,6)),"Unknown",VBLookup($F779,Сектора!$B$2:$G$6725,6)))</f>
        <v/>
      </c>
      <c r="AF779" s="146" t="str">
        <f>IF(ISNUMBER($B779),VBLookup(WEEKDAY($B779,2),Служебный!$I$2:$J$8,2),"")</f>
        <v/>
      </c>
      <c r="AG779" s="38" t="str">
        <f t="shared" si="254"/>
        <v/>
      </c>
      <c r="AH779" s="146" t="str">
        <f>IF(ISNUMBER($B779),VBLookup(MONTH($B779),Служебный!$L$2:$M$13,2),"")</f>
        <v/>
      </c>
      <c r="AI779" s="38" t="str">
        <f t="shared" si="255"/>
        <v/>
      </c>
      <c r="AJ779" s="210" t="str">
        <f t="shared" si="256"/>
        <v/>
      </c>
      <c r="AK779" s="211" t="str">
        <f t="shared" si="247"/>
        <v/>
      </c>
      <c r="AL779" s="212" t="str">
        <f t="shared" si="257"/>
        <v/>
      </c>
      <c r="AM779" s="213" t="str">
        <f t="shared" si="260"/>
        <v/>
      </c>
      <c r="AN779" s="213" t="str">
        <f t="shared" si="258"/>
        <v/>
      </c>
      <c r="AO779" s="212" t="str">
        <f t="shared" si="259"/>
        <v/>
      </c>
    </row>
    <row r="780" spans="1:41" x14ac:dyDescent="0.25">
      <c r="A780" s="72">
        <v>779</v>
      </c>
      <c r="B780" s="214"/>
      <c r="C780" s="214"/>
      <c r="D780" s="204"/>
      <c r="E780" s="204"/>
      <c r="F780" s="151"/>
      <c r="G780" s="151"/>
      <c r="H780" s="36"/>
      <c r="I780" s="80"/>
      <c r="J780" s="80"/>
      <c r="K780" s="81"/>
      <c r="L780" s="152"/>
      <c r="M780" s="152"/>
      <c r="N780" s="215"/>
      <c r="O780" s="152"/>
      <c r="P780" s="80"/>
      <c r="Q780" s="37" t="str">
        <f t="shared" si="248"/>
        <v/>
      </c>
      <c r="R780" s="37" t="str">
        <f t="shared" si="249"/>
        <v/>
      </c>
      <c r="S780" s="37" t="str">
        <f t="shared" si="250"/>
        <v/>
      </c>
      <c r="T780" s="69" t="str">
        <f t="shared" si="251"/>
        <v/>
      </c>
      <c r="U780" s="37" t="str">
        <f t="shared" si="245"/>
        <v/>
      </c>
      <c r="V780" s="37" t="str">
        <f t="shared" si="246"/>
        <v/>
      </c>
      <c r="W780" s="206" t="str">
        <f t="shared" si="243"/>
        <v/>
      </c>
      <c r="X780" s="206" t="str">
        <f t="shared" si="244"/>
        <v/>
      </c>
      <c r="Y780" s="37" t="str">
        <f t="shared" si="241"/>
        <v/>
      </c>
      <c r="Z780" s="37" t="str">
        <f t="shared" si="242"/>
        <v/>
      </c>
      <c r="AA780" s="38" t="str">
        <f t="shared" si="252"/>
        <v/>
      </c>
      <c r="AB780" s="39" t="str">
        <f t="shared" si="253"/>
        <v/>
      </c>
      <c r="AC780" s="146" t="str">
        <f>IF(ISBLANK($F780),"",IF(ISNA(VBLookup($F780,Сектора!$B$2:$G$6725,4)),"Unknown",VBLookup($F780,Сектора!$B$2:$G$6725,4)))</f>
        <v/>
      </c>
      <c r="AD780" s="146" t="str">
        <f>IF(ISBLANK($F780),"",IF(ISNA(VBLookup($F780,Сектора!$B$2:$G$6725,3)),"Unknown",VBLookup($F780,Сектора!$B$2:$G$6725,3)))</f>
        <v/>
      </c>
      <c r="AE780" s="146" t="str">
        <f>IF(ISBLANK($F780),"",IF(ISNA(VBLookup($F780,Сектора!$B$2:$G$6725,6)),"Unknown",VBLookup($F780,Сектора!$B$2:$G$6725,6)))</f>
        <v/>
      </c>
      <c r="AF780" s="146" t="str">
        <f>IF(ISNUMBER($B780),VBLookup(WEEKDAY($B780,2),Служебный!$I$2:$J$8,2),"")</f>
        <v/>
      </c>
      <c r="AG780" s="38" t="str">
        <f t="shared" si="254"/>
        <v/>
      </c>
      <c r="AH780" s="146" t="str">
        <f>IF(ISNUMBER($B780),VBLookup(MONTH($B780),Служебный!$L$2:$M$13,2),"")</f>
        <v/>
      </c>
      <c r="AI780" s="38" t="str">
        <f t="shared" si="255"/>
        <v/>
      </c>
      <c r="AJ780" s="210" t="str">
        <f t="shared" si="256"/>
        <v/>
      </c>
      <c r="AK780" s="211" t="str">
        <f t="shared" si="247"/>
        <v/>
      </c>
      <c r="AL780" s="212" t="str">
        <f t="shared" si="257"/>
        <v/>
      </c>
      <c r="AM780" s="213" t="str">
        <f t="shared" si="260"/>
        <v/>
      </c>
      <c r="AN780" s="213" t="str">
        <f t="shared" si="258"/>
        <v/>
      </c>
      <c r="AO780" s="212" t="str">
        <f t="shared" si="259"/>
        <v/>
      </c>
    </row>
    <row r="781" spans="1:41" x14ac:dyDescent="0.25">
      <c r="A781" s="72">
        <v>780</v>
      </c>
      <c r="B781" s="214"/>
      <c r="C781" s="214"/>
      <c r="D781" s="204"/>
      <c r="E781" s="204"/>
      <c r="F781" s="151"/>
      <c r="G781" s="151"/>
      <c r="H781" s="36"/>
      <c r="I781" s="80"/>
      <c r="J781" s="80"/>
      <c r="K781" s="81"/>
      <c r="L781" s="152"/>
      <c r="M781" s="152"/>
      <c r="N781" s="215"/>
      <c r="O781" s="152"/>
      <c r="P781" s="80"/>
      <c r="Q781" s="37" t="str">
        <f t="shared" si="248"/>
        <v/>
      </c>
      <c r="R781" s="37" t="str">
        <f t="shared" si="249"/>
        <v/>
      </c>
      <c r="S781" s="37" t="str">
        <f t="shared" si="250"/>
        <v/>
      </c>
      <c r="T781" s="69" t="str">
        <f t="shared" si="251"/>
        <v/>
      </c>
      <c r="U781" s="37" t="str">
        <f t="shared" si="245"/>
        <v/>
      </c>
      <c r="V781" s="37" t="str">
        <f t="shared" si="246"/>
        <v/>
      </c>
      <c r="W781" s="206" t="str">
        <f t="shared" si="243"/>
        <v/>
      </c>
      <c r="X781" s="206" t="str">
        <f t="shared" si="244"/>
        <v/>
      </c>
      <c r="Y781" s="37" t="str">
        <f t="shared" si="241"/>
        <v/>
      </c>
      <c r="Z781" s="37" t="str">
        <f t="shared" si="242"/>
        <v/>
      </c>
      <c r="AA781" s="38" t="str">
        <f t="shared" si="252"/>
        <v/>
      </c>
      <c r="AB781" s="39" t="str">
        <f t="shared" si="253"/>
        <v/>
      </c>
      <c r="AC781" s="146" t="str">
        <f>IF(ISBLANK($F781),"",IF(ISNA(VBLookup($F781,Сектора!$B$2:$G$6725,4)),"Unknown",VBLookup($F781,Сектора!$B$2:$G$6725,4)))</f>
        <v/>
      </c>
      <c r="AD781" s="146" t="str">
        <f>IF(ISBLANK($F781),"",IF(ISNA(VBLookup($F781,Сектора!$B$2:$G$6725,3)),"Unknown",VBLookup($F781,Сектора!$B$2:$G$6725,3)))</f>
        <v/>
      </c>
      <c r="AE781" s="146" t="str">
        <f>IF(ISBLANK($F781),"",IF(ISNA(VBLookup($F781,Сектора!$B$2:$G$6725,6)),"Unknown",VBLookup($F781,Сектора!$B$2:$G$6725,6)))</f>
        <v/>
      </c>
      <c r="AF781" s="146" t="str">
        <f>IF(ISNUMBER($B781),VBLookup(WEEKDAY($B781,2),Служебный!$I$2:$J$8,2),"")</f>
        <v/>
      </c>
      <c r="AG781" s="38" t="str">
        <f t="shared" si="254"/>
        <v/>
      </c>
      <c r="AH781" s="146" t="str">
        <f>IF(ISNUMBER($B781),VBLookup(MONTH($B781),Служебный!$L$2:$M$13,2),"")</f>
        <v/>
      </c>
      <c r="AI781" s="38" t="str">
        <f t="shared" si="255"/>
        <v/>
      </c>
      <c r="AJ781" s="210" t="str">
        <f t="shared" si="256"/>
        <v/>
      </c>
      <c r="AK781" s="211" t="str">
        <f t="shared" si="247"/>
        <v/>
      </c>
      <c r="AL781" s="212" t="str">
        <f t="shared" si="257"/>
        <v/>
      </c>
      <c r="AM781" s="213" t="str">
        <f t="shared" si="260"/>
        <v/>
      </c>
      <c r="AN781" s="213" t="str">
        <f t="shared" si="258"/>
        <v/>
      </c>
      <c r="AO781" s="212" t="str">
        <f t="shared" si="259"/>
        <v/>
      </c>
    </row>
    <row r="782" spans="1:41" x14ac:dyDescent="0.25">
      <c r="A782" s="72">
        <v>781</v>
      </c>
      <c r="B782" s="214"/>
      <c r="C782" s="214"/>
      <c r="D782" s="204"/>
      <c r="E782" s="204"/>
      <c r="F782" s="151"/>
      <c r="G782" s="151"/>
      <c r="H782" s="36"/>
      <c r="I782" s="80"/>
      <c r="J782" s="80"/>
      <c r="K782" s="81"/>
      <c r="L782" s="152"/>
      <c r="M782" s="152"/>
      <c r="N782" s="215"/>
      <c r="O782" s="152"/>
      <c r="P782" s="80"/>
      <c r="Q782" s="37" t="str">
        <f t="shared" si="248"/>
        <v/>
      </c>
      <c r="R782" s="37" t="str">
        <f t="shared" si="249"/>
        <v/>
      </c>
      <c r="S782" s="37" t="str">
        <f t="shared" si="250"/>
        <v/>
      </c>
      <c r="T782" s="69" t="str">
        <f t="shared" si="251"/>
        <v/>
      </c>
      <c r="U782" s="37" t="str">
        <f t="shared" si="245"/>
        <v/>
      </c>
      <c r="V782" s="37" t="str">
        <f t="shared" si="246"/>
        <v/>
      </c>
      <c r="W782" s="206" t="str">
        <f t="shared" si="243"/>
        <v/>
      </c>
      <c r="X782" s="206" t="str">
        <f t="shared" si="244"/>
        <v/>
      </c>
      <c r="Y782" s="37" t="str">
        <f t="shared" si="241"/>
        <v/>
      </c>
      <c r="Z782" s="37" t="str">
        <f t="shared" si="242"/>
        <v/>
      </c>
      <c r="AA782" s="38" t="str">
        <f t="shared" si="252"/>
        <v/>
      </c>
      <c r="AB782" s="39" t="str">
        <f t="shared" si="253"/>
        <v/>
      </c>
      <c r="AC782" s="146" t="str">
        <f>IF(ISBLANK($F782),"",IF(ISNA(VBLookup($F782,Сектора!$B$2:$G$6725,4)),"Unknown",VBLookup($F782,Сектора!$B$2:$G$6725,4)))</f>
        <v/>
      </c>
      <c r="AD782" s="146" t="str">
        <f>IF(ISBLANK($F782),"",IF(ISNA(VBLookup($F782,Сектора!$B$2:$G$6725,3)),"Unknown",VBLookup($F782,Сектора!$B$2:$G$6725,3)))</f>
        <v/>
      </c>
      <c r="AE782" s="146" t="str">
        <f>IF(ISBLANK($F782),"",IF(ISNA(VBLookup($F782,Сектора!$B$2:$G$6725,6)),"Unknown",VBLookup($F782,Сектора!$B$2:$G$6725,6)))</f>
        <v/>
      </c>
      <c r="AF782" s="146" t="str">
        <f>IF(ISNUMBER($B782),VBLookup(WEEKDAY($B782,2),Служебный!$I$2:$J$8,2),"")</f>
        <v/>
      </c>
      <c r="AG782" s="38" t="str">
        <f t="shared" si="254"/>
        <v/>
      </c>
      <c r="AH782" s="146" t="str">
        <f>IF(ISNUMBER($B782),VBLookup(MONTH($B782),Служебный!$L$2:$M$13,2),"")</f>
        <v/>
      </c>
      <c r="AI782" s="38" t="str">
        <f t="shared" si="255"/>
        <v/>
      </c>
      <c r="AJ782" s="210" t="str">
        <f t="shared" si="256"/>
        <v/>
      </c>
      <c r="AK782" s="211" t="str">
        <f t="shared" si="247"/>
        <v/>
      </c>
      <c r="AL782" s="212" t="str">
        <f t="shared" si="257"/>
        <v/>
      </c>
      <c r="AM782" s="213" t="str">
        <f t="shared" si="260"/>
        <v/>
      </c>
      <c r="AN782" s="213" t="str">
        <f t="shared" si="258"/>
        <v/>
      </c>
      <c r="AO782" s="212" t="str">
        <f t="shared" si="259"/>
        <v/>
      </c>
    </row>
    <row r="783" spans="1:41" x14ac:dyDescent="0.25">
      <c r="A783" s="72">
        <v>782</v>
      </c>
      <c r="B783" s="214"/>
      <c r="C783" s="214"/>
      <c r="D783" s="204"/>
      <c r="E783" s="204"/>
      <c r="F783" s="151"/>
      <c r="G783" s="151"/>
      <c r="H783" s="36"/>
      <c r="I783" s="80"/>
      <c r="J783" s="80"/>
      <c r="K783" s="81"/>
      <c r="L783" s="152"/>
      <c r="M783" s="152"/>
      <c r="N783" s="215"/>
      <c r="O783" s="152"/>
      <c r="P783" s="80"/>
      <c r="Q783" s="37" t="str">
        <f t="shared" si="248"/>
        <v/>
      </c>
      <c r="R783" s="37" t="str">
        <f t="shared" si="249"/>
        <v/>
      </c>
      <c r="S783" s="37" t="str">
        <f t="shared" si="250"/>
        <v/>
      </c>
      <c r="T783" s="69" t="str">
        <f t="shared" si="251"/>
        <v/>
      </c>
      <c r="U783" s="37" t="str">
        <f t="shared" si="245"/>
        <v/>
      </c>
      <c r="V783" s="37" t="str">
        <f t="shared" si="246"/>
        <v/>
      </c>
      <c r="W783" s="206" t="str">
        <f t="shared" si="243"/>
        <v/>
      </c>
      <c r="X783" s="206" t="str">
        <f t="shared" si="244"/>
        <v/>
      </c>
      <c r="Y783" s="37" t="str">
        <f t="shared" si="241"/>
        <v/>
      </c>
      <c r="Z783" s="37" t="str">
        <f t="shared" si="242"/>
        <v/>
      </c>
      <c r="AA783" s="38" t="str">
        <f t="shared" si="252"/>
        <v/>
      </c>
      <c r="AB783" s="39" t="str">
        <f t="shared" si="253"/>
        <v/>
      </c>
      <c r="AC783" s="146" t="str">
        <f>IF(ISBLANK($F783),"",IF(ISNA(VBLookup($F783,Сектора!$B$2:$G$6725,4)),"Unknown",VBLookup($F783,Сектора!$B$2:$G$6725,4)))</f>
        <v/>
      </c>
      <c r="AD783" s="146" t="str">
        <f>IF(ISBLANK($F783),"",IF(ISNA(VBLookup($F783,Сектора!$B$2:$G$6725,3)),"Unknown",VBLookup($F783,Сектора!$B$2:$G$6725,3)))</f>
        <v/>
      </c>
      <c r="AE783" s="146" t="str">
        <f>IF(ISBLANK($F783),"",IF(ISNA(VBLookup($F783,Сектора!$B$2:$G$6725,6)),"Unknown",VBLookup($F783,Сектора!$B$2:$G$6725,6)))</f>
        <v/>
      </c>
      <c r="AF783" s="146" t="str">
        <f>IF(ISNUMBER($B783),VBLookup(WEEKDAY($B783,2),Служебный!$I$2:$J$8,2),"")</f>
        <v/>
      </c>
      <c r="AG783" s="38" t="str">
        <f t="shared" si="254"/>
        <v/>
      </c>
      <c r="AH783" s="146" t="str">
        <f>IF(ISNUMBER($B783),VBLookup(MONTH($B783),Служебный!$L$2:$M$13,2),"")</f>
        <v/>
      </c>
      <c r="AI783" s="38" t="str">
        <f t="shared" si="255"/>
        <v/>
      </c>
      <c r="AJ783" s="210" t="str">
        <f t="shared" si="256"/>
        <v/>
      </c>
      <c r="AK783" s="211" t="str">
        <f t="shared" si="247"/>
        <v/>
      </c>
      <c r="AL783" s="212" t="str">
        <f t="shared" si="257"/>
        <v/>
      </c>
      <c r="AM783" s="213" t="str">
        <f t="shared" si="260"/>
        <v/>
      </c>
      <c r="AN783" s="213" t="str">
        <f t="shared" si="258"/>
        <v/>
      </c>
      <c r="AO783" s="212" t="str">
        <f t="shared" si="259"/>
        <v/>
      </c>
    </row>
    <row r="784" spans="1:41" x14ac:dyDescent="0.25">
      <c r="A784" s="72">
        <v>783</v>
      </c>
      <c r="B784" s="214"/>
      <c r="C784" s="214"/>
      <c r="D784" s="204"/>
      <c r="E784" s="204"/>
      <c r="F784" s="151"/>
      <c r="G784" s="151"/>
      <c r="H784" s="36"/>
      <c r="I784" s="80"/>
      <c r="J784" s="80"/>
      <c r="K784" s="81"/>
      <c r="L784" s="152"/>
      <c r="M784" s="152"/>
      <c r="N784" s="215"/>
      <c r="O784" s="152"/>
      <c r="P784" s="80"/>
      <c r="Q784" s="37" t="str">
        <f t="shared" si="248"/>
        <v/>
      </c>
      <c r="R784" s="37" t="str">
        <f t="shared" si="249"/>
        <v/>
      </c>
      <c r="S784" s="37" t="str">
        <f t="shared" si="250"/>
        <v/>
      </c>
      <c r="T784" s="69" t="str">
        <f t="shared" si="251"/>
        <v/>
      </c>
      <c r="U784" s="37" t="str">
        <f t="shared" si="245"/>
        <v/>
      </c>
      <c r="V784" s="37" t="str">
        <f t="shared" si="246"/>
        <v/>
      </c>
      <c r="W784" s="206" t="str">
        <f t="shared" si="243"/>
        <v/>
      </c>
      <c r="X784" s="206" t="str">
        <f t="shared" si="244"/>
        <v/>
      </c>
      <c r="Y784" s="37" t="str">
        <f t="shared" si="241"/>
        <v/>
      </c>
      <c r="Z784" s="37" t="str">
        <f t="shared" si="242"/>
        <v/>
      </c>
      <c r="AA784" s="38" t="str">
        <f t="shared" si="252"/>
        <v/>
      </c>
      <c r="AB784" s="39" t="str">
        <f t="shared" si="253"/>
        <v/>
      </c>
      <c r="AC784" s="146" t="str">
        <f>IF(ISBLANK($F784),"",IF(ISNA(VBLookup($F784,Сектора!$B$2:$G$6725,4)),"Unknown",VBLookup($F784,Сектора!$B$2:$G$6725,4)))</f>
        <v/>
      </c>
      <c r="AD784" s="146" t="str">
        <f>IF(ISBLANK($F784),"",IF(ISNA(VBLookup($F784,Сектора!$B$2:$G$6725,3)),"Unknown",VBLookup($F784,Сектора!$B$2:$G$6725,3)))</f>
        <v/>
      </c>
      <c r="AE784" s="146" t="str">
        <f>IF(ISBLANK($F784),"",IF(ISNA(VBLookup($F784,Сектора!$B$2:$G$6725,6)),"Unknown",VBLookup($F784,Сектора!$B$2:$G$6725,6)))</f>
        <v/>
      </c>
      <c r="AF784" s="146" t="str">
        <f>IF(ISNUMBER($B784),VBLookup(WEEKDAY($B784,2),Служебный!$I$2:$J$8,2),"")</f>
        <v/>
      </c>
      <c r="AG784" s="38" t="str">
        <f t="shared" si="254"/>
        <v/>
      </c>
      <c r="AH784" s="146" t="str">
        <f>IF(ISNUMBER($B784),VBLookup(MONTH($B784),Служебный!$L$2:$M$13,2),"")</f>
        <v/>
      </c>
      <c r="AI784" s="38" t="str">
        <f t="shared" si="255"/>
        <v/>
      </c>
      <c r="AJ784" s="210" t="str">
        <f t="shared" si="256"/>
        <v/>
      </c>
      <c r="AK784" s="211" t="str">
        <f t="shared" si="247"/>
        <v/>
      </c>
      <c r="AL784" s="212" t="str">
        <f t="shared" si="257"/>
        <v/>
      </c>
      <c r="AM784" s="213" t="str">
        <f t="shared" si="260"/>
        <v/>
      </c>
      <c r="AN784" s="213" t="str">
        <f t="shared" si="258"/>
        <v/>
      </c>
      <c r="AO784" s="212" t="str">
        <f t="shared" si="259"/>
        <v/>
      </c>
    </row>
    <row r="785" spans="1:41" x14ac:dyDescent="0.25">
      <c r="A785" s="72">
        <v>784</v>
      </c>
      <c r="B785" s="214"/>
      <c r="C785" s="214"/>
      <c r="D785" s="204"/>
      <c r="E785" s="204"/>
      <c r="F785" s="151"/>
      <c r="G785" s="151"/>
      <c r="H785" s="36"/>
      <c r="I785" s="80"/>
      <c r="J785" s="80"/>
      <c r="K785" s="81"/>
      <c r="L785" s="152"/>
      <c r="M785" s="152"/>
      <c r="N785" s="215"/>
      <c r="O785" s="152"/>
      <c r="P785" s="80"/>
      <c r="Q785" s="37" t="str">
        <f t="shared" si="248"/>
        <v/>
      </c>
      <c r="R785" s="37" t="str">
        <f t="shared" si="249"/>
        <v/>
      </c>
      <c r="S785" s="37" t="str">
        <f t="shared" si="250"/>
        <v/>
      </c>
      <c r="T785" s="69" t="str">
        <f t="shared" si="251"/>
        <v/>
      </c>
      <c r="U785" s="37" t="str">
        <f t="shared" si="245"/>
        <v/>
      </c>
      <c r="V785" s="37" t="str">
        <f t="shared" si="246"/>
        <v/>
      </c>
      <c r="W785" s="206" t="str">
        <f t="shared" si="243"/>
        <v/>
      </c>
      <c r="X785" s="206" t="str">
        <f t="shared" si="244"/>
        <v/>
      </c>
      <c r="Y785" s="37" t="str">
        <f t="shared" si="241"/>
        <v/>
      </c>
      <c r="Z785" s="37" t="str">
        <f t="shared" si="242"/>
        <v/>
      </c>
      <c r="AA785" s="38" t="str">
        <f t="shared" si="252"/>
        <v/>
      </c>
      <c r="AB785" s="39" t="str">
        <f t="shared" si="253"/>
        <v/>
      </c>
      <c r="AC785" s="146" t="str">
        <f>IF(ISBLANK($F785),"",IF(ISNA(VBLookup($F785,Сектора!$B$2:$G$6725,4)),"Unknown",VBLookup($F785,Сектора!$B$2:$G$6725,4)))</f>
        <v/>
      </c>
      <c r="AD785" s="146" t="str">
        <f>IF(ISBLANK($F785),"",IF(ISNA(VBLookup($F785,Сектора!$B$2:$G$6725,3)),"Unknown",VBLookup($F785,Сектора!$B$2:$G$6725,3)))</f>
        <v/>
      </c>
      <c r="AE785" s="146" t="str">
        <f>IF(ISBLANK($F785),"",IF(ISNA(VBLookup($F785,Сектора!$B$2:$G$6725,6)),"Unknown",VBLookup($F785,Сектора!$B$2:$G$6725,6)))</f>
        <v/>
      </c>
      <c r="AF785" s="146" t="str">
        <f>IF(ISNUMBER($B785),VBLookup(WEEKDAY($B785,2),Служебный!$I$2:$J$8,2),"")</f>
        <v/>
      </c>
      <c r="AG785" s="38" t="str">
        <f t="shared" si="254"/>
        <v/>
      </c>
      <c r="AH785" s="146" t="str">
        <f>IF(ISNUMBER($B785),VBLookup(MONTH($B785),Служебный!$L$2:$M$13,2),"")</f>
        <v/>
      </c>
      <c r="AI785" s="38" t="str">
        <f t="shared" si="255"/>
        <v/>
      </c>
      <c r="AJ785" s="210" t="str">
        <f t="shared" si="256"/>
        <v/>
      </c>
      <c r="AK785" s="211" t="str">
        <f t="shared" si="247"/>
        <v/>
      </c>
      <c r="AL785" s="212" t="str">
        <f t="shared" si="257"/>
        <v/>
      </c>
      <c r="AM785" s="213" t="str">
        <f t="shared" si="260"/>
        <v/>
      </c>
      <c r="AN785" s="213" t="str">
        <f t="shared" si="258"/>
        <v/>
      </c>
      <c r="AO785" s="212" t="str">
        <f t="shared" si="259"/>
        <v/>
      </c>
    </row>
    <row r="786" spans="1:41" x14ac:dyDescent="0.25">
      <c r="A786" s="72">
        <v>785</v>
      </c>
      <c r="B786" s="214"/>
      <c r="C786" s="214"/>
      <c r="D786" s="204"/>
      <c r="E786" s="204"/>
      <c r="F786" s="151"/>
      <c r="G786" s="151"/>
      <c r="H786" s="36"/>
      <c r="I786" s="80"/>
      <c r="J786" s="80"/>
      <c r="K786" s="81"/>
      <c r="L786" s="152"/>
      <c r="M786" s="152"/>
      <c r="N786" s="215"/>
      <c r="O786" s="152"/>
      <c r="P786" s="80"/>
      <c r="Q786" s="37" t="str">
        <f t="shared" si="248"/>
        <v/>
      </c>
      <c r="R786" s="37" t="str">
        <f t="shared" si="249"/>
        <v/>
      </c>
      <c r="S786" s="37" t="str">
        <f t="shared" si="250"/>
        <v/>
      </c>
      <c r="T786" s="69" t="str">
        <f t="shared" si="251"/>
        <v/>
      </c>
      <c r="U786" s="37" t="str">
        <f t="shared" si="245"/>
        <v/>
      </c>
      <c r="V786" s="37" t="str">
        <f t="shared" si="246"/>
        <v/>
      </c>
      <c r="W786" s="206" t="str">
        <f t="shared" si="243"/>
        <v/>
      </c>
      <c r="X786" s="206" t="str">
        <f t="shared" si="244"/>
        <v/>
      </c>
      <c r="Y786" s="37" t="str">
        <f t="shared" si="241"/>
        <v/>
      </c>
      <c r="Z786" s="37" t="str">
        <f t="shared" si="242"/>
        <v/>
      </c>
      <c r="AA786" s="38" t="str">
        <f t="shared" si="252"/>
        <v/>
      </c>
      <c r="AB786" s="39" t="str">
        <f t="shared" si="253"/>
        <v/>
      </c>
      <c r="AC786" s="146" t="str">
        <f>IF(ISBLANK($F786),"",IF(ISNA(VBLookup($F786,Сектора!$B$2:$G$6725,4)),"Unknown",VBLookup($F786,Сектора!$B$2:$G$6725,4)))</f>
        <v/>
      </c>
      <c r="AD786" s="146" t="str">
        <f>IF(ISBLANK($F786),"",IF(ISNA(VBLookup($F786,Сектора!$B$2:$G$6725,3)),"Unknown",VBLookup($F786,Сектора!$B$2:$G$6725,3)))</f>
        <v/>
      </c>
      <c r="AE786" s="146" t="str">
        <f>IF(ISBLANK($F786),"",IF(ISNA(VBLookup($F786,Сектора!$B$2:$G$6725,6)),"Unknown",VBLookup($F786,Сектора!$B$2:$G$6725,6)))</f>
        <v/>
      </c>
      <c r="AF786" s="146" t="str">
        <f>IF(ISNUMBER($B786),VBLookup(WEEKDAY($B786,2),Служебный!$I$2:$J$8,2),"")</f>
        <v/>
      </c>
      <c r="AG786" s="38" t="str">
        <f t="shared" si="254"/>
        <v/>
      </c>
      <c r="AH786" s="146" t="str">
        <f>IF(ISNUMBER($B786),VBLookup(MONTH($B786),Служебный!$L$2:$M$13,2),"")</f>
        <v/>
      </c>
      <c r="AI786" s="38" t="str">
        <f t="shared" si="255"/>
        <v/>
      </c>
      <c r="AJ786" s="210" t="str">
        <f t="shared" si="256"/>
        <v/>
      </c>
      <c r="AK786" s="211" t="str">
        <f t="shared" si="247"/>
        <v/>
      </c>
      <c r="AL786" s="212" t="str">
        <f t="shared" si="257"/>
        <v/>
      </c>
      <c r="AM786" s="213" t="str">
        <f t="shared" si="260"/>
        <v/>
      </c>
      <c r="AN786" s="213" t="str">
        <f t="shared" si="258"/>
        <v/>
      </c>
      <c r="AO786" s="212" t="str">
        <f t="shared" si="259"/>
        <v/>
      </c>
    </row>
    <row r="787" spans="1:41" x14ac:dyDescent="0.25">
      <c r="A787" s="72">
        <v>786</v>
      </c>
      <c r="B787" s="214"/>
      <c r="C787" s="214"/>
      <c r="D787" s="204"/>
      <c r="E787" s="204"/>
      <c r="F787" s="151"/>
      <c r="G787" s="151"/>
      <c r="H787" s="36"/>
      <c r="I787" s="80"/>
      <c r="J787" s="80"/>
      <c r="K787" s="81"/>
      <c r="L787" s="152"/>
      <c r="M787" s="152"/>
      <c r="N787" s="215"/>
      <c r="O787" s="152"/>
      <c r="P787" s="80"/>
      <c r="Q787" s="37" t="str">
        <f t="shared" si="248"/>
        <v/>
      </c>
      <c r="R787" s="37" t="str">
        <f t="shared" si="249"/>
        <v/>
      </c>
      <c r="S787" s="37" t="str">
        <f t="shared" si="250"/>
        <v/>
      </c>
      <c r="T787" s="69" t="str">
        <f t="shared" si="251"/>
        <v/>
      </c>
      <c r="U787" s="37" t="str">
        <f t="shared" si="245"/>
        <v/>
      </c>
      <c r="V787" s="37" t="str">
        <f t="shared" si="246"/>
        <v/>
      </c>
      <c r="W787" s="206" t="str">
        <f t="shared" si="243"/>
        <v/>
      </c>
      <c r="X787" s="206" t="str">
        <f t="shared" si="244"/>
        <v/>
      </c>
      <c r="Y787" s="37" t="str">
        <f t="shared" si="241"/>
        <v/>
      </c>
      <c r="Z787" s="37" t="str">
        <f t="shared" si="242"/>
        <v/>
      </c>
      <c r="AA787" s="38" t="str">
        <f t="shared" si="252"/>
        <v/>
      </c>
      <c r="AB787" s="39" t="str">
        <f t="shared" si="253"/>
        <v/>
      </c>
      <c r="AC787" s="146" t="str">
        <f>IF(ISBLANK($F787),"",IF(ISNA(VBLookup($F787,Сектора!$B$2:$G$6725,4)),"Unknown",VBLookup($F787,Сектора!$B$2:$G$6725,4)))</f>
        <v/>
      </c>
      <c r="AD787" s="146" t="str">
        <f>IF(ISBLANK($F787),"",IF(ISNA(VBLookup($F787,Сектора!$B$2:$G$6725,3)),"Unknown",VBLookup($F787,Сектора!$B$2:$G$6725,3)))</f>
        <v/>
      </c>
      <c r="AE787" s="146" t="str">
        <f>IF(ISBLANK($F787),"",IF(ISNA(VBLookup($F787,Сектора!$B$2:$G$6725,6)),"Unknown",VBLookup($F787,Сектора!$B$2:$G$6725,6)))</f>
        <v/>
      </c>
      <c r="AF787" s="146" t="str">
        <f>IF(ISNUMBER($B787),VBLookup(WEEKDAY($B787,2),Служебный!$I$2:$J$8,2),"")</f>
        <v/>
      </c>
      <c r="AG787" s="38" t="str">
        <f t="shared" si="254"/>
        <v/>
      </c>
      <c r="AH787" s="146" t="str">
        <f>IF(ISNUMBER($B787),VBLookup(MONTH($B787),Служебный!$L$2:$M$13,2),"")</f>
        <v/>
      </c>
      <c r="AI787" s="38" t="str">
        <f t="shared" si="255"/>
        <v/>
      </c>
      <c r="AJ787" s="210" t="str">
        <f t="shared" si="256"/>
        <v/>
      </c>
      <c r="AK787" s="211" t="str">
        <f t="shared" si="247"/>
        <v/>
      </c>
      <c r="AL787" s="212" t="str">
        <f t="shared" si="257"/>
        <v/>
      </c>
      <c r="AM787" s="213" t="str">
        <f t="shared" si="260"/>
        <v/>
      </c>
      <c r="AN787" s="213" t="str">
        <f t="shared" si="258"/>
        <v/>
      </c>
      <c r="AO787" s="212" t="str">
        <f t="shared" si="259"/>
        <v/>
      </c>
    </row>
    <row r="788" spans="1:41" x14ac:dyDescent="0.25">
      <c r="A788" s="72">
        <v>787</v>
      </c>
      <c r="B788" s="214"/>
      <c r="C788" s="214"/>
      <c r="D788" s="204"/>
      <c r="E788" s="204"/>
      <c r="F788" s="151"/>
      <c r="G788" s="151"/>
      <c r="H788" s="36"/>
      <c r="I788" s="80"/>
      <c r="J788" s="80"/>
      <c r="K788" s="81"/>
      <c r="L788" s="152"/>
      <c r="M788" s="152"/>
      <c r="N788" s="215"/>
      <c r="O788" s="152"/>
      <c r="P788" s="80"/>
      <c r="Q788" s="37" t="str">
        <f t="shared" si="248"/>
        <v/>
      </c>
      <c r="R788" s="37" t="str">
        <f t="shared" si="249"/>
        <v/>
      </c>
      <c r="S788" s="37" t="str">
        <f t="shared" si="250"/>
        <v/>
      </c>
      <c r="T788" s="69" t="str">
        <f t="shared" si="251"/>
        <v/>
      </c>
      <c r="U788" s="37" t="str">
        <f t="shared" si="245"/>
        <v/>
      </c>
      <c r="V788" s="37" t="str">
        <f t="shared" si="246"/>
        <v/>
      </c>
      <c r="W788" s="206" t="str">
        <f t="shared" si="243"/>
        <v/>
      </c>
      <c r="X788" s="206" t="str">
        <f t="shared" si="244"/>
        <v/>
      </c>
      <c r="Y788" s="37" t="str">
        <f t="shared" si="241"/>
        <v/>
      </c>
      <c r="Z788" s="37" t="str">
        <f t="shared" si="242"/>
        <v/>
      </c>
      <c r="AA788" s="38" t="str">
        <f t="shared" si="252"/>
        <v/>
      </c>
      <c r="AB788" s="39" t="str">
        <f t="shared" si="253"/>
        <v/>
      </c>
      <c r="AC788" s="146" t="str">
        <f>IF(ISBLANK($F788),"",IF(ISNA(VBLookup($F788,Сектора!$B$2:$G$6725,4)),"Unknown",VBLookup($F788,Сектора!$B$2:$G$6725,4)))</f>
        <v/>
      </c>
      <c r="AD788" s="146" t="str">
        <f>IF(ISBLANK($F788),"",IF(ISNA(VBLookup($F788,Сектора!$B$2:$G$6725,3)),"Unknown",VBLookup($F788,Сектора!$B$2:$G$6725,3)))</f>
        <v/>
      </c>
      <c r="AE788" s="146" t="str">
        <f>IF(ISBLANK($F788),"",IF(ISNA(VBLookup($F788,Сектора!$B$2:$G$6725,6)),"Unknown",VBLookup($F788,Сектора!$B$2:$G$6725,6)))</f>
        <v/>
      </c>
      <c r="AF788" s="146" t="str">
        <f>IF(ISNUMBER($B788),VBLookup(WEEKDAY($B788,2),Служебный!$I$2:$J$8,2),"")</f>
        <v/>
      </c>
      <c r="AG788" s="38" t="str">
        <f t="shared" si="254"/>
        <v/>
      </c>
      <c r="AH788" s="146" t="str">
        <f>IF(ISNUMBER($B788),VBLookup(MONTH($B788),Служебный!$L$2:$M$13,2),"")</f>
        <v/>
      </c>
      <c r="AI788" s="38" t="str">
        <f t="shared" si="255"/>
        <v/>
      </c>
      <c r="AJ788" s="210" t="str">
        <f t="shared" si="256"/>
        <v/>
      </c>
      <c r="AK788" s="211" t="str">
        <f t="shared" si="247"/>
        <v/>
      </c>
      <c r="AL788" s="212" t="str">
        <f t="shared" si="257"/>
        <v/>
      </c>
      <c r="AM788" s="213" t="str">
        <f t="shared" si="260"/>
        <v/>
      </c>
      <c r="AN788" s="213" t="str">
        <f t="shared" si="258"/>
        <v/>
      </c>
      <c r="AO788" s="212" t="str">
        <f t="shared" si="259"/>
        <v/>
      </c>
    </row>
    <row r="789" spans="1:41" x14ac:dyDescent="0.25">
      <c r="A789" s="72">
        <v>788</v>
      </c>
      <c r="B789" s="214"/>
      <c r="C789" s="214"/>
      <c r="D789" s="204"/>
      <c r="E789" s="204"/>
      <c r="F789" s="151"/>
      <c r="G789" s="151"/>
      <c r="H789" s="36"/>
      <c r="I789" s="80"/>
      <c r="J789" s="80"/>
      <c r="K789" s="81"/>
      <c r="L789" s="152"/>
      <c r="M789" s="152"/>
      <c r="N789" s="215"/>
      <c r="O789" s="152"/>
      <c r="P789" s="80"/>
      <c r="Q789" s="37" t="str">
        <f t="shared" si="248"/>
        <v/>
      </c>
      <c r="R789" s="37" t="str">
        <f t="shared" si="249"/>
        <v/>
      </c>
      <c r="S789" s="37" t="str">
        <f t="shared" si="250"/>
        <v/>
      </c>
      <c r="T789" s="69" t="str">
        <f t="shared" si="251"/>
        <v/>
      </c>
      <c r="U789" s="37" t="str">
        <f t="shared" si="245"/>
        <v/>
      </c>
      <c r="V789" s="37" t="str">
        <f t="shared" si="246"/>
        <v/>
      </c>
      <c r="W789" s="206" t="str">
        <f t="shared" si="243"/>
        <v/>
      </c>
      <c r="X789" s="206" t="str">
        <f t="shared" si="244"/>
        <v/>
      </c>
      <c r="Y789" s="37" t="str">
        <f t="shared" si="241"/>
        <v/>
      </c>
      <c r="Z789" s="37" t="str">
        <f t="shared" si="242"/>
        <v/>
      </c>
      <c r="AA789" s="38" t="str">
        <f t="shared" si="252"/>
        <v/>
      </c>
      <c r="AB789" s="39" t="str">
        <f t="shared" si="253"/>
        <v/>
      </c>
      <c r="AC789" s="146" t="str">
        <f>IF(ISBLANK($F789),"",IF(ISNA(VBLookup($F789,Сектора!$B$2:$G$6725,4)),"Unknown",VBLookup($F789,Сектора!$B$2:$G$6725,4)))</f>
        <v/>
      </c>
      <c r="AD789" s="146" t="str">
        <f>IF(ISBLANK($F789),"",IF(ISNA(VBLookup($F789,Сектора!$B$2:$G$6725,3)),"Unknown",VBLookup($F789,Сектора!$B$2:$G$6725,3)))</f>
        <v/>
      </c>
      <c r="AE789" s="146" t="str">
        <f>IF(ISBLANK($F789),"",IF(ISNA(VBLookup($F789,Сектора!$B$2:$G$6725,6)),"Unknown",VBLookup($F789,Сектора!$B$2:$G$6725,6)))</f>
        <v/>
      </c>
      <c r="AF789" s="146" t="str">
        <f>IF(ISNUMBER($B789),VBLookup(WEEKDAY($B789,2),Служебный!$I$2:$J$8,2),"")</f>
        <v/>
      </c>
      <c r="AG789" s="38" t="str">
        <f t="shared" si="254"/>
        <v/>
      </c>
      <c r="AH789" s="146" t="str">
        <f>IF(ISNUMBER($B789),VBLookup(MONTH($B789),Служебный!$L$2:$M$13,2),"")</f>
        <v/>
      </c>
      <c r="AI789" s="38" t="str">
        <f t="shared" si="255"/>
        <v/>
      </c>
      <c r="AJ789" s="210" t="str">
        <f t="shared" si="256"/>
        <v/>
      </c>
      <c r="AK789" s="211" t="str">
        <f t="shared" si="247"/>
        <v/>
      </c>
      <c r="AL789" s="212" t="str">
        <f t="shared" si="257"/>
        <v/>
      </c>
      <c r="AM789" s="213" t="str">
        <f t="shared" si="260"/>
        <v/>
      </c>
      <c r="AN789" s="213" t="str">
        <f t="shared" si="258"/>
        <v/>
      </c>
      <c r="AO789" s="212" t="str">
        <f t="shared" si="259"/>
        <v/>
      </c>
    </row>
    <row r="790" spans="1:41" x14ac:dyDescent="0.25">
      <c r="A790" s="72">
        <v>789</v>
      </c>
      <c r="B790" s="214"/>
      <c r="C790" s="214"/>
      <c r="D790" s="204"/>
      <c r="E790" s="204"/>
      <c r="F790" s="151"/>
      <c r="G790" s="151"/>
      <c r="H790" s="36"/>
      <c r="I790" s="80"/>
      <c r="J790" s="80"/>
      <c r="K790" s="81"/>
      <c r="L790" s="152"/>
      <c r="M790" s="152"/>
      <c r="N790" s="215"/>
      <c r="O790" s="152"/>
      <c r="P790" s="80"/>
      <c r="Q790" s="37" t="str">
        <f t="shared" si="248"/>
        <v/>
      </c>
      <c r="R790" s="37" t="str">
        <f t="shared" si="249"/>
        <v/>
      </c>
      <c r="S790" s="37" t="str">
        <f t="shared" si="250"/>
        <v/>
      </c>
      <c r="T790" s="69" t="str">
        <f t="shared" si="251"/>
        <v/>
      </c>
      <c r="U790" s="37" t="str">
        <f t="shared" si="245"/>
        <v/>
      </c>
      <c r="V790" s="37" t="str">
        <f t="shared" si="246"/>
        <v/>
      </c>
      <c r="W790" s="206" t="str">
        <f t="shared" si="243"/>
        <v/>
      </c>
      <c r="X790" s="206" t="str">
        <f t="shared" si="244"/>
        <v/>
      </c>
      <c r="Y790" s="37" t="str">
        <f t="shared" ref="Y790:Y853" si="261">IF(AND(ISNUMBER($Y789),ISNUMBER($U790)),$Y789+$U790,"")</f>
        <v/>
      </c>
      <c r="Z790" s="37" t="str">
        <f t="shared" ref="Z790:Z853" si="262">IF(AND(ISNUMBER($Z789),ISNUMBER($V790)),$Z789+$V790,"")</f>
        <v/>
      </c>
      <c r="AA790" s="38" t="str">
        <f t="shared" si="252"/>
        <v/>
      </c>
      <c r="AB790" s="39" t="str">
        <f t="shared" si="253"/>
        <v/>
      </c>
      <c r="AC790" s="146" t="str">
        <f>IF(ISBLANK($F790),"",IF(ISNA(VBLookup($F790,Сектора!$B$2:$G$6725,4)),"Unknown",VBLookup($F790,Сектора!$B$2:$G$6725,4)))</f>
        <v/>
      </c>
      <c r="AD790" s="146" t="str">
        <f>IF(ISBLANK($F790),"",IF(ISNA(VBLookup($F790,Сектора!$B$2:$G$6725,3)),"Unknown",VBLookup($F790,Сектора!$B$2:$G$6725,3)))</f>
        <v/>
      </c>
      <c r="AE790" s="146" t="str">
        <f>IF(ISBLANK($F790),"",IF(ISNA(VBLookup($F790,Сектора!$B$2:$G$6725,6)),"Unknown",VBLookup($F790,Сектора!$B$2:$G$6725,6)))</f>
        <v/>
      </c>
      <c r="AF790" s="146" t="str">
        <f>IF(ISNUMBER($B790),VBLookup(WEEKDAY($B790,2),Служебный!$I$2:$J$8,2),"")</f>
        <v/>
      </c>
      <c r="AG790" s="38" t="str">
        <f t="shared" si="254"/>
        <v/>
      </c>
      <c r="AH790" s="146" t="str">
        <f>IF(ISNUMBER($B790),VBLookup(MONTH($B790),Служебный!$L$2:$M$13,2),"")</f>
        <v/>
      </c>
      <c r="AI790" s="38" t="str">
        <f t="shared" si="255"/>
        <v/>
      </c>
      <c r="AJ790" s="210" t="str">
        <f t="shared" si="256"/>
        <v/>
      </c>
      <c r="AK790" s="211" t="str">
        <f t="shared" si="247"/>
        <v/>
      </c>
      <c r="AL790" s="212" t="str">
        <f t="shared" si="257"/>
        <v/>
      </c>
      <c r="AM790" s="213" t="str">
        <f t="shared" si="260"/>
        <v/>
      </c>
      <c r="AN790" s="213" t="str">
        <f t="shared" si="258"/>
        <v/>
      </c>
      <c r="AO790" s="212" t="str">
        <f t="shared" si="259"/>
        <v/>
      </c>
    </row>
    <row r="791" spans="1:41" x14ac:dyDescent="0.25">
      <c r="A791" s="72">
        <v>790</v>
      </c>
      <c r="B791" s="214"/>
      <c r="C791" s="214"/>
      <c r="D791" s="204"/>
      <c r="E791" s="204"/>
      <c r="F791" s="151"/>
      <c r="G791" s="151"/>
      <c r="H791" s="36"/>
      <c r="I791" s="80"/>
      <c r="J791" s="80"/>
      <c r="K791" s="81"/>
      <c r="L791" s="152"/>
      <c r="M791" s="152"/>
      <c r="N791" s="215"/>
      <c r="O791" s="152"/>
      <c r="P791" s="80"/>
      <c r="Q791" s="37" t="str">
        <f t="shared" si="248"/>
        <v/>
      </c>
      <c r="R791" s="37" t="str">
        <f t="shared" si="249"/>
        <v/>
      </c>
      <c r="S791" s="37" t="str">
        <f t="shared" si="250"/>
        <v/>
      </c>
      <c r="T791" s="69" t="str">
        <f t="shared" si="251"/>
        <v/>
      </c>
      <c r="U791" s="37" t="str">
        <f t="shared" si="245"/>
        <v/>
      </c>
      <c r="V791" s="37" t="str">
        <f t="shared" si="246"/>
        <v/>
      </c>
      <c r="W791" s="206" t="str">
        <f t="shared" si="243"/>
        <v/>
      </c>
      <c r="X791" s="206" t="str">
        <f t="shared" si="244"/>
        <v/>
      </c>
      <c r="Y791" s="37" t="str">
        <f t="shared" si="261"/>
        <v/>
      </c>
      <c r="Z791" s="37" t="str">
        <f t="shared" si="262"/>
        <v/>
      </c>
      <c r="AA791" s="38" t="str">
        <f t="shared" si="252"/>
        <v/>
      </c>
      <c r="AB791" s="39" t="str">
        <f t="shared" si="253"/>
        <v/>
      </c>
      <c r="AC791" s="146" t="str">
        <f>IF(ISBLANK($F791),"",IF(ISNA(VBLookup($F791,Сектора!$B$2:$G$6725,4)),"Unknown",VBLookup($F791,Сектора!$B$2:$G$6725,4)))</f>
        <v/>
      </c>
      <c r="AD791" s="146" t="str">
        <f>IF(ISBLANK($F791),"",IF(ISNA(VBLookup($F791,Сектора!$B$2:$G$6725,3)),"Unknown",VBLookup($F791,Сектора!$B$2:$G$6725,3)))</f>
        <v/>
      </c>
      <c r="AE791" s="146" t="str">
        <f>IF(ISBLANK($F791),"",IF(ISNA(VBLookup($F791,Сектора!$B$2:$G$6725,6)),"Unknown",VBLookup($F791,Сектора!$B$2:$G$6725,6)))</f>
        <v/>
      </c>
      <c r="AF791" s="146" t="str">
        <f>IF(ISNUMBER($B791),VBLookup(WEEKDAY($B791,2),Служебный!$I$2:$J$8,2),"")</f>
        <v/>
      </c>
      <c r="AG791" s="38" t="str">
        <f t="shared" si="254"/>
        <v/>
      </c>
      <c r="AH791" s="146" t="str">
        <f>IF(ISNUMBER($B791),VBLookup(MONTH($B791),Служебный!$L$2:$M$13,2),"")</f>
        <v/>
      </c>
      <c r="AI791" s="38" t="str">
        <f t="shared" si="255"/>
        <v/>
      </c>
      <c r="AJ791" s="210" t="str">
        <f t="shared" si="256"/>
        <v/>
      </c>
      <c r="AK791" s="211" t="str">
        <f t="shared" si="247"/>
        <v/>
      </c>
      <c r="AL791" s="212" t="str">
        <f t="shared" si="257"/>
        <v/>
      </c>
      <c r="AM791" s="213" t="str">
        <f t="shared" si="260"/>
        <v/>
      </c>
      <c r="AN791" s="213" t="str">
        <f t="shared" si="258"/>
        <v/>
      </c>
      <c r="AO791" s="212" t="str">
        <f t="shared" si="259"/>
        <v/>
      </c>
    </row>
    <row r="792" spans="1:41" x14ac:dyDescent="0.25">
      <c r="A792" s="72">
        <v>791</v>
      </c>
      <c r="B792" s="214"/>
      <c r="C792" s="214"/>
      <c r="D792" s="204"/>
      <c r="E792" s="204"/>
      <c r="F792" s="151"/>
      <c r="G792" s="151"/>
      <c r="H792" s="36"/>
      <c r="I792" s="80"/>
      <c r="J792" s="80"/>
      <c r="K792" s="81"/>
      <c r="L792" s="152"/>
      <c r="M792" s="152"/>
      <c r="N792" s="215"/>
      <c r="O792" s="152"/>
      <c r="P792" s="80"/>
      <c r="Q792" s="37" t="str">
        <f t="shared" si="248"/>
        <v/>
      </c>
      <c r="R792" s="37" t="str">
        <f t="shared" si="249"/>
        <v/>
      </c>
      <c r="S792" s="37" t="str">
        <f t="shared" si="250"/>
        <v/>
      </c>
      <c r="T792" s="69" t="str">
        <f t="shared" si="251"/>
        <v/>
      </c>
      <c r="U792" s="37" t="str">
        <f t="shared" si="245"/>
        <v/>
      </c>
      <c r="V792" s="37" t="str">
        <f t="shared" si="246"/>
        <v/>
      </c>
      <c r="W792" s="206" t="str">
        <f t="shared" si="243"/>
        <v/>
      </c>
      <c r="X792" s="206" t="str">
        <f t="shared" si="244"/>
        <v/>
      </c>
      <c r="Y792" s="37" t="str">
        <f t="shared" si="261"/>
        <v/>
      </c>
      <c r="Z792" s="37" t="str">
        <f t="shared" si="262"/>
        <v/>
      </c>
      <c r="AA792" s="38" t="str">
        <f t="shared" si="252"/>
        <v/>
      </c>
      <c r="AB792" s="39" t="str">
        <f t="shared" si="253"/>
        <v/>
      </c>
      <c r="AC792" s="146" t="str">
        <f>IF(ISBLANK($F792),"",IF(ISNA(VBLookup($F792,Сектора!$B$2:$G$6725,4)),"Unknown",VBLookup($F792,Сектора!$B$2:$G$6725,4)))</f>
        <v/>
      </c>
      <c r="AD792" s="146" t="str">
        <f>IF(ISBLANK($F792),"",IF(ISNA(VBLookup($F792,Сектора!$B$2:$G$6725,3)),"Unknown",VBLookup($F792,Сектора!$B$2:$G$6725,3)))</f>
        <v/>
      </c>
      <c r="AE792" s="146" t="str">
        <f>IF(ISBLANK($F792),"",IF(ISNA(VBLookup($F792,Сектора!$B$2:$G$6725,6)),"Unknown",VBLookup($F792,Сектора!$B$2:$G$6725,6)))</f>
        <v/>
      </c>
      <c r="AF792" s="146" t="str">
        <f>IF(ISNUMBER($B792),VBLookup(WEEKDAY($B792,2),Служебный!$I$2:$J$8,2),"")</f>
        <v/>
      </c>
      <c r="AG792" s="38" t="str">
        <f t="shared" si="254"/>
        <v/>
      </c>
      <c r="AH792" s="146" t="str">
        <f>IF(ISNUMBER($B792),VBLookup(MONTH($B792),Служебный!$L$2:$M$13,2),"")</f>
        <v/>
      </c>
      <c r="AI792" s="38" t="str">
        <f t="shared" si="255"/>
        <v/>
      </c>
      <c r="AJ792" s="210" t="str">
        <f t="shared" si="256"/>
        <v/>
      </c>
      <c r="AK792" s="211" t="str">
        <f t="shared" si="247"/>
        <v/>
      </c>
      <c r="AL792" s="212" t="str">
        <f t="shared" si="257"/>
        <v/>
      </c>
      <c r="AM792" s="213" t="str">
        <f t="shared" si="260"/>
        <v/>
      </c>
      <c r="AN792" s="213" t="str">
        <f t="shared" si="258"/>
        <v/>
      </c>
      <c r="AO792" s="212" t="str">
        <f t="shared" si="259"/>
        <v/>
      </c>
    </row>
    <row r="793" spans="1:41" x14ac:dyDescent="0.25">
      <c r="A793" s="72">
        <v>792</v>
      </c>
      <c r="B793" s="214"/>
      <c r="C793" s="214"/>
      <c r="D793" s="204"/>
      <c r="E793" s="204"/>
      <c r="F793" s="151"/>
      <c r="G793" s="151"/>
      <c r="H793" s="36"/>
      <c r="I793" s="80"/>
      <c r="J793" s="80"/>
      <c r="K793" s="81"/>
      <c r="L793" s="152"/>
      <c r="M793" s="152"/>
      <c r="N793" s="215"/>
      <c r="O793" s="152"/>
      <c r="P793" s="80"/>
      <c r="Q793" s="37" t="str">
        <f t="shared" si="248"/>
        <v/>
      </c>
      <c r="R793" s="37" t="str">
        <f t="shared" si="249"/>
        <v/>
      </c>
      <c r="S793" s="37" t="str">
        <f t="shared" si="250"/>
        <v/>
      </c>
      <c r="T793" s="69" t="str">
        <f t="shared" si="251"/>
        <v/>
      </c>
      <c r="U793" s="37" t="str">
        <f t="shared" si="245"/>
        <v/>
      </c>
      <c r="V793" s="37" t="str">
        <f t="shared" si="246"/>
        <v/>
      </c>
      <c r="W793" s="206" t="str">
        <f t="shared" ref="W793:W856" si="263">IF(AND(ISNUMBER($Y792),ISNUMBER($U793)),IF($Y792&gt;0,$U793/$Y792,0),"")</f>
        <v/>
      </c>
      <c r="X793" s="206" t="str">
        <f t="shared" ref="X793:X856" si="264">IF(AND(ISNUMBER($Z792),ISNUMBER($V793)),IF($Z792&gt;0,$V793/$Z792,0),"")</f>
        <v/>
      </c>
      <c r="Y793" s="37" t="str">
        <f t="shared" si="261"/>
        <v/>
      </c>
      <c r="Z793" s="37" t="str">
        <f t="shared" si="262"/>
        <v/>
      </c>
      <c r="AA793" s="38" t="str">
        <f t="shared" si="252"/>
        <v/>
      </c>
      <c r="AB793" s="39" t="str">
        <f t="shared" si="253"/>
        <v/>
      </c>
      <c r="AC793" s="146" t="str">
        <f>IF(ISBLANK($F793),"",IF(ISNA(VBLookup($F793,Сектора!$B$2:$G$6725,4)),"Unknown",VBLookup($F793,Сектора!$B$2:$G$6725,4)))</f>
        <v/>
      </c>
      <c r="AD793" s="146" t="str">
        <f>IF(ISBLANK($F793),"",IF(ISNA(VBLookup($F793,Сектора!$B$2:$G$6725,3)),"Unknown",VBLookup($F793,Сектора!$B$2:$G$6725,3)))</f>
        <v/>
      </c>
      <c r="AE793" s="146" t="str">
        <f>IF(ISBLANK($F793),"",IF(ISNA(VBLookup($F793,Сектора!$B$2:$G$6725,6)),"Unknown",VBLookup($F793,Сектора!$B$2:$G$6725,6)))</f>
        <v/>
      </c>
      <c r="AF793" s="146" t="str">
        <f>IF(ISNUMBER($B793),VBLookup(WEEKDAY($B793,2),Служебный!$I$2:$J$8,2),"")</f>
        <v/>
      </c>
      <c r="AG793" s="38" t="str">
        <f t="shared" si="254"/>
        <v/>
      </c>
      <c r="AH793" s="146" t="str">
        <f>IF(ISNUMBER($B793),VBLookup(MONTH($B793),Служебный!$L$2:$M$13,2),"")</f>
        <v/>
      </c>
      <c r="AI793" s="38" t="str">
        <f t="shared" si="255"/>
        <v/>
      </c>
      <c r="AJ793" s="210" t="str">
        <f t="shared" si="256"/>
        <v/>
      </c>
      <c r="AK793" s="211" t="str">
        <f t="shared" si="247"/>
        <v/>
      </c>
      <c r="AL793" s="212" t="str">
        <f t="shared" si="257"/>
        <v/>
      </c>
      <c r="AM793" s="213" t="str">
        <f t="shared" si="260"/>
        <v/>
      </c>
      <c r="AN793" s="213" t="str">
        <f t="shared" si="258"/>
        <v/>
      </c>
      <c r="AO793" s="212" t="str">
        <f t="shared" si="259"/>
        <v/>
      </c>
    </row>
    <row r="794" spans="1:41" x14ac:dyDescent="0.25">
      <c r="A794" s="72">
        <v>793</v>
      </c>
      <c r="B794" s="214"/>
      <c r="C794" s="214"/>
      <c r="D794" s="204"/>
      <c r="E794" s="204"/>
      <c r="F794" s="151"/>
      <c r="G794" s="151"/>
      <c r="H794" s="36"/>
      <c r="I794" s="80"/>
      <c r="J794" s="80"/>
      <c r="K794" s="81"/>
      <c r="L794" s="152"/>
      <c r="M794" s="152"/>
      <c r="N794" s="215"/>
      <c r="O794" s="152"/>
      <c r="P794" s="80"/>
      <c r="Q794" s="37" t="str">
        <f t="shared" si="248"/>
        <v/>
      </c>
      <c r="R794" s="37" t="str">
        <f t="shared" si="249"/>
        <v/>
      </c>
      <c r="S794" s="37" t="str">
        <f t="shared" si="250"/>
        <v/>
      </c>
      <c r="T794" s="69" t="str">
        <f t="shared" si="251"/>
        <v/>
      </c>
      <c r="U794" s="37" t="str">
        <f t="shared" si="245"/>
        <v/>
      </c>
      <c r="V794" s="37" t="str">
        <f t="shared" si="246"/>
        <v/>
      </c>
      <c r="W794" s="206" t="str">
        <f t="shared" si="263"/>
        <v/>
      </c>
      <c r="X794" s="206" t="str">
        <f t="shared" si="264"/>
        <v/>
      </c>
      <c r="Y794" s="37" t="str">
        <f t="shared" si="261"/>
        <v/>
      </c>
      <c r="Z794" s="37" t="str">
        <f t="shared" si="262"/>
        <v/>
      </c>
      <c r="AA794" s="38" t="str">
        <f t="shared" si="252"/>
        <v/>
      </c>
      <c r="AB794" s="39" t="str">
        <f t="shared" si="253"/>
        <v/>
      </c>
      <c r="AC794" s="146" t="str">
        <f>IF(ISBLANK($F794),"",IF(ISNA(VBLookup($F794,Сектора!$B$2:$G$6725,4)),"Unknown",VBLookup($F794,Сектора!$B$2:$G$6725,4)))</f>
        <v/>
      </c>
      <c r="AD794" s="146" t="str">
        <f>IF(ISBLANK($F794),"",IF(ISNA(VBLookup($F794,Сектора!$B$2:$G$6725,3)),"Unknown",VBLookup($F794,Сектора!$B$2:$G$6725,3)))</f>
        <v/>
      </c>
      <c r="AE794" s="146" t="str">
        <f>IF(ISBLANK($F794),"",IF(ISNA(VBLookup($F794,Сектора!$B$2:$G$6725,6)),"Unknown",VBLookup($F794,Сектора!$B$2:$G$6725,6)))</f>
        <v/>
      </c>
      <c r="AF794" s="146" t="str">
        <f>IF(ISNUMBER($B794),VBLookup(WEEKDAY($B794,2),Служебный!$I$2:$J$8,2),"")</f>
        <v/>
      </c>
      <c r="AG794" s="38" t="str">
        <f t="shared" si="254"/>
        <v/>
      </c>
      <c r="AH794" s="146" t="str">
        <f>IF(ISNUMBER($B794),VBLookup(MONTH($B794),Служебный!$L$2:$M$13,2),"")</f>
        <v/>
      </c>
      <c r="AI794" s="38" t="str">
        <f t="shared" si="255"/>
        <v/>
      </c>
      <c r="AJ794" s="210" t="str">
        <f t="shared" si="256"/>
        <v/>
      </c>
      <c r="AK794" s="211" t="str">
        <f t="shared" si="247"/>
        <v/>
      </c>
      <c r="AL794" s="212" t="str">
        <f t="shared" si="257"/>
        <v/>
      </c>
      <c r="AM794" s="213" t="str">
        <f t="shared" si="260"/>
        <v/>
      </c>
      <c r="AN794" s="213" t="str">
        <f t="shared" si="258"/>
        <v/>
      </c>
      <c r="AO794" s="212" t="str">
        <f t="shared" si="259"/>
        <v/>
      </c>
    </row>
    <row r="795" spans="1:41" x14ac:dyDescent="0.25">
      <c r="A795" s="72">
        <v>794</v>
      </c>
      <c r="B795" s="214"/>
      <c r="C795" s="214"/>
      <c r="D795" s="204"/>
      <c r="E795" s="204"/>
      <c r="F795" s="151"/>
      <c r="G795" s="151"/>
      <c r="H795" s="36"/>
      <c r="I795" s="80"/>
      <c r="J795" s="80"/>
      <c r="K795" s="81"/>
      <c r="L795" s="152"/>
      <c r="M795" s="152"/>
      <c r="N795" s="215"/>
      <c r="O795" s="152"/>
      <c r="P795" s="80"/>
      <c r="Q795" s="37" t="str">
        <f t="shared" si="248"/>
        <v/>
      </c>
      <c r="R795" s="37" t="str">
        <f t="shared" si="249"/>
        <v/>
      </c>
      <c r="S795" s="37" t="str">
        <f t="shared" si="250"/>
        <v/>
      </c>
      <c r="T795" s="69" t="str">
        <f t="shared" si="251"/>
        <v/>
      </c>
      <c r="U795" s="37" t="str">
        <f t="shared" si="245"/>
        <v/>
      </c>
      <c r="V795" s="37" t="str">
        <f t="shared" si="246"/>
        <v/>
      </c>
      <c r="W795" s="206" t="str">
        <f t="shared" si="263"/>
        <v/>
      </c>
      <c r="X795" s="206" t="str">
        <f t="shared" si="264"/>
        <v/>
      </c>
      <c r="Y795" s="37" t="str">
        <f t="shared" si="261"/>
        <v/>
      </c>
      <c r="Z795" s="37" t="str">
        <f t="shared" si="262"/>
        <v/>
      </c>
      <c r="AA795" s="38" t="str">
        <f t="shared" si="252"/>
        <v/>
      </c>
      <c r="AB795" s="39" t="str">
        <f t="shared" si="253"/>
        <v/>
      </c>
      <c r="AC795" s="146" t="str">
        <f>IF(ISBLANK($F795),"",IF(ISNA(VBLookup($F795,Сектора!$B$2:$G$6725,4)),"Unknown",VBLookup($F795,Сектора!$B$2:$G$6725,4)))</f>
        <v/>
      </c>
      <c r="AD795" s="146" t="str">
        <f>IF(ISBLANK($F795),"",IF(ISNA(VBLookup($F795,Сектора!$B$2:$G$6725,3)),"Unknown",VBLookup($F795,Сектора!$B$2:$G$6725,3)))</f>
        <v/>
      </c>
      <c r="AE795" s="146" t="str">
        <f>IF(ISBLANK($F795),"",IF(ISNA(VBLookup($F795,Сектора!$B$2:$G$6725,6)),"Unknown",VBLookup($F795,Сектора!$B$2:$G$6725,6)))</f>
        <v/>
      </c>
      <c r="AF795" s="146" t="str">
        <f>IF(ISNUMBER($B795),VBLookup(WEEKDAY($B795,2),Служебный!$I$2:$J$8,2),"")</f>
        <v/>
      </c>
      <c r="AG795" s="38" t="str">
        <f t="shared" si="254"/>
        <v/>
      </c>
      <c r="AH795" s="146" t="str">
        <f>IF(ISNUMBER($B795),VBLookup(MONTH($B795),Служебный!$L$2:$M$13,2),"")</f>
        <v/>
      </c>
      <c r="AI795" s="38" t="str">
        <f t="shared" si="255"/>
        <v/>
      </c>
      <c r="AJ795" s="210" t="str">
        <f t="shared" si="256"/>
        <v/>
      </c>
      <c r="AK795" s="211" t="str">
        <f t="shared" si="247"/>
        <v/>
      </c>
      <c r="AL795" s="212" t="str">
        <f t="shared" si="257"/>
        <v/>
      </c>
      <c r="AM795" s="213" t="str">
        <f t="shared" si="260"/>
        <v/>
      </c>
      <c r="AN795" s="213" t="str">
        <f t="shared" si="258"/>
        <v/>
      </c>
      <c r="AO795" s="212" t="str">
        <f t="shared" si="259"/>
        <v/>
      </c>
    </row>
    <row r="796" spans="1:41" x14ac:dyDescent="0.25">
      <c r="A796" s="72">
        <v>795</v>
      </c>
      <c r="B796" s="214"/>
      <c r="C796" s="214"/>
      <c r="D796" s="204"/>
      <c r="E796" s="204"/>
      <c r="F796" s="151"/>
      <c r="G796" s="151"/>
      <c r="H796" s="36"/>
      <c r="I796" s="80"/>
      <c r="J796" s="80"/>
      <c r="K796" s="81"/>
      <c r="L796" s="152"/>
      <c r="M796" s="152"/>
      <c r="N796" s="215"/>
      <c r="O796" s="152"/>
      <c r="P796" s="80"/>
      <c r="Q796" s="37" t="str">
        <f t="shared" si="248"/>
        <v/>
      </c>
      <c r="R796" s="37" t="str">
        <f t="shared" si="249"/>
        <v/>
      </c>
      <c r="S796" s="37" t="str">
        <f t="shared" si="250"/>
        <v/>
      </c>
      <c r="T796" s="69" t="str">
        <f t="shared" si="251"/>
        <v/>
      </c>
      <c r="U796" s="37" t="str">
        <f t="shared" si="245"/>
        <v/>
      </c>
      <c r="V796" s="37" t="str">
        <f t="shared" si="246"/>
        <v/>
      </c>
      <c r="W796" s="206" t="str">
        <f t="shared" si="263"/>
        <v/>
      </c>
      <c r="X796" s="206" t="str">
        <f t="shared" si="264"/>
        <v/>
      </c>
      <c r="Y796" s="37" t="str">
        <f t="shared" si="261"/>
        <v/>
      </c>
      <c r="Z796" s="37" t="str">
        <f t="shared" si="262"/>
        <v/>
      </c>
      <c r="AA796" s="38" t="str">
        <f t="shared" si="252"/>
        <v/>
      </c>
      <c r="AB796" s="39" t="str">
        <f t="shared" si="253"/>
        <v/>
      </c>
      <c r="AC796" s="146" t="str">
        <f>IF(ISBLANK($F796),"",IF(ISNA(VBLookup($F796,Сектора!$B$2:$G$6725,4)),"Unknown",VBLookup($F796,Сектора!$B$2:$G$6725,4)))</f>
        <v/>
      </c>
      <c r="AD796" s="146" t="str">
        <f>IF(ISBLANK($F796),"",IF(ISNA(VBLookup($F796,Сектора!$B$2:$G$6725,3)),"Unknown",VBLookup($F796,Сектора!$B$2:$G$6725,3)))</f>
        <v/>
      </c>
      <c r="AE796" s="146" t="str">
        <f>IF(ISBLANK($F796),"",IF(ISNA(VBLookup($F796,Сектора!$B$2:$G$6725,6)),"Unknown",VBLookup($F796,Сектора!$B$2:$G$6725,6)))</f>
        <v/>
      </c>
      <c r="AF796" s="146" t="str">
        <f>IF(ISNUMBER($B796),VBLookup(WEEKDAY($B796,2),Служебный!$I$2:$J$8,2),"")</f>
        <v/>
      </c>
      <c r="AG796" s="38" t="str">
        <f t="shared" si="254"/>
        <v/>
      </c>
      <c r="AH796" s="146" t="str">
        <f>IF(ISNUMBER($B796),VBLookup(MONTH($B796),Служебный!$L$2:$M$13,2),"")</f>
        <v/>
      </c>
      <c r="AI796" s="38" t="str">
        <f t="shared" si="255"/>
        <v/>
      </c>
      <c r="AJ796" s="210" t="str">
        <f t="shared" si="256"/>
        <v/>
      </c>
      <c r="AK796" s="211" t="str">
        <f t="shared" si="247"/>
        <v/>
      </c>
      <c r="AL796" s="212" t="str">
        <f t="shared" si="257"/>
        <v/>
      </c>
      <c r="AM796" s="213" t="str">
        <f t="shared" si="260"/>
        <v/>
      </c>
      <c r="AN796" s="213" t="str">
        <f t="shared" si="258"/>
        <v/>
      </c>
      <c r="AO796" s="212" t="str">
        <f t="shared" si="259"/>
        <v/>
      </c>
    </row>
    <row r="797" spans="1:41" x14ac:dyDescent="0.25">
      <c r="A797" s="72">
        <v>796</v>
      </c>
      <c r="B797" s="214"/>
      <c r="C797" s="214"/>
      <c r="D797" s="204"/>
      <c r="E797" s="204"/>
      <c r="F797" s="151"/>
      <c r="G797" s="151"/>
      <c r="H797" s="36"/>
      <c r="I797" s="80"/>
      <c r="J797" s="80"/>
      <c r="K797" s="81"/>
      <c r="L797" s="152"/>
      <c r="M797" s="152"/>
      <c r="N797" s="215"/>
      <c r="O797" s="152"/>
      <c r="P797" s="80"/>
      <c r="Q797" s="37" t="str">
        <f t="shared" si="248"/>
        <v/>
      </c>
      <c r="R797" s="37" t="str">
        <f t="shared" si="249"/>
        <v/>
      </c>
      <c r="S797" s="37" t="str">
        <f t="shared" si="250"/>
        <v/>
      </c>
      <c r="T797" s="69" t="str">
        <f t="shared" si="251"/>
        <v/>
      </c>
      <c r="U797" s="37" t="str">
        <f t="shared" si="245"/>
        <v/>
      </c>
      <c r="V797" s="37" t="str">
        <f t="shared" si="246"/>
        <v/>
      </c>
      <c r="W797" s="206" t="str">
        <f t="shared" si="263"/>
        <v/>
      </c>
      <c r="X797" s="206" t="str">
        <f t="shared" si="264"/>
        <v/>
      </c>
      <c r="Y797" s="37" t="str">
        <f t="shared" si="261"/>
        <v/>
      </c>
      <c r="Z797" s="37" t="str">
        <f t="shared" si="262"/>
        <v/>
      </c>
      <c r="AA797" s="38" t="str">
        <f t="shared" si="252"/>
        <v/>
      </c>
      <c r="AB797" s="39" t="str">
        <f t="shared" si="253"/>
        <v/>
      </c>
      <c r="AC797" s="146" t="str">
        <f>IF(ISBLANK($F797),"",IF(ISNA(VBLookup($F797,Сектора!$B$2:$G$6725,4)),"Unknown",VBLookup($F797,Сектора!$B$2:$G$6725,4)))</f>
        <v/>
      </c>
      <c r="AD797" s="146" t="str">
        <f>IF(ISBLANK($F797),"",IF(ISNA(VBLookup($F797,Сектора!$B$2:$G$6725,3)),"Unknown",VBLookup($F797,Сектора!$B$2:$G$6725,3)))</f>
        <v/>
      </c>
      <c r="AE797" s="146" t="str">
        <f>IF(ISBLANK($F797),"",IF(ISNA(VBLookup($F797,Сектора!$B$2:$G$6725,6)),"Unknown",VBLookup($F797,Сектора!$B$2:$G$6725,6)))</f>
        <v/>
      </c>
      <c r="AF797" s="146" t="str">
        <f>IF(ISNUMBER($B797),VBLookup(WEEKDAY($B797,2),Служебный!$I$2:$J$8,2),"")</f>
        <v/>
      </c>
      <c r="AG797" s="38" t="str">
        <f t="shared" si="254"/>
        <v/>
      </c>
      <c r="AH797" s="146" t="str">
        <f>IF(ISNUMBER($B797),VBLookup(MONTH($B797),Служебный!$L$2:$M$13,2),"")</f>
        <v/>
      </c>
      <c r="AI797" s="38" t="str">
        <f t="shared" si="255"/>
        <v/>
      </c>
      <c r="AJ797" s="210" t="str">
        <f t="shared" si="256"/>
        <v/>
      </c>
      <c r="AK797" s="211" t="str">
        <f t="shared" si="247"/>
        <v/>
      </c>
      <c r="AL797" s="212" t="str">
        <f t="shared" si="257"/>
        <v/>
      </c>
      <c r="AM797" s="213" t="str">
        <f t="shared" si="260"/>
        <v/>
      </c>
      <c r="AN797" s="213" t="str">
        <f t="shared" si="258"/>
        <v/>
      </c>
      <c r="AO797" s="212" t="str">
        <f t="shared" si="259"/>
        <v/>
      </c>
    </row>
    <row r="798" spans="1:41" x14ac:dyDescent="0.25">
      <c r="A798" s="72">
        <v>797</v>
      </c>
      <c r="B798" s="214"/>
      <c r="C798" s="214"/>
      <c r="D798" s="204"/>
      <c r="E798" s="204"/>
      <c r="F798" s="151"/>
      <c r="G798" s="151"/>
      <c r="H798" s="36"/>
      <c r="I798" s="80"/>
      <c r="J798" s="80"/>
      <c r="K798" s="81"/>
      <c r="L798" s="152"/>
      <c r="M798" s="152"/>
      <c r="N798" s="215"/>
      <c r="O798" s="152"/>
      <c r="P798" s="80"/>
      <c r="Q798" s="37" t="str">
        <f t="shared" si="248"/>
        <v/>
      </c>
      <c r="R798" s="37" t="str">
        <f t="shared" si="249"/>
        <v/>
      </c>
      <c r="S798" s="37" t="str">
        <f t="shared" si="250"/>
        <v/>
      </c>
      <c r="T798" s="69" t="str">
        <f t="shared" si="251"/>
        <v/>
      </c>
      <c r="U798" s="37" t="str">
        <f t="shared" si="245"/>
        <v/>
      </c>
      <c r="V798" s="37" t="str">
        <f t="shared" si="246"/>
        <v/>
      </c>
      <c r="W798" s="206" t="str">
        <f t="shared" si="263"/>
        <v/>
      </c>
      <c r="X798" s="206" t="str">
        <f t="shared" si="264"/>
        <v/>
      </c>
      <c r="Y798" s="37" t="str">
        <f t="shared" si="261"/>
        <v/>
      </c>
      <c r="Z798" s="37" t="str">
        <f t="shared" si="262"/>
        <v/>
      </c>
      <c r="AA798" s="38" t="str">
        <f t="shared" si="252"/>
        <v/>
      </c>
      <c r="AB798" s="39" t="str">
        <f t="shared" si="253"/>
        <v/>
      </c>
      <c r="AC798" s="146" t="str">
        <f>IF(ISBLANK($F798),"",IF(ISNA(VBLookup($F798,Сектора!$B$2:$G$6725,4)),"Unknown",VBLookup($F798,Сектора!$B$2:$G$6725,4)))</f>
        <v/>
      </c>
      <c r="AD798" s="146" t="str">
        <f>IF(ISBLANK($F798),"",IF(ISNA(VBLookup($F798,Сектора!$B$2:$G$6725,3)),"Unknown",VBLookup($F798,Сектора!$B$2:$G$6725,3)))</f>
        <v/>
      </c>
      <c r="AE798" s="146" t="str">
        <f>IF(ISBLANK($F798),"",IF(ISNA(VBLookup($F798,Сектора!$B$2:$G$6725,6)),"Unknown",VBLookup($F798,Сектора!$B$2:$G$6725,6)))</f>
        <v/>
      </c>
      <c r="AF798" s="146" t="str">
        <f>IF(ISNUMBER($B798),VBLookup(WEEKDAY($B798,2),Служебный!$I$2:$J$8,2),"")</f>
        <v/>
      </c>
      <c r="AG798" s="38" t="str">
        <f t="shared" si="254"/>
        <v/>
      </c>
      <c r="AH798" s="146" t="str">
        <f>IF(ISNUMBER($B798),VBLookup(MONTH($B798),Служебный!$L$2:$M$13,2),"")</f>
        <v/>
      </c>
      <c r="AI798" s="38" t="str">
        <f t="shared" si="255"/>
        <v/>
      </c>
      <c r="AJ798" s="210" t="str">
        <f t="shared" si="256"/>
        <v/>
      </c>
      <c r="AK798" s="211" t="str">
        <f t="shared" si="247"/>
        <v/>
      </c>
      <c r="AL798" s="212" t="str">
        <f t="shared" si="257"/>
        <v/>
      </c>
      <c r="AM798" s="213" t="str">
        <f t="shared" si="260"/>
        <v/>
      </c>
      <c r="AN798" s="213" t="str">
        <f t="shared" si="258"/>
        <v/>
      </c>
      <c r="AO798" s="212" t="str">
        <f t="shared" si="259"/>
        <v/>
      </c>
    </row>
    <row r="799" spans="1:41" x14ac:dyDescent="0.25">
      <c r="A799" s="72">
        <v>798</v>
      </c>
      <c r="B799" s="214"/>
      <c r="C799" s="214"/>
      <c r="D799" s="204"/>
      <c r="E799" s="204"/>
      <c r="F799" s="151"/>
      <c r="G799" s="151"/>
      <c r="H799" s="36"/>
      <c r="I799" s="80"/>
      <c r="J799" s="80"/>
      <c r="K799" s="81"/>
      <c r="L799" s="152"/>
      <c r="M799" s="152"/>
      <c r="N799" s="215"/>
      <c r="O799" s="152"/>
      <c r="P799" s="80"/>
      <c r="Q799" s="37" t="str">
        <f t="shared" si="248"/>
        <v/>
      </c>
      <c r="R799" s="37" t="str">
        <f t="shared" si="249"/>
        <v/>
      </c>
      <c r="S799" s="37" t="str">
        <f t="shared" si="250"/>
        <v/>
      </c>
      <c r="T799" s="69" t="str">
        <f t="shared" si="251"/>
        <v/>
      </c>
      <c r="U799" s="37" t="str">
        <f t="shared" si="245"/>
        <v/>
      </c>
      <c r="V799" s="37" t="str">
        <f t="shared" si="246"/>
        <v/>
      </c>
      <c r="W799" s="206" t="str">
        <f t="shared" si="263"/>
        <v/>
      </c>
      <c r="X799" s="206" t="str">
        <f t="shared" si="264"/>
        <v/>
      </c>
      <c r="Y799" s="37" t="str">
        <f t="shared" si="261"/>
        <v/>
      </c>
      <c r="Z799" s="37" t="str">
        <f t="shared" si="262"/>
        <v/>
      </c>
      <c r="AA799" s="38" t="str">
        <f t="shared" si="252"/>
        <v/>
      </c>
      <c r="AB799" s="39" t="str">
        <f t="shared" si="253"/>
        <v/>
      </c>
      <c r="AC799" s="146" t="str">
        <f>IF(ISBLANK($F799),"",IF(ISNA(VBLookup($F799,Сектора!$B$2:$G$6725,4)),"Unknown",VBLookup($F799,Сектора!$B$2:$G$6725,4)))</f>
        <v/>
      </c>
      <c r="AD799" s="146" t="str">
        <f>IF(ISBLANK($F799),"",IF(ISNA(VBLookup($F799,Сектора!$B$2:$G$6725,3)),"Unknown",VBLookup($F799,Сектора!$B$2:$G$6725,3)))</f>
        <v/>
      </c>
      <c r="AE799" s="146" t="str">
        <f>IF(ISBLANK($F799),"",IF(ISNA(VBLookup($F799,Сектора!$B$2:$G$6725,6)),"Unknown",VBLookup($F799,Сектора!$B$2:$G$6725,6)))</f>
        <v/>
      </c>
      <c r="AF799" s="146" t="str">
        <f>IF(ISNUMBER($B799),VBLookup(WEEKDAY($B799,2),Служебный!$I$2:$J$8,2),"")</f>
        <v/>
      </c>
      <c r="AG799" s="38" t="str">
        <f t="shared" si="254"/>
        <v/>
      </c>
      <c r="AH799" s="146" t="str">
        <f>IF(ISNUMBER($B799),VBLookup(MONTH($B799),Служебный!$L$2:$M$13,2),"")</f>
        <v/>
      </c>
      <c r="AI799" s="38" t="str">
        <f t="shared" si="255"/>
        <v/>
      </c>
      <c r="AJ799" s="210" t="str">
        <f t="shared" si="256"/>
        <v/>
      </c>
      <c r="AK799" s="211" t="str">
        <f t="shared" si="247"/>
        <v/>
      </c>
      <c r="AL799" s="212" t="str">
        <f t="shared" si="257"/>
        <v/>
      </c>
      <c r="AM799" s="213" t="str">
        <f t="shared" si="260"/>
        <v/>
      </c>
      <c r="AN799" s="213" t="str">
        <f t="shared" si="258"/>
        <v/>
      </c>
      <c r="AO799" s="212" t="str">
        <f t="shared" si="259"/>
        <v/>
      </c>
    </row>
    <row r="800" spans="1:41" x14ac:dyDescent="0.25">
      <c r="A800" s="72">
        <v>799</v>
      </c>
      <c r="B800" s="214"/>
      <c r="C800" s="214"/>
      <c r="D800" s="204"/>
      <c r="E800" s="204"/>
      <c r="F800" s="151"/>
      <c r="G800" s="151"/>
      <c r="H800" s="36"/>
      <c r="I800" s="80"/>
      <c r="J800" s="80"/>
      <c r="K800" s="81"/>
      <c r="L800" s="152"/>
      <c r="M800" s="152"/>
      <c r="N800" s="215"/>
      <c r="O800" s="152"/>
      <c r="P800" s="80"/>
      <c r="Q800" s="37" t="str">
        <f t="shared" si="248"/>
        <v/>
      </c>
      <c r="R800" s="37" t="str">
        <f t="shared" si="249"/>
        <v/>
      </c>
      <c r="S800" s="37" t="str">
        <f t="shared" si="250"/>
        <v/>
      </c>
      <c r="T800" s="69" t="str">
        <f t="shared" si="251"/>
        <v/>
      </c>
      <c r="U800" s="37" t="str">
        <f t="shared" si="245"/>
        <v/>
      </c>
      <c r="V800" s="37" t="str">
        <f t="shared" si="246"/>
        <v/>
      </c>
      <c r="W800" s="206" t="str">
        <f t="shared" si="263"/>
        <v/>
      </c>
      <c r="X800" s="206" t="str">
        <f t="shared" si="264"/>
        <v/>
      </c>
      <c r="Y800" s="37" t="str">
        <f t="shared" si="261"/>
        <v/>
      </c>
      <c r="Z800" s="37" t="str">
        <f t="shared" si="262"/>
        <v/>
      </c>
      <c r="AA800" s="38" t="str">
        <f t="shared" si="252"/>
        <v/>
      </c>
      <c r="AB800" s="39" t="str">
        <f t="shared" si="253"/>
        <v/>
      </c>
      <c r="AC800" s="146" t="str">
        <f>IF(ISBLANK($F800),"",IF(ISNA(VBLookup($F800,Сектора!$B$2:$G$6725,4)),"Unknown",VBLookup($F800,Сектора!$B$2:$G$6725,4)))</f>
        <v/>
      </c>
      <c r="AD800" s="146" t="str">
        <f>IF(ISBLANK($F800),"",IF(ISNA(VBLookup($F800,Сектора!$B$2:$G$6725,3)),"Unknown",VBLookup($F800,Сектора!$B$2:$G$6725,3)))</f>
        <v/>
      </c>
      <c r="AE800" s="146" t="str">
        <f>IF(ISBLANK($F800),"",IF(ISNA(VBLookup($F800,Сектора!$B$2:$G$6725,6)),"Unknown",VBLookup($F800,Сектора!$B$2:$G$6725,6)))</f>
        <v/>
      </c>
      <c r="AF800" s="146" t="str">
        <f>IF(ISNUMBER($B800),VBLookup(WEEKDAY($B800,2),Служебный!$I$2:$J$8,2),"")</f>
        <v/>
      </c>
      <c r="AG800" s="38" t="str">
        <f t="shared" si="254"/>
        <v/>
      </c>
      <c r="AH800" s="146" t="str">
        <f>IF(ISNUMBER($B800),VBLookup(MONTH($B800),Служебный!$L$2:$M$13,2),"")</f>
        <v/>
      </c>
      <c r="AI800" s="38" t="str">
        <f t="shared" si="255"/>
        <v/>
      </c>
      <c r="AJ800" s="210" t="str">
        <f t="shared" si="256"/>
        <v/>
      </c>
      <c r="AK800" s="211" t="str">
        <f t="shared" si="247"/>
        <v/>
      </c>
      <c r="AL800" s="212" t="str">
        <f t="shared" si="257"/>
        <v/>
      </c>
      <c r="AM800" s="213" t="str">
        <f t="shared" si="260"/>
        <v/>
      </c>
      <c r="AN800" s="213" t="str">
        <f t="shared" si="258"/>
        <v/>
      </c>
      <c r="AO800" s="212" t="str">
        <f t="shared" si="259"/>
        <v/>
      </c>
    </row>
    <row r="801" spans="1:41" x14ac:dyDescent="0.25">
      <c r="A801" s="72">
        <v>800</v>
      </c>
      <c r="B801" s="214"/>
      <c r="C801" s="214"/>
      <c r="D801" s="204"/>
      <c r="E801" s="204"/>
      <c r="F801" s="151"/>
      <c r="G801" s="151"/>
      <c r="H801" s="36"/>
      <c r="I801" s="80"/>
      <c r="J801" s="80"/>
      <c r="K801" s="81"/>
      <c r="L801" s="152"/>
      <c r="M801" s="152"/>
      <c r="N801" s="215"/>
      <c r="O801" s="152"/>
      <c r="P801" s="80"/>
      <c r="Q801" s="37" t="str">
        <f t="shared" si="248"/>
        <v/>
      </c>
      <c r="R801" s="37" t="str">
        <f t="shared" si="249"/>
        <v/>
      </c>
      <c r="S801" s="37" t="str">
        <f t="shared" si="250"/>
        <v/>
      </c>
      <c r="T801" s="69" t="str">
        <f t="shared" si="251"/>
        <v/>
      </c>
      <c r="U801" s="37" t="str">
        <f t="shared" si="245"/>
        <v/>
      </c>
      <c r="V801" s="37" t="str">
        <f t="shared" si="246"/>
        <v/>
      </c>
      <c r="W801" s="206" t="str">
        <f t="shared" si="263"/>
        <v/>
      </c>
      <c r="X801" s="206" t="str">
        <f t="shared" si="264"/>
        <v/>
      </c>
      <c r="Y801" s="37" t="str">
        <f t="shared" si="261"/>
        <v/>
      </c>
      <c r="Z801" s="37" t="str">
        <f t="shared" si="262"/>
        <v/>
      </c>
      <c r="AA801" s="38" t="str">
        <f t="shared" si="252"/>
        <v/>
      </c>
      <c r="AB801" s="39" t="str">
        <f t="shared" si="253"/>
        <v/>
      </c>
      <c r="AC801" s="146" t="str">
        <f>IF(ISBLANK($F801),"",IF(ISNA(VBLookup($F801,Сектора!$B$2:$G$6725,4)),"Unknown",VBLookup($F801,Сектора!$B$2:$G$6725,4)))</f>
        <v/>
      </c>
      <c r="AD801" s="146" t="str">
        <f>IF(ISBLANK($F801),"",IF(ISNA(VBLookup($F801,Сектора!$B$2:$G$6725,3)),"Unknown",VBLookup($F801,Сектора!$B$2:$G$6725,3)))</f>
        <v/>
      </c>
      <c r="AE801" s="146" t="str">
        <f>IF(ISBLANK($F801),"",IF(ISNA(VBLookup($F801,Сектора!$B$2:$G$6725,6)),"Unknown",VBLookup($F801,Сектора!$B$2:$G$6725,6)))</f>
        <v/>
      </c>
      <c r="AF801" s="146" t="str">
        <f>IF(ISNUMBER($B801),VBLookup(WEEKDAY($B801,2),Служебный!$I$2:$J$8,2),"")</f>
        <v/>
      </c>
      <c r="AG801" s="38" t="str">
        <f t="shared" si="254"/>
        <v/>
      </c>
      <c r="AH801" s="146" t="str">
        <f>IF(ISNUMBER($B801),VBLookup(MONTH($B801),Служебный!$L$2:$M$13,2),"")</f>
        <v/>
      </c>
      <c r="AI801" s="38" t="str">
        <f t="shared" si="255"/>
        <v/>
      </c>
      <c r="AJ801" s="210" t="str">
        <f t="shared" si="256"/>
        <v/>
      </c>
      <c r="AK801" s="211" t="str">
        <f t="shared" si="247"/>
        <v/>
      </c>
      <c r="AL801" s="212" t="str">
        <f t="shared" si="257"/>
        <v/>
      </c>
      <c r="AM801" s="213" t="str">
        <f t="shared" si="260"/>
        <v/>
      </c>
      <c r="AN801" s="213" t="str">
        <f t="shared" si="258"/>
        <v/>
      </c>
      <c r="AO801" s="212" t="str">
        <f t="shared" si="259"/>
        <v/>
      </c>
    </row>
    <row r="802" spans="1:41" x14ac:dyDescent="0.25">
      <c r="A802" s="72">
        <v>801</v>
      </c>
      <c r="B802" s="214"/>
      <c r="C802" s="214"/>
      <c r="D802" s="204"/>
      <c r="E802" s="204"/>
      <c r="F802" s="151"/>
      <c r="G802" s="151"/>
      <c r="H802" s="36"/>
      <c r="I802" s="80"/>
      <c r="J802" s="80"/>
      <c r="K802" s="81"/>
      <c r="L802" s="152"/>
      <c r="M802" s="152"/>
      <c r="N802" s="215"/>
      <c r="O802" s="152"/>
      <c r="P802" s="80"/>
      <c r="Q802" s="37" t="str">
        <f t="shared" si="248"/>
        <v/>
      </c>
      <c r="R802" s="37" t="str">
        <f t="shared" si="249"/>
        <v/>
      </c>
      <c r="S802" s="37" t="str">
        <f t="shared" si="250"/>
        <v/>
      </c>
      <c r="T802" s="69" t="str">
        <f t="shared" si="251"/>
        <v/>
      </c>
      <c r="U802" s="37" t="str">
        <f t="shared" si="245"/>
        <v/>
      </c>
      <c r="V802" s="37" t="str">
        <f t="shared" si="246"/>
        <v/>
      </c>
      <c r="W802" s="206" t="str">
        <f t="shared" si="263"/>
        <v/>
      </c>
      <c r="X802" s="206" t="str">
        <f t="shared" si="264"/>
        <v/>
      </c>
      <c r="Y802" s="37" t="str">
        <f t="shared" si="261"/>
        <v/>
      </c>
      <c r="Z802" s="37" t="str">
        <f t="shared" si="262"/>
        <v/>
      </c>
      <c r="AA802" s="38" t="str">
        <f t="shared" si="252"/>
        <v/>
      </c>
      <c r="AB802" s="39" t="str">
        <f t="shared" si="253"/>
        <v/>
      </c>
      <c r="AC802" s="146" t="str">
        <f>IF(ISBLANK($F802),"",IF(ISNA(VBLookup($F802,Сектора!$B$2:$G$6725,4)),"Unknown",VBLookup($F802,Сектора!$B$2:$G$6725,4)))</f>
        <v/>
      </c>
      <c r="AD802" s="146" t="str">
        <f>IF(ISBLANK($F802),"",IF(ISNA(VBLookup($F802,Сектора!$B$2:$G$6725,3)),"Unknown",VBLookup($F802,Сектора!$B$2:$G$6725,3)))</f>
        <v/>
      </c>
      <c r="AE802" s="146" t="str">
        <f>IF(ISBLANK($F802),"",IF(ISNA(VBLookup($F802,Сектора!$B$2:$G$6725,6)),"Unknown",VBLookup($F802,Сектора!$B$2:$G$6725,6)))</f>
        <v/>
      </c>
      <c r="AF802" s="146" t="str">
        <f>IF(ISNUMBER($B802),VBLookup(WEEKDAY($B802,2),Служебный!$I$2:$J$8,2),"")</f>
        <v/>
      </c>
      <c r="AG802" s="38" t="str">
        <f t="shared" si="254"/>
        <v/>
      </c>
      <c r="AH802" s="146" t="str">
        <f>IF(ISNUMBER($B802),VBLookup(MONTH($B802),Служебный!$L$2:$M$13,2),"")</f>
        <v/>
      </c>
      <c r="AI802" s="38" t="str">
        <f t="shared" si="255"/>
        <v/>
      </c>
      <c r="AJ802" s="210" t="str">
        <f t="shared" si="256"/>
        <v/>
      </c>
      <c r="AK802" s="211" t="str">
        <f t="shared" si="247"/>
        <v/>
      </c>
      <c r="AL802" s="212" t="str">
        <f t="shared" si="257"/>
        <v/>
      </c>
      <c r="AM802" s="213" t="str">
        <f t="shared" si="260"/>
        <v/>
      </c>
      <c r="AN802" s="213" t="str">
        <f t="shared" si="258"/>
        <v/>
      </c>
      <c r="AO802" s="212" t="str">
        <f t="shared" si="259"/>
        <v/>
      </c>
    </row>
    <row r="803" spans="1:41" x14ac:dyDescent="0.25">
      <c r="A803" s="72">
        <v>802</v>
      </c>
      <c r="B803" s="214"/>
      <c r="C803" s="214"/>
      <c r="D803" s="204"/>
      <c r="E803" s="204"/>
      <c r="F803" s="151"/>
      <c r="G803" s="151"/>
      <c r="H803" s="36"/>
      <c r="I803" s="80"/>
      <c r="J803" s="80"/>
      <c r="K803" s="81"/>
      <c r="L803" s="152"/>
      <c r="M803" s="152"/>
      <c r="N803" s="215"/>
      <c r="O803" s="152"/>
      <c r="P803" s="80"/>
      <c r="Q803" s="37" t="str">
        <f t="shared" si="248"/>
        <v/>
      </c>
      <c r="R803" s="37" t="str">
        <f t="shared" si="249"/>
        <v/>
      </c>
      <c r="S803" s="37" t="str">
        <f t="shared" si="250"/>
        <v/>
      </c>
      <c r="T803" s="69" t="str">
        <f t="shared" si="251"/>
        <v/>
      </c>
      <c r="U803" s="37" t="str">
        <f t="shared" si="245"/>
        <v/>
      </c>
      <c r="V803" s="37" t="str">
        <f t="shared" si="246"/>
        <v/>
      </c>
      <c r="W803" s="206" t="str">
        <f t="shared" si="263"/>
        <v/>
      </c>
      <c r="X803" s="206" t="str">
        <f t="shared" si="264"/>
        <v/>
      </c>
      <c r="Y803" s="37" t="str">
        <f t="shared" si="261"/>
        <v/>
      </c>
      <c r="Z803" s="37" t="str">
        <f t="shared" si="262"/>
        <v/>
      </c>
      <c r="AA803" s="38" t="str">
        <f t="shared" si="252"/>
        <v/>
      </c>
      <c r="AB803" s="39" t="str">
        <f t="shared" si="253"/>
        <v/>
      </c>
      <c r="AC803" s="146" t="str">
        <f>IF(ISBLANK($F803),"",IF(ISNA(VBLookup($F803,Сектора!$B$2:$G$6725,4)),"Unknown",VBLookup($F803,Сектора!$B$2:$G$6725,4)))</f>
        <v/>
      </c>
      <c r="AD803" s="146" t="str">
        <f>IF(ISBLANK($F803),"",IF(ISNA(VBLookup($F803,Сектора!$B$2:$G$6725,3)),"Unknown",VBLookup($F803,Сектора!$B$2:$G$6725,3)))</f>
        <v/>
      </c>
      <c r="AE803" s="146" t="str">
        <f>IF(ISBLANK($F803),"",IF(ISNA(VBLookup($F803,Сектора!$B$2:$G$6725,6)),"Unknown",VBLookup($F803,Сектора!$B$2:$G$6725,6)))</f>
        <v/>
      </c>
      <c r="AF803" s="146" t="str">
        <f>IF(ISNUMBER($B803),VBLookup(WEEKDAY($B803,2),Служебный!$I$2:$J$8,2),"")</f>
        <v/>
      </c>
      <c r="AG803" s="38" t="str">
        <f t="shared" si="254"/>
        <v/>
      </c>
      <c r="AH803" s="146" t="str">
        <f>IF(ISNUMBER($B803),VBLookup(MONTH($B803),Служебный!$L$2:$M$13,2),"")</f>
        <v/>
      </c>
      <c r="AI803" s="38" t="str">
        <f t="shared" si="255"/>
        <v/>
      </c>
      <c r="AJ803" s="210" t="str">
        <f t="shared" si="256"/>
        <v/>
      </c>
      <c r="AK803" s="211" t="str">
        <f t="shared" si="247"/>
        <v/>
      </c>
      <c r="AL803" s="212" t="str">
        <f t="shared" si="257"/>
        <v/>
      </c>
      <c r="AM803" s="213" t="str">
        <f t="shared" si="260"/>
        <v/>
      </c>
      <c r="AN803" s="213" t="str">
        <f t="shared" si="258"/>
        <v/>
      </c>
      <c r="AO803" s="212" t="str">
        <f t="shared" si="259"/>
        <v/>
      </c>
    </row>
    <row r="804" spans="1:41" x14ac:dyDescent="0.25">
      <c r="A804" s="72">
        <v>803</v>
      </c>
      <c r="B804" s="214"/>
      <c r="C804" s="214"/>
      <c r="D804" s="204"/>
      <c r="E804" s="204"/>
      <c r="F804" s="151"/>
      <c r="G804" s="151"/>
      <c r="H804" s="36"/>
      <c r="I804" s="80"/>
      <c r="J804" s="80"/>
      <c r="K804" s="81"/>
      <c r="L804" s="152"/>
      <c r="M804" s="152"/>
      <c r="N804" s="215"/>
      <c r="O804" s="152"/>
      <c r="P804" s="80"/>
      <c r="Q804" s="37" t="str">
        <f t="shared" si="248"/>
        <v/>
      </c>
      <c r="R804" s="37" t="str">
        <f t="shared" si="249"/>
        <v/>
      </c>
      <c r="S804" s="37" t="str">
        <f t="shared" si="250"/>
        <v/>
      </c>
      <c r="T804" s="69" t="str">
        <f t="shared" si="251"/>
        <v/>
      </c>
      <c r="U804" s="37" t="str">
        <f t="shared" si="245"/>
        <v/>
      </c>
      <c r="V804" s="37" t="str">
        <f t="shared" si="246"/>
        <v/>
      </c>
      <c r="W804" s="206" t="str">
        <f t="shared" si="263"/>
        <v/>
      </c>
      <c r="X804" s="206" t="str">
        <f t="shared" si="264"/>
        <v/>
      </c>
      <c r="Y804" s="37" t="str">
        <f t="shared" si="261"/>
        <v/>
      </c>
      <c r="Z804" s="37" t="str">
        <f t="shared" si="262"/>
        <v/>
      </c>
      <c r="AA804" s="38" t="str">
        <f t="shared" si="252"/>
        <v/>
      </c>
      <c r="AB804" s="39" t="str">
        <f t="shared" si="253"/>
        <v/>
      </c>
      <c r="AC804" s="146" t="str">
        <f>IF(ISBLANK($F804),"",IF(ISNA(VBLookup($F804,Сектора!$B$2:$G$6725,4)),"Unknown",VBLookup($F804,Сектора!$B$2:$G$6725,4)))</f>
        <v/>
      </c>
      <c r="AD804" s="146" t="str">
        <f>IF(ISBLANK($F804),"",IF(ISNA(VBLookup($F804,Сектора!$B$2:$G$6725,3)),"Unknown",VBLookup($F804,Сектора!$B$2:$G$6725,3)))</f>
        <v/>
      </c>
      <c r="AE804" s="146" t="str">
        <f>IF(ISBLANK($F804),"",IF(ISNA(VBLookup($F804,Сектора!$B$2:$G$6725,6)),"Unknown",VBLookup($F804,Сектора!$B$2:$G$6725,6)))</f>
        <v/>
      </c>
      <c r="AF804" s="146" t="str">
        <f>IF(ISNUMBER($B804),VBLookup(WEEKDAY($B804,2),Служебный!$I$2:$J$8,2),"")</f>
        <v/>
      </c>
      <c r="AG804" s="38" t="str">
        <f t="shared" si="254"/>
        <v/>
      </c>
      <c r="AH804" s="146" t="str">
        <f>IF(ISNUMBER($B804),VBLookup(MONTH($B804),Служебный!$L$2:$M$13,2),"")</f>
        <v/>
      </c>
      <c r="AI804" s="38" t="str">
        <f t="shared" si="255"/>
        <v/>
      </c>
      <c r="AJ804" s="210" t="str">
        <f t="shared" si="256"/>
        <v/>
      </c>
      <c r="AK804" s="211" t="str">
        <f t="shared" si="247"/>
        <v/>
      </c>
      <c r="AL804" s="212" t="str">
        <f t="shared" si="257"/>
        <v/>
      </c>
      <c r="AM804" s="213" t="str">
        <f t="shared" si="260"/>
        <v/>
      </c>
      <c r="AN804" s="213" t="str">
        <f t="shared" si="258"/>
        <v/>
      </c>
      <c r="AO804" s="212" t="str">
        <f t="shared" si="259"/>
        <v/>
      </c>
    </row>
    <row r="805" spans="1:41" x14ac:dyDescent="0.25">
      <c r="A805" s="72">
        <v>804</v>
      </c>
      <c r="B805" s="214"/>
      <c r="C805" s="214"/>
      <c r="D805" s="204"/>
      <c r="E805" s="204"/>
      <c r="F805" s="151"/>
      <c r="G805" s="151"/>
      <c r="H805" s="36"/>
      <c r="I805" s="80"/>
      <c r="J805" s="80"/>
      <c r="K805" s="81"/>
      <c r="L805" s="152"/>
      <c r="M805" s="152"/>
      <c r="N805" s="215"/>
      <c r="O805" s="152"/>
      <c r="P805" s="80"/>
      <c r="Q805" s="37" t="str">
        <f t="shared" si="248"/>
        <v/>
      </c>
      <c r="R805" s="37" t="str">
        <f t="shared" si="249"/>
        <v/>
      </c>
      <c r="S805" s="37" t="str">
        <f t="shared" si="250"/>
        <v/>
      </c>
      <c r="T805" s="69" t="str">
        <f t="shared" si="251"/>
        <v/>
      </c>
      <c r="U805" s="37" t="str">
        <f t="shared" si="245"/>
        <v/>
      </c>
      <c r="V805" s="37" t="str">
        <f t="shared" si="246"/>
        <v/>
      </c>
      <c r="W805" s="206" t="str">
        <f t="shared" si="263"/>
        <v/>
      </c>
      <c r="X805" s="206" t="str">
        <f t="shared" si="264"/>
        <v/>
      </c>
      <c r="Y805" s="37" t="str">
        <f t="shared" si="261"/>
        <v/>
      </c>
      <c r="Z805" s="37" t="str">
        <f t="shared" si="262"/>
        <v/>
      </c>
      <c r="AA805" s="38" t="str">
        <f t="shared" si="252"/>
        <v/>
      </c>
      <c r="AB805" s="39" t="str">
        <f t="shared" si="253"/>
        <v/>
      </c>
      <c r="AC805" s="146" t="str">
        <f>IF(ISBLANK($F805),"",IF(ISNA(VBLookup($F805,Сектора!$B$2:$G$6725,4)),"Unknown",VBLookup($F805,Сектора!$B$2:$G$6725,4)))</f>
        <v/>
      </c>
      <c r="AD805" s="146" t="str">
        <f>IF(ISBLANK($F805),"",IF(ISNA(VBLookup($F805,Сектора!$B$2:$G$6725,3)),"Unknown",VBLookup($F805,Сектора!$B$2:$G$6725,3)))</f>
        <v/>
      </c>
      <c r="AE805" s="146" t="str">
        <f>IF(ISBLANK($F805),"",IF(ISNA(VBLookup($F805,Сектора!$B$2:$G$6725,6)),"Unknown",VBLookup($F805,Сектора!$B$2:$G$6725,6)))</f>
        <v/>
      </c>
      <c r="AF805" s="146" t="str">
        <f>IF(ISNUMBER($B805),VBLookup(WEEKDAY($B805,2),Служебный!$I$2:$J$8,2),"")</f>
        <v/>
      </c>
      <c r="AG805" s="38" t="str">
        <f t="shared" si="254"/>
        <v/>
      </c>
      <c r="AH805" s="146" t="str">
        <f>IF(ISNUMBER($B805),VBLookup(MONTH($B805),Служебный!$L$2:$M$13,2),"")</f>
        <v/>
      </c>
      <c r="AI805" s="38" t="str">
        <f t="shared" si="255"/>
        <v/>
      </c>
      <c r="AJ805" s="210" t="str">
        <f t="shared" si="256"/>
        <v/>
      </c>
      <c r="AK805" s="211" t="str">
        <f t="shared" si="247"/>
        <v/>
      </c>
      <c r="AL805" s="212" t="str">
        <f t="shared" si="257"/>
        <v/>
      </c>
      <c r="AM805" s="213" t="str">
        <f t="shared" si="260"/>
        <v/>
      </c>
      <c r="AN805" s="213" t="str">
        <f t="shared" si="258"/>
        <v/>
      </c>
      <c r="AO805" s="212" t="str">
        <f t="shared" si="259"/>
        <v/>
      </c>
    </row>
    <row r="806" spans="1:41" x14ac:dyDescent="0.25">
      <c r="A806" s="72">
        <v>805</v>
      </c>
      <c r="B806" s="214"/>
      <c r="C806" s="214"/>
      <c r="D806" s="204"/>
      <c r="E806" s="204"/>
      <c r="F806" s="151"/>
      <c r="G806" s="151"/>
      <c r="H806" s="36"/>
      <c r="I806" s="80"/>
      <c r="J806" s="80"/>
      <c r="K806" s="81"/>
      <c r="L806" s="152"/>
      <c r="M806" s="152"/>
      <c r="N806" s="215"/>
      <c r="O806" s="152"/>
      <c r="P806" s="80"/>
      <c r="Q806" s="37" t="str">
        <f t="shared" si="248"/>
        <v/>
      </c>
      <c r="R806" s="37" t="str">
        <f t="shared" si="249"/>
        <v/>
      </c>
      <c r="S806" s="37" t="str">
        <f t="shared" si="250"/>
        <v/>
      </c>
      <c r="T806" s="69" t="str">
        <f t="shared" si="251"/>
        <v/>
      </c>
      <c r="U806" s="37" t="str">
        <f t="shared" si="245"/>
        <v/>
      </c>
      <c r="V806" s="37" t="str">
        <f t="shared" si="246"/>
        <v/>
      </c>
      <c r="W806" s="206" t="str">
        <f t="shared" si="263"/>
        <v/>
      </c>
      <c r="X806" s="206" t="str">
        <f t="shared" si="264"/>
        <v/>
      </c>
      <c r="Y806" s="37" t="str">
        <f t="shared" si="261"/>
        <v/>
      </c>
      <c r="Z806" s="37" t="str">
        <f t="shared" si="262"/>
        <v/>
      </c>
      <c r="AA806" s="38" t="str">
        <f t="shared" si="252"/>
        <v/>
      </c>
      <c r="AB806" s="39" t="str">
        <f t="shared" si="253"/>
        <v/>
      </c>
      <c r="AC806" s="146" t="str">
        <f>IF(ISBLANK($F806),"",IF(ISNA(VBLookup($F806,Сектора!$B$2:$G$6725,4)),"Unknown",VBLookup($F806,Сектора!$B$2:$G$6725,4)))</f>
        <v/>
      </c>
      <c r="AD806" s="146" t="str">
        <f>IF(ISBLANK($F806),"",IF(ISNA(VBLookup($F806,Сектора!$B$2:$G$6725,3)),"Unknown",VBLookup($F806,Сектора!$B$2:$G$6725,3)))</f>
        <v/>
      </c>
      <c r="AE806" s="146" t="str">
        <f>IF(ISBLANK($F806),"",IF(ISNA(VBLookup($F806,Сектора!$B$2:$G$6725,6)),"Unknown",VBLookup($F806,Сектора!$B$2:$G$6725,6)))</f>
        <v/>
      </c>
      <c r="AF806" s="146" t="str">
        <f>IF(ISNUMBER($B806),VBLookup(WEEKDAY($B806,2),Служебный!$I$2:$J$8,2),"")</f>
        <v/>
      </c>
      <c r="AG806" s="38" t="str">
        <f t="shared" si="254"/>
        <v/>
      </c>
      <c r="AH806" s="146" t="str">
        <f>IF(ISNUMBER($B806),VBLookup(MONTH($B806),Служебный!$L$2:$M$13,2),"")</f>
        <v/>
      </c>
      <c r="AI806" s="38" t="str">
        <f t="shared" si="255"/>
        <v/>
      </c>
      <c r="AJ806" s="210" t="str">
        <f t="shared" si="256"/>
        <v/>
      </c>
      <c r="AK806" s="211" t="str">
        <f t="shared" si="247"/>
        <v/>
      </c>
      <c r="AL806" s="212" t="str">
        <f t="shared" si="257"/>
        <v/>
      </c>
      <c r="AM806" s="213" t="str">
        <f t="shared" si="260"/>
        <v/>
      </c>
      <c r="AN806" s="213" t="str">
        <f t="shared" si="258"/>
        <v/>
      </c>
      <c r="AO806" s="212" t="str">
        <f t="shared" si="259"/>
        <v/>
      </c>
    </row>
    <row r="807" spans="1:41" x14ac:dyDescent="0.25">
      <c r="A807" s="72">
        <v>806</v>
      </c>
      <c r="B807" s="214"/>
      <c r="C807" s="214"/>
      <c r="D807" s="204"/>
      <c r="E807" s="204"/>
      <c r="F807" s="151"/>
      <c r="G807" s="151"/>
      <c r="H807" s="36"/>
      <c r="I807" s="80"/>
      <c r="J807" s="80"/>
      <c r="K807" s="81"/>
      <c r="L807" s="152"/>
      <c r="M807" s="152"/>
      <c r="N807" s="215"/>
      <c r="O807" s="152"/>
      <c r="P807" s="80"/>
      <c r="Q807" s="37" t="str">
        <f t="shared" si="248"/>
        <v/>
      </c>
      <c r="R807" s="37" t="str">
        <f t="shared" si="249"/>
        <v/>
      </c>
      <c r="S807" s="37" t="str">
        <f t="shared" si="250"/>
        <v/>
      </c>
      <c r="T807" s="69" t="str">
        <f t="shared" si="251"/>
        <v/>
      </c>
      <c r="U807" s="37" t="str">
        <f t="shared" si="245"/>
        <v/>
      </c>
      <c r="V807" s="37" t="str">
        <f t="shared" si="246"/>
        <v/>
      </c>
      <c r="W807" s="206" t="str">
        <f t="shared" si="263"/>
        <v/>
      </c>
      <c r="X807" s="206" t="str">
        <f t="shared" si="264"/>
        <v/>
      </c>
      <c r="Y807" s="37" t="str">
        <f t="shared" si="261"/>
        <v/>
      </c>
      <c r="Z807" s="37" t="str">
        <f t="shared" si="262"/>
        <v/>
      </c>
      <c r="AA807" s="38" t="str">
        <f t="shared" si="252"/>
        <v/>
      </c>
      <c r="AB807" s="39" t="str">
        <f t="shared" si="253"/>
        <v/>
      </c>
      <c r="AC807" s="146" t="str">
        <f>IF(ISBLANK($F807),"",IF(ISNA(VBLookup($F807,Сектора!$B$2:$G$6725,4)),"Unknown",VBLookup($F807,Сектора!$B$2:$G$6725,4)))</f>
        <v/>
      </c>
      <c r="AD807" s="146" t="str">
        <f>IF(ISBLANK($F807),"",IF(ISNA(VBLookup($F807,Сектора!$B$2:$G$6725,3)),"Unknown",VBLookup($F807,Сектора!$B$2:$G$6725,3)))</f>
        <v/>
      </c>
      <c r="AE807" s="146" t="str">
        <f>IF(ISBLANK($F807),"",IF(ISNA(VBLookup($F807,Сектора!$B$2:$G$6725,6)),"Unknown",VBLookup($F807,Сектора!$B$2:$G$6725,6)))</f>
        <v/>
      </c>
      <c r="AF807" s="146" t="str">
        <f>IF(ISNUMBER($B807),VBLookup(WEEKDAY($B807,2),Служебный!$I$2:$J$8,2),"")</f>
        <v/>
      </c>
      <c r="AG807" s="38" t="str">
        <f t="shared" si="254"/>
        <v/>
      </c>
      <c r="AH807" s="146" t="str">
        <f>IF(ISNUMBER($B807),VBLookup(MONTH($B807),Служебный!$L$2:$M$13,2),"")</f>
        <v/>
      </c>
      <c r="AI807" s="38" t="str">
        <f t="shared" si="255"/>
        <v/>
      </c>
      <c r="AJ807" s="210" t="str">
        <f t="shared" si="256"/>
        <v/>
      </c>
      <c r="AK807" s="211" t="str">
        <f t="shared" si="247"/>
        <v/>
      </c>
      <c r="AL807" s="212" t="str">
        <f t="shared" si="257"/>
        <v/>
      </c>
      <c r="AM807" s="213" t="str">
        <f t="shared" si="260"/>
        <v/>
      </c>
      <c r="AN807" s="213" t="str">
        <f t="shared" si="258"/>
        <v/>
      </c>
      <c r="AO807" s="212" t="str">
        <f t="shared" si="259"/>
        <v/>
      </c>
    </row>
    <row r="808" spans="1:41" x14ac:dyDescent="0.25">
      <c r="A808" s="72">
        <v>807</v>
      </c>
      <c r="B808" s="214"/>
      <c r="C808" s="214"/>
      <c r="D808" s="204"/>
      <c r="E808" s="204"/>
      <c r="F808" s="151"/>
      <c r="G808" s="151"/>
      <c r="H808" s="36"/>
      <c r="I808" s="80"/>
      <c r="J808" s="80"/>
      <c r="K808" s="81"/>
      <c r="L808" s="152"/>
      <c r="M808" s="152"/>
      <c r="N808" s="215"/>
      <c r="O808" s="152"/>
      <c r="P808" s="80"/>
      <c r="Q808" s="37" t="str">
        <f t="shared" si="248"/>
        <v/>
      </c>
      <c r="R808" s="37" t="str">
        <f t="shared" si="249"/>
        <v/>
      </c>
      <c r="S808" s="37" t="str">
        <f t="shared" si="250"/>
        <v/>
      </c>
      <c r="T808" s="69" t="str">
        <f t="shared" si="251"/>
        <v/>
      </c>
      <c r="U808" s="37" t="str">
        <f t="shared" si="245"/>
        <v/>
      </c>
      <c r="V808" s="37" t="str">
        <f t="shared" si="246"/>
        <v/>
      </c>
      <c r="W808" s="206" t="str">
        <f t="shared" si="263"/>
        <v/>
      </c>
      <c r="X808" s="206" t="str">
        <f t="shared" si="264"/>
        <v/>
      </c>
      <c r="Y808" s="37" t="str">
        <f t="shared" si="261"/>
        <v/>
      </c>
      <c r="Z808" s="37" t="str">
        <f t="shared" si="262"/>
        <v/>
      </c>
      <c r="AA808" s="38" t="str">
        <f t="shared" si="252"/>
        <v/>
      </c>
      <c r="AB808" s="39" t="str">
        <f t="shared" si="253"/>
        <v/>
      </c>
      <c r="AC808" s="146" t="str">
        <f>IF(ISBLANK($F808),"",IF(ISNA(VBLookup($F808,Сектора!$B$2:$G$6725,4)),"Unknown",VBLookup($F808,Сектора!$B$2:$G$6725,4)))</f>
        <v/>
      </c>
      <c r="AD808" s="146" t="str">
        <f>IF(ISBLANK($F808),"",IF(ISNA(VBLookup($F808,Сектора!$B$2:$G$6725,3)),"Unknown",VBLookup($F808,Сектора!$B$2:$G$6725,3)))</f>
        <v/>
      </c>
      <c r="AE808" s="146" t="str">
        <f>IF(ISBLANK($F808),"",IF(ISNA(VBLookup($F808,Сектора!$B$2:$G$6725,6)),"Unknown",VBLookup($F808,Сектора!$B$2:$G$6725,6)))</f>
        <v/>
      </c>
      <c r="AF808" s="146" t="str">
        <f>IF(ISNUMBER($B808),VBLookup(WEEKDAY($B808,2),Служебный!$I$2:$J$8,2),"")</f>
        <v/>
      </c>
      <c r="AG808" s="38" t="str">
        <f t="shared" si="254"/>
        <v/>
      </c>
      <c r="AH808" s="146" t="str">
        <f>IF(ISNUMBER($B808),VBLookup(MONTH($B808),Служебный!$L$2:$M$13,2),"")</f>
        <v/>
      </c>
      <c r="AI808" s="38" t="str">
        <f t="shared" si="255"/>
        <v/>
      </c>
      <c r="AJ808" s="210" t="str">
        <f t="shared" si="256"/>
        <v/>
      </c>
      <c r="AK808" s="211" t="str">
        <f t="shared" si="247"/>
        <v/>
      </c>
      <c r="AL808" s="212" t="str">
        <f t="shared" si="257"/>
        <v/>
      </c>
      <c r="AM808" s="213" t="str">
        <f t="shared" si="260"/>
        <v/>
      </c>
      <c r="AN808" s="213" t="str">
        <f t="shared" si="258"/>
        <v/>
      </c>
      <c r="AO808" s="212" t="str">
        <f t="shared" si="259"/>
        <v/>
      </c>
    </row>
    <row r="809" spans="1:41" x14ac:dyDescent="0.25">
      <c r="A809" s="72">
        <v>808</v>
      </c>
      <c r="B809" s="214"/>
      <c r="C809" s="214"/>
      <c r="D809" s="204"/>
      <c r="E809" s="204"/>
      <c r="F809" s="151"/>
      <c r="G809" s="151"/>
      <c r="H809" s="36"/>
      <c r="I809" s="80"/>
      <c r="J809" s="80"/>
      <c r="K809" s="81"/>
      <c r="L809" s="152"/>
      <c r="M809" s="152"/>
      <c r="N809" s="215"/>
      <c r="O809" s="152"/>
      <c r="P809" s="80"/>
      <c r="Q809" s="37" t="str">
        <f t="shared" si="248"/>
        <v/>
      </c>
      <c r="R809" s="37" t="str">
        <f t="shared" si="249"/>
        <v/>
      </c>
      <c r="S809" s="37" t="str">
        <f t="shared" si="250"/>
        <v/>
      </c>
      <c r="T809" s="69" t="str">
        <f t="shared" si="251"/>
        <v/>
      </c>
      <c r="U809" s="37" t="str">
        <f t="shared" si="245"/>
        <v/>
      </c>
      <c r="V809" s="37" t="str">
        <f t="shared" si="246"/>
        <v/>
      </c>
      <c r="W809" s="206" t="str">
        <f t="shared" si="263"/>
        <v/>
      </c>
      <c r="X809" s="206" t="str">
        <f t="shared" si="264"/>
        <v/>
      </c>
      <c r="Y809" s="37" t="str">
        <f t="shared" si="261"/>
        <v/>
      </c>
      <c r="Z809" s="37" t="str">
        <f t="shared" si="262"/>
        <v/>
      </c>
      <c r="AA809" s="38" t="str">
        <f t="shared" si="252"/>
        <v/>
      </c>
      <c r="AB809" s="39" t="str">
        <f t="shared" si="253"/>
        <v/>
      </c>
      <c r="AC809" s="146" t="str">
        <f>IF(ISBLANK($F809),"",IF(ISNA(VBLookup($F809,Сектора!$B$2:$G$6725,4)),"Unknown",VBLookup($F809,Сектора!$B$2:$G$6725,4)))</f>
        <v/>
      </c>
      <c r="AD809" s="146" t="str">
        <f>IF(ISBLANK($F809),"",IF(ISNA(VBLookup($F809,Сектора!$B$2:$G$6725,3)),"Unknown",VBLookup($F809,Сектора!$B$2:$G$6725,3)))</f>
        <v/>
      </c>
      <c r="AE809" s="146" t="str">
        <f>IF(ISBLANK($F809),"",IF(ISNA(VBLookup($F809,Сектора!$B$2:$G$6725,6)),"Unknown",VBLookup($F809,Сектора!$B$2:$G$6725,6)))</f>
        <v/>
      </c>
      <c r="AF809" s="146" t="str">
        <f>IF(ISNUMBER($B809),VBLookup(WEEKDAY($B809,2),Служебный!$I$2:$J$8,2),"")</f>
        <v/>
      </c>
      <c r="AG809" s="38" t="str">
        <f t="shared" si="254"/>
        <v/>
      </c>
      <c r="AH809" s="146" t="str">
        <f>IF(ISNUMBER($B809),VBLookup(MONTH($B809),Служебный!$L$2:$M$13,2),"")</f>
        <v/>
      </c>
      <c r="AI809" s="38" t="str">
        <f t="shared" si="255"/>
        <v/>
      </c>
      <c r="AJ809" s="210" t="str">
        <f t="shared" si="256"/>
        <v/>
      </c>
      <c r="AK809" s="211" t="str">
        <f t="shared" si="247"/>
        <v/>
      </c>
      <c r="AL809" s="212" t="str">
        <f t="shared" si="257"/>
        <v/>
      </c>
      <c r="AM809" s="213" t="str">
        <f t="shared" si="260"/>
        <v/>
      </c>
      <c r="AN809" s="213" t="str">
        <f t="shared" si="258"/>
        <v/>
      </c>
      <c r="AO809" s="212" t="str">
        <f t="shared" si="259"/>
        <v/>
      </c>
    </row>
    <row r="810" spans="1:41" x14ac:dyDescent="0.25">
      <c r="A810" s="72">
        <v>809</v>
      </c>
      <c r="B810" s="214"/>
      <c r="C810" s="214"/>
      <c r="D810" s="204"/>
      <c r="E810" s="204"/>
      <c r="F810" s="151"/>
      <c r="G810" s="151"/>
      <c r="H810" s="36"/>
      <c r="I810" s="80"/>
      <c r="J810" s="80"/>
      <c r="K810" s="81"/>
      <c r="L810" s="152"/>
      <c r="M810" s="152"/>
      <c r="N810" s="215"/>
      <c r="O810" s="152"/>
      <c r="P810" s="80"/>
      <c r="Q810" s="37" t="str">
        <f t="shared" si="248"/>
        <v/>
      </c>
      <c r="R810" s="37" t="str">
        <f t="shared" si="249"/>
        <v/>
      </c>
      <c r="S810" s="37" t="str">
        <f t="shared" si="250"/>
        <v/>
      </c>
      <c r="T810" s="69" t="str">
        <f t="shared" si="251"/>
        <v/>
      </c>
      <c r="U810" s="37" t="str">
        <f t="shared" si="245"/>
        <v/>
      </c>
      <c r="V810" s="37" t="str">
        <f t="shared" si="246"/>
        <v/>
      </c>
      <c r="W810" s="206" t="str">
        <f t="shared" si="263"/>
        <v/>
      </c>
      <c r="X810" s="206" t="str">
        <f t="shared" si="264"/>
        <v/>
      </c>
      <c r="Y810" s="37" t="str">
        <f t="shared" si="261"/>
        <v/>
      </c>
      <c r="Z810" s="37" t="str">
        <f t="shared" si="262"/>
        <v/>
      </c>
      <c r="AA810" s="38" t="str">
        <f t="shared" si="252"/>
        <v/>
      </c>
      <c r="AB810" s="39" t="str">
        <f t="shared" si="253"/>
        <v/>
      </c>
      <c r="AC810" s="146" t="str">
        <f>IF(ISBLANK($F810),"",IF(ISNA(VBLookup($F810,Сектора!$B$2:$G$6725,4)),"Unknown",VBLookup($F810,Сектора!$B$2:$G$6725,4)))</f>
        <v/>
      </c>
      <c r="AD810" s="146" t="str">
        <f>IF(ISBLANK($F810),"",IF(ISNA(VBLookup($F810,Сектора!$B$2:$G$6725,3)),"Unknown",VBLookup($F810,Сектора!$B$2:$G$6725,3)))</f>
        <v/>
      </c>
      <c r="AE810" s="146" t="str">
        <f>IF(ISBLANK($F810),"",IF(ISNA(VBLookup($F810,Сектора!$B$2:$G$6725,6)),"Unknown",VBLookup($F810,Сектора!$B$2:$G$6725,6)))</f>
        <v/>
      </c>
      <c r="AF810" s="146" t="str">
        <f>IF(ISNUMBER($B810),VBLookup(WEEKDAY($B810,2),Служебный!$I$2:$J$8,2),"")</f>
        <v/>
      </c>
      <c r="AG810" s="38" t="str">
        <f t="shared" si="254"/>
        <v/>
      </c>
      <c r="AH810" s="146" t="str">
        <f>IF(ISNUMBER($B810),VBLookup(MONTH($B810),Служебный!$L$2:$M$13,2),"")</f>
        <v/>
      </c>
      <c r="AI810" s="38" t="str">
        <f t="shared" si="255"/>
        <v/>
      </c>
      <c r="AJ810" s="210" t="str">
        <f t="shared" si="256"/>
        <v/>
      </c>
      <c r="AK810" s="211" t="str">
        <f t="shared" si="247"/>
        <v/>
      </c>
      <c r="AL810" s="212" t="str">
        <f t="shared" si="257"/>
        <v/>
      </c>
      <c r="AM810" s="213" t="str">
        <f t="shared" si="260"/>
        <v/>
      </c>
      <c r="AN810" s="213" t="str">
        <f t="shared" si="258"/>
        <v/>
      </c>
      <c r="AO810" s="212" t="str">
        <f t="shared" si="259"/>
        <v/>
      </c>
    </row>
    <row r="811" spans="1:41" x14ac:dyDescent="0.25">
      <c r="A811" s="72">
        <v>810</v>
      </c>
      <c r="B811" s="214"/>
      <c r="C811" s="214"/>
      <c r="D811" s="204"/>
      <c r="E811" s="204"/>
      <c r="F811" s="151"/>
      <c r="G811" s="151"/>
      <c r="H811" s="36"/>
      <c r="I811" s="80"/>
      <c r="J811" s="80"/>
      <c r="K811" s="81"/>
      <c r="L811" s="152"/>
      <c r="M811" s="152"/>
      <c r="N811" s="215"/>
      <c r="O811" s="152"/>
      <c r="P811" s="80"/>
      <c r="Q811" s="37" t="str">
        <f t="shared" si="248"/>
        <v/>
      </c>
      <c r="R811" s="37" t="str">
        <f t="shared" si="249"/>
        <v/>
      </c>
      <c r="S811" s="37" t="str">
        <f t="shared" si="250"/>
        <v/>
      </c>
      <c r="T811" s="69" t="str">
        <f t="shared" si="251"/>
        <v/>
      </c>
      <c r="U811" s="37" t="str">
        <f t="shared" si="245"/>
        <v/>
      </c>
      <c r="V811" s="37" t="str">
        <f t="shared" si="246"/>
        <v/>
      </c>
      <c r="W811" s="206" t="str">
        <f t="shared" si="263"/>
        <v/>
      </c>
      <c r="X811" s="206" t="str">
        <f t="shared" si="264"/>
        <v/>
      </c>
      <c r="Y811" s="37" t="str">
        <f t="shared" si="261"/>
        <v/>
      </c>
      <c r="Z811" s="37" t="str">
        <f t="shared" si="262"/>
        <v/>
      </c>
      <c r="AA811" s="38" t="str">
        <f t="shared" si="252"/>
        <v/>
      </c>
      <c r="AB811" s="39" t="str">
        <f t="shared" si="253"/>
        <v/>
      </c>
      <c r="AC811" s="146" t="str">
        <f>IF(ISBLANK($F811),"",IF(ISNA(VBLookup($F811,Сектора!$B$2:$G$6725,4)),"Unknown",VBLookup($F811,Сектора!$B$2:$G$6725,4)))</f>
        <v/>
      </c>
      <c r="AD811" s="146" t="str">
        <f>IF(ISBLANK($F811),"",IF(ISNA(VBLookup($F811,Сектора!$B$2:$G$6725,3)),"Unknown",VBLookup($F811,Сектора!$B$2:$G$6725,3)))</f>
        <v/>
      </c>
      <c r="AE811" s="146" t="str">
        <f>IF(ISBLANK($F811),"",IF(ISNA(VBLookup($F811,Сектора!$B$2:$G$6725,6)),"Unknown",VBLookup($F811,Сектора!$B$2:$G$6725,6)))</f>
        <v/>
      </c>
      <c r="AF811" s="146" t="str">
        <f>IF(ISNUMBER($B811),VBLookup(WEEKDAY($B811,2),Служебный!$I$2:$J$8,2),"")</f>
        <v/>
      </c>
      <c r="AG811" s="38" t="str">
        <f t="shared" si="254"/>
        <v/>
      </c>
      <c r="AH811" s="146" t="str">
        <f>IF(ISNUMBER($B811),VBLookup(MONTH($B811),Служебный!$L$2:$M$13,2),"")</f>
        <v/>
      </c>
      <c r="AI811" s="38" t="str">
        <f t="shared" si="255"/>
        <v/>
      </c>
      <c r="AJ811" s="210" t="str">
        <f t="shared" si="256"/>
        <v/>
      </c>
      <c r="AK811" s="211" t="str">
        <f t="shared" si="247"/>
        <v/>
      </c>
      <c r="AL811" s="212" t="str">
        <f t="shared" si="257"/>
        <v/>
      </c>
      <c r="AM811" s="213" t="str">
        <f t="shared" si="260"/>
        <v/>
      </c>
      <c r="AN811" s="213" t="str">
        <f t="shared" si="258"/>
        <v/>
      </c>
      <c r="AO811" s="212" t="str">
        <f t="shared" si="259"/>
        <v/>
      </c>
    </row>
    <row r="812" spans="1:41" x14ac:dyDescent="0.25">
      <c r="A812" s="72">
        <v>811</v>
      </c>
      <c r="B812" s="214"/>
      <c r="C812" s="214"/>
      <c r="D812" s="204"/>
      <c r="E812" s="204"/>
      <c r="F812" s="151"/>
      <c r="G812" s="151"/>
      <c r="H812" s="36"/>
      <c r="I812" s="80"/>
      <c r="J812" s="80"/>
      <c r="K812" s="81"/>
      <c r="L812" s="152"/>
      <c r="M812" s="152"/>
      <c r="N812" s="215"/>
      <c r="O812" s="152"/>
      <c r="P812" s="80"/>
      <c r="Q812" s="37" t="str">
        <f t="shared" si="248"/>
        <v/>
      </c>
      <c r="R812" s="37" t="str">
        <f t="shared" si="249"/>
        <v/>
      </c>
      <c r="S812" s="37" t="str">
        <f t="shared" si="250"/>
        <v/>
      </c>
      <c r="T812" s="69" t="str">
        <f t="shared" si="251"/>
        <v/>
      </c>
      <c r="U812" s="37" t="str">
        <f t="shared" si="245"/>
        <v/>
      </c>
      <c r="V812" s="37" t="str">
        <f t="shared" si="246"/>
        <v/>
      </c>
      <c r="W812" s="206" t="str">
        <f t="shared" si="263"/>
        <v/>
      </c>
      <c r="X812" s="206" t="str">
        <f t="shared" si="264"/>
        <v/>
      </c>
      <c r="Y812" s="37" t="str">
        <f t="shared" si="261"/>
        <v/>
      </c>
      <c r="Z812" s="37" t="str">
        <f t="shared" si="262"/>
        <v/>
      </c>
      <c r="AA812" s="38" t="str">
        <f t="shared" si="252"/>
        <v/>
      </c>
      <c r="AB812" s="39" t="str">
        <f t="shared" si="253"/>
        <v/>
      </c>
      <c r="AC812" s="146" t="str">
        <f>IF(ISBLANK($F812),"",IF(ISNA(VBLookup($F812,Сектора!$B$2:$G$6725,4)),"Unknown",VBLookup($F812,Сектора!$B$2:$G$6725,4)))</f>
        <v/>
      </c>
      <c r="AD812" s="146" t="str">
        <f>IF(ISBLANK($F812),"",IF(ISNA(VBLookup($F812,Сектора!$B$2:$G$6725,3)),"Unknown",VBLookup($F812,Сектора!$B$2:$G$6725,3)))</f>
        <v/>
      </c>
      <c r="AE812" s="146" t="str">
        <f>IF(ISBLANK($F812),"",IF(ISNA(VBLookup($F812,Сектора!$B$2:$G$6725,6)),"Unknown",VBLookup($F812,Сектора!$B$2:$G$6725,6)))</f>
        <v/>
      </c>
      <c r="AF812" s="146" t="str">
        <f>IF(ISNUMBER($B812),VBLookup(WEEKDAY($B812,2),Служебный!$I$2:$J$8,2),"")</f>
        <v/>
      </c>
      <c r="AG812" s="38" t="str">
        <f t="shared" si="254"/>
        <v/>
      </c>
      <c r="AH812" s="146" t="str">
        <f>IF(ISNUMBER($B812),VBLookup(MONTH($B812),Служебный!$L$2:$M$13,2),"")</f>
        <v/>
      </c>
      <c r="AI812" s="38" t="str">
        <f t="shared" si="255"/>
        <v/>
      </c>
      <c r="AJ812" s="210" t="str">
        <f t="shared" si="256"/>
        <v/>
      </c>
      <c r="AK812" s="211" t="str">
        <f t="shared" si="247"/>
        <v/>
      </c>
      <c r="AL812" s="212" t="str">
        <f t="shared" si="257"/>
        <v/>
      </c>
      <c r="AM812" s="213" t="str">
        <f t="shared" si="260"/>
        <v/>
      </c>
      <c r="AN812" s="213" t="str">
        <f t="shared" si="258"/>
        <v/>
      </c>
      <c r="AO812" s="212" t="str">
        <f t="shared" si="259"/>
        <v/>
      </c>
    </row>
    <row r="813" spans="1:41" x14ac:dyDescent="0.25">
      <c r="A813" s="72">
        <v>812</v>
      </c>
      <c r="B813" s="214"/>
      <c r="C813" s="214"/>
      <c r="D813" s="204"/>
      <c r="E813" s="204"/>
      <c r="F813" s="151"/>
      <c r="G813" s="151"/>
      <c r="H813" s="36"/>
      <c r="I813" s="80"/>
      <c r="J813" s="80"/>
      <c r="K813" s="81"/>
      <c r="L813" s="152"/>
      <c r="M813" s="152"/>
      <c r="N813" s="215"/>
      <c r="O813" s="152"/>
      <c r="P813" s="80"/>
      <c r="Q813" s="37" t="str">
        <f t="shared" si="248"/>
        <v/>
      </c>
      <c r="R813" s="37" t="str">
        <f t="shared" si="249"/>
        <v/>
      </c>
      <c r="S813" s="37" t="str">
        <f t="shared" si="250"/>
        <v/>
      </c>
      <c r="T813" s="69" t="str">
        <f t="shared" si="251"/>
        <v/>
      </c>
      <c r="U813" s="37" t="str">
        <f t="shared" si="245"/>
        <v/>
      </c>
      <c r="V813" s="37" t="str">
        <f t="shared" si="246"/>
        <v/>
      </c>
      <c r="W813" s="206" t="str">
        <f t="shared" si="263"/>
        <v/>
      </c>
      <c r="X813" s="206" t="str">
        <f t="shared" si="264"/>
        <v/>
      </c>
      <c r="Y813" s="37" t="str">
        <f t="shared" si="261"/>
        <v/>
      </c>
      <c r="Z813" s="37" t="str">
        <f t="shared" si="262"/>
        <v/>
      </c>
      <c r="AA813" s="38" t="str">
        <f t="shared" si="252"/>
        <v/>
      </c>
      <c r="AB813" s="39" t="str">
        <f t="shared" si="253"/>
        <v/>
      </c>
      <c r="AC813" s="146" t="str">
        <f>IF(ISBLANK($F813),"",IF(ISNA(VBLookup($F813,Сектора!$B$2:$G$6725,4)),"Unknown",VBLookup($F813,Сектора!$B$2:$G$6725,4)))</f>
        <v/>
      </c>
      <c r="AD813" s="146" t="str">
        <f>IF(ISBLANK($F813),"",IF(ISNA(VBLookup($F813,Сектора!$B$2:$G$6725,3)),"Unknown",VBLookup($F813,Сектора!$B$2:$G$6725,3)))</f>
        <v/>
      </c>
      <c r="AE813" s="146" t="str">
        <f>IF(ISBLANK($F813),"",IF(ISNA(VBLookup($F813,Сектора!$B$2:$G$6725,6)),"Unknown",VBLookup($F813,Сектора!$B$2:$G$6725,6)))</f>
        <v/>
      </c>
      <c r="AF813" s="146" t="str">
        <f>IF(ISNUMBER($B813),VBLookup(WEEKDAY($B813,2),Служебный!$I$2:$J$8,2),"")</f>
        <v/>
      </c>
      <c r="AG813" s="38" t="str">
        <f t="shared" si="254"/>
        <v/>
      </c>
      <c r="AH813" s="146" t="str">
        <f>IF(ISNUMBER($B813),VBLookup(MONTH($B813),Служебный!$L$2:$M$13,2),"")</f>
        <v/>
      </c>
      <c r="AI813" s="38" t="str">
        <f t="shared" si="255"/>
        <v/>
      </c>
      <c r="AJ813" s="210" t="str">
        <f t="shared" si="256"/>
        <v/>
      </c>
      <c r="AK813" s="211" t="str">
        <f t="shared" si="247"/>
        <v/>
      </c>
      <c r="AL813" s="212" t="str">
        <f t="shared" si="257"/>
        <v/>
      </c>
      <c r="AM813" s="213" t="str">
        <f t="shared" si="260"/>
        <v/>
      </c>
      <c r="AN813" s="213" t="str">
        <f t="shared" si="258"/>
        <v/>
      </c>
      <c r="AO813" s="212" t="str">
        <f t="shared" si="259"/>
        <v/>
      </c>
    </row>
    <row r="814" spans="1:41" x14ac:dyDescent="0.25">
      <c r="A814" s="72">
        <v>813</v>
      </c>
      <c r="B814" s="214"/>
      <c r="C814" s="214"/>
      <c r="D814" s="204"/>
      <c r="E814" s="204"/>
      <c r="F814" s="151"/>
      <c r="G814" s="151"/>
      <c r="H814" s="36"/>
      <c r="I814" s="80"/>
      <c r="J814" s="80"/>
      <c r="K814" s="81"/>
      <c r="L814" s="152"/>
      <c r="M814" s="152"/>
      <c r="N814" s="215"/>
      <c r="O814" s="152"/>
      <c r="P814" s="80"/>
      <c r="Q814" s="37" t="str">
        <f t="shared" si="248"/>
        <v/>
      </c>
      <c r="R814" s="37" t="str">
        <f t="shared" si="249"/>
        <v/>
      </c>
      <c r="S814" s="37" t="str">
        <f t="shared" si="250"/>
        <v/>
      </c>
      <c r="T814" s="69" t="str">
        <f t="shared" si="251"/>
        <v/>
      </c>
      <c r="U814" s="37" t="str">
        <f t="shared" si="245"/>
        <v/>
      </c>
      <c r="V814" s="37" t="str">
        <f t="shared" si="246"/>
        <v/>
      </c>
      <c r="W814" s="206" t="str">
        <f t="shared" si="263"/>
        <v/>
      </c>
      <c r="X814" s="206" t="str">
        <f t="shared" si="264"/>
        <v/>
      </c>
      <c r="Y814" s="37" t="str">
        <f t="shared" si="261"/>
        <v/>
      </c>
      <c r="Z814" s="37" t="str">
        <f t="shared" si="262"/>
        <v/>
      </c>
      <c r="AA814" s="38" t="str">
        <f t="shared" si="252"/>
        <v/>
      </c>
      <c r="AB814" s="39" t="str">
        <f t="shared" si="253"/>
        <v/>
      </c>
      <c r="AC814" s="146" t="str">
        <f>IF(ISBLANK($F814),"",IF(ISNA(VBLookup($F814,Сектора!$B$2:$G$6725,4)),"Unknown",VBLookup($F814,Сектора!$B$2:$G$6725,4)))</f>
        <v/>
      </c>
      <c r="AD814" s="146" t="str">
        <f>IF(ISBLANK($F814),"",IF(ISNA(VBLookup($F814,Сектора!$B$2:$G$6725,3)),"Unknown",VBLookup($F814,Сектора!$B$2:$G$6725,3)))</f>
        <v/>
      </c>
      <c r="AE814" s="146" t="str">
        <f>IF(ISBLANK($F814),"",IF(ISNA(VBLookup($F814,Сектора!$B$2:$G$6725,6)),"Unknown",VBLookup($F814,Сектора!$B$2:$G$6725,6)))</f>
        <v/>
      </c>
      <c r="AF814" s="146" t="str">
        <f>IF(ISNUMBER($B814),VBLookup(WEEKDAY($B814,2),Служебный!$I$2:$J$8,2),"")</f>
        <v/>
      </c>
      <c r="AG814" s="38" t="str">
        <f t="shared" si="254"/>
        <v/>
      </c>
      <c r="AH814" s="146" t="str">
        <f>IF(ISNUMBER($B814),VBLookup(MONTH($B814),Служебный!$L$2:$M$13,2),"")</f>
        <v/>
      </c>
      <c r="AI814" s="38" t="str">
        <f t="shared" si="255"/>
        <v/>
      </c>
      <c r="AJ814" s="210" t="str">
        <f t="shared" si="256"/>
        <v/>
      </c>
      <c r="AK814" s="211" t="str">
        <f t="shared" si="247"/>
        <v/>
      </c>
      <c r="AL814" s="212" t="str">
        <f t="shared" si="257"/>
        <v/>
      </c>
      <c r="AM814" s="213" t="str">
        <f t="shared" si="260"/>
        <v/>
      </c>
      <c r="AN814" s="213" t="str">
        <f t="shared" si="258"/>
        <v/>
      </c>
      <c r="AO814" s="212" t="str">
        <f t="shared" si="259"/>
        <v/>
      </c>
    </row>
    <row r="815" spans="1:41" x14ac:dyDescent="0.25">
      <c r="A815" s="72">
        <v>814</v>
      </c>
      <c r="B815" s="214"/>
      <c r="C815" s="214"/>
      <c r="D815" s="204"/>
      <c r="E815" s="204"/>
      <c r="F815" s="151"/>
      <c r="G815" s="151"/>
      <c r="H815" s="36"/>
      <c r="I815" s="80"/>
      <c r="J815" s="80"/>
      <c r="K815" s="81"/>
      <c r="L815" s="152"/>
      <c r="M815" s="152"/>
      <c r="N815" s="215"/>
      <c r="O815" s="152"/>
      <c r="P815" s="80"/>
      <c r="Q815" s="37" t="str">
        <f t="shared" si="248"/>
        <v/>
      </c>
      <c r="R815" s="37" t="str">
        <f t="shared" si="249"/>
        <v/>
      </c>
      <c r="S815" s="37" t="str">
        <f t="shared" si="250"/>
        <v/>
      </c>
      <c r="T815" s="69" t="str">
        <f t="shared" si="251"/>
        <v/>
      </c>
      <c r="U815" s="37" t="str">
        <f t="shared" si="245"/>
        <v/>
      </c>
      <c r="V815" s="37" t="str">
        <f t="shared" si="246"/>
        <v/>
      </c>
      <c r="W815" s="206" t="str">
        <f t="shared" si="263"/>
        <v/>
      </c>
      <c r="X815" s="206" t="str">
        <f t="shared" si="264"/>
        <v/>
      </c>
      <c r="Y815" s="37" t="str">
        <f t="shared" si="261"/>
        <v/>
      </c>
      <c r="Z815" s="37" t="str">
        <f t="shared" si="262"/>
        <v/>
      </c>
      <c r="AA815" s="38" t="str">
        <f t="shared" si="252"/>
        <v/>
      </c>
      <c r="AB815" s="39" t="str">
        <f t="shared" si="253"/>
        <v/>
      </c>
      <c r="AC815" s="146" t="str">
        <f>IF(ISBLANK($F815),"",IF(ISNA(VBLookup($F815,Сектора!$B$2:$G$6725,4)),"Unknown",VBLookup($F815,Сектора!$B$2:$G$6725,4)))</f>
        <v/>
      </c>
      <c r="AD815" s="146" t="str">
        <f>IF(ISBLANK($F815),"",IF(ISNA(VBLookup($F815,Сектора!$B$2:$G$6725,3)),"Unknown",VBLookup($F815,Сектора!$B$2:$G$6725,3)))</f>
        <v/>
      </c>
      <c r="AE815" s="146" t="str">
        <f>IF(ISBLANK($F815),"",IF(ISNA(VBLookup($F815,Сектора!$B$2:$G$6725,6)),"Unknown",VBLookup($F815,Сектора!$B$2:$G$6725,6)))</f>
        <v/>
      </c>
      <c r="AF815" s="146" t="str">
        <f>IF(ISNUMBER($B815),VBLookup(WEEKDAY($B815,2),Служебный!$I$2:$J$8,2),"")</f>
        <v/>
      </c>
      <c r="AG815" s="38" t="str">
        <f t="shared" si="254"/>
        <v/>
      </c>
      <c r="AH815" s="146" t="str">
        <f>IF(ISNUMBER($B815),VBLookup(MONTH($B815),Служебный!$L$2:$M$13,2),"")</f>
        <v/>
      </c>
      <c r="AI815" s="38" t="str">
        <f t="shared" si="255"/>
        <v/>
      </c>
      <c r="AJ815" s="210" t="str">
        <f t="shared" si="256"/>
        <v/>
      </c>
      <c r="AK815" s="211" t="str">
        <f t="shared" si="247"/>
        <v/>
      </c>
      <c r="AL815" s="212" t="str">
        <f t="shared" si="257"/>
        <v/>
      </c>
      <c r="AM815" s="213" t="str">
        <f t="shared" si="260"/>
        <v/>
      </c>
      <c r="AN815" s="213" t="str">
        <f t="shared" si="258"/>
        <v/>
      </c>
      <c r="AO815" s="212" t="str">
        <f t="shared" si="259"/>
        <v/>
      </c>
    </row>
    <row r="816" spans="1:41" x14ac:dyDescent="0.25">
      <c r="A816" s="72">
        <v>815</v>
      </c>
      <c r="B816" s="214"/>
      <c r="C816" s="214"/>
      <c r="D816" s="204"/>
      <c r="E816" s="204"/>
      <c r="F816" s="151"/>
      <c r="G816" s="151"/>
      <c r="H816" s="36"/>
      <c r="I816" s="80"/>
      <c r="J816" s="80"/>
      <c r="K816" s="81"/>
      <c r="L816" s="152"/>
      <c r="M816" s="152"/>
      <c r="N816" s="215"/>
      <c r="O816" s="152"/>
      <c r="P816" s="80"/>
      <c r="Q816" s="37" t="str">
        <f t="shared" si="248"/>
        <v/>
      </c>
      <c r="R816" s="37" t="str">
        <f t="shared" si="249"/>
        <v/>
      </c>
      <c r="S816" s="37" t="str">
        <f t="shared" si="250"/>
        <v/>
      </c>
      <c r="T816" s="69" t="str">
        <f t="shared" si="251"/>
        <v/>
      </c>
      <c r="U816" s="37" t="str">
        <f t="shared" si="245"/>
        <v/>
      </c>
      <c r="V816" s="37" t="str">
        <f t="shared" si="246"/>
        <v/>
      </c>
      <c r="W816" s="206" t="str">
        <f t="shared" si="263"/>
        <v/>
      </c>
      <c r="X816" s="206" t="str">
        <f t="shared" si="264"/>
        <v/>
      </c>
      <c r="Y816" s="37" t="str">
        <f t="shared" si="261"/>
        <v/>
      </c>
      <c r="Z816" s="37" t="str">
        <f t="shared" si="262"/>
        <v/>
      </c>
      <c r="AA816" s="38" t="str">
        <f t="shared" si="252"/>
        <v/>
      </c>
      <c r="AB816" s="39" t="str">
        <f t="shared" si="253"/>
        <v/>
      </c>
      <c r="AC816" s="146" t="str">
        <f>IF(ISBLANK($F816),"",IF(ISNA(VBLookup($F816,Сектора!$B$2:$G$6725,4)),"Unknown",VBLookup($F816,Сектора!$B$2:$G$6725,4)))</f>
        <v/>
      </c>
      <c r="AD816" s="146" t="str">
        <f>IF(ISBLANK($F816),"",IF(ISNA(VBLookup($F816,Сектора!$B$2:$G$6725,3)),"Unknown",VBLookup($F816,Сектора!$B$2:$G$6725,3)))</f>
        <v/>
      </c>
      <c r="AE816" s="146" t="str">
        <f>IF(ISBLANK($F816),"",IF(ISNA(VBLookup($F816,Сектора!$B$2:$G$6725,6)),"Unknown",VBLookup($F816,Сектора!$B$2:$G$6725,6)))</f>
        <v/>
      </c>
      <c r="AF816" s="146" t="str">
        <f>IF(ISNUMBER($B816),VBLookup(WEEKDAY($B816,2),Служебный!$I$2:$J$8,2),"")</f>
        <v/>
      </c>
      <c r="AG816" s="38" t="str">
        <f t="shared" si="254"/>
        <v/>
      </c>
      <c r="AH816" s="146" t="str">
        <f>IF(ISNUMBER($B816),VBLookup(MONTH($B816),Служебный!$L$2:$M$13,2),"")</f>
        <v/>
      </c>
      <c r="AI816" s="38" t="str">
        <f t="shared" si="255"/>
        <v/>
      </c>
      <c r="AJ816" s="210" t="str">
        <f t="shared" si="256"/>
        <v/>
      </c>
      <c r="AK816" s="211" t="str">
        <f t="shared" si="247"/>
        <v/>
      </c>
      <c r="AL816" s="212" t="str">
        <f t="shared" si="257"/>
        <v/>
      </c>
      <c r="AM816" s="213" t="str">
        <f t="shared" si="260"/>
        <v/>
      </c>
      <c r="AN816" s="213" t="str">
        <f t="shared" si="258"/>
        <v/>
      </c>
      <c r="AO816" s="212" t="str">
        <f t="shared" si="259"/>
        <v/>
      </c>
    </row>
    <row r="817" spans="1:41" x14ac:dyDescent="0.25">
      <c r="A817" s="72">
        <v>816</v>
      </c>
      <c r="B817" s="214"/>
      <c r="C817" s="214"/>
      <c r="D817" s="204"/>
      <c r="E817" s="204"/>
      <c r="F817" s="151"/>
      <c r="G817" s="151"/>
      <c r="H817" s="36"/>
      <c r="I817" s="80"/>
      <c r="J817" s="80"/>
      <c r="K817" s="81"/>
      <c r="L817" s="152"/>
      <c r="M817" s="152"/>
      <c r="N817" s="215"/>
      <c r="O817" s="152"/>
      <c r="P817" s="80"/>
      <c r="Q817" s="37" t="str">
        <f t="shared" si="248"/>
        <v/>
      </c>
      <c r="R817" s="37" t="str">
        <f t="shared" si="249"/>
        <v/>
      </c>
      <c r="S817" s="37" t="str">
        <f t="shared" si="250"/>
        <v/>
      </c>
      <c r="T817" s="69" t="str">
        <f t="shared" si="251"/>
        <v/>
      </c>
      <c r="U817" s="37" t="str">
        <f t="shared" si="245"/>
        <v/>
      </c>
      <c r="V817" s="37" t="str">
        <f t="shared" si="246"/>
        <v/>
      </c>
      <c r="W817" s="206" t="str">
        <f t="shared" si="263"/>
        <v/>
      </c>
      <c r="X817" s="206" t="str">
        <f t="shared" si="264"/>
        <v/>
      </c>
      <c r="Y817" s="37" t="str">
        <f t="shared" si="261"/>
        <v/>
      </c>
      <c r="Z817" s="37" t="str">
        <f t="shared" si="262"/>
        <v/>
      </c>
      <c r="AA817" s="38" t="str">
        <f t="shared" si="252"/>
        <v/>
      </c>
      <c r="AB817" s="39" t="str">
        <f t="shared" si="253"/>
        <v/>
      </c>
      <c r="AC817" s="146" t="str">
        <f>IF(ISBLANK($F817),"",IF(ISNA(VBLookup($F817,Сектора!$B$2:$G$6725,4)),"Unknown",VBLookup($F817,Сектора!$B$2:$G$6725,4)))</f>
        <v/>
      </c>
      <c r="AD817" s="146" t="str">
        <f>IF(ISBLANK($F817),"",IF(ISNA(VBLookup($F817,Сектора!$B$2:$G$6725,3)),"Unknown",VBLookup($F817,Сектора!$B$2:$G$6725,3)))</f>
        <v/>
      </c>
      <c r="AE817" s="146" t="str">
        <f>IF(ISBLANK($F817),"",IF(ISNA(VBLookup($F817,Сектора!$B$2:$G$6725,6)),"Unknown",VBLookup($F817,Сектора!$B$2:$G$6725,6)))</f>
        <v/>
      </c>
      <c r="AF817" s="146" t="str">
        <f>IF(ISNUMBER($B817),VBLookup(WEEKDAY($B817,2),Служебный!$I$2:$J$8,2),"")</f>
        <v/>
      </c>
      <c r="AG817" s="38" t="str">
        <f t="shared" si="254"/>
        <v/>
      </c>
      <c r="AH817" s="146" t="str">
        <f>IF(ISNUMBER($B817),VBLookup(MONTH($B817),Служебный!$L$2:$M$13,2),"")</f>
        <v/>
      </c>
      <c r="AI817" s="38" t="str">
        <f t="shared" si="255"/>
        <v/>
      </c>
      <c r="AJ817" s="210" t="str">
        <f t="shared" si="256"/>
        <v/>
      </c>
      <c r="AK817" s="211" t="str">
        <f t="shared" si="247"/>
        <v/>
      </c>
      <c r="AL817" s="212" t="str">
        <f t="shared" si="257"/>
        <v/>
      </c>
      <c r="AM817" s="213" t="str">
        <f t="shared" si="260"/>
        <v/>
      </c>
      <c r="AN817" s="213" t="str">
        <f t="shared" si="258"/>
        <v/>
      </c>
      <c r="AO817" s="212" t="str">
        <f t="shared" si="259"/>
        <v/>
      </c>
    </row>
    <row r="818" spans="1:41" x14ac:dyDescent="0.25">
      <c r="A818" s="72">
        <v>817</v>
      </c>
      <c r="B818" s="214"/>
      <c r="C818" s="214"/>
      <c r="D818" s="204"/>
      <c r="E818" s="204"/>
      <c r="F818" s="151"/>
      <c r="G818" s="151"/>
      <c r="H818" s="36"/>
      <c r="I818" s="80"/>
      <c r="J818" s="80"/>
      <c r="K818" s="81"/>
      <c r="L818" s="152"/>
      <c r="M818" s="152"/>
      <c r="N818" s="215"/>
      <c r="O818" s="152"/>
      <c r="P818" s="80"/>
      <c r="Q818" s="37" t="str">
        <f t="shared" si="248"/>
        <v/>
      </c>
      <c r="R818" s="37" t="str">
        <f t="shared" si="249"/>
        <v/>
      </c>
      <c r="S818" s="37" t="str">
        <f t="shared" si="250"/>
        <v/>
      </c>
      <c r="T818" s="69" t="str">
        <f t="shared" si="251"/>
        <v/>
      </c>
      <c r="U818" s="37" t="str">
        <f t="shared" si="245"/>
        <v/>
      </c>
      <c r="V818" s="37" t="str">
        <f t="shared" si="246"/>
        <v/>
      </c>
      <c r="W818" s="206" t="str">
        <f t="shared" si="263"/>
        <v/>
      </c>
      <c r="X818" s="206" t="str">
        <f t="shared" si="264"/>
        <v/>
      </c>
      <c r="Y818" s="37" t="str">
        <f t="shared" si="261"/>
        <v/>
      </c>
      <c r="Z818" s="37" t="str">
        <f t="shared" si="262"/>
        <v/>
      </c>
      <c r="AA818" s="38" t="str">
        <f t="shared" si="252"/>
        <v/>
      </c>
      <c r="AB818" s="39" t="str">
        <f t="shared" si="253"/>
        <v/>
      </c>
      <c r="AC818" s="146" t="str">
        <f>IF(ISBLANK($F818),"",IF(ISNA(VBLookup($F818,Сектора!$B$2:$G$6725,4)),"Unknown",VBLookup($F818,Сектора!$B$2:$G$6725,4)))</f>
        <v/>
      </c>
      <c r="AD818" s="146" t="str">
        <f>IF(ISBLANK($F818),"",IF(ISNA(VBLookup($F818,Сектора!$B$2:$G$6725,3)),"Unknown",VBLookup($F818,Сектора!$B$2:$G$6725,3)))</f>
        <v/>
      </c>
      <c r="AE818" s="146" t="str">
        <f>IF(ISBLANK($F818),"",IF(ISNA(VBLookup($F818,Сектора!$B$2:$G$6725,6)),"Unknown",VBLookup($F818,Сектора!$B$2:$G$6725,6)))</f>
        <v/>
      </c>
      <c r="AF818" s="146" t="str">
        <f>IF(ISNUMBER($B818),VBLookup(WEEKDAY($B818,2),Служебный!$I$2:$J$8,2),"")</f>
        <v/>
      </c>
      <c r="AG818" s="38" t="str">
        <f t="shared" si="254"/>
        <v/>
      </c>
      <c r="AH818" s="146" t="str">
        <f>IF(ISNUMBER($B818),VBLookup(MONTH($B818),Служебный!$L$2:$M$13,2),"")</f>
        <v/>
      </c>
      <c r="AI818" s="38" t="str">
        <f t="shared" si="255"/>
        <v/>
      </c>
      <c r="AJ818" s="210" t="str">
        <f t="shared" si="256"/>
        <v/>
      </c>
      <c r="AK818" s="211" t="str">
        <f t="shared" si="247"/>
        <v/>
      </c>
      <c r="AL818" s="212" t="str">
        <f t="shared" si="257"/>
        <v/>
      </c>
      <c r="AM818" s="213" t="str">
        <f t="shared" si="260"/>
        <v/>
      </c>
      <c r="AN818" s="213" t="str">
        <f t="shared" si="258"/>
        <v/>
      </c>
      <c r="AO818" s="212" t="str">
        <f t="shared" si="259"/>
        <v/>
      </c>
    </row>
    <row r="819" spans="1:41" x14ac:dyDescent="0.25">
      <c r="A819" s="72">
        <v>818</v>
      </c>
      <c r="B819" s="214"/>
      <c r="C819" s="214"/>
      <c r="D819" s="204"/>
      <c r="E819" s="204"/>
      <c r="F819" s="151"/>
      <c r="G819" s="151"/>
      <c r="H819" s="36"/>
      <c r="I819" s="80"/>
      <c r="J819" s="80"/>
      <c r="K819" s="81"/>
      <c r="L819" s="152"/>
      <c r="M819" s="152"/>
      <c r="N819" s="215"/>
      <c r="O819" s="152"/>
      <c r="P819" s="80"/>
      <c r="Q819" s="37" t="str">
        <f t="shared" si="248"/>
        <v/>
      </c>
      <c r="R819" s="37" t="str">
        <f t="shared" si="249"/>
        <v/>
      </c>
      <c r="S819" s="37" t="str">
        <f t="shared" si="250"/>
        <v/>
      </c>
      <c r="T819" s="69" t="str">
        <f t="shared" si="251"/>
        <v/>
      </c>
      <c r="U819" s="37" t="str">
        <f t="shared" si="245"/>
        <v/>
      </c>
      <c r="V819" s="37" t="str">
        <f t="shared" si="246"/>
        <v/>
      </c>
      <c r="W819" s="206" t="str">
        <f t="shared" si="263"/>
        <v/>
      </c>
      <c r="X819" s="206" t="str">
        <f t="shared" si="264"/>
        <v/>
      </c>
      <c r="Y819" s="37" t="str">
        <f t="shared" si="261"/>
        <v/>
      </c>
      <c r="Z819" s="37" t="str">
        <f t="shared" si="262"/>
        <v/>
      </c>
      <c r="AA819" s="38" t="str">
        <f t="shared" si="252"/>
        <v/>
      </c>
      <c r="AB819" s="39" t="str">
        <f t="shared" si="253"/>
        <v/>
      </c>
      <c r="AC819" s="146" t="str">
        <f>IF(ISBLANK($F819),"",IF(ISNA(VBLookup($F819,Сектора!$B$2:$G$6725,4)),"Unknown",VBLookup($F819,Сектора!$B$2:$G$6725,4)))</f>
        <v/>
      </c>
      <c r="AD819" s="146" t="str">
        <f>IF(ISBLANK($F819),"",IF(ISNA(VBLookup($F819,Сектора!$B$2:$G$6725,3)),"Unknown",VBLookup($F819,Сектора!$B$2:$G$6725,3)))</f>
        <v/>
      </c>
      <c r="AE819" s="146" t="str">
        <f>IF(ISBLANK($F819),"",IF(ISNA(VBLookup($F819,Сектора!$B$2:$G$6725,6)),"Unknown",VBLookup($F819,Сектора!$B$2:$G$6725,6)))</f>
        <v/>
      </c>
      <c r="AF819" s="146" t="str">
        <f>IF(ISNUMBER($B819),VBLookup(WEEKDAY($B819,2),Служебный!$I$2:$J$8,2),"")</f>
        <v/>
      </c>
      <c r="AG819" s="38" t="str">
        <f t="shared" si="254"/>
        <v/>
      </c>
      <c r="AH819" s="146" t="str">
        <f>IF(ISNUMBER($B819),VBLookup(MONTH($B819),Служебный!$L$2:$M$13,2),"")</f>
        <v/>
      </c>
      <c r="AI819" s="38" t="str">
        <f t="shared" si="255"/>
        <v/>
      </c>
      <c r="AJ819" s="210" t="str">
        <f t="shared" si="256"/>
        <v/>
      </c>
      <c r="AK819" s="211" t="str">
        <f t="shared" si="247"/>
        <v/>
      </c>
      <c r="AL819" s="212" t="str">
        <f t="shared" si="257"/>
        <v/>
      </c>
      <c r="AM819" s="213" t="str">
        <f t="shared" si="260"/>
        <v/>
      </c>
      <c r="AN819" s="213" t="str">
        <f t="shared" si="258"/>
        <v/>
      </c>
      <c r="AO819" s="212" t="str">
        <f t="shared" si="259"/>
        <v/>
      </c>
    </row>
    <row r="820" spans="1:41" x14ac:dyDescent="0.25">
      <c r="A820" s="72">
        <v>819</v>
      </c>
      <c r="B820" s="214"/>
      <c r="C820" s="214"/>
      <c r="D820" s="204"/>
      <c r="E820" s="204"/>
      <c r="F820" s="151"/>
      <c r="G820" s="151"/>
      <c r="H820" s="36"/>
      <c r="I820" s="80"/>
      <c r="J820" s="80"/>
      <c r="K820" s="81"/>
      <c r="L820" s="152"/>
      <c r="M820" s="152"/>
      <c r="N820" s="215"/>
      <c r="O820" s="152"/>
      <c r="P820" s="80"/>
      <c r="Q820" s="37" t="str">
        <f t="shared" si="248"/>
        <v/>
      </c>
      <c r="R820" s="37" t="str">
        <f t="shared" si="249"/>
        <v/>
      </c>
      <c r="S820" s="37" t="str">
        <f t="shared" si="250"/>
        <v/>
      </c>
      <c r="T820" s="69" t="str">
        <f t="shared" si="251"/>
        <v/>
      </c>
      <c r="U820" s="37" t="str">
        <f t="shared" si="245"/>
        <v/>
      </c>
      <c r="V820" s="37" t="str">
        <f t="shared" si="246"/>
        <v/>
      </c>
      <c r="W820" s="206" t="str">
        <f t="shared" si="263"/>
        <v/>
      </c>
      <c r="X820" s="206" t="str">
        <f t="shared" si="264"/>
        <v/>
      </c>
      <c r="Y820" s="37" t="str">
        <f t="shared" si="261"/>
        <v/>
      </c>
      <c r="Z820" s="37" t="str">
        <f t="shared" si="262"/>
        <v/>
      </c>
      <c r="AA820" s="38" t="str">
        <f t="shared" si="252"/>
        <v/>
      </c>
      <c r="AB820" s="39" t="str">
        <f t="shared" si="253"/>
        <v/>
      </c>
      <c r="AC820" s="146" t="str">
        <f>IF(ISBLANK($F820),"",IF(ISNA(VBLookup($F820,Сектора!$B$2:$G$6725,4)),"Unknown",VBLookup($F820,Сектора!$B$2:$G$6725,4)))</f>
        <v/>
      </c>
      <c r="AD820" s="146" t="str">
        <f>IF(ISBLANK($F820),"",IF(ISNA(VBLookup($F820,Сектора!$B$2:$G$6725,3)),"Unknown",VBLookup($F820,Сектора!$B$2:$G$6725,3)))</f>
        <v/>
      </c>
      <c r="AE820" s="146" t="str">
        <f>IF(ISBLANK($F820),"",IF(ISNA(VBLookup($F820,Сектора!$B$2:$G$6725,6)),"Unknown",VBLookup($F820,Сектора!$B$2:$G$6725,6)))</f>
        <v/>
      </c>
      <c r="AF820" s="146" t="str">
        <f>IF(ISNUMBER($B820),VBLookup(WEEKDAY($B820,2),Служебный!$I$2:$J$8,2),"")</f>
        <v/>
      </c>
      <c r="AG820" s="38" t="str">
        <f t="shared" si="254"/>
        <v/>
      </c>
      <c r="AH820" s="146" t="str">
        <f>IF(ISNUMBER($B820),VBLookup(MONTH($B820),Служебный!$L$2:$M$13,2),"")</f>
        <v/>
      </c>
      <c r="AI820" s="38" t="str">
        <f t="shared" si="255"/>
        <v/>
      </c>
      <c r="AJ820" s="210" t="str">
        <f t="shared" si="256"/>
        <v/>
      </c>
      <c r="AK820" s="211" t="str">
        <f t="shared" si="247"/>
        <v/>
      </c>
      <c r="AL820" s="212" t="str">
        <f t="shared" si="257"/>
        <v/>
      </c>
      <c r="AM820" s="213" t="str">
        <f t="shared" si="260"/>
        <v/>
      </c>
      <c r="AN820" s="213" t="str">
        <f t="shared" si="258"/>
        <v/>
      </c>
      <c r="AO820" s="212" t="str">
        <f t="shared" si="259"/>
        <v/>
      </c>
    </row>
    <row r="821" spans="1:41" x14ac:dyDescent="0.25">
      <c r="A821" s="72">
        <v>820</v>
      </c>
      <c r="B821" s="214"/>
      <c r="C821" s="214"/>
      <c r="D821" s="204"/>
      <c r="E821" s="204"/>
      <c r="F821" s="151"/>
      <c r="G821" s="151"/>
      <c r="H821" s="36"/>
      <c r="I821" s="80"/>
      <c r="J821" s="80"/>
      <c r="K821" s="81"/>
      <c r="L821" s="152"/>
      <c r="M821" s="152"/>
      <c r="N821" s="215"/>
      <c r="O821" s="152"/>
      <c r="P821" s="80"/>
      <c r="Q821" s="37" t="str">
        <f t="shared" si="248"/>
        <v/>
      </c>
      <c r="R821" s="37" t="str">
        <f t="shared" si="249"/>
        <v/>
      </c>
      <c r="S821" s="37" t="str">
        <f t="shared" si="250"/>
        <v/>
      </c>
      <c r="T821" s="69" t="str">
        <f t="shared" si="251"/>
        <v/>
      </c>
      <c r="U821" s="37" t="str">
        <f t="shared" si="245"/>
        <v/>
      </c>
      <c r="V821" s="37" t="str">
        <f t="shared" si="246"/>
        <v/>
      </c>
      <c r="W821" s="206" t="str">
        <f t="shared" si="263"/>
        <v/>
      </c>
      <c r="X821" s="206" t="str">
        <f t="shared" si="264"/>
        <v/>
      </c>
      <c r="Y821" s="37" t="str">
        <f t="shared" si="261"/>
        <v/>
      </c>
      <c r="Z821" s="37" t="str">
        <f t="shared" si="262"/>
        <v/>
      </c>
      <c r="AA821" s="38" t="str">
        <f t="shared" si="252"/>
        <v/>
      </c>
      <c r="AB821" s="39" t="str">
        <f t="shared" si="253"/>
        <v/>
      </c>
      <c r="AC821" s="146" t="str">
        <f>IF(ISBLANK($F821),"",IF(ISNA(VBLookup($F821,Сектора!$B$2:$G$6725,4)),"Unknown",VBLookup($F821,Сектора!$B$2:$G$6725,4)))</f>
        <v/>
      </c>
      <c r="AD821" s="146" t="str">
        <f>IF(ISBLANK($F821),"",IF(ISNA(VBLookup($F821,Сектора!$B$2:$G$6725,3)),"Unknown",VBLookup($F821,Сектора!$B$2:$G$6725,3)))</f>
        <v/>
      </c>
      <c r="AE821" s="146" t="str">
        <f>IF(ISBLANK($F821),"",IF(ISNA(VBLookup($F821,Сектора!$B$2:$G$6725,6)),"Unknown",VBLookup($F821,Сектора!$B$2:$G$6725,6)))</f>
        <v/>
      </c>
      <c r="AF821" s="146" t="str">
        <f>IF(ISNUMBER($B821),VBLookup(WEEKDAY($B821,2),Служебный!$I$2:$J$8,2),"")</f>
        <v/>
      </c>
      <c r="AG821" s="38" t="str">
        <f t="shared" si="254"/>
        <v/>
      </c>
      <c r="AH821" s="146" t="str">
        <f>IF(ISNUMBER($B821),VBLookup(MONTH($B821),Служебный!$L$2:$M$13,2),"")</f>
        <v/>
      </c>
      <c r="AI821" s="38" t="str">
        <f t="shared" si="255"/>
        <v/>
      </c>
      <c r="AJ821" s="210" t="str">
        <f t="shared" si="256"/>
        <v/>
      </c>
      <c r="AK821" s="211" t="str">
        <f t="shared" si="247"/>
        <v/>
      </c>
      <c r="AL821" s="212" t="str">
        <f t="shared" si="257"/>
        <v/>
      </c>
      <c r="AM821" s="213" t="str">
        <f t="shared" si="260"/>
        <v/>
      </c>
      <c r="AN821" s="213" t="str">
        <f t="shared" si="258"/>
        <v/>
      </c>
      <c r="AO821" s="212" t="str">
        <f t="shared" si="259"/>
        <v/>
      </c>
    </row>
    <row r="822" spans="1:41" x14ac:dyDescent="0.25">
      <c r="A822" s="72">
        <v>821</v>
      </c>
      <c r="B822" s="214"/>
      <c r="C822" s="214"/>
      <c r="D822" s="204"/>
      <c r="E822" s="204"/>
      <c r="F822" s="151"/>
      <c r="G822" s="151"/>
      <c r="H822" s="36"/>
      <c r="I822" s="80"/>
      <c r="J822" s="80"/>
      <c r="K822" s="81"/>
      <c r="L822" s="152"/>
      <c r="M822" s="152"/>
      <c r="N822" s="215"/>
      <c r="O822" s="152"/>
      <c r="P822" s="80"/>
      <c r="Q822" s="37" t="str">
        <f t="shared" si="248"/>
        <v/>
      </c>
      <c r="R822" s="37" t="str">
        <f t="shared" si="249"/>
        <v/>
      </c>
      <c r="S822" s="37" t="str">
        <f t="shared" si="250"/>
        <v/>
      </c>
      <c r="T822" s="69" t="str">
        <f t="shared" si="251"/>
        <v/>
      </c>
      <c r="U822" s="37" t="str">
        <f t="shared" si="245"/>
        <v/>
      </c>
      <c r="V822" s="37" t="str">
        <f t="shared" si="246"/>
        <v/>
      </c>
      <c r="W822" s="206" t="str">
        <f t="shared" si="263"/>
        <v/>
      </c>
      <c r="X822" s="206" t="str">
        <f t="shared" si="264"/>
        <v/>
      </c>
      <c r="Y822" s="37" t="str">
        <f t="shared" si="261"/>
        <v/>
      </c>
      <c r="Z822" s="37" t="str">
        <f t="shared" si="262"/>
        <v/>
      </c>
      <c r="AA822" s="38" t="str">
        <f t="shared" si="252"/>
        <v/>
      </c>
      <c r="AB822" s="39" t="str">
        <f t="shared" si="253"/>
        <v/>
      </c>
      <c r="AC822" s="146" t="str">
        <f>IF(ISBLANK($F822),"",IF(ISNA(VBLookup($F822,Сектора!$B$2:$G$6725,4)),"Unknown",VBLookup($F822,Сектора!$B$2:$G$6725,4)))</f>
        <v/>
      </c>
      <c r="AD822" s="146" t="str">
        <f>IF(ISBLANK($F822),"",IF(ISNA(VBLookup($F822,Сектора!$B$2:$G$6725,3)),"Unknown",VBLookup($F822,Сектора!$B$2:$G$6725,3)))</f>
        <v/>
      </c>
      <c r="AE822" s="146" t="str">
        <f>IF(ISBLANK($F822),"",IF(ISNA(VBLookup($F822,Сектора!$B$2:$G$6725,6)),"Unknown",VBLookup($F822,Сектора!$B$2:$G$6725,6)))</f>
        <v/>
      </c>
      <c r="AF822" s="146" t="str">
        <f>IF(ISNUMBER($B822),VBLookup(WEEKDAY($B822,2),Служебный!$I$2:$J$8,2),"")</f>
        <v/>
      </c>
      <c r="AG822" s="38" t="str">
        <f t="shared" si="254"/>
        <v/>
      </c>
      <c r="AH822" s="146" t="str">
        <f>IF(ISNUMBER($B822),VBLookup(MONTH($B822),Служебный!$L$2:$M$13,2),"")</f>
        <v/>
      </c>
      <c r="AI822" s="38" t="str">
        <f t="shared" si="255"/>
        <v/>
      </c>
      <c r="AJ822" s="210" t="str">
        <f t="shared" si="256"/>
        <v/>
      </c>
      <c r="AK822" s="211" t="str">
        <f t="shared" si="247"/>
        <v/>
      </c>
      <c r="AL822" s="212" t="str">
        <f t="shared" si="257"/>
        <v/>
      </c>
      <c r="AM822" s="213" t="str">
        <f t="shared" si="260"/>
        <v/>
      </c>
      <c r="AN822" s="213" t="str">
        <f t="shared" si="258"/>
        <v/>
      </c>
      <c r="AO822" s="212" t="str">
        <f t="shared" si="259"/>
        <v/>
      </c>
    </row>
    <row r="823" spans="1:41" x14ac:dyDescent="0.25">
      <c r="A823" s="72">
        <v>822</v>
      </c>
      <c r="B823" s="214"/>
      <c r="C823" s="214"/>
      <c r="D823" s="204"/>
      <c r="E823" s="204"/>
      <c r="F823" s="151"/>
      <c r="G823" s="151"/>
      <c r="H823" s="36"/>
      <c r="I823" s="80"/>
      <c r="J823" s="80"/>
      <c r="K823" s="81"/>
      <c r="L823" s="152"/>
      <c r="M823" s="152"/>
      <c r="N823" s="215"/>
      <c r="O823" s="152"/>
      <c r="P823" s="80"/>
      <c r="Q823" s="37" t="str">
        <f t="shared" si="248"/>
        <v/>
      </c>
      <c r="R823" s="37" t="str">
        <f t="shared" si="249"/>
        <v/>
      </c>
      <c r="S823" s="37" t="str">
        <f t="shared" si="250"/>
        <v/>
      </c>
      <c r="T823" s="69" t="str">
        <f t="shared" si="251"/>
        <v/>
      </c>
      <c r="U823" s="37" t="str">
        <f t="shared" si="245"/>
        <v/>
      </c>
      <c r="V823" s="37" t="str">
        <f t="shared" si="246"/>
        <v/>
      </c>
      <c r="W823" s="206" t="str">
        <f t="shared" si="263"/>
        <v/>
      </c>
      <c r="X823" s="206" t="str">
        <f t="shared" si="264"/>
        <v/>
      </c>
      <c r="Y823" s="37" t="str">
        <f t="shared" si="261"/>
        <v/>
      </c>
      <c r="Z823" s="37" t="str">
        <f t="shared" si="262"/>
        <v/>
      </c>
      <c r="AA823" s="38" t="str">
        <f t="shared" si="252"/>
        <v/>
      </c>
      <c r="AB823" s="39" t="str">
        <f t="shared" si="253"/>
        <v/>
      </c>
      <c r="AC823" s="146" t="str">
        <f>IF(ISBLANK($F823),"",IF(ISNA(VBLookup($F823,Сектора!$B$2:$G$6725,4)),"Unknown",VBLookup($F823,Сектора!$B$2:$G$6725,4)))</f>
        <v/>
      </c>
      <c r="AD823" s="146" t="str">
        <f>IF(ISBLANK($F823),"",IF(ISNA(VBLookup($F823,Сектора!$B$2:$G$6725,3)),"Unknown",VBLookup($F823,Сектора!$B$2:$G$6725,3)))</f>
        <v/>
      </c>
      <c r="AE823" s="146" t="str">
        <f>IF(ISBLANK($F823),"",IF(ISNA(VBLookup($F823,Сектора!$B$2:$G$6725,6)),"Unknown",VBLookup($F823,Сектора!$B$2:$G$6725,6)))</f>
        <v/>
      </c>
      <c r="AF823" s="146" t="str">
        <f>IF(ISNUMBER($B823),VBLookup(WEEKDAY($B823,2),Служебный!$I$2:$J$8,2),"")</f>
        <v/>
      </c>
      <c r="AG823" s="38" t="str">
        <f t="shared" si="254"/>
        <v/>
      </c>
      <c r="AH823" s="146" t="str">
        <f>IF(ISNUMBER($B823),VBLookup(MONTH($B823),Служебный!$L$2:$M$13,2),"")</f>
        <v/>
      </c>
      <c r="AI823" s="38" t="str">
        <f t="shared" si="255"/>
        <v/>
      </c>
      <c r="AJ823" s="210" t="str">
        <f t="shared" si="256"/>
        <v/>
      </c>
      <c r="AK823" s="211" t="str">
        <f t="shared" si="247"/>
        <v/>
      </c>
      <c r="AL823" s="212" t="str">
        <f t="shared" si="257"/>
        <v/>
      </c>
      <c r="AM823" s="213" t="str">
        <f t="shared" si="260"/>
        <v/>
      </c>
      <c r="AN823" s="213" t="str">
        <f t="shared" si="258"/>
        <v/>
      </c>
      <c r="AO823" s="212" t="str">
        <f t="shared" si="259"/>
        <v/>
      </c>
    </row>
    <row r="824" spans="1:41" x14ac:dyDescent="0.25">
      <c r="A824" s="72">
        <v>823</v>
      </c>
      <c r="B824" s="214"/>
      <c r="C824" s="214"/>
      <c r="D824" s="204"/>
      <c r="E824" s="204"/>
      <c r="F824" s="151"/>
      <c r="G824" s="151"/>
      <c r="H824" s="36"/>
      <c r="I824" s="80"/>
      <c r="J824" s="80"/>
      <c r="K824" s="81"/>
      <c r="L824" s="152"/>
      <c r="M824" s="152"/>
      <c r="N824" s="215"/>
      <c r="O824" s="152"/>
      <c r="P824" s="80"/>
      <c r="Q824" s="37" t="str">
        <f t="shared" si="248"/>
        <v/>
      </c>
      <c r="R824" s="37" t="str">
        <f t="shared" si="249"/>
        <v/>
      </c>
      <c r="S824" s="37" t="str">
        <f t="shared" si="250"/>
        <v/>
      </c>
      <c r="T824" s="69" t="str">
        <f t="shared" si="251"/>
        <v/>
      </c>
      <c r="U824" s="37" t="str">
        <f t="shared" si="245"/>
        <v/>
      </c>
      <c r="V824" s="37" t="str">
        <f t="shared" si="246"/>
        <v/>
      </c>
      <c r="W824" s="206" t="str">
        <f t="shared" si="263"/>
        <v/>
      </c>
      <c r="X824" s="206" t="str">
        <f t="shared" si="264"/>
        <v/>
      </c>
      <c r="Y824" s="37" t="str">
        <f t="shared" si="261"/>
        <v/>
      </c>
      <c r="Z824" s="37" t="str">
        <f t="shared" si="262"/>
        <v/>
      </c>
      <c r="AA824" s="38" t="str">
        <f t="shared" si="252"/>
        <v/>
      </c>
      <c r="AB824" s="39" t="str">
        <f t="shared" si="253"/>
        <v/>
      </c>
      <c r="AC824" s="146" t="str">
        <f>IF(ISBLANK($F824),"",IF(ISNA(VBLookup($F824,Сектора!$B$2:$G$6725,4)),"Unknown",VBLookup($F824,Сектора!$B$2:$G$6725,4)))</f>
        <v/>
      </c>
      <c r="AD824" s="146" t="str">
        <f>IF(ISBLANK($F824),"",IF(ISNA(VBLookup($F824,Сектора!$B$2:$G$6725,3)),"Unknown",VBLookup($F824,Сектора!$B$2:$G$6725,3)))</f>
        <v/>
      </c>
      <c r="AE824" s="146" t="str">
        <f>IF(ISBLANK($F824),"",IF(ISNA(VBLookup($F824,Сектора!$B$2:$G$6725,6)),"Unknown",VBLookup($F824,Сектора!$B$2:$G$6725,6)))</f>
        <v/>
      </c>
      <c r="AF824" s="146" t="str">
        <f>IF(ISNUMBER($B824),VBLookup(WEEKDAY($B824,2),Служебный!$I$2:$J$8,2),"")</f>
        <v/>
      </c>
      <c r="AG824" s="38" t="str">
        <f t="shared" si="254"/>
        <v/>
      </c>
      <c r="AH824" s="146" t="str">
        <f>IF(ISNUMBER($B824),VBLookup(MONTH($B824),Служебный!$L$2:$M$13,2),"")</f>
        <v/>
      </c>
      <c r="AI824" s="38" t="str">
        <f t="shared" si="255"/>
        <v/>
      </c>
      <c r="AJ824" s="210" t="str">
        <f t="shared" si="256"/>
        <v/>
      </c>
      <c r="AK824" s="211" t="str">
        <f t="shared" si="247"/>
        <v/>
      </c>
      <c r="AL824" s="212" t="str">
        <f t="shared" si="257"/>
        <v/>
      </c>
      <c r="AM824" s="213" t="str">
        <f t="shared" si="260"/>
        <v/>
      </c>
      <c r="AN824" s="213" t="str">
        <f t="shared" si="258"/>
        <v/>
      </c>
      <c r="AO824" s="212" t="str">
        <f t="shared" si="259"/>
        <v/>
      </c>
    </row>
    <row r="825" spans="1:41" x14ac:dyDescent="0.25">
      <c r="A825" s="72">
        <v>824</v>
      </c>
      <c r="B825" s="214"/>
      <c r="C825" s="214"/>
      <c r="D825" s="204"/>
      <c r="E825" s="204"/>
      <c r="F825" s="151"/>
      <c r="G825" s="151"/>
      <c r="H825" s="36"/>
      <c r="I825" s="80"/>
      <c r="J825" s="80"/>
      <c r="K825" s="81"/>
      <c r="L825" s="152"/>
      <c r="M825" s="152"/>
      <c r="N825" s="215"/>
      <c r="O825" s="152"/>
      <c r="P825" s="80"/>
      <c r="Q825" s="37" t="str">
        <f t="shared" si="248"/>
        <v/>
      </c>
      <c r="R825" s="37" t="str">
        <f t="shared" si="249"/>
        <v/>
      </c>
      <c r="S825" s="37" t="str">
        <f t="shared" si="250"/>
        <v/>
      </c>
      <c r="T825" s="69" t="str">
        <f t="shared" si="251"/>
        <v/>
      </c>
      <c r="U825" s="37" t="str">
        <f t="shared" si="245"/>
        <v/>
      </c>
      <c r="V825" s="37" t="str">
        <f t="shared" si="246"/>
        <v/>
      </c>
      <c r="W825" s="206" t="str">
        <f t="shared" si="263"/>
        <v/>
      </c>
      <c r="X825" s="206" t="str">
        <f t="shared" si="264"/>
        <v/>
      </c>
      <c r="Y825" s="37" t="str">
        <f t="shared" si="261"/>
        <v/>
      </c>
      <c r="Z825" s="37" t="str">
        <f t="shared" si="262"/>
        <v/>
      </c>
      <c r="AA825" s="38" t="str">
        <f t="shared" si="252"/>
        <v/>
      </c>
      <c r="AB825" s="39" t="str">
        <f t="shared" si="253"/>
        <v/>
      </c>
      <c r="AC825" s="146" t="str">
        <f>IF(ISBLANK($F825),"",IF(ISNA(VBLookup($F825,Сектора!$B$2:$G$6725,4)),"Unknown",VBLookup($F825,Сектора!$B$2:$G$6725,4)))</f>
        <v/>
      </c>
      <c r="AD825" s="146" t="str">
        <f>IF(ISBLANK($F825),"",IF(ISNA(VBLookup($F825,Сектора!$B$2:$G$6725,3)),"Unknown",VBLookup($F825,Сектора!$B$2:$G$6725,3)))</f>
        <v/>
      </c>
      <c r="AE825" s="146" t="str">
        <f>IF(ISBLANK($F825),"",IF(ISNA(VBLookup($F825,Сектора!$B$2:$G$6725,6)),"Unknown",VBLookup($F825,Сектора!$B$2:$G$6725,6)))</f>
        <v/>
      </c>
      <c r="AF825" s="146" t="str">
        <f>IF(ISNUMBER($B825),VBLookup(WEEKDAY($B825,2),Служебный!$I$2:$J$8,2),"")</f>
        <v/>
      </c>
      <c r="AG825" s="38" t="str">
        <f t="shared" si="254"/>
        <v/>
      </c>
      <c r="AH825" s="146" t="str">
        <f>IF(ISNUMBER($B825),VBLookup(MONTH($B825),Служебный!$L$2:$M$13,2),"")</f>
        <v/>
      </c>
      <c r="AI825" s="38" t="str">
        <f t="shared" si="255"/>
        <v/>
      </c>
      <c r="AJ825" s="210" t="str">
        <f t="shared" si="256"/>
        <v/>
      </c>
      <c r="AK825" s="211" t="str">
        <f t="shared" si="247"/>
        <v/>
      </c>
      <c r="AL825" s="212" t="str">
        <f t="shared" si="257"/>
        <v/>
      </c>
      <c r="AM825" s="213" t="str">
        <f t="shared" si="260"/>
        <v/>
      </c>
      <c r="AN825" s="213" t="str">
        <f t="shared" si="258"/>
        <v/>
      </c>
      <c r="AO825" s="212" t="str">
        <f t="shared" si="259"/>
        <v/>
      </c>
    </row>
    <row r="826" spans="1:41" x14ac:dyDescent="0.25">
      <c r="A826" s="72">
        <v>825</v>
      </c>
      <c r="B826" s="214"/>
      <c r="C826" s="214"/>
      <c r="D826" s="204"/>
      <c r="E826" s="204"/>
      <c r="F826" s="151"/>
      <c r="G826" s="151"/>
      <c r="H826" s="36"/>
      <c r="I826" s="80"/>
      <c r="J826" s="80"/>
      <c r="K826" s="81"/>
      <c r="L826" s="152"/>
      <c r="M826" s="152"/>
      <c r="N826" s="215"/>
      <c r="O826" s="152"/>
      <c r="P826" s="80"/>
      <c r="Q826" s="37" t="str">
        <f t="shared" si="248"/>
        <v/>
      </c>
      <c r="R826" s="37" t="str">
        <f t="shared" si="249"/>
        <v/>
      </c>
      <c r="S826" s="37" t="str">
        <f t="shared" si="250"/>
        <v/>
      </c>
      <c r="T826" s="69" t="str">
        <f t="shared" si="251"/>
        <v/>
      </c>
      <c r="U826" s="37" t="str">
        <f t="shared" si="245"/>
        <v/>
      </c>
      <c r="V826" s="37" t="str">
        <f t="shared" si="246"/>
        <v/>
      </c>
      <c r="W826" s="206" t="str">
        <f t="shared" si="263"/>
        <v/>
      </c>
      <c r="X826" s="206" t="str">
        <f t="shared" si="264"/>
        <v/>
      </c>
      <c r="Y826" s="37" t="str">
        <f t="shared" si="261"/>
        <v/>
      </c>
      <c r="Z826" s="37" t="str">
        <f t="shared" si="262"/>
        <v/>
      </c>
      <c r="AA826" s="38" t="str">
        <f t="shared" si="252"/>
        <v/>
      </c>
      <c r="AB826" s="39" t="str">
        <f t="shared" si="253"/>
        <v/>
      </c>
      <c r="AC826" s="146" t="str">
        <f>IF(ISBLANK($F826),"",IF(ISNA(VBLookup($F826,Сектора!$B$2:$G$6725,4)),"Unknown",VBLookup($F826,Сектора!$B$2:$G$6725,4)))</f>
        <v/>
      </c>
      <c r="AD826" s="146" t="str">
        <f>IF(ISBLANK($F826),"",IF(ISNA(VBLookup($F826,Сектора!$B$2:$G$6725,3)),"Unknown",VBLookup($F826,Сектора!$B$2:$G$6725,3)))</f>
        <v/>
      </c>
      <c r="AE826" s="146" t="str">
        <f>IF(ISBLANK($F826),"",IF(ISNA(VBLookup($F826,Сектора!$B$2:$G$6725,6)),"Unknown",VBLookup($F826,Сектора!$B$2:$G$6725,6)))</f>
        <v/>
      </c>
      <c r="AF826" s="146" t="str">
        <f>IF(ISNUMBER($B826),VBLookup(WEEKDAY($B826,2),Служебный!$I$2:$J$8,2),"")</f>
        <v/>
      </c>
      <c r="AG826" s="38" t="str">
        <f t="shared" si="254"/>
        <v/>
      </c>
      <c r="AH826" s="146" t="str">
        <f>IF(ISNUMBER($B826),VBLookup(MONTH($B826),Служебный!$L$2:$M$13,2),"")</f>
        <v/>
      </c>
      <c r="AI826" s="38" t="str">
        <f t="shared" si="255"/>
        <v/>
      </c>
      <c r="AJ826" s="210" t="str">
        <f t="shared" si="256"/>
        <v/>
      </c>
      <c r="AK826" s="211" t="str">
        <f t="shared" si="247"/>
        <v/>
      </c>
      <c r="AL826" s="212" t="str">
        <f t="shared" si="257"/>
        <v/>
      </c>
      <c r="AM826" s="213" t="str">
        <f t="shared" si="260"/>
        <v/>
      </c>
      <c r="AN826" s="213" t="str">
        <f t="shared" si="258"/>
        <v/>
      </c>
      <c r="AO826" s="212" t="str">
        <f t="shared" si="259"/>
        <v/>
      </c>
    </row>
    <row r="827" spans="1:41" x14ac:dyDescent="0.25">
      <c r="A827" s="72">
        <v>826</v>
      </c>
      <c r="B827" s="214"/>
      <c r="C827" s="214"/>
      <c r="D827" s="204"/>
      <c r="E827" s="204"/>
      <c r="F827" s="151"/>
      <c r="G827" s="151"/>
      <c r="H827" s="36"/>
      <c r="I827" s="80"/>
      <c r="J827" s="80"/>
      <c r="K827" s="81"/>
      <c r="L827" s="152"/>
      <c r="M827" s="152"/>
      <c r="N827" s="215"/>
      <c r="O827" s="152"/>
      <c r="P827" s="80"/>
      <c r="Q827" s="37" t="str">
        <f t="shared" si="248"/>
        <v/>
      </c>
      <c r="R827" s="37" t="str">
        <f t="shared" si="249"/>
        <v/>
      </c>
      <c r="S827" s="37" t="str">
        <f t="shared" si="250"/>
        <v/>
      </c>
      <c r="T827" s="69" t="str">
        <f t="shared" si="251"/>
        <v/>
      </c>
      <c r="U827" s="37" t="str">
        <f t="shared" si="245"/>
        <v/>
      </c>
      <c r="V827" s="37" t="str">
        <f t="shared" si="246"/>
        <v/>
      </c>
      <c r="W827" s="206" t="str">
        <f t="shared" si="263"/>
        <v/>
      </c>
      <c r="X827" s="206" t="str">
        <f t="shared" si="264"/>
        <v/>
      </c>
      <c r="Y827" s="37" t="str">
        <f t="shared" si="261"/>
        <v/>
      </c>
      <c r="Z827" s="37" t="str">
        <f t="shared" si="262"/>
        <v/>
      </c>
      <c r="AA827" s="38" t="str">
        <f t="shared" si="252"/>
        <v/>
      </c>
      <c r="AB827" s="39" t="str">
        <f t="shared" si="253"/>
        <v/>
      </c>
      <c r="AC827" s="146" t="str">
        <f>IF(ISBLANK($F827),"",IF(ISNA(VBLookup($F827,Сектора!$B$2:$G$6725,4)),"Unknown",VBLookup($F827,Сектора!$B$2:$G$6725,4)))</f>
        <v/>
      </c>
      <c r="AD827" s="146" t="str">
        <f>IF(ISBLANK($F827),"",IF(ISNA(VBLookup($F827,Сектора!$B$2:$G$6725,3)),"Unknown",VBLookup($F827,Сектора!$B$2:$G$6725,3)))</f>
        <v/>
      </c>
      <c r="AE827" s="146" t="str">
        <f>IF(ISBLANK($F827),"",IF(ISNA(VBLookup($F827,Сектора!$B$2:$G$6725,6)),"Unknown",VBLookup($F827,Сектора!$B$2:$G$6725,6)))</f>
        <v/>
      </c>
      <c r="AF827" s="146" t="str">
        <f>IF(ISNUMBER($B827),VBLookup(WEEKDAY($B827,2),Служебный!$I$2:$J$8,2),"")</f>
        <v/>
      </c>
      <c r="AG827" s="38" t="str">
        <f t="shared" si="254"/>
        <v/>
      </c>
      <c r="AH827" s="146" t="str">
        <f>IF(ISNUMBER($B827),VBLookup(MONTH($B827),Служебный!$L$2:$M$13,2),"")</f>
        <v/>
      </c>
      <c r="AI827" s="38" t="str">
        <f t="shared" si="255"/>
        <v/>
      </c>
      <c r="AJ827" s="210" t="str">
        <f t="shared" si="256"/>
        <v/>
      </c>
      <c r="AK827" s="211" t="str">
        <f t="shared" si="247"/>
        <v/>
      </c>
      <c r="AL827" s="212" t="str">
        <f t="shared" si="257"/>
        <v/>
      </c>
      <c r="AM827" s="213" t="str">
        <f t="shared" si="260"/>
        <v/>
      </c>
      <c r="AN827" s="213" t="str">
        <f t="shared" si="258"/>
        <v/>
      </c>
      <c r="AO827" s="212" t="str">
        <f t="shared" si="259"/>
        <v/>
      </c>
    </row>
    <row r="828" spans="1:41" x14ac:dyDescent="0.25">
      <c r="A828" s="72">
        <v>827</v>
      </c>
      <c r="B828" s="214"/>
      <c r="C828" s="214"/>
      <c r="D828" s="204"/>
      <c r="E828" s="204"/>
      <c r="F828" s="151"/>
      <c r="G828" s="151"/>
      <c r="H828" s="36"/>
      <c r="I828" s="80"/>
      <c r="J828" s="80"/>
      <c r="K828" s="81"/>
      <c r="L828" s="152"/>
      <c r="M828" s="152"/>
      <c r="N828" s="215"/>
      <c r="O828" s="152"/>
      <c r="P828" s="80"/>
      <c r="Q828" s="37" t="str">
        <f t="shared" si="248"/>
        <v/>
      </c>
      <c r="R828" s="37" t="str">
        <f t="shared" si="249"/>
        <v/>
      </c>
      <c r="S828" s="37" t="str">
        <f t="shared" si="250"/>
        <v/>
      </c>
      <c r="T828" s="69" t="str">
        <f t="shared" si="251"/>
        <v/>
      </c>
      <c r="U828" s="37" t="str">
        <f t="shared" si="245"/>
        <v/>
      </c>
      <c r="V828" s="37" t="str">
        <f t="shared" si="246"/>
        <v/>
      </c>
      <c r="W828" s="206" t="str">
        <f t="shared" si="263"/>
        <v/>
      </c>
      <c r="X828" s="206" t="str">
        <f t="shared" si="264"/>
        <v/>
      </c>
      <c r="Y828" s="37" t="str">
        <f t="shared" si="261"/>
        <v/>
      </c>
      <c r="Z828" s="37" t="str">
        <f t="shared" si="262"/>
        <v/>
      </c>
      <c r="AA828" s="38" t="str">
        <f t="shared" si="252"/>
        <v/>
      </c>
      <c r="AB828" s="39" t="str">
        <f t="shared" si="253"/>
        <v/>
      </c>
      <c r="AC828" s="146" t="str">
        <f>IF(ISBLANK($F828),"",IF(ISNA(VBLookup($F828,Сектора!$B$2:$G$6725,4)),"Unknown",VBLookup($F828,Сектора!$B$2:$G$6725,4)))</f>
        <v/>
      </c>
      <c r="AD828" s="146" t="str">
        <f>IF(ISBLANK($F828),"",IF(ISNA(VBLookup($F828,Сектора!$B$2:$G$6725,3)),"Unknown",VBLookup($F828,Сектора!$B$2:$G$6725,3)))</f>
        <v/>
      </c>
      <c r="AE828" s="146" t="str">
        <f>IF(ISBLANK($F828),"",IF(ISNA(VBLookup($F828,Сектора!$B$2:$G$6725,6)),"Unknown",VBLookup($F828,Сектора!$B$2:$G$6725,6)))</f>
        <v/>
      </c>
      <c r="AF828" s="146" t="str">
        <f>IF(ISNUMBER($B828),VBLookup(WEEKDAY($B828,2),Служебный!$I$2:$J$8,2),"")</f>
        <v/>
      </c>
      <c r="AG828" s="38" t="str">
        <f t="shared" si="254"/>
        <v/>
      </c>
      <c r="AH828" s="146" t="str">
        <f>IF(ISNUMBER($B828),VBLookup(MONTH($B828),Служебный!$L$2:$M$13,2),"")</f>
        <v/>
      </c>
      <c r="AI828" s="38" t="str">
        <f t="shared" si="255"/>
        <v/>
      </c>
      <c r="AJ828" s="210" t="str">
        <f t="shared" si="256"/>
        <v/>
      </c>
      <c r="AK828" s="211" t="str">
        <f t="shared" si="247"/>
        <v/>
      </c>
      <c r="AL828" s="212" t="str">
        <f t="shared" si="257"/>
        <v/>
      </c>
      <c r="AM828" s="213" t="str">
        <f t="shared" si="260"/>
        <v/>
      </c>
      <c r="AN828" s="213" t="str">
        <f t="shared" si="258"/>
        <v/>
      </c>
      <c r="AO828" s="212" t="str">
        <f t="shared" si="259"/>
        <v/>
      </c>
    </row>
    <row r="829" spans="1:41" x14ac:dyDescent="0.25">
      <c r="A829" s="72">
        <v>828</v>
      </c>
      <c r="B829" s="214"/>
      <c r="C829" s="214"/>
      <c r="D829" s="204"/>
      <c r="E829" s="204"/>
      <c r="F829" s="151"/>
      <c r="G829" s="151"/>
      <c r="H829" s="36"/>
      <c r="I829" s="80"/>
      <c r="J829" s="80"/>
      <c r="K829" s="81"/>
      <c r="L829" s="152"/>
      <c r="M829" s="152"/>
      <c r="N829" s="215"/>
      <c r="O829" s="152"/>
      <c r="P829" s="80"/>
      <c r="Q829" s="37" t="str">
        <f t="shared" si="248"/>
        <v/>
      </c>
      <c r="R829" s="37" t="str">
        <f t="shared" si="249"/>
        <v/>
      </c>
      <c r="S829" s="37" t="str">
        <f t="shared" si="250"/>
        <v/>
      </c>
      <c r="T829" s="69" t="str">
        <f t="shared" si="251"/>
        <v/>
      </c>
      <c r="U829" s="37" t="str">
        <f t="shared" si="245"/>
        <v/>
      </c>
      <c r="V829" s="37" t="str">
        <f t="shared" si="246"/>
        <v/>
      </c>
      <c r="W829" s="206" t="str">
        <f t="shared" si="263"/>
        <v/>
      </c>
      <c r="X829" s="206" t="str">
        <f t="shared" si="264"/>
        <v/>
      </c>
      <c r="Y829" s="37" t="str">
        <f t="shared" si="261"/>
        <v/>
      </c>
      <c r="Z829" s="37" t="str">
        <f t="shared" si="262"/>
        <v/>
      </c>
      <c r="AA829" s="38" t="str">
        <f t="shared" si="252"/>
        <v/>
      </c>
      <c r="AB829" s="39" t="str">
        <f t="shared" si="253"/>
        <v/>
      </c>
      <c r="AC829" s="146" t="str">
        <f>IF(ISBLANK($F829),"",IF(ISNA(VBLookup($F829,Сектора!$B$2:$G$6725,4)),"Unknown",VBLookup($F829,Сектора!$B$2:$G$6725,4)))</f>
        <v/>
      </c>
      <c r="AD829" s="146" t="str">
        <f>IF(ISBLANK($F829),"",IF(ISNA(VBLookup($F829,Сектора!$B$2:$G$6725,3)),"Unknown",VBLookup($F829,Сектора!$B$2:$G$6725,3)))</f>
        <v/>
      </c>
      <c r="AE829" s="146" t="str">
        <f>IF(ISBLANK($F829),"",IF(ISNA(VBLookup($F829,Сектора!$B$2:$G$6725,6)),"Unknown",VBLookup($F829,Сектора!$B$2:$G$6725,6)))</f>
        <v/>
      </c>
      <c r="AF829" s="146" t="str">
        <f>IF(ISNUMBER($B829),VBLookup(WEEKDAY($B829,2),Служебный!$I$2:$J$8,2),"")</f>
        <v/>
      </c>
      <c r="AG829" s="38" t="str">
        <f t="shared" si="254"/>
        <v/>
      </c>
      <c r="AH829" s="146" t="str">
        <f>IF(ISNUMBER($B829),VBLookup(MONTH($B829),Служебный!$L$2:$M$13,2),"")</f>
        <v/>
      </c>
      <c r="AI829" s="38" t="str">
        <f t="shared" si="255"/>
        <v/>
      </c>
      <c r="AJ829" s="210" t="str">
        <f t="shared" si="256"/>
        <v/>
      </c>
      <c r="AK829" s="211" t="str">
        <f t="shared" si="247"/>
        <v/>
      </c>
      <c r="AL829" s="212" t="str">
        <f t="shared" si="257"/>
        <v/>
      </c>
      <c r="AM829" s="213" t="str">
        <f t="shared" si="260"/>
        <v/>
      </c>
      <c r="AN829" s="213" t="str">
        <f t="shared" si="258"/>
        <v/>
      </c>
      <c r="AO829" s="212" t="str">
        <f t="shared" si="259"/>
        <v/>
      </c>
    </row>
    <row r="830" spans="1:41" x14ac:dyDescent="0.25">
      <c r="A830" s="72">
        <v>829</v>
      </c>
      <c r="B830" s="214"/>
      <c r="C830" s="214"/>
      <c r="D830" s="204"/>
      <c r="E830" s="204"/>
      <c r="F830" s="151"/>
      <c r="G830" s="151"/>
      <c r="H830" s="36"/>
      <c r="I830" s="80"/>
      <c r="J830" s="80"/>
      <c r="K830" s="81"/>
      <c r="L830" s="152"/>
      <c r="M830" s="152"/>
      <c r="N830" s="215"/>
      <c r="O830" s="152"/>
      <c r="P830" s="80"/>
      <c r="Q830" s="37" t="str">
        <f t="shared" si="248"/>
        <v/>
      </c>
      <c r="R830" s="37" t="str">
        <f t="shared" si="249"/>
        <v/>
      </c>
      <c r="S830" s="37" t="str">
        <f t="shared" si="250"/>
        <v/>
      </c>
      <c r="T830" s="69" t="str">
        <f t="shared" si="251"/>
        <v/>
      </c>
      <c r="U830" s="37" t="str">
        <f t="shared" si="245"/>
        <v/>
      </c>
      <c r="V830" s="37" t="str">
        <f t="shared" si="246"/>
        <v/>
      </c>
      <c r="W830" s="206" t="str">
        <f t="shared" si="263"/>
        <v/>
      </c>
      <c r="X830" s="206" t="str">
        <f t="shared" si="264"/>
        <v/>
      </c>
      <c r="Y830" s="37" t="str">
        <f t="shared" si="261"/>
        <v/>
      </c>
      <c r="Z830" s="37" t="str">
        <f t="shared" si="262"/>
        <v/>
      </c>
      <c r="AA830" s="38" t="str">
        <f t="shared" si="252"/>
        <v/>
      </c>
      <c r="AB830" s="39" t="str">
        <f t="shared" si="253"/>
        <v/>
      </c>
      <c r="AC830" s="146" t="str">
        <f>IF(ISBLANK($F830),"",IF(ISNA(VBLookup($F830,Сектора!$B$2:$G$6725,4)),"Unknown",VBLookup($F830,Сектора!$B$2:$G$6725,4)))</f>
        <v/>
      </c>
      <c r="AD830" s="146" t="str">
        <f>IF(ISBLANK($F830),"",IF(ISNA(VBLookup($F830,Сектора!$B$2:$G$6725,3)),"Unknown",VBLookup($F830,Сектора!$B$2:$G$6725,3)))</f>
        <v/>
      </c>
      <c r="AE830" s="146" t="str">
        <f>IF(ISBLANK($F830),"",IF(ISNA(VBLookup($F830,Сектора!$B$2:$G$6725,6)),"Unknown",VBLookup($F830,Сектора!$B$2:$G$6725,6)))</f>
        <v/>
      </c>
      <c r="AF830" s="146" t="str">
        <f>IF(ISNUMBER($B830),VBLookup(WEEKDAY($B830,2),Служебный!$I$2:$J$8,2),"")</f>
        <v/>
      </c>
      <c r="AG830" s="38" t="str">
        <f t="shared" si="254"/>
        <v/>
      </c>
      <c r="AH830" s="146" t="str">
        <f>IF(ISNUMBER($B830),VBLookup(MONTH($B830),Служебный!$L$2:$M$13,2),"")</f>
        <v/>
      </c>
      <c r="AI830" s="38" t="str">
        <f t="shared" si="255"/>
        <v/>
      </c>
      <c r="AJ830" s="210" t="str">
        <f t="shared" si="256"/>
        <v/>
      </c>
      <c r="AK830" s="211" t="str">
        <f t="shared" si="247"/>
        <v/>
      </c>
      <c r="AL830" s="212" t="str">
        <f t="shared" si="257"/>
        <v/>
      </c>
      <c r="AM830" s="213" t="str">
        <f t="shared" si="260"/>
        <v/>
      </c>
      <c r="AN830" s="213" t="str">
        <f t="shared" si="258"/>
        <v/>
      </c>
      <c r="AO830" s="212" t="str">
        <f t="shared" si="259"/>
        <v/>
      </c>
    </row>
    <row r="831" spans="1:41" x14ac:dyDescent="0.25">
      <c r="A831" s="72">
        <v>830</v>
      </c>
      <c r="B831" s="214"/>
      <c r="C831" s="214"/>
      <c r="D831" s="204"/>
      <c r="E831" s="204"/>
      <c r="F831" s="151"/>
      <c r="G831" s="151"/>
      <c r="H831" s="36"/>
      <c r="I831" s="80"/>
      <c r="J831" s="80"/>
      <c r="K831" s="81"/>
      <c r="L831" s="152"/>
      <c r="M831" s="152"/>
      <c r="N831" s="215"/>
      <c r="O831" s="152"/>
      <c r="P831" s="80"/>
      <c r="Q831" s="37" t="str">
        <f t="shared" si="248"/>
        <v/>
      </c>
      <c r="R831" s="37" t="str">
        <f t="shared" si="249"/>
        <v/>
      </c>
      <c r="S831" s="37" t="str">
        <f t="shared" si="250"/>
        <v/>
      </c>
      <c r="T831" s="69" t="str">
        <f t="shared" si="251"/>
        <v/>
      </c>
      <c r="U831" s="37" t="str">
        <f t="shared" si="245"/>
        <v/>
      </c>
      <c r="V831" s="37" t="str">
        <f t="shared" si="246"/>
        <v/>
      </c>
      <c r="W831" s="206" t="str">
        <f t="shared" si="263"/>
        <v/>
      </c>
      <c r="X831" s="206" t="str">
        <f t="shared" si="264"/>
        <v/>
      </c>
      <c r="Y831" s="37" t="str">
        <f t="shared" si="261"/>
        <v/>
      </c>
      <c r="Z831" s="37" t="str">
        <f t="shared" si="262"/>
        <v/>
      </c>
      <c r="AA831" s="38" t="str">
        <f t="shared" si="252"/>
        <v/>
      </c>
      <c r="AB831" s="39" t="str">
        <f t="shared" si="253"/>
        <v/>
      </c>
      <c r="AC831" s="146" t="str">
        <f>IF(ISBLANK($F831),"",IF(ISNA(VBLookup($F831,Сектора!$B$2:$G$6725,4)),"Unknown",VBLookup($F831,Сектора!$B$2:$G$6725,4)))</f>
        <v/>
      </c>
      <c r="AD831" s="146" t="str">
        <f>IF(ISBLANK($F831),"",IF(ISNA(VBLookup($F831,Сектора!$B$2:$G$6725,3)),"Unknown",VBLookup($F831,Сектора!$B$2:$G$6725,3)))</f>
        <v/>
      </c>
      <c r="AE831" s="146" t="str">
        <f>IF(ISBLANK($F831),"",IF(ISNA(VBLookup($F831,Сектора!$B$2:$G$6725,6)),"Unknown",VBLookup($F831,Сектора!$B$2:$G$6725,6)))</f>
        <v/>
      </c>
      <c r="AF831" s="146" t="str">
        <f>IF(ISNUMBER($B831),VBLookup(WEEKDAY($B831,2),Служебный!$I$2:$J$8,2),"")</f>
        <v/>
      </c>
      <c r="AG831" s="38" t="str">
        <f t="shared" si="254"/>
        <v/>
      </c>
      <c r="AH831" s="146" t="str">
        <f>IF(ISNUMBER($B831),VBLookup(MONTH($B831),Служебный!$L$2:$M$13,2),"")</f>
        <v/>
      </c>
      <c r="AI831" s="38" t="str">
        <f t="shared" si="255"/>
        <v/>
      </c>
      <c r="AJ831" s="210" t="str">
        <f t="shared" si="256"/>
        <v/>
      </c>
      <c r="AK831" s="211" t="str">
        <f t="shared" si="247"/>
        <v/>
      </c>
      <c r="AL831" s="212" t="str">
        <f t="shared" si="257"/>
        <v/>
      </c>
      <c r="AM831" s="213" t="str">
        <f t="shared" si="260"/>
        <v/>
      </c>
      <c r="AN831" s="213" t="str">
        <f t="shared" si="258"/>
        <v/>
      </c>
      <c r="AO831" s="212" t="str">
        <f t="shared" si="259"/>
        <v/>
      </c>
    </row>
    <row r="832" spans="1:41" x14ac:dyDescent="0.25">
      <c r="A832" s="72">
        <v>831</v>
      </c>
      <c r="B832" s="214"/>
      <c r="C832" s="214"/>
      <c r="D832" s="204"/>
      <c r="E832" s="204"/>
      <c r="F832" s="151"/>
      <c r="G832" s="151"/>
      <c r="H832" s="36"/>
      <c r="I832" s="80"/>
      <c r="J832" s="80"/>
      <c r="K832" s="81"/>
      <c r="L832" s="152"/>
      <c r="M832" s="152"/>
      <c r="N832" s="215"/>
      <c r="O832" s="152"/>
      <c r="P832" s="80"/>
      <c r="Q832" s="37" t="str">
        <f t="shared" si="248"/>
        <v/>
      </c>
      <c r="R832" s="37" t="str">
        <f t="shared" si="249"/>
        <v/>
      </c>
      <c r="S832" s="37" t="str">
        <f t="shared" si="250"/>
        <v/>
      </c>
      <c r="T832" s="69" t="str">
        <f t="shared" si="251"/>
        <v/>
      </c>
      <c r="U832" s="37" t="str">
        <f t="shared" si="245"/>
        <v/>
      </c>
      <c r="V832" s="37" t="str">
        <f t="shared" si="246"/>
        <v/>
      </c>
      <c r="W832" s="206" t="str">
        <f t="shared" si="263"/>
        <v/>
      </c>
      <c r="X832" s="206" t="str">
        <f t="shared" si="264"/>
        <v/>
      </c>
      <c r="Y832" s="37" t="str">
        <f t="shared" si="261"/>
        <v/>
      </c>
      <c r="Z832" s="37" t="str">
        <f t="shared" si="262"/>
        <v/>
      </c>
      <c r="AA832" s="38" t="str">
        <f t="shared" si="252"/>
        <v/>
      </c>
      <c r="AB832" s="39" t="str">
        <f t="shared" si="253"/>
        <v/>
      </c>
      <c r="AC832" s="146" t="str">
        <f>IF(ISBLANK($F832),"",IF(ISNA(VBLookup($F832,Сектора!$B$2:$G$6725,4)),"Unknown",VBLookup($F832,Сектора!$B$2:$G$6725,4)))</f>
        <v/>
      </c>
      <c r="AD832" s="146" t="str">
        <f>IF(ISBLANK($F832),"",IF(ISNA(VBLookup($F832,Сектора!$B$2:$G$6725,3)),"Unknown",VBLookup($F832,Сектора!$B$2:$G$6725,3)))</f>
        <v/>
      </c>
      <c r="AE832" s="146" t="str">
        <f>IF(ISBLANK($F832),"",IF(ISNA(VBLookup($F832,Сектора!$B$2:$G$6725,6)),"Unknown",VBLookup($F832,Сектора!$B$2:$G$6725,6)))</f>
        <v/>
      </c>
      <c r="AF832" s="146" t="str">
        <f>IF(ISNUMBER($B832),VBLookup(WEEKDAY($B832,2),Служебный!$I$2:$J$8,2),"")</f>
        <v/>
      </c>
      <c r="AG832" s="38" t="str">
        <f t="shared" si="254"/>
        <v/>
      </c>
      <c r="AH832" s="146" t="str">
        <f>IF(ISNUMBER($B832),VBLookup(MONTH($B832),Служебный!$L$2:$M$13,2),"")</f>
        <v/>
      </c>
      <c r="AI832" s="38" t="str">
        <f t="shared" si="255"/>
        <v/>
      </c>
      <c r="AJ832" s="210" t="str">
        <f t="shared" si="256"/>
        <v/>
      </c>
      <c r="AK832" s="211" t="str">
        <f t="shared" si="247"/>
        <v/>
      </c>
      <c r="AL832" s="212" t="str">
        <f t="shared" si="257"/>
        <v/>
      </c>
      <c r="AM832" s="213" t="str">
        <f t="shared" si="260"/>
        <v/>
      </c>
      <c r="AN832" s="213" t="str">
        <f t="shared" si="258"/>
        <v/>
      </c>
      <c r="AO832" s="212" t="str">
        <f t="shared" si="259"/>
        <v/>
      </c>
    </row>
    <row r="833" spans="1:41" x14ac:dyDescent="0.25">
      <c r="A833" s="72">
        <v>832</v>
      </c>
      <c r="B833" s="214"/>
      <c r="C833" s="214"/>
      <c r="D833" s="204"/>
      <c r="E833" s="204"/>
      <c r="F833" s="151"/>
      <c r="G833" s="151"/>
      <c r="H833" s="36"/>
      <c r="I833" s="80"/>
      <c r="J833" s="80"/>
      <c r="K833" s="81"/>
      <c r="L833" s="152"/>
      <c r="M833" s="152"/>
      <c r="N833" s="215"/>
      <c r="O833" s="152"/>
      <c r="P833" s="80"/>
      <c r="Q833" s="37" t="str">
        <f t="shared" si="248"/>
        <v/>
      </c>
      <c r="R833" s="37" t="str">
        <f t="shared" si="249"/>
        <v/>
      </c>
      <c r="S833" s="37" t="str">
        <f t="shared" si="250"/>
        <v/>
      </c>
      <c r="T833" s="69" t="str">
        <f t="shared" si="251"/>
        <v/>
      </c>
      <c r="U833" s="37" t="str">
        <f t="shared" si="245"/>
        <v/>
      </c>
      <c r="V833" s="37" t="str">
        <f t="shared" si="246"/>
        <v/>
      </c>
      <c r="W833" s="206" t="str">
        <f t="shared" si="263"/>
        <v/>
      </c>
      <c r="X833" s="206" t="str">
        <f t="shared" si="264"/>
        <v/>
      </c>
      <c r="Y833" s="37" t="str">
        <f t="shared" si="261"/>
        <v/>
      </c>
      <c r="Z833" s="37" t="str">
        <f t="shared" si="262"/>
        <v/>
      </c>
      <c r="AA833" s="38" t="str">
        <f t="shared" si="252"/>
        <v/>
      </c>
      <c r="AB833" s="39" t="str">
        <f t="shared" si="253"/>
        <v/>
      </c>
      <c r="AC833" s="146" t="str">
        <f>IF(ISBLANK($F833),"",IF(ISNA(VBLookup($F833,Сектора!$B$2:$G$6725,4)),"Unknown",VBLookup($F833,Сектора!$B$2:$G$6725,4)))</f>
        <v/>
      </c>
      <c r="AD833" s="146" t="str">
        <f>IF(ISBLANK($F833),"",IF(ISNA(VBLookup($F833,Сектора!$B$2:$G$6725,3)),"Unknown",VBLookup($F833,Сектора!$B$2:$G$6725,3)))</f>
        <v/>
      </c>
      <c r="AE833" s="146" t="str">
        <f>IF(ISBLANK($F833),"",IF(ISNA(VBLookup($F833,Сектора!$B$2:$G$6725,6)),"Unknown",VBLookup($F833,Сектора!$B$2:$G$6725,6)))</f>
        <v/>
      </c>
      <c r="AF833" s="146" t="str">
        <f>IF(ISNUMBER($B833),VBLookup(WEEKDAY($B833,2),Служебный!$I$2:$J$8,2),"")</f>
        <v/>
      </c>
      <c r="AG833" s="38" t="str">
        <f t="shared" si="254"/>
        <v/>
      </c>
      <c r="AH833" s="146" t="str">
        <f>IF(ISNUMBER($B833),VBLookup(MONTH($B833),Служебный!$L$2:$M$13,2),"")</f>
        <v/>
      </c>
      <c r="AI833" s="38" t="str">
        <f t="shared" si="255"/>
        <v/>
      </c>
      <c r="AJ833" s="210" t="str">
        <f t="shared" si="256"/>
        <v/>
      </c>
      <c r="AK833" s="211" t="str">
        <f t="shared" si="247"/>
        <v/>
      </c>
      <c r="AL833" s="212" t="str">
        <f t="shared" si="257"/>
        <v/>
      </c>
      <c r="AM833" s="213" t="str">
        <f t="shared" si="260"/>
        <v/>
      </c>
      <c r="AN833" s="213" t="str">
        <f t="shared" si="258"/>
        <v/>
      </c>
      <c r="AO833" s="212" t="str">
        <f t="shared" si="259"/>
        <v/>
      </c>
    </row>
    <row r="834" spans="1:41" x14ac:dyDescent="0.25">
      <c r="A834" s="72">
        <v>833</v>
      </c>
      <c r="B834" s="214"/>
      <c r="C834" s="214"/>
      <c r="D834" s="204"/>
      <c r="E834" s="204"/>
      <c r="F834" s="151"/>
      <c r="G834" s="151"/>
      <c r="H834" s="36"/>
      <c r="I834" s="80"/>
      <c r="J834" s="80"/>
      <c r="K834" s="81"/>
      <c r="L834" s="152"/>
      <c r="M834" s="152"/>
      <c r="N834" s="215"/>
      <c r="O834" s="152"/>
      <c r="P834" s="80"/>
      <c r="Q834" s="37" t="str">
        <f t="shared" si="248"/>
        <v/>
      </c>
      <c r="R834" s="37" t="str">
        <f t="shared" si="249"/>
        <v/>
      </c>
      <c r="S834" s="37" t="str">
        <f t="shared" si="250"/>
        <v/>
      </c>
      <c r="T834" s="69" t="str">
        <f t="shared" si="251"/>
        <v/>
      </c>
      <c r="U834" s="37" t="str">
        <f t="shared" ref="U834:U897" si="265">IF(AND(NOT(ISBLANK($G834)),ISNUMBER($R834),ISNUMBER($S834)),ROUND(IF($G834="S",$R834-$S834,$S834-$R834),2),"")</f>
        <v/>
      </c>
      <c r="V834" s="37" t="str">
        <f t="shared" ref="V834:V897" si="266">IF(AND(ISNUMBER($Q834),ISNUMBER($U834)),ROUND($U834-$Q834,2),"")</f>
        <v/>
      </c>
      <c r="W834" s="206" t="str">
        <f t="shared" si="263"/>
        <v/>
      </c>
      <c r="X834" s="206" t="str">
        <f t="shared" si="264"/>
        <v/>
      </c>
      <c r="Y834" s="37" t="str">
        <f t="shared" si="261"/>
        <v/>
      </c>
      <c r="Z834" s="37" t="str">
        <f t="shared" si="262"/>
        <v/>
      </c>
      <c r="AA834" s="38" t="str">
        <f t="shared" si="252"/>
        <v/>
      </c>
      <c r="AB834" s="39" t="str">
        <f t="shared" si="253"/>
        <v/>
      </c>
      <c r="AC834" s="146" t="str">
        <f>IF(ISBLANK($F834),"",IF(ISNA(VBLookup($F834,Сектора!$B$2:$G$6725,4)),"Unknown",VBLookup($F834,Сектора!$B$2:$G$6725,4)))</f>
        <v/>
      </c>
      <c r="AD834" s="146" t="str">
        <f>IF(ISBLANK($F834),"",IF(ISNA(VBLookup($F834,Сектора!$B$2:$G$6725,3)),"Unknown",VBLookup($F834,Сектора!$B$2:$G$6725,3)))</f>
        <v/>
      </c>
      <c r="AE834" s="146" t="str">
        <f>IF(ISBLANK($F834),"",IF(ISNA(VBLookup($F834,Сектора!$B$2:$G$6725,6)),"Unknown",VBLookup($F834,Сектора!$B$2:$G$6725,6)))</f>
        <v/>
      </c>
      <c r="AF834" s="146" t="str">
        <f>IF(ISNUMBER($B834),VBLookup(WEEKDAY($B834,2),Служебный!$I$2:$J$8,2),"")</f>
        <v/>
      </c>
      <c r="AG834" s="38" t="str">
        <f t="shared" si="254"/>
        <v/>
      </c>
      <c r="AH834" s="146" t="str">
        <f>IF(ISNUMBER($B834),VBLookup(MONTH($B834),Служебный!$L$2:$M$13,2),"")</f>
        <v/>
      </c>
      <c r="AI834" s="38" t="str">
        <f t="shared" si="255"/>
        <v/>
      </c>
      <c r="AJ834" s="210" t="str">
        <f t="shared" si="256"/>
        <v/>
      </c>
      <c r="AK834" s="211" t="str">
        <f t="shared" ref="AK834:AK897" si="267">IF(ISNUMBER($AA834),MROUND($AA834,10),"")</f>
        <v/>
      </c>
      <c r="AL834" s="212" t="str">
        <f t="shared" si="257"/>
        <v/>
      </c>
      <c r="AM834" s="213" t="str">
        <f t="shared" si="260"/>
        <v/>
      </c>
      <c r="AN834" s="213" t="str">
        <f t="shared" si="258"/>
        <v/>
      </c>
      <c r="AO834" s="212" t="str">
        <f t="shared" si="259"/>
        <v/>
      </c>
    </row>
    <row r="835" spans="1:41" x14ac:dyDescent="0.25">
      <c r="A835" s="72">
        <v>834</v>
      </c>
      <c r="B835" s="214"/>
      <c r="C835" s="214"/>
      <c r="D835" s="204"/>
      <c r="E835" s="204"/>
      <c r="F835" s="151"/>
      <c r="G835" s="151"/>
      <c r="H835" s="36"/>
      <c r="I835" s="80"/>
      <c r="J835" s="80"/>
      <c r="K835" s="81"/>
      <c r="L835" s="152"/>
      <c r="M835" s="152"/>
      <c r="N835" s="215"/>
      <c r="O835" s="152"/>
      <c r="P835" s="80"/>
      <c r="Q835" s="37" t="str">
        <f t="shared" ref="Q835:Q898" si="268">IF(AND(ISNUMBER($K835),ISNUMBER($P835)),$P835*$K835/100,"")</f>
        <v/>
      </c>
      <c r="R835" s="37" t="str">
        <f t="shared" ref="R835:R898" si="269">IF(AND(ISNUMBER($I835),ISNUMBER($K835)),$I835*$K835,"")</f>
        <v/>
      </c>
      <c r="S835" s="37" t="str">
        <f t="shared" ref="S835:S898" si="270">IF(AND(ISNUMBER($J835),ISNUMBER($K835)),$J835*$K835,"")</f>
        <v/>
      </c>
      <c r="T835" s="69" t="str">
        <f t="shared" ref="T835:T898" si="271">IF(AND(NOT(ISBLANK($G835)),ISNUMBER($I835),ISNUMBER($J835)),IF($G835="S",$I835-$J835,$J835-$I835)*100,"")</f>
        <v/>
      </c>
      <c r="U835" s="37" t="str">
        <f t="shared" si="265"/>
        <v/>
      </c>
      <c r="V835" s="37" t="str">
        <f t="shared" si="266"/>
        <v/>
      </c>
      <c r="W835" s="206" t="str">
        <f t="shared" si="263"/>
        <v/>
      </c>
      <c r="X835" s="206" t="str">
        <f t="shared" si="264"/>
        <v/>
      </c>
      <c r="Y835" s="37" t="str">
        <f t="shared" si="261"/>
        <v/>
      </c>
      <c r="Z835" s="37" t="str">
        <f t="shared" si="262"/>
        <v/>
      </c>
      <c r="AA835" s="38" t="str">
        <f t="shared" ref="AA835:AA898" si="272">IF(AND(ISNUMBER($C835),ISNUMBER($E835),ISNUMBER($B835),ISNUMBER($D835)),(($C835+$E835)-($B835+$D835))*1440,"")</f>
        <v/>
      </c>
      <c r="AB835" s="39" t="str">
        <f t="shared" ref="AB835:AB898" si="273">IF(AND(NOT(ISBLANK($G835)),ISNUMBER($I835),ISNUMBER($J835)),IF(AND(ISNUMBER($H835),ABS($I835-$H835)&gt;0),ROUND(IF($G835="S",$I835-$J835,$J835-$I835)/ABS($I835-$H835)/0.5,0)*0.5,0),"")</f>
        <v/>
      </c>
      <c r="AC835" s="146" t="str">
        <f>IF(ISBLANK($F835),"",IF(ISNA(VBLookup($F835,Сектора!$B$2:$G$6725,4)),"Unknown",VBLookup($F835,Сектора!$B$2:$G$6725,4)))</f>
        <v/>
      </c>
      <c r="AD835" s="146" t="str">
        <f>IF(ISBLANK($F835),"",IF(ISNA(VBLookup($F835,Сектора!$B$2:$G$6725,3)),"Unknown",VBLookup($F835,Сектора!$B$2:$G$6725,3)))</f>
        <v/>
      </c>
      <c r="AE835" s="146" t="str">
        <f>IF(ISBLANK($F835),"",IF(ISNA(VBLookup($F835,Сектора!$B$2:$G$6725,6)),"Unknown",VBLookup($F835,Сектора!$B$2:$G$6725,6)))</f>
        <v/>
      </c>
      <c r="AF835" s="146" t="str">
        <f>IF(ISNUMBER($B835),VBLookup(WEEKDAY($B835,2),Служебный!$I$2:$J$8,2),"")</f>
        <v/>
      </c>
      <c r="AG835" s="38" t="str">
        <f t="shared" ref="AG835:AG898" si="274">IF(ISNUMBER($B835),WEEKNUM($B835,2),"")</f>
        <v/>
      </c>
      <c r="AH835" s="146" t="str">
        <f>IF(ISNUMBER($B835),VBLookup(MONTH($B835),Служебный!$L$2:$M$13,2),"")</f>
        <v/>
      </c>
      <c r="AI835" s="38" t="str">
        <f t="shared" ref="AI835:AI898" si="275">IF(ISNUMBER($B835),YEAR($B835),"")</f>
        <v/>
      </c>
      <c r="AJ835" s="210" t="str">
        <f t="shared" ref="AJ835:AJ898" si="276">IF(ISNUMBER($D835),MROUND($D835,1/48),"")</f>
        <v/>
      </c>
      <c r="AK835" s="211" t="str">
        <f t="shared" si="267"/>
        <v/>
      </c>
      <c r="AL835" s="212" t="str">
        <f t="shared" ref="AL835:AL898" si="277">IF(ISNUMBER($I835),MROUND($I835,5),"")</f>
        <v/>
      </c>
      <c r="AM835" s="213" t="str">
        <f t="shared" si="260"/>
        <v/>
      </c>
      <c r="AN835" s="213" t="str">
        <f t="shared" ref="AN835:AN898" si="278">IF(ISNUMBER($Z835),IF($B835&lt;&gt;$B836,$Z835,0),"")</f>
        <v/>
      </c>
      <c r="AO835" s="212" t="str">
        <f t="shared" ref="AO835:AO898" si="279">IF(ISNUMBER($K835),$K835*2,"")</f>
        <v/>
      </c>
    </row>
    <row r="836" spans="1:41" x14ac:dyDescent="0.25">
      <c r="A836" s="72">
        <v>835</v>
      </c>
      <c r="B836" s="214"/>
      <c r="C836" s="214"/>
      <c r="D836" s="204"/>
      <c r="E836" s="204"/>
      <c r="F836" s="151"/>
      <c r="G836" s="151"/>
      <c r="H836" s="36"/>
      <c r="I836" s="80"/>
      <c r="J836" s="80"/>
      <c r="K836" s="81"/>
      <c r="L836" s="152"/>
      <c r="M836" s="152"/>
      <c r="N836" s="215"/>
      <c r="O836" s="152"/>
      <c r="P836" s="80"/>
      <c r="Q836" s="37" t="str">
        <f t="shared" si="268"/>
        <v/>
      </c>
      <c r="R836" s="37" t="str">
        <f t="shared" si="269"/>
        <v/>
      </c>
      <c r="S836" s="37" t="str">
        <f t="shared" si="270"/>
        <v/>
      </c>
      <c r="T836" s="69" t="str">
        <f t="shared" si="271"/>
        <v/>
      </c>
      <c r="U836" s="37" t="str">
        <f t="shared" si="265"/>
        <v/>
      </c>
      <c r="V836" s="37" t="str">
        <f t="shared" si="266"/>
        <v/>
      </c>
      <c r="W836" s="206" t="str">
        <f t="shared" si="263"/>
        <v/>
      </c>
      <c r="X836" s="206" t="str">
        <f t="shared" si="264"/>
        <v/>
      </c>
      <c r="Y836" s="37" t="str">
        <f t="shared" si="261"/>
        <v/>
      </c>
      <c r="Z836" s="37" t="str">
        <f t="shared" si="262"/>
        <v/>
      </c>
      <c r="AA836" s="38" t="str">
        <f t="shared" si="272"/>
        <v/>
      </c>
      <c r="AB836" s="39" t="str">
        <f t="shared" si="273"/>
        <v/>
      </c>
      <c r="AC836" s="146" t="str">
        <f>IF(ISBLANK($F836),"",IF(ISNA(VBLookup($F836,Сектора!$B$2:$G$6725,4)),"Unknown",VBLookup($F836,Сектора!$B$2:$G$6725,4)))</f>
        <v/>
      </c>
      <c r="AD836" s="146" t="str">
        <f>IF(ISBLANK($F836),"",IF(ISNA(VBLookup($F836,Сектора!$B$2:$G$6725,3)),"Unknown",VBLookup($F836,Сектора!$B$2:$G$6725,3)))</f>
        <v/>
      </c>
      <c r="AE836" s="146" t="str">
        <f>IF(ISBLANK($F836),"",IF(ISNA(VBLookup($F836,Сектора!$B$2:$G$6725,6)),"Unknown",VBLookup($F836,Сектора!$B$2:$G$6725,6)))</f>
        <v/>
      </c>
      <c r="AF836" s="146" t="str">
        <f>IF(ISNUMBER($B836),VBLookup(WEEKDAY($B836,2),Служебный!$I$2:$J$8,2),"")</f>
        <v/>
      </c>
      <c r="AG836" s="38" t="str">
        <f t="shared" si="274"/>
        <v/>
      </c>
      <c r="AH836" s="146" t="str">
        <f>IF(ISNUMBER($B836),VBLookup(MONTH($B836),Служебный!$L$2:$M$13,2),"")</f>
        <v/>
      </c>
      <c r="AI836" s="38" t="str">
        <f t="shared" si="275"/>
        <v/>
      </c>
      <c r="AJ836" s="210" t="str">
        <f t="shared" si="276"/>
        <v/>
      </c>
      <c r="AK836" s="211" t="str">
        <f t="shared" si="267"/>
        <v/>
      </c>
      <c r="AL836" s="212" t="str">
        <f t="shared" si="277"/>
        <v/>
      </c>
      <c r="AM836" s="213" t="str">
        <f t="shared" ref="AM836:AM899" si="280">IF(AND(ISNUMBER($Z836),ISNUMBER($AN835)),$AN835,"")</f>
        <v/>
      </c>
      <c r="AN836" s="213" t="str">
        <f t="shared" si="278"/>
        <v/>
      </c>
      <c r="AO836" s="212" t="str">
        <f t="shared" si="279"/>
        <v/>
      </c>
    </row>
    <row r="837" spans="1:41" x14ac:dyDescent="0.25">
      <c r="A837" s="72">
        <v>836</v>
      </c>
      <c r="B837" s="214"/>
      <c r="C837" s="214"/>
      <c r="D837" s="204"/>
      <c r="E837" s="204"/>
      <c r="F837" s="151"/>
      <c r="G837" s="151"/>
      <c r="H837" s="36"/>
      <c r="I837" s="80"/>
      <c r="J837" s="80"/>
      <c r="K837" s="81"/>
      <c r="L837" s="152"/>
      <c r="M837" s="152"/>
      <c r="N837" s="215"/>
      <c r="O837" s="152"/>
      <c r="P837" s="80"/>
      <c r="Q837" s="37" t="str">
        <f t="shared" si="268"/>
        <v/>
      </c>
      <c r="R837" s="37" t="str">
        <f t="shared" si="269"/>
        <v/>
      </c>
      <c r="S837" s="37" t="str">
        <f t="shared" si="270"/>
        <v/>
      </c>
      <c r="T837" s="69" t="str">
        <f t="shared" si="271"/>
        <v/>
      </c>
      <c r="U837" s="37" t="str">
        <f t="shared" si="265"/>
        <v/>
      </c>
      <c r="V837" s="37" t="str">
        <f t="shared" si="266"/>
        <v/>
      </c>
      <c r="W837" s="206" t="str">
        <f t="shared" si="263"/>
        <v/>
      </c>
      <c r="X837" s="206" t="str">
        <f t="shared" si="264"/>
        <v/>
      </c>
      <c r="Y837" s="37" t="str">
        <f t="shared" si="261"/>
        <v/>
      </c>
      <c r="Z837" s="37" t="str">
        <f t="shared" si="262"/>
        <v/>
      </c>
      <c r="AA837" s="38" t="str">
        <f t="shared" si="272"/>
        <v/>
      </c>
      <c r="AB837" s="39" t="str">
        <f t="shared" si="273"/>
        <v/>
      </c>
      <c r="AC837" s="146" t="str">
        <f>IF(ISBLANK($F837),"",IF(ISNA(VBLookup($F837,Сектора!$B$2:$G$6725,4)),"Unknown",VBLookup($F837,Сектора!$B$2:$G$6725,4)))</f>
        <v/>
      </c>
      <c r="AD837" s="146" t="str">
        <f>IF(ISBLANK($F837),"",IF(ISNA(VBLookup($F837,Сектора!$B$2:$G$6725,3)),"Unknown",VBLookup($F837,Сектора!$B$2:$G$6725,3)))</f>
        <v/>
      </c>
      <c r="AE837" s="146" t="str">
        <f>IF(ISBLANK($F837),"",IF(ISNA(VBLookup($F837,Сектора!$B$2:$G$6725,6)),"Unknown",VBLookup($F837,Сектора!$B$2:$G$6725,6)))</f>
        <v/>
      </c>
      <c r="AF837" s="146" t="str">
        <f>IF(ISNUMBER($B837),VBLookup(WEEKDAY($B837,2),Служебный!$I$2:$J$8,2),"")</f>
        <v/>
      </c>
      <c r="AG837" s="38" t="str">
        <f t="shared" si="274"/>
        <v/>
      </c>
      <c r="AH837" s="146" t="str">
        <f>IF(ISNUMBER($B837),VBLookup(MONTH($B837),Служебный!$L$2:$M$13,2),"")</f>
        <v/>
      </c>
      <c r="AI837" s="38" t="str">
        <f t="shared" si="275"/>
        <v/>
      </c>
      <c r="AJ837" s="210" t="str">
        <f t="shared" si="276"/>
        <v/>
      </c>
      <c r="AK837" s="211" t="str">
        <f t="shared" si="267"/>
        <v/>
      </c>
      <c r="AL837" s="212" t="str">
        <f t="shared" si="277"/>
        <v/>
      </c>
      <c r="AM837" s="213" t="str">
        <f t="shared" si="280"/>
        <v/>
      </c>
      <c r="AN837" s="213" t="str">
        <f t="shared" si="278"/>
        <v/>
      </c>
      <c r="AO837" s="212" t="str">
        <f t="shared" si="279"/>
        <v/>
      </c>
    </row>
    <row r="838" spans="1:41" x14ac:dyDescent="0.25">
      <c r="A838" s="72">
        <v>837</v>
      </c>
      <c r="B838" s="214"/>
      <c r="C838" s="214"/>
      <c r="D838" s="204"/>
      <c r="E838" s="204"/>
      <c r="F838" s="151"/>
      <c r="G838" s="151"/>
      <c r="H838" s="36"/>
      <c r="I838" s="80"/>
      <c r="J838" s="80"/>
      <c r="K838" s="81"/>
      <c r="L838" s="152"/>
      <c r="M838" s="152"/>
      <c r="N838" s="215"/>
      <c r="O838" s="152"/>
      <c r="P838" s="80"/>
      <c r="Q838" s="37" t="str">
        <f t="shared" si="268"/>
        <v/>
      </c>
      <c r="R838" s="37" t="str">
        <f t="shared" si="269"/>
        <v/>
      </c>
      <c r="S838" s="37" t="str">
        <f t="shared" si="270"/>
        <v/>
      </c>
      <c r="T838" s="69" t="str">
        <f t="shared" si="271"/>
        <v/>
      </c>
      <c r="U838" s="37" t="str">
        <f t="shared" si="265"/>
        <v/>
      </c>
      <c r="V838" s="37" t="str">
        <f t="shared" si="266"/>
        <v/>
      </c>
      <c r="W838" s="206" t="str">
        <f t="shared" si="263"/>
        <v/>
      </c>
      <c r="X838" s="206" t="str">
        <f t="shared" si="264"/>
        <v/>
      </c>
      <c r="Y838" s="37" t="str">
        <f t="shared" si="261"/>
        <v/>
      </c>
      <c r="Z838" s="37" t="str">
        <f t="shared" si="262"/>
        <v/>
      </c>
      <c r="AA838" s="38" t="str">
        <f t="shared" si="272"/>
        <v/>
      </c>
      <c r="AB838" s="39" t="str">
        <f t="shared" si="273"/>
        <v/>
      </c>
      <c r="AC838" s="146" t="str">
        <f>IF(ISBLANK($F838),"",IF(ISNA(VBLookup($F838,Сектора!$B$2:$G$6725,4)),"Unknown",VBLookup($F838,Сектора!$B$2:$G$6725,4)))</f>
        <v/>
      </c>
      <c r="AD838" s="146" t="str">
        <f>IF(ISBLANK($F838),"",IF(ISNA(VBLookup($F838,Сектора!$B$2:$G$6725,3)),"Unknown",VBLookup($F838,Сектора!$B$2:$G$6725,3)))</f>
        <v/>
      </c>
      <c r="AE838" s="146" t="str">
        <f>IF(ISBLANK($F838),"",IF(ISNA(VBLookup($F838,Сектора!$B$2:$G$6725,6)),"Unknown",VBLookup($F838,Сектора!$B$2:$G$6725,6)))</f>
        <v/>
      </c>
      <c r="AF838" s="146" t="str">
        <f>IF(ISNUMBER($B838),VBLookup(WEEKDAY($B838,2),Служебный!$I$2:$J$8,2),"")</f>
        <v/>
      </c>
      <c r="AG838" s="38" t="str">
        <f t="shared" si="274"/>
        <v/>
      </c>
      <c r="AH838" s="146" t="str">
        <f>IF(ISNUMBER($B838),VBLookup(MONTH($B838),Служебный!$L$2:$M$13,2),"")</f>
        <v/>
      </c>
      <c r="AI838" s="38" t="str">
        <f t="shared" si="275"/>
        <v/>
      </c>
      <c r="AJ838" s="210" t="str">
        <f t="shared" si="276"/>
        <v/>
      </c>
      <c r="AK838" s="211" t="str">
        <f t="shared" si="267"/>
        <v/>
      </c>
      <c r="AL838" s="212" t="str">
        <f t="shared" si="277"/>
        <v/>
      </c>
      <c r="AM838" s="213" t="str">
        <f t="shared" si="280"/>
        <v/>
      </c>
      <c r="AN838" s="213" t="str">
        <f t="shared" si="278"/>
        <v/>
      </c>
      <c r="AO838" s="212" t="str">
        <f t="shared" si="279"/>
        <v/>
      </c>
    </row>
    <row r="839" spans="1:41" x14ac:dyDescent="0.25">
      <c r="A839" s="72">
        <v>838</v>
      </c>
      <c r="B839" s="214"/>
      <c r="C839" s="214"/>
      <c r="D839" s="204"/>
      <c r="E839" s="204"/>
      <c r="F839" s="151"/>
      <c r="G839" s="151"/>
      <c r="H839" s="36"/>
      <c r="I839" s="80"/>
      <c r="J839" s="80"/>
      <c r="K839" s="81"/>
      <c r="L839" s="152"/>
      <c r="M839" s="152"/>
      <c r="N839" s="215"/>
      <c r="O839" s="152"/>
      <c r="P839" s="80"/>
      <c r="Q839" s="37" t="str">
        <f t="shared" si="268"/>
        <v/>
      </c>
      <c r="R839" s="37" t="str">
        <f t="shared" si="269"/>
        <v/>
      </c>
      <c r="S839" s="37" t="str">
        <f t="shared" si="270"/>
        <v/>
      </c>
      <c r="T839" s="69" t="str">
        <f t="shared" si="271"/>
        <v/>
      </c>
      <c r="U839" s="37" t="str">
        <f t="shared" si="265"/>
        <v/>
      </c>
      <c r="V839" s="37" t="str">
        <f t="shared" si="266"/>
        <v/>
      </c>
      <c r="W839" s="206" t="str">
        <f t="shared" si="263"/>
        <v/>
      </c>
      <c r="X839" s="206" t="str">
        <f t="shared" si="264"/>
        <v/>
      </c>
      <c r="Y839" s="37" t="str">
        <f t="shared" si="261"/>
        <v/>
      </c>
      <c r="Z839" s="37" t="str">
        <f t="shared" si="262"/>
        <v/>
      </c>
      <c r="AA839" s="38" t="str">
        <f t="shared" si="272"/>
        <v/>
      </c>
      <c r="AB839" s="39" t="str">
        <f t="shared" si="273"/>
        <v/>
      </c>
      <c r="AC839" s="146" t="str">
        <f>IF(ISBLANK($F839),"",IF(ISNA(VBLookup($F839,Сектора!$B$2:$G$6725,4)),"Unknown",VBLookup($F839,Сектора!$B$2:$G$6725,4)))</f>
        <v/>
      </c>
      <c r="AD839" s="146" t="str">
        <f>IF(ISBLANK($F839),"",IF(ISNA(VBLookup($F839,Сектора!$B$2:$G$6725,3)),"Unknown",VBLookup($F839,Сектора!$B$2:$G$6725,3)))</f>
        <v/>
      </c>
      <c r="AE839" s="146" t="str">
        <f>IF(ISBLANK($F839),"",IF(ISNA(VBLookup($F839,Сектора!$B$2:$G$6725,6)),"Unknown",VBLookup($F839,Сектора!$B$2:$G$6725,6)))</f>
        <v/>
      </c>
      <c r="AF839" s="146" t="str">
        <f>IF(ISNUMBER($B839),VBLookup(WEEKDAY($B839,2),Служебный!$I$2:$J$8,2),"")</f>
        <v/>
      </c>
      <c r="AG839" s="38" t="str">
        <f t="shared" si="274"/>
        <v/>
      </c>
      <c r="AH839" s="146" t="str">
        <f>IF(ISNUMBER($B839),VBLookup(MONTH($B839),Служебный!$L$2:$M$13,2),"")</f>
        <v/>
      </c>
      <c r="AI839" s="38" t="str">
        <f t="shared" si="275"/>
        <v/>
      </c>
      <c r="AJ839" s="210" t="str">
        <f t="shared" si="276"/>
        <v/>
      </c>
      <c r="AK839" s="211" t="str">
        <f t="shared" si="267"/>
        <v/>
      </c>
      <c r="AL839" s="212" t="str">
        <f t="shared" si="277"/>
        <v/>
      </c>
      <c r="AM839" s="213" t="str">
        <f t="shared" si="280"/>
        <v/>
      </c>
      <c r="AN839" s="213" t="str">
        <f t="shared" si="278"/>
        <v/>
      </c>
      <c r="AO839" s="212" t="str">
        <f t="shared" si="279"/>
        <v/>
      </c>
    </row>
    <row r="840" spans="1:41" x14ac:dyDescent="0.25">
      <c r="A840" s="72">
        <v>839</v>
      </c>
      <c r="B840" s="214"/>
      <c r="C840" s="214"/>
      <c r="D840" s="204"/>
      <c r="E840" s="204"/>
      <c r="F840" s="151"/>
      <c r="G840" s="151"/>
      <c r="H840" s="36"/>
      <c r="I840" s="80"/>
      <c r="J840" s="80"/>
      <c r="K840" s="81"/>
      <c r="L840" s="152"/>
      <c r="M840" s="152"/>
      <c r="N840" s="215"/>
      <c r="O840" s="152"/>
      <c r="P840" s="80"/>
      <c r="Q840" s="37" t="str">
        <f t="shared" si="268"/>
        <v/>
      </c>
      <c r="R840" s="37" t="str">
        <f t="shared" si="269"/>
        <v/>
      </c>
      <c r="S840" s="37" t="str">
        <f t="shared" si="270"/>
        <v/>
      </c>
      <c r="T840" s="69" t="str">
        <f t="shared" si="271"/>
        <v/>
      </c>
      <c r="U840" s="37" t="str">
        <f t="shared" si="265"/>
        <v/>
      </c>
      <c r="V840" s="37" t="str">
        <f t="shared" si="266"/>
        <v/>
      </c>
      <c r="W840" s="206" t="str">
        <f t="shared" si="263"/>
        <v/>
      </c>
      <c r="X840" s="206" t="str">
        <f t="shared" si="264"/>
        <v/>
      </c>
      <c r="Y840" s="37" t="str">
        <f t="shared" si="261"/>
        <v/>
      </c>
      <c r="Z840" s="37" t="str">
        <f t="shared" si="262"/>
        <v/>
      </c>
      <c r="AA840" s="38" t="str">
        <f t="shared" si="272"/>
        <v/>
      </c>
      <c r="AB840" s="39" t="str">
        <f t="shared" si="273"/>
        <v/>
      </c>
      <c r="AC840" s="146" t="str">
        <f>IF(ISBLANK($F840),"",IF(ISNA(VBLookup($F840,Сектора!$B$2:$G$6725,4)),"Unknown",VBLookup($F840,Сектора!$B$2:$G$6725,4)))</f>
        <v/>
      </c>
      <c r="AD840" s="146" t="str">
        <f>IF(ISBLANK($F840),"",IF(ISNA(VBLookup($F840,Сектора!$B$2:$G$6725,3)),"Unknown",VBLookup($F840,Сектора!$B$2:$G$6725,3)))</f>
        <v/>
      </c>
      <c r="AE840" s="146" t="str">
        <f>IF(ISBLANK($F840),"",IF(ISNA(VBLookup($F840,Сектора!$B$2:$G$6725,6)),"Unknown",VBLookup($F840,Сектора!$B$2:$G$6725,6)))</f>
        <v/>
      </c>
      <c r="AF840" s="146" t="str">
        <f>IF(ISNUMBER($B840),VBLookup(WEEKDAY($B840,2),Служебный!$I$2:$J$8,2),"")</f>
        <v/>
      </c>
      <c r="AG840" s="38" t="str">
        <f t="shared" si="274"/>
        <v/>
      </c>
      <c r="AH840" s="146" t="str">
        <f>IF(ISNUMBER($B840),VBLookup(MONTH($B840),Служебный!$L$2:$M$13,2),"")</f>
        <v/>
      </c>
      <c r="AI840" s="38" t="str">
        <f t="shared" si="275"/>
        <v/>
      </c>
      <c r="AJ840" s="210" t="str">
        <f t="shared" si="276"/>
        <v/>
      </c>
      <c r="AK840" s="211" t="str">
        <f t="shared" si="267"/>
        <v/>
      </c>
      <c r="AL840" s="212" t="str">
        <f t="shared" si="277"/>
        <v/>
      </c>
      <c r="AM840" s="213" t="str">
        <f t="shared" si="280"/>
        <v/>
      </c>
      <c r="AN840" s="213" t="str">
        <f t="shared" si="278"/>
        <v/>
      </c>
      <c r="AO840" s="212" t="str">
        <f t="shared" si="279"/>
        <v/>
      </c>
    </row>
    <row r="841" spans="1:41" x14ac:dyDescent="0.25">
      <c r="A841" s="72">
        <v>840</v>
      </c>
      <c r="B841" s="214"/>
      <c r="C841" s="214"/>
      <c r="D841" s="204"/>
      <c r="E841" s="204"/>
      <c r="F841" s="151"/>
      <c r="G841" s="151"/>
      <c r="H841" s="36"/>
      <c r="I841" s="80"/>
      <c r="J841" s="80"/>
      <c r="K841" s="81"/>
      <c r="L841" s="152"/>
      <c r="M841" s="152"/>
      <c r="N841" s="215"/>
      <c r="O841" s="152"/>
      <c r="P841" s="80"/>
      <c r="Q841" s="37" t="str">
        <f t="shared" si="268"/>
        <v/>
      </c>
      <c r="R841" s="37" t="str">
        <f t="shared" si="269"/>
        <v/>
      </c>
      <c r="S841" s="37" t="str">
        <f t="shared" si="270"/>
        <v/>
      </c>
      <c r="T841" s="69" t="str">
        <f t="shared" si="271"/>
        <v/>
      </c>
      <c r="U841" s="37" t="str">
        <f t="shared" si="265"/>
        <v/>
      </c>
      <c r="V841" s="37" t="str">
        <f t="shared" si="266"/>
        <v/>
      </c>
      <c r="W841" s="206" t="str">
        <f t="shared" si="263"/>
        <v/>
      </c>
      <c r="X841" s="206" t="str">
        <f t="shared" si="264"/>
        <v/>
      </c>
      <c r="Y841" s="37" t="str">
        <f t="shared" si="261"/>
        <v/>
      </c>
      <c r="Z841" s="37" t="str">
        <f t="shared" si="262"/>
        <v/>
      </c>
      <c r="AA841" s="38" t="str">
        <f t="shared" si="272"/>
        <v/>
      </c>
      <c r="AB841" s="39" t="str">
        <f t="shared" si="273"/>
        <v/>
      </c>
      <c r="AC841" s="146" t="str">
        <f>IF(ISBLANK($F841),"",IF(ISNA(VBLookup($F841,Сектора!$B$2:$G$6725,4)),"Unknown",VBLookup($F841,Сектора!$B$2:$G$6725,4)))</f>
        <v/>
      </c>
      <c r="AD841" s="146" t="str">
        <f>IF(ISBLANK($F841),"",IF(ISNA(VBLookup($F841,Сектора!$B$2:$G$6725,3)),"Unknown",VBLookup($F841,Сектора!$B$2:$G$6725,3)))</f>
        <v/>
      </c>
      <c r="AE841" s="146" t="str">
        <f>IF(ISBLANK($F841),"",IF(ISNA(VBLookup($F841,Сектора!$B$2:$G$6725,6)),"Unknown",VBLookup($F841,Сектора!$B$2:$G$6725,6)))</f>
        <v/>
      </c>
      <c r="AF841" s="146" t="str">
        <f>IF(ISNUMBER($B841),VBLookup(WEEKDAY($B841,2),Служебный!$I$2:$J$8,2),"")</f>
        <v/>
      </c>
      <c r="AG841" s="38" t="str">
        <f t="shared" si="274"/>
        <v/>
      </c>
      <c r="AH841" s="146" t="str">
        <f>IF(ISNUMBER($B841),VBLookup(MONTH($B841),Служебный!$L$2:$M$13,2),"")</f>
        <v/>
      </c>
      <c r="AI841" s="38" t="str">
        <f t="shared" si="275"/>
        <v/>
      </c>
      <c r="AJ841" s="210" t="str">
        <f t="shared" si="276"/>
        <v/>
      </c>
      <c r="AK841" s="211" t="str">
        <f t="shared" si="267"/>
        <v/>
      </c>
      <c r="AL841" s="212" t="str">
        <f t="shared" si="277"/>
        <v/>
      </c>
      <c r="AM841" s="213" t="str">
        <f t="shared" si="280"/>
        <v/>
      </c>
      <c r="AN841" s="213" t="str">
        <f t="shared" si="278"/>
        <v/>
      </c>
      <c r="AO841" s="212" t="str">
        <f t="shared" si="279"/>
        <v/>
      </c>
    </row>
    <row r="842" spans="1:41" x14ac:dyDescent="0.25">
      <c r="A842" s="72">
        <v>841</v>
      </c>
      <c r="B842" s="214"/>
      <c r="C842" s="214"/>
      <c r="D842" s="204"/>
      <c r="E842" s="204"/>
      <c r="F842" s="151"/>
      <c r="G842" s="151"/>
      <c r="H842" s="36"/>
      <c r="I842" s="80"/>
      <c r="J842" s="80"/>
      <c r="K842" s="81"/>
      <c r="L842" s="152"/>
      <c r="M842" s="152"/>
      <c r="N842" s="215"/>
      <c r="O842" s="152"/>
      <c r="P842" s="80"/>
      <c r="Q842" s="37" t="str">
        <f t="shared" si="268"/>
        <v/>
      </c>
      <c r="R842" s="37" t="str">
        <f t="shared" si="269"/>
        <v/>
      </c>
      <c r="S842" s="37" t="str">
        <f t="shared" si="270"/>
        <v/>
      </c>
      <c r="T842" s="69" t="str">
        <f t="shared" si="271"/>
        <v/>
      </c>
      <c r="U842" s="37" t="str">
        <f t="shared" si="265"/>
        <v/>
      </c>
      <c r="V842" s="37" t="str">
        <f t="shared" si="266"/>
        <v/>
      </c>
      <c r="W842" s="206" t="str">
        <f t="shared" si="263"/>
        <v/>
      </c>
      <c r="X842" s="206" t="str">
        <f t="shared" si="264"/>
        <v/>
      </c>
      <c r="Y842" s="37" t="str">
        <f t="shared" si="261"/>
        <v/>
      </c>
      <c r="Z842" s="37" t="str">
        <f t="shared" si="262"/>
        <v/>
      </c>
      <c r="AA842" s="38" t="str">
        <f t="shared" si="272"/>
        <v/>
      </c>
      <c r="AB842" s="39" t="str">
        <f t="shared" si="273"/>
        <v/>
      </c>
      <c r="AC842" s="146" t="str">
        <f>IF(ISBLANK($F842),"",IF(ISNA(VBLookup($F842,Сектора!$B$2:$G$6725,4)),"Unknown",VBLookup($F842,Сектора!$B$2:$G$6725,4)))</f>
        <v/>
      </c>
      <c r="AD842" s="146" t="str">
        <f>IF(ISBLANK($F842),"",IF(ISNA(VBLookup($F842,Сектора!$B$2:$G$6725,3)),"Unknown",VBLookup($F842,Сектора!$B$2:$G$6725,3)))</f>
        <v/>
      </c>
      <c r="AE842" s="146" t="str">
        <f>IF(ISBLANK($F842),"",IF(ISNA(VBLookup($F842,Сектора!$B$2:$G$6725,6)),"Unknown",VBLookup($F842,Сектора!$B$2:$G$6725,6)))</f>
        <v/>
      </c>
      <c r="AF842" s="146" t="str">
        <f>IF(ISNUMBER($B842),VBLookup(WEEKDAY($B842,2),Служебный!$I$2:$J$8,2),"")</f>
        <v/>
      </c>
      <c r="AG842" s="38" t="str">
        <f t="shared" si="274"/>
        <v/>
      </c>
      <c r="AH842" s="146" t="str">
        <f>IF(ISNUMBER($B842),VBLookup(MONTH($B842),Служебный!$L$2:$M$13,2),"")</f>
        <v/>
      </c>
      <c r="AI842" s="38" t="str">
        <f t="shared" si="275"/>
        <v/>
      </c>
      <c r="AJ842" s="210" t="str">
        <f t="shared" si="276"/>
        <v/>
      </c>
      <c r="AK842" s="211" t="str">
        <f t="shared" si="267"/>
        <v/>
      </c>
      <c r="AL842" s="212" t="str">
        <f t="shared" si="277"/>
        <v/>
      </c>
      <c r="AM842" s="213" t="str">
        <f t="shared" si="280"/>
        <v/>
      </c>
      <c r="AN842" s="213" t="str">
        <f t="shared" si="278"/>
        <v/>
      </c>
      <c r="AO842" s="212" t="str">
        <f t="shared" si="279"/>
        <v/>
      </c>
    </row>
    <row r="843" spans="1:41" x14ac:dyDescent="0.25">
      <c r="A843" s="72">
        <v>842</v>
      </c>
      <c r="B843" s="214"/>
      <c r="C843" s="214"/>
      <c r="D843" s="204"/>
      <c r="E843" s="204"/>
      <c r="F843" s="151"/>
      <c r="G843" s="151"/>
      <c r="H843" s="36"/>
      <c r="I843" s="80"/>
      <c r="J843" s="80"/>
      <c r="K843" s="81"/>
      <c r="L843" s="152"/>
      <c r="M843" s="152"/>
      <c r="N843" s="215"/>
      <c r="O843" s="152"/>
      <c r="P843" s="80"/>
      <c r="Q843" s="37" t="str">
        <f t="shared" si="268"/>
        <v/>
      </c>
      <c r="R843" s="37" t="str">
        <f t="shared" si="269"/>
        <v/>
      </c>
      <c r="S843" s="37" t="str">
        <f t="shared" si="270"/>
        <v/>
      </c>
      <c r="T843" s="69" t="str">
        <f t="shared" si="271"/>
        <v/>
      </c>
      <c r="U843" s="37" t="str">
        <f t="shared" si="265"/>
        <v/>
      </c>
      <c r="V843" s="37" t="str">
        <f t="shared" si="266"/>
        <v/>
      </c>
      <c r="W843" s="206" t="str">
        <f t="shared" si="263"/>
        <v/>
      </c>
      <c r="X843" s="206" t="str">
        <f t="shared" si="264"/>
        <v/>
      </c>
      <c r="Y843" s="37" t="str">
        <f t="shared" si="261"/>
        <v/>
      </c>
      <c r="Z843" s="37" t="str">
        <f t="shared" si="262"/>
        <v/>
      </c>
      <c r="AA843" s="38" t="str">
        <f t="shared" si="272"/>
        <v/>
      </c>
      <c r="AB843" s="39" t="str">
        <f t="shared" si="273"/>
        <v/>
      </c>
      <c r="AC843" s="146" t="str">
        <f>IF(ISBLANK($F843),"",IF(ISNA(VBLookup($F843,Сектора!$B$2:$G$6725,4)),"Unknown",VBLookup($F843,Сектора!$B$2:$G$6725,4)))</f>
        <v/>
      </c>
      <c r="AD843" s="146" t="str">
        <f>IF(ISBLANK($F843),"",IF(ISNA(VBLookup($F843,Сектора!$B$2:$G$6725,3)),"Unknown",VBLookup($F843,Сектора!$B$2:$G$6725,3)))</f>
        <v/>
      </c>
      <c r="AE843" s="146" t="str">
        <f>IF(ISBLANK($F843),"",IF(ISNA(VBLookup($F843,Сектора!$B$2:$G$6725,6)),"Unknown",VBLookup($F843,Сектора!$B$2:$G$6725,6)))</f>
        <v/>
      </c>
      <c r="AF843" s="146" t="str">
        <f>IF(ISNUMBER($B843),VBLookup(WEEKDAY($B843,2),Служебный!$I$2:$J$8,2),"")</f>
        <v/>
      </c>
      <c r="AG843" s="38" t="str">
        <f t="shared" si="274"/>
        <v/>
      </c>
      <c r="AH843" s="146" t="str">
        <f>IF(ISNUMBER($B843),VBLookup(MONTH($B843),Служебный!$L$2:$M$13,2),"")</f>
        <v/>
      </c>
      <c r="AI843" s="38" t="str">
        <f t="shared" si="275"/>
        <v/>
      </c>
      <c r="AJ843" s="210" t="str">
        <f t="shared" si="276"/>
        <v/>
      </c>
      <c r="AK843" s="211" t="str">
        <f t="shared" si="267"/>
        <v/>
      </c>
      <c r="AL843" s="212" t="str">
        <f t="shared" si="277"/>
        <v/>
      </c>
      <c r="AM843" s="213" t="str">
        <f t="shared" si="280"/>
        <v/>
      </c>
      <c r="AN843" s="213" t="str">
        <f t="shared" si="278"/>
        <v/>
      </c>
      <c r="AO843" s="212" t="str">
        <f t="shared" si="279"/>
        <v/>
      </c>
    </row>
    <row r="844" spans="1:41" x14ac:dyDescent="0.25">
      <c r="A844" s="72">
        <v>843</v>
      </c>
      <c r="B844" s="214"/>
      <c r="C844" s="214"/>
      <c r="D844" s="204"/>
      <c r="E844" s="204"/>
      <c r="F844" s="151"/>
      <c r="G844" s="151"/>
      <c r="H844" s="36"/>
      <c r="I844" s="80"/>
      <c r="J844" s="80"/>
      <c r="K844" s="81"/>
      <c r="L844" s="152"/>
      <c r="M844" s="152"/>
      <c r="N844" s="215"/>
      <c r="O844" s="152"/>
      <c r="P844" s="80"/>
      <c r="Q844" s="37" t="str">
        <f t="shared" si="268"/>
        <v/>
      </c>
      <c r="R844" s="37" t="str">
        <f t="shared" si="269"/>
        <v/>
      </c>
      <c r="S844" s="37" t="str">
        <f t="shared" si="270"/>
        <v/>
      </c>
      <c r="T844" s="69" t="str">
        <f t="shared" si="271"/>
        <v/>
      </c>
      <c r="U844" s="37" t="str">
        <f t="shared" si="265"/>
        <v/>
      </c>
      <c r="V844" s="37" t="str">
        <f t="shared" si="266"/>
        <v/>
      </c>
      <c r="W844" s="206" t="str">
        <f t="shared" si="263"/>
        <v/>
      </c>
      <c r="X844" s="206" t="str">
        <f t="shared" si="264"/>
        <v/>
      </c>
      <c r="Y844" s="37" t="str">
        <f t="shared" si="261"/>
        <v/>
      </c>
      <c r="Z844" s="37" t="str">
        <f t="shared" si="262"/>
        <v/>
      </c>
      <c r="AA844" s="38" t="str">
        <f t="shared" si="272"/>
        <v/>
      </c>
      <c r="AB844" s="39" t="str">
        <f t="shared" si="273"/>
        <v/>
      </c>
      <c r="AC844" s="146" t="str">
        <f>IF(ISBLANK($F844),"",IF(ISNA(VBLookup($F844,Сектора!$B$2:$G$6725,4)),"Unknown",VBLookup($F844,Сектора!$B$2:$G$6725,4)))</f>
        <v/>
      </c>
      <c r="AD844" s="146" t="str">
        <f>IF(ISBLANK($F844),"",IF(ISNA(VBLookup($F844,Сектора!$B$2:$G$6725,3)),"Unknown",VBLookup($F844,Сектора!$B$2:$G$6725,3)))</f>
        <v/>
      </c>
      <c r="AE844" s="146" t="str">
        <f>IF(ISBLANK($F844),"",IF(ISNA(VBLookup($F844,Сектора!$B$2:$G$6725,6)),"Unknown",VBLookup($F844,Сектора!$B$2:$G$6725,6)))</f>
        <v/>
      </c>
      <c r="AF844" s="146" t="str">
        <f>IF(ISNUMBER($B844),VBLookup(WEEKDAY($B844,2),Служебный!$I$2:$J$8,2),"")</f>
        <v/>
      </c>
      <c r="AG844" s="38" t="str">
        <f t="shared" si="274"/>
        <v/>
      </c>
      <c r="AH844" s="146" t="str">
        <f>IF(ISNUMBER($B844),VBLookup(MONTH($B844),Служебный!$L$2:$M$13,2),"")</f>
        <v/>
      </c>
      <c r="AI844" s="38" t="str">
        <f t="shared" si="275"/>
        <v/>
      </c>
      <c r="AJ844" s="210" t="str">
        <f t="shared" si="276"/>
        <v/>
      </c>
      <c r="AK844" s="211" t="str">
        <f t="shared" si="267"/>
        <v/>
      </c>
      <c r="AL844" s="212" t="str">
        <f t="shared" si="277"/>
        <v/>
      </c>
      <c r="AM844" s="213" t="str">
        <f t="shared" si="280"/>
        <v/>
      </c>
      <c r="AN844" s="213" t="str">
        <f t="shared" si="278"/>
        <v/>
      </c>
      <c r="AO844" s="212" t="str">
        <f t="shared" si="279"/>
        <v/>
      </c>
    </row>
    <row r="845" spans="1:41" x14ac:dyDescent="0.25">
      <c r="A845" s="72">
        <v>844</v>
      </c>
      <c r="B845" s="214"/>
      <c r="C845" s="214"/>
      <c r="D845" s="204"/>
      <c r="E845" s="204"/>
      <c r="F845" s="151"/>
      <c r="G845" s="151"/>
      <c r="H845" s="36"/>
      <c r="I845" s="80"/>
      <c r="J845" s="80"/>
      <c r="K845" s="81"/>
      <c r="L845" s="152"/>
      <c r="M845" s="152"/>
      <c r="N845" s="215"/>
      <c r="O845" s="152"/>
      <c r="P845" s="80"/>
      <c r="Q845" s="37" t="str">
        <f t="shared" si="268"/>
        <v/>
      </c>
      <c r="R845" s="37" t="str">
        <f t="shared" si="269"/>
        <v/>
      </c>
      <c r="S845" s="37" t="str">
        <f t="shared" si="270"/>
        <v/>
      </c>
      <c r="T845" s="69" t="str">
        <f t="shared" si="271"/>
        <v/>
      </c>
      <c r="U845" s="37" t="str">
        <f t="shared" si="265"/>
        <v/>
      </c>
      <c r="V845" s="37" t="str">
        <f t="shared" si="266"/>
        <v/>
      </c>
      <c r="W845" s="206" t="str">
        <f t="shared" si="263"/>
        <v/>
      </c>
      <c r="X845" s="206" t="str">
        <f t="shared" si="264"/>
        <v/>
      </c>
      <c r="Y845" s="37" t="str">
        <f t="shared" si="261"/>
        <v/>
      </c>
      <c r="Z845" s="37" t="str">
        <f t="shared" si="262"/>
        <v/>
      </c>
      <c r="AA845" s="38" t="str">
        <f t="shared" si="272"/>
        <v/>
      </c>
      <c r="AB845" s="39" t="str">
        <f t="shared" si="273"/>
        <v/>
      </c>
      <c r="AC845" s="146" t="str">
        <f>IF(ISBLANK($F845),"",IF(ISNA(VBLookup($F845,Сектора!$B$2:$G$6725,4)),"Unknown",VBLookup($F845,Сектора!$B$2:$G$6725,4)))</f>
        <v/>
      </c>
      <c r="AD845" s="146" t="str">
        <f>IF(ISBLANK($F845),"",IF(ISNA(VBLookup($F845,Сектора!$B$2:$G$6725,3)),"Unknown",VBLookup($F845,Сектора!$B$2:$G$6725,3)))</f>
        <v/>
      </c>
      <c r="AE845" s="146" t="str">
        <f>IF(ISBLANK($F845),"",IF(ISNA(VBLookup($F845,Сектора!$B$2:$G$6725,6)),"Unknown",VBLookup($F845,Сектора!$B$2:$G$6725,6)))</f>
        <v/>
      </c>
      <c r="AF845" s="146" t="str">
        <f>IF(ISNUMBER($B845),VBLookup(WEEKDAY($B845,2),Служебный!$I$2:$J$8,2),"")</f>
        <v/>
      </c>
      <c r="AG845" s="38" t="str">
        <f t="shared" si="274"/>
        <v/>
      </c>
      <c r="AH845" s="146" t="str">
        <f>IF(ISNUMBER($B845),VBLookup(MONTH($B845),Служебный!$L$2:$M$13,2),"")</f>
        <v/>
      </c>
      <c r="AI845" s="38" t="str">
        <f t="shared" si="275"/>
        <v/>
      </c>
      <c r="AJ845" s="210" t="str">
        <f t="shared" si="276"/>
        <v/>
      </c>
      <c r="AK845" s="211" t="str">
        <f t="shared" si="267"/>
        <v/>
      </c>
      <c r="AL845" s="212" t="str">
        <f t="shared" si="277"/>
        <v/>
      </c>
      <c r="AM845" s="213" t="str">
        <f t="shared" si="280"/>
        <v/>
      </c>
      <c r="AN845" s="213" t="str">
        <f t="shared" si="278"/>
        <v/>
      </c>
      <c r="AO845" s="212" t="str">
        <f t="shared" si="279"/>
        <v/>
      </c>
    </row>
    <row r="846" spans="1:41" x14ac:dyDescent="0.25">
      <c r="A846" s="72">
        <v>845</v>
      </c>
      <c r="B846" s="214"/>
      <c r="C846" s="214"/>
      <c r="D846" s="204"/>
      <c r="E846" s="204"/>
      <c r="F846" s="151"/>
      <c r="G846" s="151"/>
      <c r="H846" s="36"/>
      <c r="I846" s="80"/>
      <c r="J846" s="80"/>
      <c r="K846" s="81"/>
      <c r="L846" s="152"/>
      <c r="M846" s="152"/>
      <c r="N846" s="215"/>
      <c r="O846" s="152"/>
      <c r="P846" s="80"/>
      <c r="Q846" s="37" t="str">
        <f t="shared" si="268"/>
        <v/>
      </c>
      <c r="R846" s="37" t="str">
        <f t="shared" si="269"/>
        <v/>
      </c>
      <c r="S846" s="37" t="str">
        <f t="shared" si="270"/>
        <v/>
      </c>
      <c r="T846" s="69" t="str">
        <f t="shared" si="271"/>
        <v/>
      </c>
      <c r="U846" s="37" t="str">
        <f t="shared" si="265"/>
        <v/>
      </c>
      <c r="V846" s="37" t="str">
        <f t="shared" si="266"/>
        <v/>
      </c>
      <c r="W846" s="206" t="str">
        <f t="shared" si="263"/>
        <v/>
      </c>
      <c r="X846" s="206" t="str">
        <f t="shared" si="264"/>
        <v/>
      </c>
      <c r="Y846" s="37" t="str">
        <f t="shared" si="261"/>
        <v/>
      </c>
      <c r="Z846" s="37" t="str">
        <f t="shared" si="262"/>
        <v/>
      </c>
      <c r="AA846" s="38" t="str">
        <f t="shared" si="272"/>
        <v/>
      </c>
      <c r="AB846" s="39" t="str">
        <f t="shared" si="273"/>
        <v/>
      </c>
      <c r="AC846" s="146" t="str">
        <f>IF(ISBLANK($F846),"",IF(ISNA(VBLookup($F846,Сектора!$B$2:$G$6725,4)),"Unknown",VBLookup($F846,Сектора!$B$2:$G$6725,4)))</f>
        <v/>
      </c>
      <c r="AD846" s="146" t="str">
        <f>IF(ISBLANK($F846),"",IF(ISNA(VBLookup($F846,Сектора!$B$2:$G$6725,3)),"Unknown",VBLookup($F846,Сектора!$B$2:$G$6725,3)))</f>
        <v/>
      </c>
      <c r="AE846" s="146" t="str">
        <f>IF(ISBLANK($F846),"",IF(ISNA(VBLookup($F846,Сектора!$B$2:$G$6725,6)),"Unknown",VBLookup($F846,Сектора!$B$2:$G$6725,6)))</f>
        <v/>
      </c>
      <c r="AF846" s="146" t="str">
        <f>IF(ISNUMBER($B846),VBLookup(WEEKDAY($B846,2),Служебный!$I$2:$J$8,2),"")</f>
        <v/>
      </c>
      <c r="AG846" s="38" t="str">
        <f t="shared" si="274"/>
        <v/>
      </c>
      <c r="AH846" s="146" t="str">
        <f>IF(ISNUMBER($B846),VBLookup(MONTH($B846),Служебный!$L$2:$M$13,2),"")</f>
        <v/>
      </c>
      <c r="AI846" s="38" t="str">
        <f t="shared" si="275"/>
        <v/>
      </c>
      <c r="AJ846" s="210" t="str">
        <f t="shared" si="276"/>
        <v/>
      </c>
      <c r="AK846" s="211" t="str">
        <f t="shared" si="267"/>
        <v/>
      </c>
      <c r="AL846" s="212" t="str">
        <f t="shared" si="277"/>
        <v/>
      </c>
      <c r="AM846" s="213" t="str">
        <f t="shared" si="280"/>
        <v/>
      </c>
      <c r="AN846" s="213" t="str">
        <f t="shared" si="278"/>
        <v/>
      </c>
      <c r="AO846" s="212" t="str">
        <f t="shared" si="279"/>
        <v/>
      </c>
    </row>
    <row r="847" spans="1:41" x14ac:dyDescent="0.25">
      <c r="A847" s="72">
        <v>846</v>
      </c>
      <c r="B847" s="214"/>
      <c r="C847" s="214"/>
      <c r="D847" s="204"/>
      <c r="E847" s="204"/>
      <c r="F847" s="151"/>
      <c r="G847" s="151"/>
      <c r="H847" s="36"/>
      <c r="I847" s="80"/>
      <c r="J847" s="80"/>
      <c r="K847" s="81"/>
      <c r="L847" s="152"/>
      <c r="M847" s="152"/>
      <c r="N847" s="215"/>
      <c r="O847" s="152"/>
      <c r="P847" s="80"/>
      <c r="Q847" s="37" t="str">
        <f t="shared" si="268"/>
        <v/>
      </c>
      <c r="R847" s="37" t="str">
        <f t="shared" si="269"/>
        <v/>
      </c>
      <c r="S847" s="37" t="str">
        <f t="shared" si="270"/>
        <v/>
      </c>
      <c r="T847" s="69" t="str">
        <f t="shared" si="271"/>
        <v/>
      </c>
      <c r="U847" s="37" t="str">
        <f t="shared" si="265"/>
        <v/>
      </c>
      <c r="V847" s="37" t="str">
        <f t="shared" si="266"/>
        <v/>
      </c>
      <c r="W847" s="206" t="str">
        <f t="shared" si="263"/>
        <v/>
      </c>
      <c r="X847" s="206" t="str">
        <f t="shared" si="264"/>
        <v/>
      </c>
      <c r="Y847" s="37" t="str">
        <f t="shared" si="261"/>
        <v/>
      </c>
      <c r="Z847" s="37" t="str">
        <f t="shared" si="262"/>
        <v/>
      </c>
      <c r="AA847" s="38" t="str">
        <f t="shared" si="272"/>
        <v/>
      </c>
      <c r="AB847" s="39" t="str">
        <f t="shared" si="273"/>
        <v/>
      </c>
      <c r="AC847" s="146" t="str">
        <f>IF(ISBLANK($F847),"",IF(ISNA(VBLookup($F847,Сектора!$B$2:$G$6725,4)),"Unknown",VBLookup($F847,Сектора!$B$2:$G$6725,4)))</f>
        <v/>
      </c>
      <c r="AD847" s="146" t="str">
        <f>IF(ISBLANK($F847),"",IF(ISNA(VBLookup($F847,Сектора!$B$2:$G$6725,3)),"Unknown",VBLookup($F847,Сектора!$B$2:$G$6725,3)))</f>
        <v/>
      </c>
      <c r="AE847" s="146" t="str">
        <f>IF(ISBLANK($F847),"",IF(ISNA(VBLookup($F847,Сектора!$B$2:$G$6725,6)),"Unknown",VBLookup($F847,Сектора!$B$2:$G$6725,6)))</f>
        <v/>
      </c>
      <c r="AF847" s="146" t="str">
        <f>IF(ISNUMBER($B847),VBLookup(WEEKDAY($B847,2),Служебный!$I$2:$J$8,2),"")</f>
        <v/>
      </c>
      <c r="AG847" s="38" t="str">
        <f t="shared" si="274"/>
        <v/>
      </c>
      <c r="AH847" s="146" t="str">
        <f>IF(ISNUMBER($B847),VBLookup(MONTH($B847),Служебный!$L$2:$M$13,2),"")</f>
        <v/>
      </c>
      <c r="AI847" s="38" t="str">
        <f t="shared" si="275"/>
        <v/>
      </c>
      <c r="AJ847" s="210" t="str">
        <f t="shared" si="276"/>
        <v/>
      </c>
      <c r="AK847" s="211" t="str">
        <f t="shared" si="267"/>
        <v/>
      </c>
      <c r="AL847" s="212" t="str">
        <f t="shared" si="277"/>
        <v/>
      </c>
      <c r="AM847" s="213" t="str">
        <f t="shared" si="280"/>
        <v/>
      </c>
      <c r="AN847" s="213" t="str">
        <f t="shared" si="278"/>
        <v/>
      </c>
      <c r="AO847" s="212" t="str">
        <f t="shared" si="279"/>
        <v/>
      </c>
    </row>
    <row r="848" spans="1:41" x14ac:dyDescent="0.25">
      <c r="A848" s="72">
        <v>847</v>
      </c>
      <c r="B848" s="214"/>
      <c r="C848" s="214"/>
      <c r="D848" s="204"/>
      <c r="E848" s="204"/>
      <c r="F848" s="151"/>
      <c r="G848" s="151"/>
      <c r="H848" s="36"/>
      <c r="I848" s="80"/>
      <c r="J848" s="80"/>
      <c r="K848" s="81"/>
      <c r="L848" s="152"/>
      <c r="M848" s="152"/>
      <c r="N848" s="215"/>
      <c r="O848" s="152"/>
      <c r="P848" s="80"/>
      <c r="Q848" s="37" t="str">
        <f t="shared" si="268"/>
        <v/>
      </c>
      <c r="R848" s="37" t="str">
        <f t="shared" si="269"/>
        <v/>
      </c>
      <c r="S848" s="37" t="str">
        <f t="shared" si="270"/>
        <v/>
      </c>
      <c r="T848" s="69" t="str">
        <f t="shared" si="271"/>
        <v/>
      </c>
      <c r="U848" s="37" t="str">
        <f t="shared" si="265"/>
        <v/>
      </c>
      <c r="V848" s="37" t="str">
        <f t="shared" si="266"/>
        <v/>
      </c>
      <c r="W848" s="206" t="str">
        <f t="shared" si="263"/>
        <v/>
      </c>
      <c r="X848" s="206" t="str">
        <f t="shared" si="264"/>
        <v/>
      </c>
      <c r="Y848" s="37" t="str">
        <f t="shared" si="261"/>
        <v/>
      </c>
      <c r="Z848" s="37" t="str">
        <f t="shared" si="262"/>
        <v/>
      </c>
      <c r="AA848" s="38" t="str">
        <f t="shared" si="272"/>
        <v/>
      </c>
      <c r="AB848" s="39" t="str">
        <f t="shared" si="273"/>
        <v/>
      </c>
      <c r="AC848" s="146" t="str">
        <f>IF(ISBLANK($F848),"",IF(ISNA(VBLookup($F848,Сектора!$B$2:$G$6725,4)),"Unknown",VBLookup($F848,Сектора!$B$2:$G$6725,4)))</f>
        <v/>
      </c>
      <c r="AD848" s="146" t="str">
        <f>IF(ISBLANK($F848),"",IF(ISNA(VBLookup($F848,Сектора!$B$2:$G$6725,3)),"Unknown",VBLookup($F848,Сектора!$B$2:$G$6725,3)))</f>
        <v/>
      </c>
      <c r="AE848" s="146" t="str">
        <f>IF(ISBLANK($F848),"",IF(ISNA(VBLookup($F848,Сектора!$B$2:$G$6725,6)),"Unknown",VBLookup($F848,Сектора!$B$2:$G$6725,6)))</f>
        <v/>
      </c>
      <c r="AF848" s="146" t="str">
        <f>IF(ISNUMBER($B848),VBLookup(WEEKDAY($B848,2),Служебный!$I$2:$J$8,2),"")</f>
        <v/>
      </c>
      <c r="AG848" s="38" t="str">
        <f t="shared" si="274"/>
        <v/>
      </c>
      <c r="AH848" s="146" t="str">
        <f>IF(ISNUMBER($B848),VBLookup(MONTH($B848),Служебный!$L$2:$M$13,2),"")</f>
        <v/>
      </c>
      <c r="AI848" s="38" t="str">
        <f t="shared" si="275"/>
        <v/>
      </c>
      <c r="AJ848" s="210" t="str">
        <f t="shared" si="276"/>
        <v/>
      </c>
      <c r="AK848" s="211" t="str">
        <f t="shared" si="267"/>
        <v/>
      </c>
      <c r="AL848" s="212" t="str">
        <f t="shared" si="277"/>
        <v/>
      </c>
      <c r="AM848" s="213" t="str">
        <f t="shared" si="280"/>
        <v/>
      </c>
      <c r="AN848" s="213" t="str">
        <f t="shared" si="278"/>
        <v/>
      </c>
      <c r="AO848" s="212" t="str">
        <f t="shared" si="279"/>
        <v/>
      </c>
    </row>
    <row r="849" spans="1:41" x14ac:dyDescent="0.25">
      <c r="A849" s="72">
        <v>848</v>
      </c>
      <c r="B849" s="214"/>
      <c r="C849" s="214"/>
      <c r="D849" s="204"/>
      <c r="E849" s="204"/>
      <c r="F849" s="151"/>
      <c r="G849" s="151"/>
      <c r="H849" s="36"/>
      <c r="I849" s="80"/>
      <c r="J849" s="80"/>
      <c r="K849" s="81"/>
      <c r="L849" s="152"/>
      <c r="M849" s="152"/>
      <c r="N849" s="215"/>
      <c r="O849" s="152"/>
      <c r="P849" s="80"/>
      <c r="Q849" s="37" t="str">
        <f t="shared" si="268"/>
        <v/>
      </c>
      <c r="R849" s="37" t="str">
        <f t="shared" si="269"/>
        <v/>
      </c>
      <c r="S849" s="37" t="str">
        <f t="shared" si="270"/>
        <v/>
      </c>
      <c r="T849" s="69" t="str">
        <f t="shared" si="271"/>
        <v/>
      </c>
      <c r="U849" s="37" t="str">
        <f t="shared" si="265"/>
        <v/>
      </c>
      <c r="V849" s="37" t="str">
        <f t="shared" si="266"/>
        <v/>
      </c>
      <c r="W849" s="206" t="str">
        <f t="shared" si="263"/>
        <v/>
      </c>
      <c r="X849" s="206" t="str">
        <f t="shared" si="264"/>
        <v/>
      </c>
      <c r="Y849" s="37" t="str">
        <f t="shared" si="261"/>
        <v/>
      </c>
      <c r="Z849" s="37" t="str">
        <f t="shared" si="262"/>
        <v/>
      </c>
      <c r="AA849" s="38" t="str">
        <f t="shared" si="272"/>
        <v/>
      </c>
      <c r="AB849" s="39" t="str">
        <f t="shared" si="273"/>
        <v/>
      </c>
      <c r="AC849" s="146" t="str">
        <f>IF(ISBLANK($F849),"",IF(ISNA(VBLookup($F849,Сектора!$B$2:$G$6725,4)),"Unknown",VBLookup($F849,Сектора!$B$2:$G$6725,4)))</f>
        <v/>
      </c>
      <c r="AD849" s="146" t="str">
        <f>IF(ISBLANK($F849),"",IF(ISNA(VBLookup($F849,Сектора!$B$2:$G$6725,3)),"Unknown",VBLookup($F849,Сектора!$B$2:$G$6725,3)))</f>
        <v/>
      </c>
      <c r="AE849" s="146" t="str">
        <f>IF(ISBLANK($F849),"",IF(ISNA(VBLookup($F849,Сектора!$B$2:$G$6725,6)),"Unknown",VBLookup($F849,Сектора!$B$2:$G$6725,6)))</f>
        <v/>
      </c>
      <c r="AF849" s="146" t="str">
        <f>IF(ISNUMBER($B849),VBLookup(WEEKDAY($B849,2),Служебный!$I$2:$J$8,2),"")</f>
        <v/>
      </c>
      <c r="AG849" s="38" t="str">
        <f t="shared" si="274"/>
        <v/>
      </c>
      <c r="AH849" s="146" t="str">
        <f>IF(ISNUMBER($B849),VBLookup(MONTH($B849),Служебный!$L$2:$M$13,2),"")</f>
        <v/>
      </c>
      <c r="AI849" s="38" t="str">
        <f t="shared" si="275"/>
        <v/>
      </c>
      <c r="AJ849" s="210" t="str">
        <f t="shared" si="276"/>
        <v/>
      </c>
      <c r="AK849" s="211" t="str">
        <f t="shared" si="267"/>
        <v/>
      </c>
      <c r="AL849" s="212" t="str">
        <f t="shared" si="277"/>
        <v/>
      </c>
      <c r="AM849" s="213" t="str">
        <f t="shared" si="280"/>
        <v/>
      </c>
      <c r="AN849" s="213" t="str">
        <f t="shared" si="278"/>
        <v/>
      </c>
      <c r="AO849" s="212" t="str">
        <f t="shared" si="279"/>
        <v/>
      </c>
    </row>
    <row r="850" spans="1:41" x14ac:dyDescent="0.25">
      <c r="A850" s="72">
        <v>849</v>
      </c>
      <c r="B850" s="214"/>
      <c r="C850" s="214"/>
      <c r="D850" s="204"/>
      <c r="E850" s="204"/>
      <c r="F850" s="151"/>
      <c r="G850" s="151"/>
      <c r="H850" s="36"/>
      <c r="I850" s="80"/>
      <c r="J850" s="80"/>
      <c r="K850" s="81"/>
      <c r="L850" s="152"/>
      <c r="M850" s="152"/>
      <c r="N850" s="215"/>
      <c r="O850" s="152"/>
      <c r="P850" s="80"/>
      <c r="Q850" s="37" t="str">
        <f t="shared" si="268"/>
        <v/>
      </c>
      <c r="R850" s="37" t="str">
        <f t="shared" si="269"/>
        <v/>
      </c>
      <c r="S850" s="37" t="str">
        <f t="shared" si="270"/>
        <v/>
      </c>
      <c r="T850" s="69" t="str">
        <f t="shared" si="271"/>
        <v/>
      </c>
      <c r="U850" s="37" t="str">
        <f t="shared" si="265"/>
        <v/>
      </c>
      <c r="V850" s="37" t="str">
        <f t="shared" si="266"/>
        <v/>
      </c>
      <c r="W850" s="206" t="str">
        <f t="shared" si="263"/>
        <v/>
      </c>
      <c r="X850" s="206" t="str">
        <f t="shared" si="264"/>
        <v/>
      </c>
      <c r="Y850" s="37" t="str">
        <f t="shared" si="261"/>
        <v/>
      </c>
      <c r="Z850" s="37" t="str">
        <f t="shared" si="262"/>
        <v/>
      </c>
      <c r="AA850" s="38" t="str">
        <f t="shared" si="272"/>
        <v/>
      </c>
      <c r="AB850" s="39" t="str">
        <f t="shared" si="273"/>
        <v/>
      </c>
      <c r="AC850" s="146" t="str">
        <f>IF(ISBLANK($F850),"",IF(ISNA(VBLookup($F850,Сектора!$B$2:$G$6725,4)),"Unknown",VBLookup($F850,Сектора!$B$2:$G$6725,4)))</f>
        <v/>
      </c>
      <c r="AD850" s="146" t="str">
        <f>IF(ISBLANK($F850),"",IF(ISNA(VBLookup($F850,Сектора!$B$2:$G$6725,3)),"Unknown",VBLookup($F850,Сектора!$B$2:$G$6725,3)))</f>
        <v/>
      </c>
      <c r="AE850" s="146" t="str">
        <f>IF(ISBLANK($F850),"",IF(ISNA(VBLookup($F850,Сектора!$B$2:$G$6725,6)),"Unknown",VBLookup($F850,Сектора!$B$2:$G$6725,6)))</f>
        <v/>
      </c>
      <c r="AF850" s="146" t="str">
        <f>IF(ISNUMBER($B850),VBLookup(WEEKDAY($B850,2),Служебный!$I$2:$J$8,2),"")</f>
        <v/>
      </c>
      <c r="AG850" s="38" t="str">
        <f t="shared" si="274"/>
        <v/>
      </c>
      <c r="AH850" s="146" t="str">
        <f>IF(ISNUMBER($B850),VBLookup(MONTH($B850),Служебный!$L$2:$M$13,2),"")</f>
        <v/>
      </c>
      <c r="AI850" s="38" t="str">
        <f t="shared" si="275"/>
        <v/>
      </c>
      <c r="AJ850" s="210" t="str">
        <f t="shared" si="276"/>
        <v/>
      </c>
      <c r="AK850" s="211" t="str">
        <f t="shared" si="267"/>
        <v/>
      </c>
      <c r="AL850" s="212" t="str">
        <f t="shared" si="277"/>
        <v/>
      </c>
      <c r="AM850" s="213" t="str">
        <f t="shared" si="280"/>
        <v/>
      </c>
      <c r="AN850" s="213" t="str">
        <f t="shared" si="278"/>
        <v/>
      </c>
      <c r="AO850" s="212" t="str">
        <f t="shared" si="279"/>
        <v/>
      </c>
    </row>
    <row r="851" spans="1:41" x14ac:dyDescent="0.25">
      <c r="A851" s="72">
        <v>850</v>
      </c>
      <c r="B851" s="214"/>
      <c r="C851" s="214"/>
      <c r="D851" s="204"/>
      <c r="E851" s="204"/>
      <c r="F851" s="151"/>
      <c r="G851" s="151"/>
      <c r="H851" s="36"/>
      <c r="I851" s="80"/>
      <c r="J851" s="80"/>
      <c r="K851" s="81"/>
      <c r="L851" s="152"/>
      <c r="M851" s="152"/>
      <c r="N851" s="215"/>
      <c r="O851" s="152"/>
      <c r="P851" s="80"/>
      <c r="Q851" s="37" t="str">
        <f t="shared" si="268"/>
        <v/>
      </c>
      <c r="R851" s="37" t="str">
        <f t="shared" si="269"/>
        <v/>
      </c>
      <c r="S851" s="37" t="str">
        <f t="shared" si="270"/>
        <v/>
      </c>
      <c r="T851" s="69" t="str">
        <f t="shared" si="271"/>
        <v/>
      </c>
      <c r="U851" s="37" t="str">
        <f t="shared" si="265"/>
        <v/>
      </c>
      <c r="V851" s="37" t="str">
        <f t="shared" si="266"/>
        <v/>
      </c>
      <c r="W851" s="206" t="str">
        <f t="shared" si="263"/>
        <v/>
      </c>
      <c r="X851" s="206" t="str">
        <f t="shared" si="264"/>
        <v/>
      </c>
      <c r="Y851" s="37" t="str">
        <f t="shared" si="261"/>
        <v/>
      </c>
      <c r="Z851" s="37" t="str">
        <f t="shared" si="262"/>
        <v/>
      </c>
      <c r="AA851" s="38" t="str">
        <f t="shared" si="272"/>
        <v/>
      </c>
      <c r="AB851" s="39" t="str">
        <f t="shared" si="273"/>
        <v/>
      </c>
      <c r="AC851" s="146" t="str">
        <f>IF(ISBLANK($F851),"",IF(ISNA(VBLookup($F851,Сектора!$B$2:$G$6725,4)),"Unknown",VBLookup($F851,Сектора!$B$2:$G$6725,4)))</f>
        <v/>
      </c>
      <c r="AD851" s="146" t="str">
        <f>IF(ISBLANK($F851),"",IF(ISNA(VBLookup($F851,Сектора!$B$2:$G$6725,3)),"Unknown",VBLookup($F851,Сектора!$B$2:$G$6725,3)))</f>
        <v/>
      </c>
      <c r="AE851" s="146" t="str">
        <f>IF(ISBLANK($F851),"",IF(ISNA(VBLookup($F851,Сектора!$B$2:$G$6725,6)),"Unknown",VBLookup($F851,Сектора!$B$2:$G$6725,6)))</f>
        <v/>
      </c>
      <c r="AF851" s="146" t="str">
        <f>IF(ISNUMBER($B851),VBLookup(WEEKDAY($B851,2),Служебный!$I$2:$J$8,2),"")</f>
        <v/>
      </c>
      <c r="AG851" s="38" t="str">
        <f t="shared" si="274"/>
        <v/>
      </c>
      <c r="AH851" s="146" t="str">
        <f>IF(ISNUMBER($B851),VBLookup(MONTH($B851),Служебный!$L$2:$M$13,2),"")</f>
        <v/>
      </c>
      <c r="AI851" s="38" t="str">
        <f t="shared" si="275"/>
        <v/>
      </c>
      <c r="AJ851" s="210" t="str">
        <f t="shared" si="276"/>
        <v/>
      </c>
      <c r="AK851" s="211" t="str">
        <f t="shared" si="267"/>
        <v/>
      </c>
      <c r="AL851" s="212" t="str">
        <f t="shared" si="277"/>
        <v/>
      </c>
      <c r="AM851" s="213" t="str">
        <f t="shared" si="280"/>
        <v/>
      </c>
      <c r="AN851" s="213" t="str">
        <f t="shared" si="278"/>
        <v/>
      </c>
      <c r="AO851" s="212" t="str">
        <f t="shared" si="279"/>
        <v/>
      </c>
    </row>
    <row r="852" spans="1:41" x14ac:dyDescent="0.25">
      <c r="A852" s="72">
        <v>851</v>
      </c>
      <c r="B852" s="214"/>
      <c r="C852" s="214"/>
      <c r="D852" s="204"/>
      <c r="E852" s="204"/>
      <c r="F852" s="151"/>
      <c r="G852" s="151"/>
      <c r="H852" s="36"/>
      <c r="I852" s="80"/>
      <c r="J852" s="80"/>
      <c r="K852" s="81"/>
      <c r="L852" s="152"/>
      <c r="M852" s="152"/>
      <c r="N852" s="215"/>
      <c r="O852" s="152"/>
      <c r="P852" s="80"/>
      <c r="Q852" s="37" t="str">
        <f t="shared" si="268"/>
        <v/>
      </c>
      <c r="R852" s="37" t="str">
        <f t="shared" si="269"/>
        <v/>
      </c>
      <c r="S852" s="37" t="str">
        <f t="shared" si="270"/>
        <v/>
      </c>
      <c r="T852" s="69" t="str">
        <f t="shared" si="271"/>
        <v/>
      </c>
      <c r="U852" s="37" t="str">
        <f t="shared" si="265"/>
        <v/>
      </c>
      <c r="V852" s="37" t="str">
        <f t="shared" si="266"/>
        <v/>
      </c>
      <c r="W852" s="206" t="str">
        <f t="shared" si="263"/>
        <v/>
      </c>
      <c r="X852" s="206" t="str">
        <f t="shared" si="264"/>
        <v/>
      </c>
      <c r="Y852" s="37" t="str">
        <f t="shared" si="261"/>
        <v/>
      </c>
      <c r="Z852" s="37" t="str">
        <f t="shared" si="262"/>
        <v/>
      </c>
      <c r="AA852" s="38" t="str">
        <f t="shared" si="272"/>
        <v/>
      </c>
      <c r="AB852" s="39" t="str">
        <f t="shared" si="273"/>
        <v/>
      </c>
      <c r="AC852" s="146" t="str">
        <f>IF(ISBLANK($F852),"",IF(ISNA(VBLookup($F852,Сектора!$B$2:$G$6725,4)),"Unknown",VBLookup($F852,Сектора!$B$2:$G$6725,4)))</f>
        <v/>
      </c>
      <c r="AD852" s="146" t="str">
        <f>IF(ISBLANK($F852),"",IF(ISNA(VBLookup($F852,Сектора!$B$2:$G$6725,3)),"Unknown",VBLookup($F852,Сектора!$B$2:$G$6725,3)))</f>
        <v/>
      </c>
      <c r="AE852" s="146" t="str">
        <f>IF(ISBLANK($F852),"",IF(ISNA(VBLookup($F852,Сектора!$B$2:$G$6725,6)),"Unknown",VBLookup($F852,Сектора!$B$2:$G$6725,6)))</f>
        <v/>
      </c>
      <c r="AF852" s="146" t="str">
        <f>IF(ISNUMBER($B852),VBLookup(WEEKDAY($B852,2),Служебный!$I$2:$J$8,2),"")</f>
        <v/>
      </c>
      <c r="AG852" s="38" t="str">
        <f t="shared" si="274"/>
        <v/>
      </c>
      <c r="AH852" s="146" t="str">
        <f>IF(ISNUMBER($B852),VBLookup(MONTH($B852),Служебный!$L$2:$M$13,2),"")</f>
        <v/>
      </c>
      <c r="AI852" s="38" t="str">
        <f t="shared" si="275"/>
        <v/>
      </c>
      <c r="AJ852" s="210" t="str">
        <f t="shared" si="276"/>
        <v/>
      </c>
      <c r="AK852" s="211" t="str">
        <f t="shared" si="267"/>
        <v/>
      </c>
      <c r="AL852" s="212" t="str">
        <f t="shared" si="277"/>
        <v/>
      </c>
      <c r="AM852" s="213" t="str">
        <f t="shared" si="280"/>
        <v/>
      </c>
      <c r="AN852" s="213" t="str">
        <f t="shared" si="278"/>
        <v/>
      </c>
      <c r="AO852" s="212" t="str">
        <f t="shared" si="279"/>
        <v/>
      </c>
    </row>
    <row r="853" spans="1:41" x14ac:dyDescent="0.25">
      <c r="A853" s="72">
        <v>852</v>
      </c>
      <c r="B853" s="214"/>
      <c r="C853" s="214"/>
      <c r="D853" s="204"/>
      <c r="E853" s="204"/>
      <c r="F853" s="151"/>
      <c r="G853" s="151"/>
      <c r="H853" s="36"/>
      <c r="I853" s="80"/>
      <c r="J853" s="80"/>
      <c r="K853" s="81"/>
      <c r="L853" s="152"/>
      <c r="M853" s="152"/>
      <c r="N853" s="215"/>
      <c r="O853" s="152"/>
      <c r="P853" s="80"/>
      <c r="Q853" s="37" t="str">
        <f t="shared" si="268"/>
        <v/>
      </c>
      <c r="R853" s="37" t="str">
        <f t="shared" si="269"/>
        <v/>
      </c>
      <c r="S853" s="37" t="str">
        <f t="shared" si="270"/>
        <v/>
      </c>
      <c r="T853" s="69" t="str">
        <f t="shared" si="271"/>
        <v/>
      </c>
      <c r="U853" s="37" t="str">
        <f t="shared" si="265"/>
        <v/>
      </c>
      <c r="V853" s="37" t="str">
        <f t="shared" si="266"/>
        <v/>
      </c>
      <c r="W853" s="206" t="str">
        <f t="shared" si="263"/>
        <v/>
      </c>
      <c r="X853" s="206" t="str">
        <f t="shared" si="264"/>
        <v/>
      </c>
      <c r="Y853" s="37" t="str">
        <f t="shared" si="261"/>
        <v/>
      </c>
      <c r="Z853" s="37" t="str">
        <f t="shared" si="262"/>
        <v/>
      </c>
      <c r="AA853" s="38" t="str">
        <f t="shared" si="272"/>
        <v/>
      </c>
      <c r="AB853" s="39" t="str">
        <f t="shared" si="273"/>
        <v/>
      </c>
      <c r="AC853" s="146" t="str">
        <f>IF(ISBLANK($F853),"",IF(ISNA(VBLookup($F853,Сектора!$B$2:$G$6725,4)),"Unknown",VBLookup($F853,Сектора!$B$2:$G$6725,4)))</f>
        <v/>
      </c>
      <c r="AD853" s="146" t="str">
        <f>IF(ISBLANK($F853),"",IF(ISNA(VBLookup($F853,Сектора!$B$2:$G$6725,3)),"Unknown",VBLookup($F853,Сектора!$B$2:$G$6725,3)))</f>
        <v/>
      </c>
      <c r="AE853" s="146" t="str">
        <f>IF(ISBLANK($F853),"",IF(ISNA(VBLookup($F853,Сектора!$B$2:$G$6725,6)),"Unknown",VBLookup($F853,Сектора!$B$2:$G$6725,6)))</f>
        <v/>
      </c>
      <c r="AF853" s="146" t="str">
        <f>IF(ISNUMBER($B853),VBLookup(WEEKDAY($B853,2),Служебный!$I$2:$J$8,2),"")</f>
        <v/>
      </c>
      <c r="AG853" s="38" t="str">
        <f t="shared" si="274"/>
        <v/>
      </c>
      <c r="AH853" s="146" t="str">
        <f>IF(ISNUMBER($B853),VBLookup(MONTH($B853),Служебный!$L$2:$M$13,2),"")</f>
        <v/>
      </c>
      <c r="AI853" s="38" t="str">
        <f t="shared" si="275"/>
        <v/>
      </c>
      <c r="AJ853" s="210" t="str">
        <f t="shared" si="276"/>
        <v/>
      </c>
      <c r="AK853" s="211" t="str">
        <f t="shared" si="267"/>
        <v/>
      </c>
      <c r="AL853" s="212" t="str">
        <f t="shared" si="277"/>
        <v/>
      </c>
      <c r="AM853" s="213" t="str">
        <f t="shared" si="280"/>
        <v/>
      </c>
      <c r="AN853" s="213" t="str">
        <f t="shared" si="278"/>
        <v/>
      </c>
      <c r="AO853" s="212" t="str">
        <f t="shared" si="279"/>
        <v/>
      </c>
    </row>
    <row r="854" spans="1:41" x14ac:dyDescent="0.25">
      <c r="A854" s="72">
        <v>853</v>
      </c>
      <c r="B854" s="214"/>
      <c r="C854" s="214"/>
      <c r="D854" s="204"/>
      <c r="E854" s="204"/>
      <c r="F854" s="151"/>
      <c r="G854" s="151"/>
      <c r="H854" s="36"/>
      <c r="I854" s="80"/>
      <c r="J854" s="80"/>
      <c r="K854" s="81"/>
      <c r="L854" s="152"/>
      <c r="M854" s="152"/>
      <c r="N854" s="215"/>
      <c r="O854" s="152"/>
      <c r="P854" s="80"/>
      <c r="Q854" s="37" t="str">
        <f t="shared" si="268"/>
        <v/>
      </c>
      <c r="R854" s="37" t="str">
        <f t="shared" si="269"/>
        <v/>
      </c>
      <c r="S854" s="37" t="str">
        <f t="shared" si="270"/>
        <v/>
      </c>
      <c r="T854" s="69" t="str">
        <f t="shared" si="271"/>
        <v/>
      </c>
      <c r="U854" s="37" t="str">
        <f t="shared" si="265"/>
        <v/>
      </c>
      <c r="V854" s="37" t="str">
        <f t="shared" si="266"/>
        <v/>
      </c>
      <c r="W854" s="206" t="str">
        <f t="shared" si="263"/>
        <v/>
      </c>
      <c r="X854" s="206" t="str">
        <f t="shared" si="264"/>
        <v/>
      </c>
      <c r="Y854" s="37" t="str">
        <f t="shared" ref="Y854:Y917" si="281">IF(AND(ISNUMBER($Y853),ISNUMBER($U854)),$Y853+$U854,"")</f>
        <v/>
      </c>
      <c r="Z854" s="37" t="str">
        <f t="shared" ref="Z854:Z917" si="282">IF(AND(ISNUMBER($Z853),ISNUMBER($V854)),$Z853+$V854,"")</f>
        <v/>
      </c>
      <c r="AA854" s="38" t="str">
        <f t="shared" si="272"/>
        <v/>
      </c>
      <c r="AB854" s="39" t="str">
        <f t="shared" si="273"/>
        <v/>
      </c>
      <c r="AC854" s="146" t="str">
        <f>IF(ISBLANK($F854),"",IF(ISNA(VBLookup($F854,Сектора!$B$2:$G$6725,4)),"Unknown",VBLookup($F854,Сектора!$B$2:$G$6725,4)))</f>
        <v/>
      </c>
      <c r="AD854" s="146" t="str">
        <f>IF(ISBLANK($F854),"",IF(ISNA(VBLookup($F854,Сектора!$B$2:$G$6725,3)),"Unknown",VBLookup($F854,Сектора!$B$2:$G$6725,3)))</f>
        <v/>
      </c>
      <c r="AE854" s="146" t="str">
        <f>IF(ISBLANK($F854),"",IF(ISNA(VBLookup($F854,Сектора!$B$2:$G$6725,6)),"Unknown",VBLookup($F854,Сектора!$B$2:$G$6725,6)))</f>
        <v/>
      </c>
      <c r="AF854" s="146" t="str">
        <f>IF(ISNUMBER($B854),VBLookup(WEEKDAY($B854,2),Служебный!$I$2:$J$8,2),"")</f>
        <v/>
      </c>
      <c r="AG854" s="38" t="str">
        <f t="shared" si="274"/>
        <v/>
      </c>
      <c r="AH854" s="146" t="str">
        <f>IF(ISNUMBER($B854),VBLookup(MONTH($B854),Служебный!$L$2:$M$13,2),"")</f>
        <v/>
      </c>
      <c r="AI854" s="38" t="str">
        <f t="shared" si="275"/>
        <v/>
      </c>
      <c r="AJ854" s="210" t="str">
        <f t="shared" si="276"/>
        <v/>
      </c>
      <c r="AK854" s="211" t="str">
        <f t="shared" si="267"/>
        <v/>
      </c>
      <c r="AL854" s="212" t="str">
        <f t="shared" si="277"/>
        <v/>
      </c>
      <c r="AM854" s="213" t="str">
        <f t="shared" si="280"/>
        <v/>
      </c>
      <c r="AN854" s="213" t="str">
        <f t="shared" si="278"/>
        <v/>
      </c>
      <c r="AO854" s="212" t="str">
        <f t="shared" si="279"/>
        <v/>
      </c>
    </row>
    <row r="855" spans="1:41" x14ac:dyDescent="0.25">
      <c r="A855" s="72">
        <v>854</v>
      </c>
      <c r="B855" s="214"/>
      <c r="C855" s="214"/>
      <c r="D855" s="204"/>
      <c r="E855" s="204"/>
      <c r="F855" s="151"/>
      <c r="G855" s="151"/>
      <c r="H855" s="36"/>
      <c r="I855" s="80"/>
      <c r="J855" s="80"/>
      <c r="K855" s="81"/>
      <c r="L855" s="152"/>
      <c r="M855" s="152"/>
      <c r="N855" s="215"/>
      <c r="O855" s="152"/>
      <c r="P855" s="80"/>
      <c r="Q855" s="37" t="str">
        <f t="shared" si="268"/>
        <v/>
      </c>
      <c r="R855" s="37" t="str">
        <f t="shared" si="269"/>
        <v/>
      </c>
      <c r="S855" s="37" t="str">
        <f t="shared" si="270"/>
        <v/>
      </c>
      <c r="T855" s="69" t="str">
        <f t="shared" si="271"/>
        <v/>
      </c>
      <c r="U855" s="37" t="str">
        <f t="shared" si="265"/>
        <v/>
      </c>
      <c r="V855" s="37" t="str">
        <f t="shared" si="266"/>
        <v/>
      </c>
      <c r="W855" s="206" t="str">
        <f t="shared" si="263"/>
        <v/>
      </c>
      <c r="X855" s="206" t="str">
        <f t="shared" si="264"/>
        <v/>
      </c>
      <c r="Y855" s="37" t="str">
        <f t="shared" si="281"/>
        <v/>
      </c>
      <c r="Z855" s="37" t="str">
        <f t="shared" si="282"/>
        <v/>
      </c>
      <c r="AA855" s="38" t="str">
        <f t="shared" si="272"/>
        <v/>
      </c>
      <c r="AB855" s="39" t="str">
        <f t="shared" si="273"/>
        <v/>
      </c>
      <c r="AC855" s="146" t="str">
        <f>IF(ISBLANK($F855),"",IF(ISNA(VBLookup($F855,Сектора!$B$2:$G$6725,4)),"Unknown",VBLookup($F855,Сектора!$B$2:$G$6725,4)))</f>
        <v/>
      </c>
      <c r="AD855" s="146" t="str">
        <f>IF(ISBLANK($F855),"",IF(ISNA(VBLookup($F855,Сектора!$B$2:$G$6725,3)),"Unknown",VBLookup($F855,Сектора!$B$2:$G$6725,3)))</f>
        <v/>
      </c>
      <c r="AE855" s="146" t="str">
        <f>IF(ISBLANK($F855),"",IF(ISNA(VBLookup($F855,Сектора!$B$2:$G$6725,6)),"Unknown",VBLookup($F855,Сектора!$B$2:$G$6725,6)))</f>
        <v/>
      </c>
      <c r="AF855" s="146" t="str">
        <f>IF(ISNUMBER($B855),VBLookup(WEEKDAY($B855,2),Служебный!$I$2:$J$8,2),"")</f>
        <v/>
      </c>
      <c r="AG855" s="38" t="str">
        <f t="shared" si="274"/>
        <v/>
      </c>
      <c r="AH855" s="146" t="str">
        <f>IF(ISNUMBER($B855),VBLookup(MONTH($B855),Служебный!$L$2:$M$13,2),"")</f>
        <v/>
      </c>
      <c r="AI855" s="38" t="str">
        <f t="shared" si="275"/>
        <v/>
      </c>
      <c r="AJ855" s="210" t="str">
        <f t="shared" si="276"/>
        <v/>
      </c>
      <c r="AK855" s="211" t="str">
        <f t="shared" si="267"/>
        <v/>
      </c>
      <c r="AL855" s="212" t="str">
        <f t="shared" si="277"/>
        <v/>
      </c>
      <c r="AM855" s="213" t="str">
        <f t="shared" si="280"/>
        <v/>
      </c>
      <c r="AN855" s="213" t="str">
        <f t="shared" si="278"/>
        <v/>
      </c>
      <c r="AO855" s="212" t="str">
        <f t="shared" si="279"/>
        <v/>
      </c>
    </row>
    <row r="856" spans="1:41" x14ac:dyDescent="0.25">
      <c r="A856" s="72">
        <v>855</v>
      </c>
      <c r="B856" s="214"/>
      <c r="C856" s="214"/>
      <c r="D856" s="204"/>
      <c r="E856" s="204"/>
      <c r="F856" s="151"/>
      <c r="G856" s="151"/>
      <c r="H856" s="36"/>
      <c r="I856" s="80"/>
      <c r="J856" s="80"/>
      <c r="K856" s="81"/>
      <c r="L856" s="152"/>
      <c r="M856" s="152"/>
      <c r="N856" s="215"/>
      <c r="O856" s="152"/>
      <c r="P856" s="80"/>
      <c r="Q856" s="37" t="str">
        <f t="shared" si="268"/>
        <v/>
      </c>
      <c r="R856" s="37" t="str">
        <f t="shared" si="269"/>
        <v/>
      </c>
      <c r="S856" s="37" t="str">
        <f t="shared" si="270"/>
        <v/>
      </c>
      <c r="T856" s="69" t="str">
        <f t="shared" si="271"/>
        <v/>
      </c>
      <c r="U856" s="37" t="str">
        <f t="shared" si="265"/>
        <v/>
      </c>
      <c r="V856" s="37" t="str">
        <f t="shared" si="266"/>
        <v/>
      </c>
      <c r="W856" s="206" t="str">
        <f t="shared" si="263"/>
        <v/>
      </c>
      <c r="X856" s="206" t="str">
        <f t="shared" si="264"/>
        <v/>
      </c>
      <c r="Y856" s="37" t="str">
        <f t="shared" si="281"/>
        <v/>
      </c>
      <c r="Z856" s="37" t="str">
        <f t="shared" si="282"/>
        <v/>
      </c>
      <c r="AA856" s="38" t="str">
        <f t="shared" si="272"/>
        <v/>
      </c>
      <c r="AB856" s="39" t="str">
        <f t="shared" si="273"/>
        <v/>
      </c>
      <c r="AC856" s="146" t="str">
        <f>IF(ISBLANK($F856),"",IF(ISNA(VBLookup($F856,Сектора!$B$2:$G$6725,4)),"Unknown",VBLookup($F856,Сектора!$B$2:$G$6725,4)))</f>
        <v/>
      </c>
      <c r="AD856" s="146" t="str">
        <f>IF(ISBLANK($F856),"",IF(ISNA(VBLookup($F856,Сектора!$B$2:$G$6725,3)),"Unknown",VBLookup($F856,Сектора!$B$2:$G$6725,3)))</f>
        <v/>
      </c>
      <c r="AE856" s="146" t="str">
        <f>IF(ISBLANK($F856),"",IF(ISNA(VBLookup($F856,Сектора!$B$2:$G$6725,6)),"Unknown",VBLookup($F856,Сектора!$B$2:$G$6725,6)))</f>
        <v/>
      </c>
      <c r="AF856" s="146" t="str">
        <f>IF(ISNUMBER($B856),VBLookup(WEEKDAY($B856,2),Служебный!$I$2:$J$8,2),"")</f>
        <v/>
      </c>
      <c r="AG856" s="38" t="str">
        <f t="shared" si="274"/>
        <v/>
      </c>
      <c r="AH856" s="146" t="str">
        <f>IF(ISNUMBER($B856),VBLookup(MONTH($B856),Служебный!$L$2:$M$13,2),"")</f>
        <v/>
      </c>
      <c r="AI856" s="38" t="str">
        <f t="shared" si="275"/>
        <v/>
      </c>
      <c r="AJ856" s="210" t="str">
        <f t="shared" si="276"/>
        <v/>
      </c>
      <c r="AK856" s="211" t="str">
        <f t="shared" si="267"/>
        <v/>
      </c>
      <c r="AL856" s="212" t="str">
        <f t="shared" si="277"/>
        <v/>
      </c>
      <c r="AM856" s="213" t="str">
        <f t="shared" si="280"/>
        <v/>
      </c>
      <c r="AN856" s="213" t="str">
        <f t="shared" si="278"/>
        <v/>
      </c>
      <c r="AO856" s="212" t="str">
        <f t="shared" si="279"/>
        <v/>
      </c>
    </row>
    <row r="857" spans="1:41" x14ac:dyDescent="0.25">
      <c r="A857" s="72">
        <v>856</v>
      </c>
      <c r="B857" s="214"/>
      <c r="C857" s="214"/>
      <c r="D857" s="204"/>
      <c r="E857" s="204"/>
      <c r="F857" s="151"/>
      <c r="G857" s="151"/>
      <c r="H857" s="36"/>
      <c r="I857" s="80"/>
      <c r="J857" s="80"/>
      <c r="K857" s="81"/>
      <c r="L857" s="152"/>
      <c r="M857" s="152"/>
      <c r="N857" s="215"/>
      <c r="O857" s="152"/>
      <c r="P857" s="80"/>
      <c r="Q857" s="37" t="str">
        <f t="shared" si="268"/>
        <v/>
      </c>
      <c r="R857" s="37" t="str">
        <f t="shared" si="269"/>
        <v/>
      </c>
      <c r="S857" s="37" t="str">
        <f t="shared" si="270"/>
        <v/>
      </c>
      <c r="T857" s="69" t="str">
        <f t="shared" si="271"/>
        <v/>
      </c>
      <c r="U857" s="37" t="str">
        <f t="shared" si="265"/>
        <v/>
      </c>
      <c r="V857" s="37" t="str">
        <f t="shared" si="266"/>
        <v/>
      </c>
      <c r="W857" s="206" t="str">
        <f t="shared" ref="W857:W920" si="283">IF(AND(ISNUMBER($Y856),ISNUMBER($U857)),IF($Y856&gt;0,$U857/$Y856,0),"")</f>
        <v/>
      </c>
      <c r="X857" s="206" t="str">
        <f t="shared" ref="X857:X920" si="284">IF(AND(ISNUMBER($Z856),ISNUMBER($V857)),IF($Z856&gt;0,$V857/$Z856,0),"")</f>
        <v/>
      </c>
      <c r="Y857" s="37" t="str">
        <f t="shared" si="281"/>
        <v/>
      </c>
      <c r="Z857" s="37" t="str">
        <f t="shared" si="282"/>
        <v/>
      </c>
      <c r="AA857" s="38" t="str">
        <f t="shared" si="272"/>
        <v/>
      </c>
      <c r="AB857" s="39" t="str">
        <f t="shared" si="273"/>
        <v/>
      </c>
      <c r="AC857" s="146" t="str">
        <f>IF(ISBLANK($F857),"",IF(ISNA(VBLookup($F857,Сектора!$B$2:$G$6725,4)),"Unknown",VBLookup($F857,Сектора!$B$2:$G$6725,4)))</f>
        <v/>
      </c>
      <c r="AD857" s="146" t="str">
        <f>IF(ISBLANK($F857),"",IF(ISNA(VBLookup($F857,Сектора!$B$2:$G$6725,3)),"Unknown",VBLookup($F857,Сектора!$B$2:$G$6725,3)))</f>
        <v/>
      </c>
      <c r="AE857" s="146" t="str">
        <f>IF(ISBLANK($F857),"",IF(ISNA(VBLookup($F857,Сектора!$B$2:$G$6725,6)),"Unknown",VBLookup($F857,Сектора!$B$2:$G$6725,6)))</f>
        <v/>
      </c>
      <c r="AF857" s="146" t="str">
        <f>IF(ISNUMBER($B857),VBLookup(WEEKDAY($B857,2),Служебный!$I$2:$J$8,2),"")</f>
        <v/>
      </c>
      <c r="AG857" s="38" t="str">
        <f t="shared" si="274"/>
        <v/>
      </c>
      <c r="AH857" s="146" t="str">
        <f>IF(ISNUMBER($B857),VBLookup(MONTH($B857),Служебный!$L$2:$M$13,2),"")</f>
        <v/>
      </c>
      <c r="AI857" s="38" t="str">
        <f t="shared" si="275"/>
        <v/>
      </c>
      <c r="AJ857" s="210" t="str">
        <f t="shared" si="276"/>
        <v/>
      </c>
      <c r="AK857" s="211" t="str">
        <f t="shared" si="267"/>
        <v/>
      </c>
      <c r="AL857" s="212" t="str">
        <f t="shared" si="277"/>
        <v/>
      </c>
      <c r="AM857" s="213" t="str">
        <f t="shared" si="280"/>
        <v/>
      </c>
      <c r="AN857" s="213" t="str">
        <f t="shared" si="278"/>
        <v/>
      </c>
      <c r="AO857" s="212" t="str">
        <f t="shared" si="279"/>
        <v/>
      </c>
    </row>
    <row r="858" spans="1:41" x14ac:dyDescent="0.25">
      <c r="A858" s="72">
        <v>857</v>
      </c>
      <c r="B858" s="214"/>
      <c r="C858" s="214"/>
      <c r="D858" s="204"/>
      <c r="E858" s="204"/>
      <c r="F858" s="151"/>
      <c r="G858" s="151"/>
      <c r="H858" s="36"/>
      <c r="I858" s="80"/>
      <c r="J858" s="80"/>
      <c r="K858" s="81"/>
      <c r="L858" s="152"/>
      <c r="M858" s="152"/>
      <c r="N858" s="215"/>
      <c r="O858" s="152"/>
      <c r="P858" s="80"/>
      <c r="Q858" s="37" t="str">
        <f t="shared" si="268"/>
        <v/>
      </c>
      <c r="R858" s="37" t="str">
        <f t="shared" si="269"/>
        <v/>
      </c>
      <c r="S858" s="37" t="str">
        <f t="shared" si="270"/>
        <v/>
      </c>
      <c r="T858" s="69" t="str">
        <f t="shared" si="271"/>
        <v/>
      </c>
      <c r="U858" s="37" t="str">
        <f t="shared" si="265"/>
        <v/>
      </c>
      <c r="V858" s="37" t="str">
        <f t="shared" si="266"/>
        <v/>
      </c>
      <c r="W858" s="206" t="str">
        <f t="shared" si="283"/>
        <v/>
      </c>
      <c r="X858" s="206" t="str">
        <f t="shared" si="284"/>
        <v/>
      </c>
      <c r="Y858" s="37" t="str">
        <f t="shared" si="281"/>
        <v/>
      </c>
      <c r="Z858" s="37" t="str">
        <f t="shared" si="282"/>
        <v/>
      </c>
      <c r="AA858" s="38" t="str">
        <f t="shared" si="272"/>
        <v/>
      </c>
      <c r="AB858" s="39" t="str">
        <f t="shared" si="273"/>
        <v/>
      </c>
      <c r="AC858" s="146" t="str">
        <f>IF(ISBLANK($F858),"",IF(ISNA(VBLookup($F858,Сектора!$B$2:$G$6725,4)),"Unknown",VBLookup($F858,Сектора!$B$2:$G$6725,4)))</f>
        <v/>
      </c>
      <c r="AD858" s="146" t="str">
        <f>IF(ISBLANK($F858),"",IF(ISNA(VBLookup($F858,Сектора!$B$2:$G$6725,3)),"Unknown",VBLookup($F858,Сектора!$B$2:$G$6725,3)))</f>
        <v/>
      </c>
      <c r="AE858" s="146" t="str">
        <f>IF(ISBLANK($F858),"",IF(ISNA(VBLookup($F858,Сектора!$B$2:$G$6725,6)),"Unknown",VBLookup($F858,Сектора!$B$2:$G$6725,6)))</f>
        <v/>
      </c>
      <c r="AF858" s="146" t="str">
        <f>IF(ISNUMBER($B858),VBLookup(WEEKDAY($B858,2),Служебный!$I$2:$J$8,2),"")</f>
        <v/>
      </c>
      <c r="AG858" s="38" t="str">
        <f t="shared" si="274"/>
        <v/>
      </c>
      <c r="AH858" s="146" t="str">
        <f>IF(ISNUMBER($B858),VBLookup(MONTH($B858),Служебный!$L$2:$M$13,2),"")</f>
        <v/>
      </c>
      <c r="AI858" s="38" t="str">
        <f t="shared" si="275"/>
        <v/>
      </c>
      <c r="AJ858" s="210" t="str">
        <f t="shared" si="276"/>
        <v/>
      </c>
      <c r="AK858" s="211" t="str">
        <f t="shared" si="267"/>
        <v/>
      </c>
      <c r="AL858" s="212" t="str">
        <f t="shared" si="277"/>
        <v/>
      </c>
      <c r="AM858" s="213" t="str">
        <f t="shared" si="280"/>
        <v/>
      </c>
      <c r="AN858" s="213" t="str">
        <f t="shared" si="278"/>
        <v/>
      </c>
      <c r="AO858" s="212" t="str">
        <f t="shared" si="279"/>
        <v/>
      </c>
    </row>
    <row r="859" spans="1:41" x14ac:dyDescent="0.25">
      <c r="A859" s="72">
        <v>858</v>
      </c>
      <c r="B859" s="214"/>
      <c r="C859" s="214"/>
      <c r="D859" s="204"/>
      <c r="E859" s="204"/>
      <c r="F859" s="151"/>
      <c r="G859" s="151"/>
      <c r="H859" s="36"/>
      <c r="I859" s="80"/>
      <c r="J859" s="80"/>
      <c r="K859" s="81"/>
      <c r="L859" s="152"/>
      <c r="M859" s="152"/>
      <c r="N859" s="215"/>
      <c r="O859" s="152"/>
      <c r="P859" s="80"/>
      <c r="Q859" s="37" t="str">
        <f t="shared" si="268"/>
        <v/>
      </c>
      <c r="R859" s="37" t="str">
        <f t="shared" si="269"/>
        <v/>
      </c>
      <c r="S859" s="37" t="str">
        <f t="shared" si="270"/>
        <v/>
      </c>
      <c r="T859" s="69" t="str">
        <f t="shared" si="271"/>
        <v/>
      </c>
      <c r="U859" s="37" t="str">
        <f t="shared" si="265"/>
        <v/>
      </c>
      <c r="V859" s="37" t="str">
        <f t="shared" si="266"/>
        <v/>
      </c>
      <c r="W859" s="206" t="str">
        <f t="shared" si="283"/>
        <v/>
      </c>
      <c r="X859" s="206" t="str">
        <f t="shared" si="284"/>
        <v/>
      </c>
      <c r="Y859" s="37" t="str">
        <f t="shared" si="281"/>
        <v/>
      </c>
      <c r="Z859" s="37" t="str">
        <f t="shared" si="282"/>
        <v/>
      </c>
      <c r="AA859" s="38" t="str">
        <f t="shared" si="272"/>
        <v/>
      </c>
      <c r="AB859" s="39" t="str">
        <f t="shared" si="273"/>
        <v/>
      </c>
      <c r="AC859" s="146" t="str">
        <f>IF(ISBLANK($F859),"",IF(ISNA(VBLookup($F859,Сектора!$B$2:$G$6725,4)),"Unknown",VBLookup($F859,Сектора!$B$2:$G$6725,4)))</f>
        <v/>
      </c>
      <c r="AD859" s="146" t="str">
        <f>IF(ISBLANK($F859),"",IF(ISNA(VBLookup($F859,Сектора!$B$2:$G$6725,3)),"Unknown",VBLookup($F859,Сектора!$B$2:$G$6725,3)))</f>
        <v/>
      </c>
      <c r="AE859" s="146" t="str">
        <f>IF(ISBLANK($F859),"",IF(ISNA(VBLookup($F859,Сектора!$B$2:$G$6725,6)),"Unknown",VBLookup($F859,Сектора!$B$2:$G$6725,6)))</f>
        <v/>
      </c>
      <c r="AF859" s="146" t="str">
        <f>IF(ISNUMBER($B859),VBLookup(WEEKDAY($B859,2),Служебный!$I$2:$J$8,2),"")</f>
        <v/>
      </c>
      <c r="AG859" s="38" t="str">
        <f t="shared" si="274"/>
        <v/>
      </c>
      <c r="AH859" s="146" t="str">
        <f>IF(ISNUMBER($B859),VBLookup(MONTH($B859),Служебный!$L$2:$M$13,2),"")</f>
        <v/>
      </c>
      <c r="AI859" s="38" t="str">
        <f t="shared" si="275"/>
        <v/>
      </c>
      <c r="AJ859" s="210" t="str">
        <f t="shared" si="276"/>
        <v/>
      </c>
      <c r="AK859" s="211" t="str">
        <f t="shared" si="267"/>
        <v/>
      </c>
      <c r="AL859" s="212" t="str">
        <f t="shared" si="277"/>
        <v/>
      </c>
      <c r="AM859" s="213" t="str">
        <f t="shared" si="280"/>
        <v/>
      </c>
      <c r="AN859" s="213" t="str">
        <f t="shared" si="278"/>
        <v/>
      </c>
      <c r="AO859" s="212" t="str">
        <f t="shared" si="279"/>
        <v/>
      </c>
    </row>
    <row r="860" spans="1:41" x14ac:dyDescent="0.25">
      <c r="A860" s="72">
        <v>859</v>
      </c>
      <c r="B860" s="214"/>
      <c r="C860" s="214"/>
      <c r="D860" s="204"/>
      <c r="E860" s="204"/>
      <c r="F860" s="151"/>
      <c r="G860" s="151"/>
      <c r="H860" s="36"/>
      <c r="I860" s="80"/>
      <c r="J860" s="80"/>
      <c r="K860" s="81"/>
      <c r="L860" s="152"/>
      <c r="M860" s="152"/>
      <c r="N860" s="215"/>
      <c r="O860" s="152"/>
      <c r="P860" s="80"/>
      <c r="Q860" s="37" t="str">
        <f t="shared" si="268"/>
        <v/>
      </c>
      <c r="R860" s="37" t="str">
        <f t="shared" si="269"/>
        <v/>
      </c>
      <c r="S860" s="37" t="str">
        <f t="shared" si="270"/>
        <v/>
      </c>
      <c r="T860" s="69" t="str">
        <f t="shared" si="271"/>
        <v/>
      </c>
      <c r="U860" s="37" t="str">
        <f t="shared" si="265"/>
        <v/>
      </c>
      <c r="V860" s="37" t="str">
        <f t="shared" si="266"/>
        <v/>
      </c>
      <c r="W860" s="206" t="str">
        <f t="shared" si="283"/>
        <v/>
      </c>
      <c r="X860" s="206" t="str">
        <f t="shared" si="284"/>
        <v/>
      </c>
      <c r="Y860" s="37" t="str">
        <f t="shared" si="281"/>
        <v/>
      </c>
      <c r="Z860" s="37" t="str">
        <f t="shared" si="282"/>
        <v/>
      </c>
      <c r="AA860" s="38" t="str">
        <f t="shared" si="272"/>
        <v/>
      </c>
      <c r="AB860" s="39" t="str">
        <f t="shared" si="273"/>
        <v/>
      </c>
      <c r="AC860" s="146" t="str">
        <f>IF(ISBLANK($F860),"",IF(ISNA(VBLookup($F860,Сектора!$B$2:$G$6725,4)),"Unknown",VBLookup($F860,Сектора!$B$2:$G$6725,4)))</f>
        <v/>
      </c>
      <c r="AD860" s="146" t="str">
        <f>IF(ISBLANK($F860),"",IF(ISNA(VBLookup($F860,Сектора!$B$2:$G$6725,3)),"Unknown",VBLookup($F860,Сектора!$B$2:$G$6725,3)))</f>
        <v/>
      </c>
      <c r="AE860" s="146" t="str">
        <f>IF(ISBLANK($F860),"",IF(ISNA(VBLookup($F860,Сектора!$B$2:$G$6725,6)),"Unknown",VBLookup($F860,Сектора!$B$2:$G$6725,6)))</f>
        <v/>
      </c>
      <c r="AF860" s="146" t="str">
        <f>IF(ISNUMBER($B860),VBLookup(WEEKDAY($B860,2),Служебный!$I$2:$J$8,2),"")</f>
        <v/>
      </c>
      <c r="AG860" s="38" t="str">
        <f t="shared" si="274"/>
        <v/>
      </c>
      <c r="AH860" s="146" t="str">
        <f>IF(ISNUMBER($B860),VBLookup(MONTH($B860),Служебный!$L$2:$M$13,2),"")</f>
        <v/>
      </c>
      <c r="AI860" s="38" t="str">
        <f t="shared" si="275"/>
        <v/>
      </c>
      <c r="AJ860" s="210" t="str">
        <f t="shared" si="276"/>
        <v/>
      </c>
      <c r="AK860" s="211" t="str">
        <f t="shared" si="267"/>
        <v/>
      </c>
      <c r="AL860" s="212" t="str">
        <f t="shared" si="277"/>
        <v/>
      </c>
      <c r="AM860" s="213" t="str">
        <f t="shared" si="280"/>
        <v/>
      </c>
      <c r="AN860" s="213" t="str">
        <f t="shared" si="278"/>
        <v/>
      </c>
      <c r="AO860" s="212" t="str">
        <f t="shared" si="279"/>
        <v/>
      </c>
    </row>
    <row r="861" spans="1:41" x14ac:dyDescent="0.25">
      <c r="A861" s="72">
        <v>860</v>
      </c>
      <c r="B861" s="214"/>
      <c r="C861" s="214"/>
      <c r="D861" s="204"/>
      <c r="E861" s="204"/>
      <c r="F861" s="151"/>
      <c r="G861" s="151"/>
      <c r="H861" s="36"/>
      <c r="I861" s="80"/>
      <c r="J861" s="80"/>
      <c r="K861" s="81"/>
      <c r="L861" s="152"/>
      <c r="M861" s="152"/>
      <c r="N861" s="215"/>
      <c r="O861" s="152"/>
      <c r="P861" s="80"/>
      <c r="Q861" s="37" t="str">
        <f t="shared" si="268"/>
        <v/>
      </c>
      <c r="R861" s="37" t="str">
        <f t="shared" si="269"/>
        <v/>
      </c>
      <c r="S861" s="37" t="str">
        <f t="shared" si="270"/>
        <v/>
      </c>
      <c r="T861" s="69" t="str">
        <f t="shared" si="271"/>
        <v/>
      </c>
      <c r="U861" s="37" t="str">
        <f t="shared" si="265"/>
        <v/>
      </c>
      <c r="V861" s="37" t="str">
        <f t="shared" si="266"/>
        <v/>
      </c>
      <c r="W861" s="206" t="str">
        <f t="shared" si="283"/>
        <v/>
      </c>
      <c r="X861" s="206" t="str">
        <f t="shared" si="284"/>
        <v/>
      </c>
      <c r="Y861" s="37" t="str">
        <f t="shared" si="281"/>
        <v/>
      </c>
      <c r="Z861" s="37" t="str">
        <f t="shared" si="282"/>
        <v/>
      </c>
      <c r="AA861" s="38" t="str">
        <f t="shared" si="272"/>
        <v/>
      </c>
      <c r="AB861" s="39" t="str">
        <f t="shared" si="273"/>
        <v/>
      </c>
      <c r="AC861" s="146" t="str">
        <f>IF(ISBLANK($F861),"",IF(ISNA(VBLookup($F861,Сектора!$B$2:$G$6725,4)),"Unknown",VBLookup($F861,Сектора!$B$2:$G$6725,4)))</f>
        <v/>
      </c>
      <c r="AD861" s="146" t="str">
        <f>IF(ISBLANK($F861),"",IF(ISNA(VBLookup($F861,Сектора!$B$2:$G$6725,3)),"Unknown",VBLookup($F861,Сектора!$B$2:$G$6725,3)))</f>
        <v/>
      </c>
      <c r="AE861" s="146" t="str">
        <f>IF(ISBLANK($F861),"",IF(ISNA(VBLookup($F861,Сектора!$B$2:$G$6725,6)),"Unknown",VBLookup($F861,Сектора!$B$2:$G$6725,6)))</f>
        <v/>
      </c>
      <c r="AF861" s="146" t="str">
        <f>IF(ISNUMBER($B861),VBLookup(WEEKDAY($B861,2),Служебный!$I$2:$J$8,2),"")</f>
        <v/>
      </c>
      <c r="AG861" s="38" t="str">
        <f t="shared" si="274"/>
        <v/>
      </c>
      <c r="AH861" s="146" t="str">
        <f>IF(ISNUMBER($B861),VBLookup(MONTH($B861),Служебный!$L$2:$M$13,2),"")</f>
        <v/>
      </c>
      <c r="AI861" s="38" t="str">
        <f t="shared" si="275"/>
        <v/>
      </c>
      <c r="AJ861" s="210" t="str">
        <f t="shared" si="276"/>
        <v/>
      </c>
      <c r="AK861" s="211" t="str">
        <f t="shared" si="267"/>
        <v/>
      </c>
      <c r="AL861" s="212" t="str">
        <f t="shared" si="277"/>
        <v/>
      </c>
      <c r="AM861" s="213" t="str">
        <f t="shared" si="280"/>
        <v/>
      </c>
      <c r="AN861" s="213" t="str">
        <f t="shared" si="278"/>
        <v/>
      </c>
      <c r="AO861" s="212" t="str">
        <f t="shared" si="279"/>
        <v/>
      </c>
    </row>
    <row r="862" spans="1:41" x14ac:dyDescent="0.25">
      <c r="A862" s="72">
        <v>861</v>
      </c>
      <c r="B862" s="214"/>
      <c r="C862" s="214"/>
      <c r="D862" s="204"/>
      <c r="E862" s="204"/>
      <c r="F862" s="151"/>
      <c r="G862" s="151"/>
      <c r="H862" s="36"/>
      <c r="I862" s="80"/>
      <c r="J862" s="80"/>
      <c r="K862" s="81"/>
      <c r="L862" s="152"/>
      <c r="M862" s="152"/>
      <c r="N862" s="215"/>
      <c r="O862" s="152"/>
      <c r="P862" s="80"/>
      <c r="Q862" s="37" t="str">
        <f t="shared" si="268"/>
        <v/>
      </c>
      <c r="R862" s="37" t="str">
        <f t="shared" si="269"/>
        <v/>
      </c>
      <c r="S862" s="37" t="str">
        <f t="shared" si="270"/>
        <v/>
      </c>
      <c r="T862" s="69" t="str">
        <f t="shared" si="271"/>
        <v/>
      </c>
      <c r="U862" s="37" t="str">
        <f t="shared" si="265"/>
        <v/>
      </c>
      <c r="V862" s="37" t="str">
        <f t="shared" si="266"/>
        <v/>
      </c>
      <c r="W862" s="206" t="str">
        <f t="shared" si="283"/>
        <v/>
      </c>
      <c r="X862" s="206" t="str">
        <f t="shared" si="284"/>
        <v/>
      </c>
      <c r="Y862" s="37" t="str">
        <f t="shared" si="281"/>
        <v/>
      </c>
      <c r="Z862" s="37" t="str">
        <f t="shared" si="282"/>
        <v/>
      </c>
      <c r="AA862" s="38" t="str">
        <f t="shared" si="272"/>
        <v/>
      </c>
      <c r="AB862" s="39" t="str">
        <f t="shared" si="273"/>
        <v/>
      </c>
      <c r="AC862" s="146" t="str">
        <f>IF(ISBLANK($F862),"",IF(ISNA(VBLookup($F862,Сектора!$B$2:$G$6725,4)),"Unknown",VBLookup($F862,Сектора!$B$2:$G$6725,4)))</f>
        <v/>
      </c>
      <c r="AD862" s="146" t="str">
        <f>IF(ISBLANK($F862),"",IF(ISNA(VBLookup($F862,Сектора!$B$2:$G$6725,3)),"Unknown",VBLookup($F862,Сектора!$B$2:$G$6725,3)))</f>
        <v/>
      </c>
      <c r="AE862" s="146" t="str">
        <f>IF(ISBLANK($F862),"",IF(ISNA(VBLookup($F862,Сектора!$B$2:$G$6725,6)),"Unknown",VBLookup($F862,Сектора!$B$2:$G$6725,6)))</f>
        <v/>
      </c>
      <c r="AF862" s="146" t="str">
        <f>IF(ISNUMBER($B862),VBLookup(WEEKDAY($B862,2),Служебный!$I$2:$J$8,2),"")</f>
        <v/>
      </c>
      <c r="AG862" s="38" t="str">
        <f t="shared" si="274"/>
        <v/>
      </c>
      <c r="AH862" s="146" t="str">
        <f>IF(ISNUMBER($B862),VBLookup(MONTH($B862),Служебный!$L$2:$M$13,2),"")</f>
        <v/>
      </c>
      <c r="AI862" s="38" t="str">
        <f t="shared" si="275"/>
        <v/>
      </c>
      <c r="AJ862" s="210" t="str">
        <f t="shared" si="276"/>
        <v/>
      </c>
      <c r="AK862" s="211" t="str">
        <f t="shared" si="267"/>
        <v/>
      </c>
      <c r="AL862" s="212" t="str">
        <f t="shared" si="277"/>
        <v/>
      </c>
      <c r="AM862" s="213" t="str">
        <f t="shared" si="280"/>
        <v/>
      </c>
      <c r="AN862" s="213" t="str">
        <f t="shared" si="278"/>
        <v/>
      </c>
      <c r="AO862" s="212" t="str">
        <f t="shared" si="279"/>
        <v/>
      </c>
    </row>
    <row r="863" spans="1:41" x14ac:dyDescent="0.25">
      <c r="A863" s="72">
        <v>862</v>
      </c>
      <c r="B863" s="214"/>
      <c r="C863" s="214"/>
      <c r="D863" s="204"/>
      <c r="E863" s="204"/>
      <c r="F863" s="151"/>
      <c r="G863" s="151"/>
      <c r="H863" s="36"/>
      <c r="I863" s="80"/>
      <c r="J863" s="80"/>
      <c r="K863" s="81"/>
      <c r="L863" s="152"/>
      <c r="M863" s="152"/>
      <c r="N863" s="215"/>
      <c r="O863" s="152"/>
      <c r="P863" s="80"/>
      <c r="Q863" s="37" t="str">
        <f t="shared" si="268"/>
        <v/>
      </c>
      <c r="R863" s="37" t="str">
        <f t="shared" si="269"/>
        <v/>
      </c>
      <c r="S863" s="37" t="str">
        <f t="shared" si="270"/>
        <v/>
      </c>
      <c r="T863" s="69" t="str">
        <f t="shared" si="271"/>
        <v/>
      </c>
      <c r="U863" s="37" t="str">
        <f t="shared" si="265"/>
        <v/>
      </c>
      <c r="V863" s="37" t="str">
        <f t="shared" si="266"/>
        <v/>
      </c>
      <c r="W863" s="206" t="str">
        <f t="shared" si="283"/>
        <v/>
      </c>
      <c r="X863" s="206" t="str">
        <f t="shared" si="284"/>
        <v/>
      </c>
      <c r="Y863" s="37" t="str">
        <f t="shared" si="281"/>
        <v/>
      </c>
      <c r="Z863" s="37" t="str">
        <f t="shared" si="282"/>
        <v/>
      </c>
      <c r="AA863" s="38" t="str">
        <f t="shared" si="272"/>
        <v/>
      </c>
      <c r="AB863" s="39" t="str">
        <f t="shared" si="273"/>
        <v/>
      </c>
      <c r="AC863" s="146" t="str">
        <f>IF(ISBLANK($F863),"",IF(ISNA(VBLookup($F863,Сектора!$B$2:$G$6725,4)),"Unknown",VBLookup($F863,Сектора!$B$2:$G$6725,4)))</f>
        <v/>
      </c>
      <c r="AD863" s="146" t="str">
        <f>IF(ISBLANK($F863),"",IF(ISNA(VBLookup($F863,Сектора!$B$2:$G$6725,3)),"Unknown",VBLookup($F863,Сектора!$B$2:$G$6725,3)))</f>
        <v/>
      </c>
      <c r="AE863" s="146" t="str">
        <f>IF(ISBLANK($F863),"",IF(ISNA(VBLookup($F863,Сектора!$B$2:$G$6725,6)),"Unknown",VBLookup($F863,Сектора!$B$2:$G$6725,6)))</f>
        <v/>
      </c>
      <c r="AF863" s="146" t="str">
        <f>IF(ISNUMBER($B863),VBLookup(WEEKDAY($B863,2),Служебный!$I$2:$J$8,2),"")</f>
        <v/>
      </c>
      <c r="AG863" s="38" t="str">
        <f t="shared" si="274"/>
        <v/>
      </c>
      <c r="AH863" s="146" t="str">
        <f>IF(ISNUMBER($B863),VBLookup(MONTH($B863),Служебный!$L$2:$M$13,2),"")</f>
        <v/>
      </c>
      <c r="AI863" s="38" t="str">
        <f t="shared" si="275"/>
        <v/>
      </c>
      <c r="AJ863" s="210" t="str">
        <f t="shared" si="276"/>
        <v/>
      </c>
      <c r="AK863" s="211" t="str">
        <f t="shared" si="267"/>
        <v/>
      </c>
      <c r="AL863" s="212" t="str">
        <f t="shared" si="277"/>
        <v/>
      </c>
      <c r="AM863" s="213" t="str">
        <f t="shared" si="280"/>
        <v/>
      </c>
      <c r="AN863" s="213" t="str">
        <f t="shared" si="278"/>
        <v/>
      </c>
      <c r="AO863" s="212" t="str">
        <f t="shared" si="279"/>
        <v/>
      </c>
    </row>
    <row r="864" spans="1:41" x14ac:dyDescent="0.25">
      <c r="A864" s="72">
        <v>863</v>
      </c>
      <c r="B864" s="214"/>
      <c r="C864" s="214"/>
      <c r="D864" s="204"/>
      <c r="E864" s="204"/>
      <c r="F864" s="151"/>
      <c r="G864" s="151"/>
      <c r="H864" s="36"/>
      <c r="I864" s="80"/>
      <c r="J864" s="80"/>
      <c r="K864" s="81"/>
      <c r="L864" s="152"/>
      <c r="M864" s="152"/>
      <c r="N864" s="215"/>
      <c r="O864" s="152"/>
      <c r="P864" s="80"/>
      <c r="Q864" s="37" t="str">
        <f t="shared" si="268"/>
        <v/>
      </c>
      <c r="R864" s="37" t="str">
        <f t="shared" si="269"/>
        <v/>
      </c>
      <c r="S864" s="37" t="str">
        <f t="shared" si="270"/>
        <v/>
      </c>
      <c r="T864" s="69" t="str">
        <f t="shared" si="271"/>
        <v/>
      </c>
      <c r="U864" s="37" t="str">
        <f t="shared" si="265"/>
        <v/>
      </c>
      <c r="V864" s="37" t="str">
        <f t="shared" si="266"/>
        <v/>
      </c>
      <c r="W864" s="206" t="str">
        <f t="shared" si="283"/>
        <v/>
      </c>
      <c r="X864" s="206" t="str">
        <f t="shared" si="284"/>
        <v/>
      </c>
      <c r="Y864" s="37" t="str">
        <f t="shared" si="281"/>
        <v/>
      </c>
      <c r="Z864" s="37" t="str">
        <f t="shared" si="282"/>
        <v/>
      </c>
      <c r="AA864" s="38" t="str">
        <f t="shared" si="272"/>
        <v/>
      </c>
      <c r="AB864" s="39" t="str">
        <f t="shared" si="273"/>
        <v/>
      </c>
      <c r="AC864" s="146" t="str">
        <f>IF(ISBLANK($F864),"",IF(ISNA(VBLookup($F864,Сектора!$B$2:$G$6725,4)),"Unknown",VBLookup($F864,Сектора!$B$2:$G$6725,4)))</f>
        <v/>
      </c>
      <c r="AD864" s="146" t="str">
        <f>IF(ISBLANK($F864),"",IF(ISNA(VBLookup($F864,Сектора!$B$2:$G$6725,3)),"Unknown",VBLookup($F864,Сектора!$B$2:$G$6725,3)))</f>
        <v/>
      </c>
      <c r="AE864" s="146" t="str">
        <f>IF(ISBLANK($F864),"",IF(ISNA(VBLookup($F864,Сектора!$B$2:$G$6725,6)),"Unknown",VBLookup($F864,Сектора!$B$2:$G$6725,6)))</f>
        <v/>
      </c>
      <c r="AF864" s="146" t="str">
        <f>IF(ISNUMBER($B864),VBLookup(WEEKDAY($B864,2),Служебный!$I$2:$J$8,2),"")</f>
        <v/>
      </c>
      <c r="AG864" s="38" t="str">
        <f t="shared" si="274"/>
        <v/>
      </c>
      <c r="AH864" s="146" t="str">
        <f>IF(ISNUMBER($B864),VBLookup(MONTH($B864),Служебный!$L$2:$M$13,2),"")</f>
        <v/>
      </c>
      <c r="AI864" s="38" t="str">
        <f t="shared" si="275"/>
        <v/>
      </c>
      <c r="AJ864" s="210" t="str">
        <f t="shared" si="276"/>
        <v/>
      </c>
      <c r="AK864" s="211" t="str">
        <f t="shared" si="267"/>
        <v/>
      </c>
      <c r="AL864" s="212" t="str">
        <f t="shared" si="277"/>
        <v/>
      </c>
      <c r="AM864" s="213" t="str">
        <f t="shared" si="280"/>
        <v/>
      </c>
      <c r="AN864" s="213" t="str">
        <f t="shared" si="278"/>
        <v/>
      </c>
      <c r="AO864" s="212" t="str">
        <f t="shared" si="279"/>
        <v/>
      </c>
    </row>
    <row r="865" spans="1:41" x14ac:dyDescent="0.25">
      <c r="A865" s="72">
        <v>864</v>
      </c>
      <c r="B865" s="214"/>
      <c r="C865" s="214"/>
      <c r="D865" s="204"/>
      <c r="E865" s="204"/>
      <c r="F865" s="151"/>
      <c r="G865" s="151"/>
      <c r="H865" s="36"/>
      <c r="I865" s="80"/>
      <c r="J865" s="80"/>
      <c r="K865" s="81"/>
      <c r="L865" s="152"/>
      <c r="M865" s="152"/>
      <c r="N865" s="215"/>
      <c r="O865" s="152"/>
      <c r="P865" s="80"/>
      <c r="Q865" s="37" t="str">
        <f t="shared" si="268"/>
        <v/>
      </c>
      <c r="R865" s="37" t="str">
        <f t="shared" si="269"/>
        <v/>
      </c>
      <c r="S865" s="37" t="str">
        <f t="shared" si="270"/>
        <v/>
      </c>
      <c r="T865" s="69" t="str">
        <f t="shared" si="271"/>
        <v/>
      </c>
      <c r="U865" s="37" t="str">
        <f t="shared" si="265"/>
        <v/>
      </c>
      <c r="V865" s="37" t="str">
        <f t="shared" si="266"/>
        <v/>
      </c>
      <c r="W865" s="206" t="str">
        <f t="shared" si="283"/>
        <v/>
      </c>
      <c r="X865" s="206" t="str">
        <f t="shared" si="284"/>
        <v/>
      </c>
      <c r="Y865" s="37" t="str">
        <f t="shared" si="281"/>
        <v/>
      </c>
      <c r="Z865" s="37" t="str">
        <f t="shared" si="282"/>
        <v/>
      </c>
      <c r="AA865" s="38" t="str">
        <f t="shared" si="272"/>
        <v/>
      </c>
      <c r="AB865" s="39" t="str">
        <f t="shared" si="273"/>
        <v/>
      </c>
      <c r="AC865" s="146" t="str">
        <f>IF(ISBLANK($F865),"",IF(ISNA(VBLookup($F865,Сектора!$B$2:$G$6725,4)),"Unknown",VBLookup($F865,Сектора!$B$2:$G$6725,4)))</f>
        <v/>
      </c>
      <c r="AD865" s="146" t="str">
        <f>IF(ISBLANK($F865),"",IF(ISNA(VBLookup($F865,Сектора!$B$2:$G$6725,3)),"Unknown",VBLookup($F865,Сектора!$B$2:$G$6725,3)))</f>
        <v/>
      </c>
      <c r="AE865" s="146" t="str">
        <f>IF(ISBLANK($F865),"",IF(ISNA(VBLookup($F865,Сектора!$B$2:$G$6725,6)),"Unknown",VBLookup($F865,Сектора!$B$2:$G$6725,6)))</f>
        <v/>
      </c>
      <c r="AF865" s="146" t="str">
        <f>IF(ISNUMBER($B865),VBLookup(WEEKDAY($B865,2),Служебный!$I$2:$J$8,2),"")</f>
        <v/>
      </c>
      <c r="AG865" s="38" t="str">
        <f t="shared" si="274"/>
        <v/>
      </c>
      <c r="AH865" s="146" t="str">
        <f>IF(ISNUMBER($B865),VBLookup(MONTH($B865),Служебный!$L$2:$M$13,2),"")</f>
        <v/>
      </c>
      <c r="AI865" s="38" t="str">
        <f t="shared" si="275"/>
        <v/>
      </c>
      <c r="AJ865" s="210" t="str">
        <f t="shared" si="276"/>
        <v/>
      </c>
      <c r="AK865" s="211" t="str">
        <f t="shared" si="267"/>
        <v/>
      </c>
      <c r="AL865" s="212" t="str">
        <f t="shared" si="277"/>
        <v/>
      </c>
      <c r="AM865" s="213" t="str">
        <f t="shared" si="280"/>
        <v/>
      </c>
      <c r="AN865" s="213" t="str">
        <f t="shared" si="278"/>
        <v/>
      </c>
      <c r="AO865" s="212" t="str">
        <f t="shared" si="279"/>
        <v/>
      </c>
    </row>
    <row r="866" spans="1:41" x14ac:dyDescent="0.25">
      <c r="A866" s="72">
        <v>865</v>
      </c>
      <c r="B866" s="214"/>
      <c r="C866" s="214"/>
      <c r="D866" s="204"/>
      <c r="E866" s="204"/>
      <c r="F866" s="151"/>
      <c r="G866" s="151"/>
      <c r="H866" s="36"/>
      <c r="I866" s="80"/>
      <c r="J866" s="80"/>
      <c r="K866" s="81"/>
      <c r="L866" s="152"/>
      <c r="M866" s="152"/>
      <c r="N866" s="215"/>
      <c r="O866" s="152"/>
      <c r="P866" s="80"/>
      <c r="Q866" s="37" t="str">
        <f t="shared" si="268"/>
        <v/>
      </c>
      <c r="R866" s="37" t="str">
        <f t="shared" si="269"/>
        <v/>
      </c>
      <c r="S866" s="37" t="str">
        <f t="shared" si="270"/>
        <v/>
      </c>
      <c r="T866" s="69" t="str">
        <f t="shared" si="271"/>
        <v/>
      </c>
      <c r="U866" s="37" t="str">
        <f t="shared" si="265"/>
        <v/>
      </c>
      <c r="V866" s="37" t="str">
        <f t="shared" si="266"/>
        <v/>
      </c>
      <c r="W866" s="206" t="str">
        <f t="shared" si="283"/>
        <v/>
      </c>
      <c r="X866" s="206" t="str">
        <f t="shared" si="284"/>
        <v/>
      </c>
      <c r="Y866" s="37" t="str">
        <f t="shared" si="281"/>
        <v/>
      </c>
      <c r="Z866" s="37" t="str">
        <f t="shared" si="282"/>
        <v/>
      </c>
      <c r="AA866" s="38" t="str">
        <f t="shared" si="272"/>
        <v/>
      </c>
      <c r="AB866" s="39" t="str">
        <f t="shared" si="273"/>
        <v/>
      </c>
      <c r="AC866" s="146" t="str">
        <f>IF(ISBLANK($F866),"",IF(ISNA(VBLookup($F866,Сектора!$B$2:$G$6725,4)),"Unknown",VBLookup($F866,Сектора!$B$2:$G$6725,4)))</f>
        <v/>
      </c>
      <c r="AD866" s="146" t="str">
        <f>IF(ISBLANK($F866),"",IF(ISNA(VBLookup($F866,Сектора!$B$2:$G$6725,3)),"Unknown",VBLookup($F866,Сектора!$B$2:$G$6725,3)))</f>
        <v/>
      </c>
      <c r="AE866" s="146" t="str">
        <f>IF(ISBLANK($F866),"",IF(ISNA(VBLookup($F866,Сектора!$B$2:$G$6725,6)),"Unknown",VBLookup($F866,Сектора!$B$2:$G$6725,6)))</f>
        <v/>
      </c>
      <c r="AF866" s="146" t="str">
        <f>IF(ISNUMBER($B866),VBLookup(WEEKDAY($B866,2),Служебный!$I$2:$J$8,2),"")</f>
        <v/>
      </c>
      <c r="AG866" s="38" t="str">
        <f t="shared" si="274"/>
        <v/>
      </c>
      <c r="AH866" s="146" t="str">
        <f>IF(ISNUMBER($B866),VBLookup(MONTH($B866),Служебный!$L$2:$M$13,2),"")</f>
        <v/>
      </c>
      <c r="AI866" s="38" t="str">
        <f t="shared" si="275"/>
        <v/>
      </c>
      <c r="AJ866" s="210" t="str">
        <f t="shared" si="276"/>
        <v/>
      </c>
      <c r="AK866" s="211" t="str">
        <f t="shared" si="267"/>
        <v/>
      </c>
      <c r="AL866" s="212" t="str">
        <f t="shared" si="277"/>
        <v/>
      </c>
      <c r="AM866" s="213" t="str">
        <f t="shared" si="280"/>
        <v/>
      </c>
      <c r="AN866" s="213" t="str">
        <f t="shared" si="278"/>
        <v/>
      </c>
      <c r="AO866" s="212" t="str">
        <f t="shared" si="279"/>
        <v/>
      </c>
    </row>
    <row r="867" spans="1:41" x14ac:dyDescent="0.25">
      <c r="A867" s="72">
        <v>866</v>
      </c>
      <c r="B867" s="214"/>
      <c r="C867" s="214"/>
      <c r="D867" s="204"/>
      <c r="E867" s="204"/>
      <c r="F867" s="151"/>
      <c r="G867" s="151"/>
      <c r="H867" s="36"/>
      <c r="I867" s="80"/>
      <c r="J867" s="80"/>
      <c r="K867" s="81"/>
      <c r="L867" s="152"/>
      <c r="M867" s="152"/>
      <c r="N867" s="215"/>
      <c r="O867" s="152"/>
      <c r="P867" s="80"/>
      <c r="Q867" s="37" t="str">
        <f t="shared" si="268"/>
        <v/>
      </c>
      <c r="R867" s="37" t="str">
        <f t="shared" si="269"/>
        <v/>
      </c>
      <c r="S867" s="37" t="str">
        <f t="shared" si="270"/>
        <v/>
      </c>
      <c r="T867" s="69" t="str">
        <f t="shared" si="271"/>
        <v/>
      </c>
      <c r="U867" s="37" t="str">
        <f t="shared" si="265"/>
        <v/>
      </c>
      <c r="V867" s="37" t="str">
        <f t="shared" si="266"/>
        <v/>
      </c>
      <c r="W867" s="206" t="str">
        <f t="shared" si="283"/>
        <v/>
      </c>
      <c r="X867" s="206" t="str">
        <f t="shared" si="284"/>
        <v/>
      </c>
      <c r="Y867" s="37" t="str">
        <f t="shared" si="281"/>
        <v/>
      </c>
      <c r="Z867" s="37" t="str">
        <f t="shared" si="282"/>
        <v/>
      </c>
      <c r="AA867" s="38" t="str">
        <f t="shared" si="272"/>
        <v/>
      </c>
      <c r="AB867" s="39" t="str">
        <f t="shared" si="273"/>
        <v/>
      </c>
      <c r="AC867" s="146" t="str">
        <f>IF(ISBLANK($F867),"",IF(ISNA(VBLookup($F867,Сектора!$B$2:$G$6725,4)),"Unknown",VBLookup($F867,Сектора!$B$2:$G$6725,4)))</f>
        <v/>
      </c>
      <c r="AD867" s="146" t="str">
        <f>IF(ISBLANK($F867),"",IF(ISNA(VBLookup($F867,Сектора!$B$2:$G$6725,3)),"Unknown",VBLookup($F867,Сектора!$B$2:$G$6725,3)))</f>
        <v/>
      </c>
      <c r="AE867" s="146" t="str">
        <f>IF(ISBLANK($F867),"",IF(ISNA(VBLookup($F867,Сектора!$B$2:$G$6725,6)),"Unknown",VBLookup($F867,Сектора!$B$2:$G$6725,6)))</f>
        <v/>
      </c>
      <c r="AF867" s="146" t="str">
        <f>IF(ISNUMBER($B867),VBLookup(WEEKDAY($B867,2),Служебный!$I$2:$J$8,2),"")</f>
        <v/>
      </c>
      <c r="AG867" s="38" t="str">
        <f t="shared" si="274"/>
        <v/>
      </c>
      <c r="AH867" s="146" t="str">
        <f>IF(ISNUMBER($B867),VBLookup(MONTH($B867),Служебный!$L$2:$M$13,2),"")</f>
        <v/>
      </c>
      <c r="AI867" s="38" t="str">
        <f t="shared" si="275"/>
        <v/>
      </c>
      <c r="AJ867" s="210" t="str">
        <f t="shared" si="276"/>
        <v/>
      </c>
      <c r="AK867" s="211" t="str">
        <f t="shared" si="267"/>
        <v/>
      </c>
      <c r="AL867" s="212" t="str">
        <f t="shared" si="277"/>
        <v/>
      </c>
      <c r="AM867" s="213" t="str">
        <f t="shared" si="280"/>
        <v/>
      </c>
      <c r="AN867" s="213" t="str">
        <f t="shared" si="278"/>
        <v/>
      </c>
      <c r="AO867" s="212" t="str">
        <f t="shared" si="279"/>
        <v/>
      </c>
    </row>
    <row r="868" spans="1:41" x14ac:dyDescent="0.25">
      <c r="A868" s="72">
        <v>867</v>
      </c>
      <c r="B868" s="214"/>
      <c r="C868" s="214"/>
      <c r="D868" s="204"/>
      <c r="E868" s="204"/>
      <c r="F868" s="151"/>
      <c r="G868" s="151"/>
      <c r="H868" s="36"/>
      <c r="I868" s="80"/>
      <c r="J868" s="80"/>
      <c r="K868" s="81"/>
      <c r="L868" s="152"/>
      <c r="M868" s="152"/>
      <c r="N868" s="215"/>
      <c r="O868" s="152"/>
      <c r="P868" s="80"/>
      <c r="Q868" s="37" t="str">
        <f t="shared" si="268"/>
        <v/>
      </c>
      <c r="R868" s="37" t="str">
        <f t="shared" si="269"/>
        <v/>
      </c>
      <c r="S868" s="37" t="str">
        <f t="shared" si="270"/>
        <v/>
      </c>
      <c r="T868" s="69" t="str">
        <f t="shared" si="271"/>
        <v/>
      </c>
      <c r="U868" s="37" t="str">
        <f t="shared" si="265"/>
        <v/>
      </c>
      <c r="V868" s="37" t="str">
        <f t="shared" si="266"/>
        <v/>
      </c>
      <c r="W868" s="206" t="str">
        <f t="shared" si="283"/>
        <v/>
      </c>
      <c r="X868" s="206" t="str">
        <f t="shared" si="284"/>
        <v/>
      </c>
      <c r="Y868" s="37" t="str">
        <f t="shared" si="281"/>
        <v/>
      </c>
      <c r="Z868" s="37" t="str">
        <f t="shared" si="282"/>
        <v/>
      </c>
      <c r="AA868" s="38" t="str">
        <f t="shared" si="272"/>
        <v/>
      </c>
      <c r="AB868" s="39" t="str">
        <f t="shared" si="273"/>
        <v/>
      </c>
      <c r="AC868" s="146" t="str">
        <f>IF(ISBLANK($F868),"",IF(ISNA(VBLookup($F868,Сектора!$B$2:$G$6725,4)),"Unknown",VBLookup($F868,Сектора!$B$2:$G$6725,4)))</f>
        <v/>
      </c>
      <c r="AD868" s="146" t="str">
        <f>IF(ISBLANK($F868),"",IF(ISNA(VBLookup($F868,Сектора!$B$2:$G$6725,3)),"Unknown",VBLookup($F868,Сектора!$B$2:$G$6725,3)))</f>
        <v/>
      </c>
      <c r="AE868" s="146" t="str">
        <f>IF(ISBLANK($F868),"",IF(ISNA(VBLookup($F868,Сектора!$B$2:$G$6725,6)),"Unknown",VBLookup($F868,Сектора!$B$2:$G$6725,6)))</f>
        <v/>
      </c>
      <c r="AF868" s="146" t="str">
        <f>IF(ISNUMBER($B868),VBLookup(WEEKDAY($B868,2),Служебный!$I$2:$J$8,2),"")</f>
        <v/>
      </c>
      <c r="AG868" s="38" t="str">
        <f t="shared" si="274"/>
        <v/>
      </c>
      <c r="AH868" s="146" t="str">
        <f>IF(ISNUMBER($B868),VBLookup(MONTH($B868),Служебный!$L$2:$M$13,2),"")</f>
        <v/>
      </c>
      <c r="AI868" s="38" t="str">
        <f t="shared" si="275"/>
        <v/>
      </c>
      <c r="AJ868" s="210" t="str">
        <f t="shared" si="276"/>
        <v/>
      </c>
      <c r="AK868" s="211" t="str">
        <f t="shared" si="267"/>
        <v/>
      </c>
      <c r="AL868" s="212" t="str">
        <f t="shared" si="277"/>
        <v/>
      </c>
      <c r="AM868" s="213" t="str">
        <f t="shared" si="280"/>
        <v/>
      </c>
      <c r="AN868" s="213" t="str">
        <f t="shared" si="278"/>
        <v/>
      </c>
      <c r="AO868" s="212" t="str">
        <f t="shared" si="279"/>
        <v/>
      </c>
    </row>
    <row r="869" spans="1:41" x14ac:dyDescent="0.25">
      <c r="A869" s="72">
        <v>868</v>
      </c>
      <c r="B869" s="214"/>
      <c r="C869" s="214"/>
      <c r="D869" s="204"/>
      <c r="E869" s="204"/>
      <c r="F869" s="151"/>
      <c r="G869" s="151"/>
      <c r="H869" s="36"/>
      <c r="I869" s="80"/>
      <c r="J869" s="80"/>
      <c r="K869" s="81"/>
      <c r="L869" s="152"/>
      <c r="M869" s="152"/>
      <c r="N869" s="215"/>
      <c r="O869" s="152"/>
      <c r="P869" s="80"/>
      <c r="Q869" s="37" t="str">
        <f t="shared" si="268"/>
        <v/>
      </c>
      <c r="R869" s="37" t="str">
        <f t="shared" si="269"/>
        <v/>
      </c>
      <c r="S869" s="37" t="str">
        <f t="shared" si="270"/>
        <v/>
      </c>
      <c r="T869" s="69" t="str">
        <f t="shared" si="271"/>
        <v/>
      </c>
      <c r="U869" s="37" t="str">
        <f t="shared" si="265"/>
        <v/>
      </c>
      <c r="V869" s="37" t="str">
        <f t="shared" si="266"/>
        <v/>
      </c>
      <c r="W869" s="206" t="str">
        <f t="shared" si="283"/>
        <v/>
      </c>
      <c r="X869" s="206" t="str">
        <f t="shared" si="284"/>
        <v/>
      </c>
      <c r="Y869" s="37" t="str">
        <f t="shared" si="281"/>
        <v/>
      </c>
      <c r="Z869" s="37" t="str">
        <f t="shared" si="282"/>
        <v/>
      </c>
      <c r="AA869" s="38" t="str">
        <f t="shared" si="272"/>
        <v/>
      </c>
      <c r="AB869" s="39" t="str">
        <f t="shared" si="273"/>
        <v/>
      </c>
      <c r="AC869" s="146" t="str">
        <f>IF(ISBLANK($F869),"",IF(ISNA(VBLookup($F869,Сектора!$B$2:$G$6725,4)),"Unknown",VBLookup($F869,Сектора!$B$2:$G$6725,4)))</f>
        <v/>
      </c>
      <c r="AD869" s="146" t="str">
        <f>IF(ISBLANK($F869),"",IF(ISNA(VBLookup($F869,Сектора!$B$2:$G$6725,3)),"Unknown",VBLookup($F869,Сектора!$B$2:$G$6725,3)))</f>
        <v/>
      </c>
      <c r="AE869" s="146" t="str">
        <f>IF(ISBLANK($F869),"",IF(ISNA(VBLookup($F869,Сектора!$B$2:$G$6725,6)),"Unknown",VBLookup($F869,Сектора!$B$2:$G$6725,6)))</f>
        <v/>
      </c>
      <c r="AF869" s="146" t="str">
        <f>IF(ISNUMBER($B869),VBLookup(WEEKDAY($B869,2),Служебный!$I$2:$J$8,2),"")</f>
        <v/>
      </c>
      <c r="AG869" s="38" t="str">
        <f t="shared" si="274"/>
        <v/>
      </c>
      <c r="AH869" s="146" t="str">
        <f>IF(ISNUMBER($B869),VBLookup(MONTH($B869),Служебный!$L$2:$M$13,2),"")</f>
        <v/>
      </c>
      <c r="AI869" s="38" t="str">
        <f t="shared" si="275"/>
        <v/>
      </c>
      <c r="AJ869" s="210" t="str">
        <f t="shared" si="276"/>
        <v/>
      </c>
      <c r="AK869" s="211" t="str">
        <f t="shared" si="267"/>
        <v/>
      </c>
      <c r="AL869" s="212" t="str">
        <f t="shared" si="277"/>
        <v/>
      </c>
      <c r="AM869" s="213" t="str">
        <f t="shared" si="280"/>
        <v/>
      </c>
      <c r="AN869" s="213" t="str">
        <f t="shared" si="278"/>
        <v/>
      </c>
      <c r="AO869" s="212" t="str">
        <f t="shared" si="279"/>
        <v/>
      </c>
    </row>
    <row r="870" spans="1:41" x14ac:dyDescent="0.25">
      <c r="A870" s="72">
        <v>869</v>
      </c>
      <c r="B870" s="214"/>
      <c r="C870" s="214"/>
      <c r="D870" s="204"/>
      <c r="E870" s="204"/>
      <c r="F870" s="151"/>
      <c r="G870" s="151"/>
      <c r="H870" s="36"/>
      <c r="I870" s="80"/>
      <c r="J870" s="80"/>
      <c r="K870" s="81"/>
      <c r="L870" s="152"/>
      <c r="M870" s="152"/>
      <c r="N870" s="215"/>
      <c r="O870" s="152"/>
      <c r="P870" s="80"/>
      <c r="Q870" s="37" t="str">
        <f t="shared" si="268"/>
        <v/>
      </c>
      <c r="R870" s="37" t="str">
        <f t="shared" si="269"/>
        <v/>
      </c>
      <c r="S870" s="37" t="str">
        <f t="shared" si="270"/>
        <v/>
      </c>
      <c r="T870" s="69" t="str">
        <f t="shared" si="271"/>
        <v/>
      </c>
      <c r="U870" s="37" t="str">
        <f t="shared" si="265"/>
        <v/>
      </c>
      <c r="V870" s="37" t="str">
        <f t="shared" si="266"/>
        <v/>
      </c>
      <c r="W870" s="206" t="str">
        <f t="shared" si="283"/>
        <v/>
      </c>
      <c r="X870" s="206" t="str">
        <f t="shared" si="284"/>
        <v/>
      </c>
      <c r="Y870" s="37" t="str">
        <f t="shared" si="281"/>
        <v/>
      </c>
      <c r="Z870" s="37" t="str">
        <f t="shared" si="282"/>
        <v/>
      </c>
      <c r="AA870" s="38" t="str">
        <f t="shared" si="272"/>
        <v/>
      </c>
      <c r="AB870" s="39" t="str">
        <f t="shared" si="273"/>
        <v/>
      </c>
      <c r="AC870" s="146" t="str">
        <f>IF(ISBLANK($F870),"",IF(ISNA(VBLookup($F870,Сектора!$B$2:$G$6725,4)),"Unknown",VBLookup($F870,Сектора!$B$2:$G$6725,4)))</f>
        <v/>
      </c>
      <c r="AD870" s="146" t="str">
        <f>IF(ISBLANK($F870),"",IF(ISNA(VBLookup($F870,Сектора!$B$2:$G$6725,3)),"Unknown",VBLookup($F870,Сектора!$B$2:$G$6725,3)))</f>
        <v/>
      </c>
      <c r="AE870" s="146" t="str">
        <f>IF(ISBLANK($F870),"",IF(ISNA(VBLookup($F870,Сектора!$B$2:$G$6725,6)),"Unknown",VBLookup($F870,Сектора!$B$2:$G$6725,6)))</f>
        <v/>
      </c>
      <c r="AF870" s="146" t="str">
        <f>IF(ISNUMBER($B870),VBLookup(WEEKDAY($B870,2),Служебный!$I$2:$J$8,2),"")</f>
        <v/>
      </c>
      <c r="AG870" s="38" t="str">
        <f t="shared" si="274"/>
        <v/>
      </c>
      <c r="AH870" s="146" t="str">
        <f>IF(ISNUMBER($B870),VBLookup(MONTH($B870),Служебный!$L$2:$M$13,2),"")</f>
        <v/>
      </c>
      <c r="AI870" s="38" t="str">
        <f t="shared" si="275"/>
        <v/>
      </c>
      <c r="AJ870" s="210" t="str">
        <f t="shared" si="276"/>
        <v/>
      </c>
      <c r="AK870" s="211" t="str">
        <f t="shared" si="267"/>
        <v/>
      </c>
      <c r="AL870" s="212" t="str">
        <f t="shared" si="277"/>
        <v/>
      </c>
      <c r="AM870" s="213" t="str">
        <f t="shared" si="280"/>
        <v/>
      </c>
      <c r="AN870" s="213" t="str">
        <f t="shared" si="278"/>
        <v/>
      </c>
      <c r="AO870" s="212" t="str">
        <f t="shared" si="279"/>
        <v/>
      </c>
    </row>
    <row r="871" spans="1:41" x14ac:dyDescent="0.25">
      <c r="A871" s="72">
        <v>870</v>
      </c>
      <c r="B871" s="214"/>
      <c r="C871" s="214"/>
      <c r="D871" s="204"/>
      <c r="E871" s="204"/>
      <c r="F871" s="151"/>
      <c r="G871" s="151"/>
      <c r="H871" s="36"/>
      <c r="I871" s="80"/>
      <c r="J871" s="80"/>
      <c r="K871" s="81"/>
      <c r="L871" s="152"/>
      <c r="M871" s="152"/>
      <c r="N871" s="215"/>
      <c r="O871" s="152"/>
      <c r="P871" s="80"/>
      <c r="Q871" s="37" t="str">
        <f t="shared" si="268"/>
        <v/>
      </c>
      <c r="R871" s="37" t="str">
        <f t="shared" si="269"/>
        <v/>
      </c>
      <c r="S871" s="37" t="str">
        <f t="shared" si="270"/>
        <v/>
      </c>
      <c r="T871" s="69" t="str">
        <f t="shared" si="271"/>
        <v/>
      </c>
      <c r="U871" s="37" t="str">
        <f t="shared" si="265"/>
        <v/>
      </c>
      <c r="V871" s="37" t="str">
        <f t="shared" si="266"/>
        <v/>
      </c>
      <c r="W871" s="206" t="str">
        <f t="shared" si="283"/>
        <v/>
      </c>
      <c r="X871" s="206" t="str">
        <f t="shared" si="284"/>
        <v/>
      </c>
      <c r="Y871" s="37" t="str">
        <f t="shared" si="281"/>
        <v/>
      </c>
      <c r="Z871" s="37" t="str">
        <f t="shared" si="282"/>
        <v/>
      </c>
      <c r="AA871" s="38" t="str">
        <f t="shared" si="272"/>
        <v/>
      </c>
      <c r="AB871" s="39" t="str">
        <f t="shared" si="273"/>
        <v/>
      </c>
      <c r="AC871" s="146" t="str">
        <f>IF(ISBLANK($F871),"",IF(ISNA(VBLookup($F871,Сектора!$B$2:$G$6725,4)),"Unknown",VBLookup($F871,Сектора!$B$2:$G$6725,4)))</f>
        <v/>
      </c>
      <c r="AD871" s="146" t="str">
        <f>IF(ISBLANK($F871),"",IF(ISNA(VBLookup($F871,Сектора!$B$2:$G$6725,3)),"Unknown",VBLookup($F871,Сектора!$B$2:$G$6725,3)))</f>
        <v/>
      </c>
      <c r="AE871" s="146" t="str">
        <f>IF(ISBLANK($F871),"",IF(ISNA(VBLookup($F871,Сектора!$B$2:$G$6725,6)),"Unknown",VBLookup($F871,Сектора!$B$2:$G$6725,6)))</f>
        <v/>
      </c>
      <c r="AF871" s="146" t="str">
        <f>IF(ISNUMBER($B871),VBLookup(WEEKDAY($B871,2),Служебный!$I$2:$J$8,2),"")</f>
        <v/>
      </c>
      <c r="AG871" s="38" t="str">
        <f t="shared" si="274"/>
        <v/>
      </c>
      <c r="AH871" s="146" t="str">
        <f>IF(ISNUMBER($B871),VBLookup(MONTH($B871),Служебный!$L$2:$M$13,2),"")</f>
        <v/>
      </c>
      <c r="AI871" s="38" t="str">
        <f t="shared" si="275"/>
        <v/>
      </c>
      <c r="AJ871" s="210" t="str">
        <f t="shared" si="276"/>
        <v/>
      </c>
      <c r="AK871" s="211" t="str">
        <f t="shared" si="267"/>
        <v/>
      </c>
      <c r="AL871" s="212" t="str">
        <f t="shared" si="277"/>
        <v/>
      </c>
      <c r="AM871" s="213" t="str">
        <f t="shared" si="280"/>
        <v/>
      </c>
      <c r="AN871" s="213" t="str">
        <f t="shared" si="278"/>
        <v/>
      </c>
      <c r="AO871" s="212" t="str">
        <f t="shared" si="279"/>
        <v/>
      </c>
    </row>
    <row r="872" spans="1:41" x14ac:dyDescent="0.25">
      <c r="A872" s="72">
        <v>871</v>
      </c>
      <c r="B872" s="214"/>
      <c r="C872" s="214"/>
      <c r="D872" s="204"/>
      <c r="E872" s="204"/>
      <c r="F872" s="151"/>
      <c r="G872" s="151"/>
      <c r="H872" s="36"/>
      <c r="I872" s="80"/>
      <c r="J872" s="80"/>
      <c r="K872" s="81"/>
      <c r="L872" s="152"/>
      <c r="M872" s="152"/>
      <c r="N872" s="215"/>
      <c r="O872" s="152"/>
      <c r="P872" s="80"/>
      <c r="Q872" s="37" t="str">
        <f t="shared" si="268"/>
        <v/>
      </c>
      <c r="R872" s="37" t="str">
        <f t="shared" si="269"/>
        <v/>
      </c>
      <c r="S872" s="37" t="str">
        <f t="shared" si="270"/>
        <v/>
      </c>
      <c r="T872" s="69" t="str">
        <f t="shared" si="271"/>
        <v/>
      </c>
      <c r="U872" s="37" t="str">
        <f t="shared" si="265"/>
        <v/>
      </c>
      <c r="V872" s="37" t="str">
        <f t="shared" si="266"/>
        <v/>
      </c>
      <c r="W872" s="206" t="str">
        <f t="shared" si="283"/>
        <v/>
      </c>
      <c r="X872" s="206" t="str">
        <f t="shared" si="284"/>
        <v/>
      </c>
      <c r="Y872" s="37" t="str">
        <f t="shared" si="281"/>
        <v/>
      </c>
      <c r="Z872" s="37" t="str">
        <f t="shared" si="282"/>
        <v/>
      </c>
      <c r="AA872" s="38" t="str">
        <f t="shared" si="272"/>
        <v/>
      </c>
      <c r="AB872" s="39" t="str">
        <f t="shared" si="273"/>
        <v/>
      </c>
      <c r="AC872" s="146" t="str">
        <f>IF(ISBLANK($F872),"",IF(ISNA(VBLookup($F872,Сектора!$B$2:$G$6725,4)),"Unknown",VBLookup($F872,Сектора!$B$2:$G$6725,4)))</f>
        <v/>
      </c>
      <c r="AD872" s="146" t="str">
        <f>IF(ISBLANK($F872),"",IF(ISNA(VBLookup($F872,Сектора!$B$2:$G$6725,3)),"Unknown",VBLookup($F872,Сектора!$B$2:$G$6725,3)))</f>
        <v/>
      </c>
      <c r="AE872" s="146" t="str">
        <f>IF(ISBLANK($F872),"",IF(ISNA(VBLookup($F872,Сектора!$B$2:$G$6725,6)),"Unknown",VBLookup($F872,Сектора!$B$2:$G$6725,6)))</f>
        <v/>
      </c>
      <c r="AF872" s="146" t="str">
        <f>IF(ISNUMBER($B872),VBLookup(WEEKDAY($B872,2),Служебный!$I$2:$J$8,2),"")</f>
        <v/>
      </c>
      <c r="AG872" s="38" t="str">
        <f t="shared" si="274"/>
        <v/>
      </c>
      <c r="AH872" s="146" t="str">
        <f>IF(ISNUMBER($B872),VBLookup(MONTH($B872),Служебный!$L$2:$M$13,2),"")</f>
        <v/>
      </c>
      <c r="AI872" s="38" t="str">
        <f t="shared" si="275"/>
        <v/>
      </c>
      <c r="AJ872" s="210" t="str">
        <f t="shared" si="276"/>
        <v/>
      </c>
      <c r="AK872" s="211" t="str">
        <f t="shared" si="267"/>
        <v/>
      </c>
      <c r="AL872" s="212" t="str">
        <f t="shared" si="277"/>
        <v/>
      </c>
      <c r="AM872" s="213" t="str">
        <f t="shared" si="280"/>
        <v/>
      </c>
      <c r="AN872" s="213" t="str">
        <f t="shared" si="278"/>
        <v/>
      </c>
      <c r="AO872" s="212" t="str">
        <f t="shared" si="279"/>
        <v/>
      </c>
    </row>
    <row r="873" spans="1:41" x14ac:dyDescent="0.25">
      <c r="A873" s="72">
        <v>872</v>
      </c>
      <c r="B873" s="214"/>
      <c r="C873" s="214"/>
      <c r="D873" s="204"/>
      <c r="E873" s="204"/>
      <c r="F873" s="151"/>
      <c r="G873" s="151"/>
      <c r="H873" s="36"/>
      <c r="I873" s="80"/>
      <c r="J873" s="80"/>
      <c r="K873" s="81"/>
      <c r="L873" s="152"/>
      <c r="M873" s="152"/>
      <c r="N873" s="215"/>
      <c r="O873" s="152"/>
      <c r="P873" s="80"/>
      <c r="Q873" s="37" t="str">
        <f t="shared" si="268"/>
        <v/>
      </c>
      <c r="R873" s="37" t="str">
        <f t="shared" si="269"/>
        <v/>
      </c>
      <c r="S873" s="37" t="str">
        <f t="shared" si="270"/>
        <v/>
      </c>
      <c r="T873" s="69" t="str">
        <f t="shared" si="271"/>
        <v/>
      </c>
      <c r="U873" s="37" t="str">
        <f t="shared" si="265"/>
        <v/>
      </c>
      <c r="V873" s="37" t="str">
        <f t="shared" si="266"/>
        <v/>
      </c>
      <c r="W873" s="206" t="str">
        <f t="shared" si="283"/>
        <v/>
      </c>
      <c r="X873" s="206" t="str">
        <f t="shared" si="284"/>
        <v/>
      </c>
      <c r="Y873" s="37" t="str">
        <f t="shared" si="281"/>
        <v/>
      </c>
      <c r="Z873" s="37" t="str">
        <f t="shared" si="282"/>
        <v/>
      </c>
      <c r="AA873" s="38" t="str">
        <f t="shared" si="272"/>
        <v/>
      </c>
      <c r="AB873" s="39" t="str">
        <f t="shared" si="273"/>
        <v/>
      </c>
      <c r="AC873" s="146" t="str">
        <f>IF(ISBLANK($F873),"",IF(ISNA(VBLookup($F873,Сектора!$B$2:$G$6725,4)),"Unknown",VBLookup($F873,Сектора!$B$2:$G$6725,4)))</f>
        <v/>
      </c>
      <c r="AD873" s="146" t="str">
        <f>IF(ISBLANK($F873),"",IF(ISNA(VBLookup($F873,Сектора!$B$2:$G$6725,3)),"Unknown",VBLookup($F873,Сектора!$B$2:$G$6725,3)))</f>
        <v/>
      </c>
      <c r="AE873" s="146" t="str">
        <f>IF(ISBLANK($F873),"",IF(ISNA(VBLookup($F873,Сектора!$B$2:$G$6725,6)),"Unknown",VBLookup($F873,Сектора!$B$2:$G$6725,6)))</f>
        <v/>
      </c>
      <c r="AF873" s="146" t="str">
        <f>IF(ISNUMBER($B873),VBLookup(WEEKDAY($B873,2),Служебный!$I$2:$J$8,2),"")</f>
        <v/>
      </c>
      <c r="AG873" s="38" t="str">
        <f t="shared" si="274"/>
        <v/>
      </c>
      <c r="AH873" s="146" t="str">
        <f>IF(ISNUMBER($B873),VBLookup(MONTH($B873),Служебный!$L$2:$M$13,2),"")</f>
        <v/>
      </c>
      <c r="AI873" s="38" t="str">
        <f t="shared" si="275"/>
        <v/>
      </c>
      <c r="AJ873" s="210" t="str">
        <f t="shared" si="276"/>
        <v/>
      </c>
      <c r="AK873" s="211" t="str">
        <f t="shared" si="267"/>
        <v/>
      </c>
      <c r="AL873" s="212" t="str">
        <f t="shared" si="277"/>
        <v/>
      </c>
      <c r="AM873" s="213" t="str">
        <f t="shared" si="280"/>
        <v/>
      </c>
      <c r="AN873" s="213" t="str">
        <f t="shared" si="278"/>
        <v/>
      </c>
      <c r="AO873" s="212" t="str">
        <f t="shared" si="279"/>
        <v/>
      </c>
    </row>
    <row r="874" spans="1:41" x14ac:dyDescent="0.25">
      <c r="A874" s="72">
        <v>873</v>
      </c>
      <c r="B874" s="214"/>
      <c r="C874" s="214"/>
      <c r="D874" s="204"/>
      <c r="E874" s="204"/>
      <c r="F874" s="151"/>
      <c r="G874" s="151"/>
      <c r="H874" s="36"/>
      <c r="I874" s="80"/>
      <c r="J874" s="80"/>
      <c r="K874" s="81"/>
      <c r="L874" s="152"/>
      <c r="M874" s="152"/>
      <c r="N874" s="215"/>
      <c r="O874" s="152"/>
      <c r="P874" s="80"/>
      <c r="Q874" s="37" t="str">
        <f t="shared" si="268"/>
        <v/>
      </c>
      <c r="R874" s="37" t="str">
        <f t="shared" si="269"/>
        <v/>
      </c>
      <c r="S874" s="37" t="str">
        <f t="shared" si="270"/>
        <v/>
      </c>
      <c r="T874" s="69" t="str">
        <f t="shared" si="271"/>
        <v/>
      </c>
      <c r="U874" s="37" t="str">
        <f t="shared" si="265"/>
        <v/>
      </c>
      <c r="V874" s="37" t="str">
        <f t="shared" si="266"/>
        <v/>
      </c>
      <c r="W874" s="206" t="str">
        <f t="shared" si="283"/>
        <v/>
      </c>
      <c r="X874" s="206" t="str">
        <f t="shared" si="284"/>
        <v/>
      </c>
      <c r="Y874" s="37" t="str">
        <f t="shared" si="281"/>
        <v/>
      </c>
      <c r="Z874" s="37" t="str">
        <f t="shared" si="282"/>
        <v/>
      </c>
      <c r="AA874" s="38" t="str">
        <f t="shared" si="272"/>
        <v/>
      </c>
      <c r="AB874" s="39" t="str">
        <f t="shared" si="273"/>
        <v/>
      </c>
      <c r="AC874" s="146" t="str">
        <f>IF(ISBLANK($F874),"",IF(ISNA(VBLookup($F874,Сектора!$B$2:$G$6725,4)),"Unknown",VBLookup($F874,Сектора!$B$2:$G$6725,4)))</f>
        <v/>
      </c>
      <c r="AD874" s="146" t="str">
        <f>IF(ISBLANK($F874),"",IF(ISNA(VBLookup($F874,Сектора!$B$2:$G$6725,3)),"Unknown",VBLookup($F874,Сектора!$B$2:$G$6725,3)))</f>
        <v/>
      </c>
      <c r="AE874" s="146" t="str">
        <f>IF(ISBLANK($F874),"",IF(ISNA(VBLookup($F874,Сектора!$B$2:$G$6725,6)),"Unknown",VBLookup($F874,Сектора!$B$2:$G$6725,6)))</f>
        <v/>
      </c>
      <c r="AF874" s="146" t="str">
        <f>IF(ISNUMBER($B874),VBLookup(WEEKDAY($B874,2),Служебный!$I$2:$J$8,2),"")</f>
        <v/>
      </c>
      <c r="AG874" s="38" t="str">
        <f t="shared" si="274"/>
        <v/>
      </c>
      <c r="AH874" s="146" t="str">
        <f>IF(ISNUMBER($B874),VBLookup(MONTH($B874),Служебный!$L$2:$M$13,2),"")</f>
        <v/>
      </c>
      <c r="AI874" s="38" t="str">
        <f t="shared" si="275"/>
        <v/>
      </c>
      <c r="AJ874" s="210" t="str">
        <f t="shared" si="276"/>
        <v/>
      </c>
      <c r="AK874" s="211" t="str">
        <f t="shared" si="267"/>
        <v/>
      </c>
      <c r="AL874" s="212" t="str">
        <f t="shared" si="277"/>
        <v/>
      </c>
      <c r="AM874" s="213" t="str">
        <f t="shared" si="280"/>
        <v/>
      </c>
      <c r="AN874" s="213" t="str">
        <f t="shared" si="278"/>
        <v/>
      </c>
      <c r="AO874" s="212" t="str">
        <f t="shared" si="279"/>
        <v/>
      </c>
    </row>
    <row r="875" spans="1:41" x14ac:dyDescent="0.25">
      <c r="A875" s="72">
        <v>874</v>
      </c>
      <c r="B875" s="214"/>
      <c r="C875" s="214"/>
      <c r="D875" s="204"/>
      <c r="E875" s="204"/>
      <c r="F875" s="151"/>
      <c r="G875" s="151"/>
      <c r="H875" s="36"/>
      <c r="I875" s="80"/>
      <c r="J875" s="80"/>
      <c r="K875" s="81"/>
      <c r="L875" s="152"/>
      <c r="M875" s="152"/>
      <c r="N875" s="215"/>
      <c r="O875" s="152"/>
      <c r="P875" s="80"/>
      <c r="Q875" s="37" t="str">
        <f t="shared" si="268"/>
        <v/>
      </c>
      <c r="R875" s="37" t="str">
        <f t="shared" si="269"/>
        <v/>
      </c>
      <c r="S875" s="37" t="str">
        <f t="shared" si="270"/>
        <v/>
      </c>
      <c r="T875" s="69" t="str">
        <f t="shared" si="271"/>
        <v/>
      </c>
      <c r="U875" s="37" t="str">
        <f t="shared" si="265"/>
        <v/>
      </c>
      <c r="V875" s="37" t="str">
        <f t="shared" si="266"/>
        <v/>
      </c>
      <c r="W875" s="206" t="str">
        <f t="shared" si="283"/>
        <v/>
      </c>
      <c r="X875" s="206" t="str">
        <f t="shared" si="284"/>
        <v/>
      </c>
      <c r="Y875" s="37" t="str">
        <f t="shared" si="281"/>
        <v/>
      </c>
      <c r="Z875" s="37" t="str">
        <f t="shared" si="282"/>
        <v/>
      </c>
      <c r="AA875" s="38" t="str">
        <f t="shared" si="272"/>
        <v/>
      </c>
      <c r="AB875" s="39" t="str">
        <f t="shared" si="273"/>
        <v/>
      </c>
      <c r="AC875" s="146" t="str">
        <f>IF(ISBLANK($F875),"",IF(ISNA(VBLookup($F875,Сектора!$B$2:$G$6725,4)),"Unknown",VBLookup($F875,Сектора!$B$2:$G$6725,4)))</f>
        <v/>
      </c>
      <c r="AD875" s="146" t="str">
        <f>IF(ISBLANK($F875),"",IF(ISNA(VBLookup($F875,Сектора!$B$2:$G$6725,3)),"Unknown",VBLookup($F875,Сектора!$B$2:$G$6725,3)))</f>
        <v/>
      </c>
      <c r="AE875" s="146" t="str">
        <f>IF(ISBLANK($F875),"",IF(ISNA(VBLookup($F875,Сектора!$B$2:$G$6725,6)),"Unknown",VBLookup($F875,Сектора!$B$2:$G$6725,6)))</f>
        <v/>
      </c>
      <c r="AF875" s="146" t="str">
        <f>IF(ISNUMBER($B875),VBLookup(WEEKDAY($B875,2),Служебный!$I$2:$J$8,2),"")</f>
        <v/>
      </c>
      <c r="AG875" s="38" t="str">
        <f t="shared" si="274"/>
        <v/>
      </c>
      <c r="AH875" s="146" t="str">
        <f>IF(ISNUMBER($B875),VBLookup(MONTH($B875),Служебный!$L$2:$M$13,2),"")</f>
        <v/>
      </c>
      <c r="AI875" s="38" t="str">
        <f t="shared" si="275"/>
        <v/>
      </c>
      <c r="AJ875" s="210" t="str">
        <f t="shared" si="276"/>
        <v/>
      </c>
      <c r="AK875" s="211" t="str">
        <f t="shared" si="267"/>
        <v/>
      </c>
      <c r="AL875" s="212" t="str">
        <f t="shared" si="277"/>
        <v/>
      </c>
      <c r="AM875" s="213" t="str">
        <f t="shared" si="280"/>
        <v/>
      </c>
      <c r="AN875" s="213" t="str">
        <f t="shared" si="278"/>
        <v/>
      </c>
      <c r="AO875" s="212" t="str">
        <f t="shared" si="279"/>
        <v/>
      </c>
    </row>
    <row r="876" spans="1:41" x14ac:dyDescent="0.25">
      <c r="A876" s="72">
        <v>875</v>
      </c>
      <c r="B876" s="214"/>
      <c r="C876" s="214"/>
      <c r="D876" s="204"/>
      <c r="E876" s="204"/>
      <c r="F876" s="151"/>
      <c r="G876" s="151"/>
      <c r="H876" s="36"/>
      <c r="I876" s="80"/>
      <c r="J876" s="80"/>
      <c r="K876" s="81"/>
      <c r="L876" s="152"/>
      <c r="M876" s="152"/>
      <c r="N876" s="215"/>
      <c r="O876" s="152"/>
      <c r="P876" s="80"/>
      <c r="Q876" s="37" t="str">
        <f t="shared" si="268"/>
        <v/>
      </c>
      <c r="R876" s="37" t="str">
        <f t="shared" si="269"/>
        <v/>
      </c>
      <c r="S876" s="37" t="str">
        <f t="shared" si="270"/>
        <v/>
      </c>
      <c r="T876" s="69" t="str">
        <f t="shared" si="271"/>
        <v/>
      </c>
      <c r="U876" s="37" t="str">
        <f t="shared" si="265"/>
        <v/>
      </c>
      <c r="V876" s="37" t="str">
        <f t="shared" si="266"/>
        <v/>
      </c>
      <c r="W876" s="206" t="str">
        <f t="shared" si="283"/>
        <v/>
      </c>
      <c r="X876" s="206" t="str">
        <f t="shared" si="284"/>
        <v/>
      </c>
      <c r="Y876" s="37" t="str">
        <f t="shared" si="281"/>
        <v/>
      </c>
      <c r="Z876" s="37" t="str">
        <f t="shared" si="282"/>
        <v/>
      </c>
      <c r="AA876" s="38" t="str">
        <f t="shared" si="272"/>
        <v/>
      </c>
      <c r="AB876" s="39" t="str">
        <f t="shared" si="273"/>
        <v/>
      </c>
      <c r="AC876" s="146" t="str">
        <f>IF(ISBLANK($F876),"",IF(ISNA(VBLookup($F876,Сектора!$B$2:$G$6725,4)),"Unknown",VBLookup($F876,Сектора!$B$2:$G$6725,4)))</f>
        <v/>
      </c>
      <c r="AD876" s="146" t="str">
        <f>IF(ISBLANK($F876),"",IF(ISNA(VBLookup($F876,Сектора!$B$2:$G$6725,3)),"Unknown",VBLookup($F876,Сектора!$B$2:$G$6725,3)))</f>
        <v/>
      </c>
      <c r="AE876" s="146" t="str">
        <f>IF(ISBLANK($F876),"",IF(ISNA(VBLookup($F876,Сектора!$B$2:$G$6725,6)),"Unknown",VBLookup($F876,Сектора!$B$2:$G$6725,6)))</f>
        <v/>
      </c>
      <c r="AF876" s="146" t="str">
        <f>IF(ISNUMBER($B876),VBLookup(WEEKDAY($B876,2),Служебный!$I$2:$J$8,2),"")</f>
        <v/>
      </c>
      <c r="AG876" s="38" t="str">
        <f t="shared" si="274"/>
        <v/>
      </c>
      <c r="AH876" s="146" t="str">
        <f>IF(ISNUMBER($B876),VBLookup(MONTH($B876),Служебный!$L$2:$M$13,2),"")</f>
        <v/>
      </c>
      <c r="AI876" s="38" t="str">
        <f t="shared" si="275"/>
        <v/>
      </c>
      <c r="AJ876" s="210" t="str">
        <f t="shared" si="276"/>
        <v/>
      </c>
      <c r="AK876" s="211" t="str">
        <f t="shared" si="267"/>
        <v/>
      </c>
      <c r="AL876" s="212" t="str">
        <f t="shared" si="277"/>
        <v/>
      </c>
      <c r="AM876" s="213" t="str">
        <f t="shared" si="280"/>
        <v/>
      </c>
      <c r="AN876" s="213" t="str">
        <f t="shared" si="278"/>
        <v/>
      </c>
      <c r="AO876" s="212" t="str">
        <f t="shared" si="279"/>
        <v/>
      </c>
    </row>
    <row r="877" spans="1:41" x14ac:dyDescent="0.25">
      <c r="A877" s="72">
        <v>876</v>
      </c>
      <c r="B877" s="214"/>
      <c r="C877" s="214"/>
      <c r="D877" s="204"/>
      <c r="E877" s="204"/>
      <c r="F877" s="151"/>
      <c r="G877" s="151"/>
      <c r="H877" s="36"/>
      <c r="I877" s="80"/>
      <c r="J877" s="80"/>
      <c r="K877" s="81"/>
      <c r="L877" s="152"/>
      <c r="M877" s="152"/>
      <c r="N877" s="215"/>
      <c r="O877" s="152"/>
      <c r="P877" s="80"/>
      <c r="Q877" s="37" t="str">
        <f t="shared" si="268"/>
        <v/>
      </c>
      <c r="R877" s="37" t="str">
        <f t="shared" si="269"/>
        <v/>
      </c>
      <c r="S877" s="37" t="str">
        <f t="shared" si="270"/>
        <v/>
      </c>
      <c r="T877" s="69" t="str">
        <f t="shared" si="271"/>
        <v/>
      </c>
      <c r="U877" s="37" t="str">
        <f t="shared" si="265"/>
        <v/>
      </c>
      <c r="V877" s="37" t="str">
        <f t="shared" si="266"/>
        <v/>
      </c>
      <c r="W877" s="206" t="str">
        <f t="shared" si="283"/>
        <v/>
      </c>
      <c r="X877" s="206" t="str">
        <f t="shared" si="284"/>
        <v/>
      </c>
      <c r="Y877" s="37" t="str">
        <f t="shared" si="281"/>
        <v/>
      </c>
      <c r="Z877" s="37" t="str">
        <f t="shared" si="282"/>
        <v/>
      </c>
      <c r="AA877" s="38" t="str">
        <f t="shared" si="272"/>
        <v/>
      </c>
      <c r="AB877" s="39" t="str">
        <f t="shared" si="273"/>
        <v/>
      </c>
      <c r="AC877" s="146" t="str">
        <f>IF(ISBLANK($F877),"",IF(ISNA(VBLookup($F877,Сектора!$B$2:$G$6725,4)),"Unknown",VBLookup($F877,Сектора!$B$2:$G$6725,4)))</f>
        <v/>
      </c>
      <c r="AD877" s="146" t="str">
        <f>IF(ISBLANK($F877),"",IF(ISNA(VBLookup($F877,Сектора!$B$2:$G$6725,3)),"Unknown",VBLookup($F877,Сектора!$B$2:$G$6725,3)))</f>
        <v/>
      </c>
      <c r="AE877" s="146" t="str">
        <f>IF(ISBLANK($F877),"",IF(ISNA(VBLookup($F877,Сектора!$B$2:$G$6725,6)),"Unknown",VBLookup($F877,Сектора!$B$2:$G$6725,6)))</f>
        <v/>
      </c>
      <c r="AF877" s="146" t="str">
        <f>IF(ISNUMBER($B877),VBLookup(WEEKDAY($B877,2),Служебный!$I$2:$J$8,2),"")</f>
        <v/>
      </c>
      <c r="AG877" s="38" t="str">
        <f t="shared" si="274"/>
        <v/>
      </c>
      <c r="AH877" s="146" t="str">
        <f>IF(ISNUMBER($B877),VBLookup(MONTH($B877),Служебный!$L$2:$M$13,2),"")</f>
        <v/>
      </c>
      <c r="AI877" s="38" t="str">
        <f t="shared" si="275"/>
        <v/>
      </c>
      <c r="AJ877" s="210" t="str">
        <f t="shared" si="276"/>
        <v/>
      </c>
      <c r="AK877" s="211" t="str">
        <f t="shared" si="267"/>
        <v/>
      </c>
      <c r="AL877" s="212" t="str">
        <f t="shared" si="277"/>
        <v/>
      </c>
      <c r="AM877" s="213" t="str">
        <f t="shared" si="280"/>
        <v/>
      </c>
      <c r="AN877" s="213" t="str">
        <f t="shared" si="278"/>
        <v/>
      </c>
      <c r="AO877" s="212" t="str">
        <f t="shared" si="279"/>
        <v/>
      </c>
    </row>
    <row r="878" spans="1:41" x14ac:dyDescent="0.25">
      <c r="A878" s="72">
        <v>877</v>
      </c>
      <c r="B878" s="214"/>
      <c r="C878" s="214"/>
      <c r="D878" s="204"/>
      <c r="E878" s="204"/>
      <c r="F878" s="151"/>
      <c r="G878" s="151"/>
      <c r="H878" s="36"/>
      <c r="I878" s="80"/>
      <c r="J878" s="80"/>
      <c r="K878" s="81"/>
      <c r="L878" s="152"/>
      <c r="M878" s="152"/>
      <c r="N878" s="215"/>
      <c r="O878" s="152"/>
      <c r="P878" s="80"/>
      <c r="Q878" s="37" t="str">
        <f t="shared" si="268"/>
        <v/>
      </c>
      <c r="R878" s="37" t="str">
        <f t="shared" si="269"/>
        <v/>
      </c>
      <c r="S878" s="37" t="str">
        <f t="shared" si="270"/>
        <v/>
      </c>
      <c r="T878" s="69" t="str">
        <f t="shared" si="271"/>
        <v/>
      </c>
      <c r="U878" s="37" t="str">
        <f t="shared" si="265"/>
        <v/>
      </c>
      <c r="V878" s="37" t="str">
        <f t="shared" si="266"/>
        <v/>
      </c>
      <c r="W878" s="206" t="str">
        <f t="shared" si="283"/>
        <v/>
      </c>
      <c r="X878" s="206" t="str">
        <f t="shared" si="284"/>
        <v/>
      </c>
      <c r="Y878" s="37" t="str">
        <f t="shared" si="281"/>
        <v/>
      </c>
      <c r="Z878" s="37" t="str">
        <f t="shared" si="282"/>
        <v/>
      </c>
      <c r="AA878" s="38" t="str">
        <f t="shared" si="272"/>
        <v/>
      </c>
      <c r="AB878" s="39" t="str">
        <f t="shared" si="273"/>
        <v/>
      </c>
      <c r="AC878" s="146" t="str">
        <f>IF(ISBLANK($F878),"",IF(ISNA(VBLookup($F878,Сектора!$B$2:$G$6725,4)),"Unknown",VBLookup($F878,Сектора!$B$2:$G$6725,4)))</f>
        <v/>
      </c>
      <c r="AD878" s="146" t="str">
        <f>IF(ISBLANK($F878),"",IF(ISNA(VBLookup($F878,Сектора!$B$2:$G$6725,3)),"Unknown",VBLookup($F878,Сектора!$B$2:$G$6725,3)))</f>
        <v/>
      </c>
      <c r="AE878" s="146" t="str">
        <f>IF(ISBLANK($F878),"",IF(ISNA(VBLookup($F878,Сектора!$B$2:$G$6725,6)),"Unknown",VBLookup($F878,Сектора!$B$2:$G$6725,6)))</f>
        <v/>
      </c>
      <c r="AF878" s="146" t="str">
        <f>IF(ISNUMBER($B878),VBLookup(WEEKDAY($B878,2),Служебный!$I$2:$J$8,2),"")</f>
        <v/>
      </c>
      <c r="AG878" s="38" t="str">
        <f t="shared" si="274"/>
        <v/>
      </c>
      <c r="AH878" s="146" t="str">
        <f>IF(ISNUMBER($B878),VBLookup(MONTH($B878),Служебный!$L$2:$M$13,2),"")</f>
        <v/>
      </c>
      <c r="AI878" s="38" t="str">
        <f t="shared" si="275"/>
        <v/>
      </c>
      <c r="AJ878" s="210" t="str">
        <f t="shared" si="276"/>
        <v/>
      </c>
      <c r="AK878" s="211" t="str">
        <f t="shared" si="267"/>
        <v/>
      </c>
      <c r="AL878" s="212" t="str">
        <f t="shared" si="277"/>
        <v/>
      </c>
      <c r="AM878" s="213" t="str">
        <f t="shared" si="280"/>
        <v/>
      </c>
      <c r="AN878" s="213" t="str">
        <f t="shared" si="278"/>
        <v/>
      </c>
      <c r="AO878" s="212" t="str">
        <f t="shared" si="279"/>
        <v/>
      </c>
    </row>
    <row r="879" spans="1:41" x14ac:dyDescent="0.25">
      <c r="A879" s="72">
        <v>878</v>
      </c>
      <c r="B879" s="214"/>
      <c r="C879" s="214"/>
      <c r="D879" s="204"/>
      <c r="E879" s="204"/>
      <c r="F879" s="151"/>
      <c r="G879" s="151"/>
      <c r="H879" s="36"/>
      <c r="I879" s="80"/>
      <c r="J879" s="80"/>
      <c r="K879" s="81"/>
      <c r="L879" s="152"/>
      <c r="M879" s="152"/>
      <c r="N879" s="215"/>
      <c r="O879" s="152"/>
      <c r="P879" s="80"/>
      <c r="Q879" s="37" t="str">
        <f t="shared" si="268"/>
        <v/>
      </c>
      <c r="R879" s="37" t="str">
        <f t="shared" si="269"/>
        <v/>
      </c>
      <c r="S879" s="37" t="str">
        <f t="shared" si="270"/>
        <v/>
      </c>
      <c r="T879" s="69" t="str">
        <f t="shared" si="271"/>
        <v/>
      </c>
      <c r="U879" s="37" t="str">
        <f t="shared" si="265"/>
        <v/>
      </c>
      <c r="V879" s="37" t="str">
        <f t="shared" si="266"/>
        <v/>
      </c>
      <c r="W879" s="206" t="str">
        <f t="shared" si="283"/>
        <v/>
      </c>
      <c r="X879" s="206" t="str">
        <f t="shared" si="284"/>
        <v/>
      </c>
      <c r="Y879" s="37" t="str">
        <f t="shared" si="281"/>
        <v/>
      </c>
      <c r="Z879" s="37" t="str">
        <f t="shared" si="282"/>
        <v/>
      </c>
      <c r="AA879" s="38" t="str">
        <f t="shared" si="272"/>
        <v/>
      </c>
      <c r="AB879" s="39" t="str">
        <f t="shared" si="273"/>
        <v/>
      </c>
      <c r="AC879" s="146" t="str">
        <f>IF(ISBLANK($F879),"",IF(ISNA(VBLookup($F879,Сектора!$B$2:$G$6725,4)),"Unknown",VBLookup($F879,Сектора!$B$2:$G$6725,4)))</f>
        <v/>
      </c>
      <c r="AD879" s="146" t="str">
        <f>IF(ISBLANK($F879),"",IF(ISNA(VBLookup($F879,Сектора!$B$2:$G$6725,3)),"Unknown",VBLookup($F879,Сектора!$B$2:$G$6725,3)))</f>
        <v/>
      </c>
      <c r="AE879" s="146" t="str">
        <f>IF(ISBLANK($F879),"",IF(ISNA(VBLookup($F879,Сектора!$B$2:$G$6725,6)),"Unknown",VBLookup($F879,Сектора!$B$2:$G$6725,6)))</f>
        <v/>
      </c>
      <c r="AF879" s="146" t="str">
        <f>IF(ISNUMBER($B879),VBLookup(WEEKDAY($B879,2),Служебный!$I$2:$J$8,2),"")</f>
        <v/>
      </c>
      <c r="AG879" s="38" t="str">
        <f t="shared" si="274"/>
        <v/>
      </c>
      <c r="AH879" s="146" t="str">
        <f>IF(ISNUMBER($B879),VBLookup(MONTH($B879),Служебный!$L$2:$M$13,2),"")</f>
        <v/>
      </c>
      <c r="AI879" s="38" t="str">
        <f t="shared" si="275"/>
        <v/>
      </c>
      <c r="AJ879" s="210" t="str">
        <f t="shared" si="276"/>
        <v/>
      </c>
      <c r="AK879" s="211" t="str">
        <f t="shared" si="267"/>
        <v/>
      </c>
      <c r="AL879" s="212" t="str">
        <f t="shared" si="277"/>
        <v/>
      </c>
      <c r="AM879" s="213" t="str">
        <f t="shared" si="280"/>
        <v/>
      </c>
      <c r="AN879" s="213" t="str">
        <f t="shared" si="278"/>
        <v/>
      </c>
      <c r="AO879" s="212" t="str">
        <f t="shared" si="279"/>
        <v/>
      </c>
    </row>
    <row r="880" spans="1:41" x14ac:dyDescent="0.25">
      <c r="A880" s="72">
        <v>879</v>
      </c>
      <c r="B880" s="214"/>
      <c r="C880" s="214"/>
      <c r="D880" s="204"/>
      <c r="E880" s="204"/>
      <c r="F880" s="151"/>
      <c r="G880" s="151"/>
      <c r="H880" s="36"/>
      <c r="I880" s="80"/>
      <c r="J880" s="80"/>
      <c r="K880" s="81"/>
      <c r="L880" s="152"/>
      <c r="M880" s="152"/>
      <c r="N880" s="215"/>
      <c r="O880" s="152"/>
      <c r="P880" s="80"/>
      <c r="Q880" s="37" t="str">
        <f t="shared" si="268"/>
        <v/>
      </c>
      <c r="R880" s="37" t="str">
        <f t="shared" si="269"/>
        <v/>
      </c>
      <c r="S880" s="37" t="str">
        <f t="shared" si="270"/>
        <v/>
      </c>
      <c r="T880" s="69" t="str">
        <f t="shared" si="271"/>
        <v/>
      </c>
      <c r="U880" s="37" t="str">
        <f t="shared" si="265"/>
        <v/>
      </c>
      <c r="V880" s="37" t="str">
        <f t="shared" si="266"/>
        <v/>
      </c>
      <c r="W880" s="206" t="str">
        <f t="shared" si="283"/>
        <v/>
      </c>
      <c r="X880" s="206" t="str">
        <f t="shared" si="284"/>
        <v/>
      </c>
      <c r="Y880" s="37" t="str">
        <f t="shared" si="281"/>
        <v/>
      </c>
      <c r="Z880" s="37" t="str">
        <f t="shared" si="282"/>
        <v/>
      </c>
      <c r="AA880" s="38" t="str">
        <f t="shared" si="272"/>
        <v/>
      </c>
      <c r="AB880" s="39" t="str">
        <f t="shared" si="273"/>
        <v/>
      </c>
      <c r="AC880" s="146" t="str">
        <f>IF(ISBLANK($F880),"",IF(ISNA(VBLookup($F880,Сектора!$B$2:$G$6725,4)),"Unknown",VBLookup($F880,Сектора!$B$2:$G$6725,4)))</f>
        <v/>
      </c>
      <c r="AD880" s="146" t="str">
        <f>IF(ISBLANK($F880),"",IF(ISNA(VBLookup($F880,Сектора!$B$2:$G$6725,3)),"Unknown",VBLookup($F880,Сектора!$B$2:$G$6725,3)))</f>
        <v/>
      </c>
      <c r="AE880" s="146" t="str">
        <f>IF(ISBLANK($F880),"",IF(ISNA(VBLookup($F880,Сектора!$B$2:$G$6725,6)),"Unknown",VBLookup($F880,Сектора!$B$2:$G$6725,6)))</f>
        <v/>
      </c>
      <c r="AF880" s="146" t="str">
        <f>IF(ISNUMBER($B880),VBLookup(WEEKDAY($B880,2),Служебный!$I$2:$J$8,2),"")</f>
        <v/>
      </c>
      <c r="AG880" s="38" t="str">
        <f t="shared" si="274"/>
        <v/>
      </c>
      <c r="AH880" s="146" t="str">
        <f>IF(ISNUMBER($B880),VBLookup(MONTH($B880),Служебный!$L$2:$M$13,2),"")</f>
        <v/>
      </c>
      <c r="AI880" s="38" t="str">
        <f t="shared" si="275"/>
        <v/>
      </c>
      <c r="AJ880" s="210" t="str">
        <f t="shared" si="276"/>
        <v/>
      </c>
      <c r="AK880" s="211" t="str">
        <f t="shared" si="267"/>
        <v/>
      </c>
      <c r="AL880" s="212" t="str">
        <f t="shared" si="277"/>
        <v/>
      </c>
      <c r="AM880" s="213" t="str">
        <f t="shared" si="280"/>
        <v/>
      </c>
      <c r="AN880" s="213" t="str">
        <f t="shared" si="278"/>
        <v/>
      </c>
      <c r="AO880" s="212" t="str">
        <f t="shared" si="279"/>
        <v/>
      </c>
    </row>
    <row r="881" spans="1:41" x14ac:dyDescent="0.25">
      <c r="A881" s="72">
        <v>880</v>
      </c>
      <c r="B881" s="214"/>
      <c r="C881" s="214"/>
      <c r="D881" s="204"/>
      <c r="E881" s="204"/>
      <c r="F881" s="151"/>
      <c r="G881" s="151"/>
      <c r="H881" s="36"/>
      <c r="I881" s="80"/>
      <c r="J881" s="80"/>
      <c r="K881" s="81"/>
      <c r="L881" s="152"/>
      <c r="M881" s="152"/>
      <c r="N881" s="215"/>
      <c r="O881" s="152"/>
      <c r="P881" s="80"/>
      <c r="Q881" s="37" t="str">
        <f t="shared" si="268"/>
        <v/>
      </c>
      <c r="R881" s="37" t="str">
        <f t="shared" si="269"/>
        <v/>
      </c>
      <c r="S881" s="37" t="str">
        <f t="shared" si="270"/>
        <v/>
      </c>
      <c r="T881" s="69" t="str">
        <f t="shared" si="271"/>
        <v/>
      </c>
      <c r="U881" s="37" t="str">
        <f t="shared" si="265"/>
        <v/>
      </c>
      <c r="V881" s="37" t="str">
        <f t="shared" si="266"/>
        <v/>
      </c>
      <c r="W881" s="206" t="str">
        <f t="shared" si="283"/>
        <v/>
      </c>
      <c r="X881" s="206" t="str">
        <f t="shared" si="284"/>
        <v/>
      </c>
      <c r="Y881" s="37" t="str">
        <f t="shared" si="281"/>
        <v/>
      </c>
      <c r="Z881" s="37" t="str">
        <f t="shared" si="282"/>
        <v/>
      </c>
      <c r="AA881" s="38" t="str">
        <f t="shared" si="272"/>
        <v/>
      </c>
      <c r="AB881" s="39" t="str">
        <f t="shared" si="273"/>
        <v/>
      </c>
      <c r="AC881" s="146" t="str">
        <f>IF(ISBLANK($F881),"",IF(ISNA(VBLookup($F881,Сектора!$B$2:$G$6725,4)),"Unknown",VBLookup($F881,Сектора!$B$2:$G$6725,4)))</f>
        <v/>
      </c>
      <c r="AD881" s="146" t="str">
        <f>IF(ISBLANK($F881),"",IF(ISNA(VBLookup($F881,Сектора!$B$2:$G$6725,3)),"Unknown",VBLookup($F881,Сектора!$B$2:$G$6725,3)))</f>
        <v/>
      </c>
      <c r="AE881" s="146" t="str">
        <f>IF(ISBLANK($F881),"",IF(ISNA(VBLookup($F881,Сектора!$B$2:$G$6725,6)),"Unknown",VBLookup($F881,Сектора!$B$2:$G$6725,6)))</f>
        <v/>
      </c>
      <c r="AF881" s="146" t="str">
        <f>IF(ISNUMBER($B881),VBLookup(WEEKDAY($B881,2),Служебный!$I$2:$J$8,2),"")</f>
        <v/>
      </c>
      <c r="AG881" s="38" t="str">
        <f t="shared" si="274"/>
        <v/>
      </c>
      <c r="AH881" s="146" t="str">
        <f>IF(ISNUMBER($B881),VBLookup(MONTH($B881),Служебный!$L$2:$M$13,2),"")</f>
        <v/>
      </c>
      <c r="AI881" s="38" t="str">
        <f t="shared" si="275"/>
        <v/>
      </c>
      <c r="AJ881" s="210" t="str">
        <f t="shared" si="276"/>
        <v/>
      </c>
      <c r="AK881" s="211" t="str">
        <f t="shared" si="267"/>
        <v/>
      </c>
      <c r="AL881" s="212" t="str">
        <f t="shared" si="277"/>
        <v/>
      </c>
      <c r="AM881" s="213" t="str">
        <f t="shared" si="280"/>
        <v/>
      </c>
      <c r="AN881" s="213" t="str">
        <f t="shared" si="278"/>
        <v/>
      </c>
      <c r="AO881" s="212" t="str">
        <f t="shared" si="279"/>
        <v/>
      </c>
    </row>
    <row r="882" spans="1:41" x14ac:dyDescent="0.25">
      <c r="A882" s="72">
        <v>881</v>
      </c>
      <c r="B882" s="214"/>
      <c r="C882" s="214"/>
      <c r="D882" s="204"/>
      <c r="E882" s="204"/>
      <c r="F882" s="151"/>
      <c r="G882" s="151"/>
      <c r="H882" s="36"/>
      <c r="I882" s="80"/>
      <c r="J882" s="80"/>
      <c r="K882" s="81"/>
      <c r="L882" s="152"/>
      <c r="M882" s="152"/>
      <c r="N882" s="215"/>
      <c r="O882" s="152"/>
      <c r="P882" s="80"/>
      <c r="Q882" s="37" t="str">
        <f t="shared" si="268"/>
        <v/>
      </c>
      <c r="R882" s="37" t="str">
        <f t="shared" si="269"/>
        <v/>
      </c>
      <c r="S882" s="37" t="str">
        <f t="shared" si="270"/>
        <v/>
      </c>
      <c r="T882" s="69" t="str">
        <f t="shared" si="271"/>
        <v/>
      </c>
      <c r="U882" s="37" t="str">
        <f t="shared" si="265"/>
        <v/>
      </c>
      <c r="V882" s="37" t="str">
        <f t="shared" si="266"/>
        <v/>
      </c>
      <c r="W882" s="206" t="str">
        <f t="shared" si="283"/>
        <v/>
      </c>
      <c r="X882" s="206" t="str">
        <f t="shared" si="284"/>
        <v/>
      </c>
      <c r="Y882" s="37" t="str">
        <f t="shared" si="281"/>
        <v/>
      </c>
      <c r="Z882" s="37" t="str">
        <f t="shared" si="282"/>
        <v/>
      </c>
      <c r="AA882" s="38" t="str">
        <f t="shared" si="272"/>
        <v/>
      </c>
      <c r="AB882" s="39" t="str">
        <f t="shared" si="273"/>
        <v/>
      </c>
      <c r="AC882" s="146" t="str">
        <f>IF(ISBLANK($F882),"",IF(ISNA(VBLookup($F882,Сектора!$B$2:$G$6725,4)),"Unknown",VBLookup($F882,Сектора!$B$2:$G$6725,4)))</f>
        <v/>
      </c>
      <c r="AD882" s="146" t="str">
        <f>IF(ISBLANK($F882),"",IF(ISNA(VBLookup($F882,Сектора!$B$2:$G$6725,3)),"Unknown",VBLookup($F882,Сектора!$B$2:$G$6725,3)))</f>
        <v/>
      </c>
      <c r="AE882" s="146" t="str">
        <f>IF(ISBLANK($F882),"",IF(ISNA(VBLookup($F882,Сектора!$B$2:$G$6725,6)),"Unknown",VBLookup($F882,Сектора!$B$2:$G$6725,6)))</f>
        <v/>
      </c>
      <c r="AF882" s="146" t="str">
        <f>IF(ISNUMBER($B882),VBLookup(WEEKDAY($B882,2),Служебный!$I$2:$J$8,2),"")</f>
        <v/>
      </c>
      <c r="AG882" s="38" t="str">
        <f t="shared" si="274"/>
        <v/>
      </c>
      <c r="AH882" s="146" t="str">
        <f>IF(ISNUMBER($B882),VBLookup(MONTH($B882),Служебный!$L$2:$M$13,2),"")</f>
        <v/>
      </c>
      <c r="AI882" s="38" t="str">
        <f t="shared" si="275"/>
        <v/>
      </c>
      <c r="AJ882" s="210" t="str">
        <f t="shared" si="276"/>
        <v/>
      </c>
      <c r="AK882" s="211" t="str">
        <f t="shared" si="267"/>
        <v/>
      </c>
      <c r="AL882" s="212" t="str">
        <f t="shared" si="277"/>
        <v/>
      </c>
      <c r="AM882" s="213" t="str">
        <f t="shared" si="280"/>
        <v/>
      </c>
      <c r="AN882" s="213" t="str">
        <f t="shared" si="278"/>
        <v/>
      </c>
      <c r="AO882" s="212" t="str">
        <f t="shared" si="279"/>
        <v/>
      </c>
    </row>
    <row r="883" spans="1:41" x14ac:dyDescent="0.25">
      <c r="A883" s="72">
        <v>882</v>
      </c>
      <c r="B883" s="214"/>
      <c r="C883" s="214"/>
      <c r="D883" s="204"/>
      <c r="E883" s="204"/>
      <c r="F883" s="151"/>
      <c r="G883" s="151"/>
      <c r="H883" s="36"/>
      <c r="I883" s="80"/>
      <c r="J883" s="80"/>
      <c r="K883" s="81"/>
      <c r="L883" s="152"/>
      <c r="M883" s="152"/>
      <c r="N883" s="215"/>
      <c r="O883" s="152"/>
      <c r="P883" s="80"/>
      <c r="Q883" s="37" t="str">
        <f t="shared" si="268"/>
        <v/>
      </c>
      <c r="R883" s="37" t="str">
        <f t="shared" si="269"/>
        <v/>
      </c>
      <c r="S883" s="37" t="str">
        <f t="shared" si="270"/>
        <v/>
      </c>
      <c r="T883" s="69" t="str">
        <f t="shared" si="271"/>
        <v/>
      </c>
      <c r="U883" s="37" t="str">
        <f t="shared" si="265"/>
        <v/>
      </c>
      <c r="V883" s="37" t="str">
        <f t="shared" si="266"/>
        <v/>
      </c>
      <c r="W883" s="206" t="str">
        <f t="shared" si="283"/>
        <v/>
      </c>
      <c r="X883" s="206" t="str">
        <f t="shared" si="284"/>
        <v/>
      </c>
      <c r="Y883" s="37" t="str">
        <f t="shared" si="281"/>
        <v/>
      </c>
      <c r="Z883" s="37" t="str">
        <f t="shared" si="282"/>
        <v/>
      </c>
      <c r="AA883" s="38" t="str">
        <f t="shared" si="272"/>
        <v/>
      </c>
      <c r="AB883" s="39" t="str">
        <f t="shared" si="273"/>
        <v/>
      </c>
      <c r="AC883" s="146" t="str">
        <f>IF(ISBLANK($F883),"",IF(ISNA(VBLookup($F883,Сектора!$B$2:$G$6725,4)),"Unknown",VBLookup($F883,Сектора!$B$2:$G$6725,4)))</f>
        <v/>
      </c>
      <c r="AD883" s="146" t="str">
        <f>IF(ISBLANK($F883),"",IF(ISNA(VBLookup($F883,Сектора!$B$2:$G$6725,3)),"Unknown",VBLookup($F883,Сектора!$B$2:$G$6725,3)))</f>
        <v/>
      </c>
      <c r="AE883" s="146" t="str">
        <f>IF(ISBLANK($F883),"",IF(ISNA(VBLookup($F883,Сектора!$B$2:$G$6725,6)),"Unknown",VBLookup($F883,Сектора!$B$2:$G$6725,6)))</f>
        <v/>
      </c>
      <c r="AF883" s="146" t="str">
        <f>IF(ISNUMBER($B883),VBLookup(WEEKDAY($B883,2),Служебный!$I$2:$J$8,2),"")</f>
        <v/>
      </c>
      <c r="AG883" s="38" t="str">
        <f t="shared" si="274"/>
        <v/>
      </c>
      <c r="AH883" s="146" t="str">
        <f>IF(ISNUMBER($B883),VBLookup(MONTH($B883),Служебный!$L$2:$M$13,2),"")</f>
        <v/>
      </c>
      <c r="AI883" s="38" t="str">
        <f t="shared" si="275"/>
        <v/>
      </c>
      <c r="AJ883" s="210" t="str">
        <f t="shared" si="276"/>
        <v/>
      </c>
      <c r="AK883" s="211" t="str">
        <f t="shared" si="267"/>
        <v/>
      </c>
      <c r="AL883" s="212" t="str">
        <f t="shared" si="277"/>
        <v/>
      </c>
      <c r="AM883" s="213" t="str">
        <f t="shared" si="280"/>
        <v/>
      </c>
      <c r="AN883" s="213" t="str">
        <f t="shared" si="278"/>
        <v/>
      </c>
      <c r="AO883" s="212" t="str">
        <f t="shared" si="279"/>
        <v/>
      </c>
    </row>
    <row r="884" spans="1:41" x14ac:dyDescent="0.25">
      <c r="A884" s="72">
        <v>883</v>
      </c>
      <c r="B884" s="214"/>
      <c r="C884" s="214"/>
      <c r="D884" s="204"/>
      <c r="E884" s="204"/>
      <c r="F884" s="151"/>
      <c r="G884" s="151"/>
      <c r="H884" s="36"/>
      <c r="I884" s="80"/>
      <c r="J884" s="80"/>
      <c r="K884" s="81"/>
      <c r="L884" s="152"/>
      <c r="M884" s="152"/>
      <c r="N884" s="215"/>
      <c r="O884" s="152"/>
      <c r="P884" s="80"/>
      <c r="Q884" s="37" t="str">
        <f t="shared" si="268"/>
        <v/>
      </c>
      <c r="R884" s="37" t="str">
        <f t="shared" si="269"/>
        <v/>
      </c>
      <c r="S884" s="37" t="str">
        <f t="shared" si="270"/>
        <v/>
      </c>
      <c r="T884" s="69" t="str">
        <f t="shared" si="271"/>
        <v/>
      </c>
      <c r="U884" s="37" t="str">
        <f t="shared" si="265"/>
        <v/>
      </c>
      <c r="V884" s="37" t="str">
        <f t="shared" si="266"/>
        <v/>
      </c>
      <c r="W884" s="206" t="str">
        <f t="shared" si="283"/>
        <v/>
      </c>
      <c r="X884" s="206" t="str">
        <f t="shared" si="284"/>
        <v/>
      </c>
      <c r="Y884" s="37" t="str">
        <f t="shared" si="281"/>
        <v/>
      </c>
      <c r="Z884" s="37" t="str">
        <f t="shared" si="282"/>
        <v/>
      </c>
      <c r="AA884" s="38" t="str">
        <f t="shared" si="272"/>
        <v/>
      </c>
      <c r="AB884" s="39" t="str">
        <f t="shared" si="273"/>
        <v/>
      </c>
      <c r="AC884" s="146" t="str">
        <f>IF(ISBLANK($F884),"",IF(ISNA(VBLookup($F884,Сектора!$B$2:$G$6725,4)),"Unknown",VBLookup($F884,Сектора!$B$2:$G$6725,4)))</f>
        <v/>
      </c>
      <c r="AD884" s="146" t="str">
        <f>IF(ISBLANK($F884),"",IF(ISNA(VBLookup($F884,Сектора!$B$2:$G$6725,3)),"Unknown",VBLookup($F884,Сектора!$B$2:$G$6725,3)))</f>
        <v/>
      </c>
      <c r="AE884" s="146" t="str">
        <f>IF(ISBLANK($F884),"",IF(ISNA(VBLookup($F884,Сектора!$B$2:$G$6725,6)),"Unknown",VBLookup($F884,Сектора!$B$2:$G$6725,6)))</f>
        <v/>
      </c>
      <c r="AF884" s="146" t="str">
        <f>IF(ISNUMBER($B884),VBLookup(WEEKDAY($B884,2),Служебный!$I$2:$J$8,2),"")</f>
        <v/>
      </c>
      <c r="AG884" s="38" t="str">
        <f t="shared" si="274"/>
        <v/>
      </c>
      <c r="AH884" s="146" t="str">
        <f>IF(ISNUMBER($B884),VBLookup(MONTH($B884),Служебный!$L$2:$M$13,2),"")</f>
        <v/>
      </c>
      <c r="AI884" s="38" t="str">
        <f t="shared" si="275"/>
        <v/>
      </c>
      <c r="AJ884" s="210" t="str">
        <f t="shared" si="276"/>
        <v/>
      </c>
      <c r="AK884" s="211" t="str">
        <f t="shared" si="267"/>
        <v/>
      </c>
      <c r="AL884" s="212" t="str">
        <f t="shared" si="277"/>
        <v/>
      </c>
      <c r="AM884" s="213" t="str">
        <f t="shared" si="280"/>
        <v/>
      </c>
      <c r="AN884" s="213" t="str">
        <f t="shared" si="278"/>
        <v/>
      </c>
      <c r="AO884" s="212" t="str">
        <f t="shared" si="279"/>
        <v/>
      </c>
    </row>
    <row r="885" spans="1:41" x14ac:dyDescent="0.25">
      <c r="A885" s="72">
        <v>884</v>
      </c>
      <c r="B885" s="214"/>
      <c r="C885" s="214"/>
      <c r="D885" s="204"/>
      <c r="E885" s="204"/>
      <c r="F885" s="151"/>
      <c r="G885" s="151"/>
      <c r="H885" s="36"/>
      <c r="I885" s="80"/>
      <c r="J885" s="80"/>
      <c r="K885" s="81"/>
      <c r="L885" s="152"/>
      <c r="M885" s="152"/>
      <c r="N885" s="215"/>
      <c r="O885" s="152"/>
      <c r="P885" s="80"/>
      <c r="Q885" s="37" t="str">
        <f t="shared" si="268"/>
        <v/>
      </c>
      <c r="R885" s="37" t="str">
        <f t="shared" si="269"/>
        <v/>
      </c>
      <c r="S885" s="37" t="str">
        <f t="shared" si="270"/>
        <v/>
      </c>
      <c r="T885" s="69" t="str">
        <f t="shared" si="271"/>
        <v/>
      </c>
      <c r="U885" s="37" t="str">
        <f t="shared" si="265"/>
        <v/>
      </c>
      <c r="V885" s="37" t="str">
        <f t="shared" si="266"/>
        <v/>
      </c>
      <c r="W885" s="206" t="str">
        <f t="shared" si="283"/>
        <v/>
      </c>
      <c r="X885" s="206" t="str">
        <f t="shared" si="284"/>
        <v/>
      </c>
      <c r="Y885" s="37" t="str">
        <f t="shared" si="281"/>
        <v/>
      </c>
      <c r="Z885" s="37" t="str">
        <f t="shared" si="282"/>
        <v/>
      </c>
      <c r="AA885" s="38" t="str">
        <f t="shared" si="272"/>
        <v/>
      </c>
      <c r="AB885" s="39" t="str">
        <f t="shared" si="273"/>
        <v/>
      </c>
      <c r="AC885" s="146" t="str">
        <f>IF(ISBLANK($F885),"",IF(ISNA(VBLookup($F885,Сектора!$B$2:$G$6725,4)),"Unknown",VBLookup($F885,Сектора!$B$2:$G$6725,4)))</f>
        <v/>
      </c>
      <c r="AD885" s="146" t="str">
        <f>IF(ISBLANK($F885),"",IF(ISNA(VBLookup($F885,Сектора!$B$2:$G$6725,3)),"Unknown",VBLookup($F885,Сектора!$B$2:$G$6725,3)))</f>
        <v/>
      </c>
      <c r="AE885" s="146" t="str">
        <f>IF(ISBLANK($F885),"",IF(ISNA(VBLookup($F885,Сектора!$B$2:$G$6725,6)),"Unknown",VBLookup($F885,Сектора!$B$2:$G$6725,6)))</f>
        <v/>
      </c>
      <c r="AF885" s="146" t="str">
        <f>IF(ISNUMBER($B885),VBLookup(WEEKDAY($B885,2),Служебный!$I$2:$J$8,2),"")</f>
        <v/>
      </c>
      <c r="AG885" s="38" t="str">
        <f t="shared" si="274"/>
        <v/>
      </c>
      <c r="AH885" s="146" t="str">
        <f>IF(ISNUMBER($B885),VBLookup(MONTH($B885),Служебный!$L$2:$M$13,2),"")</f>
        <v/>
      </c>
      <c r="AI885" s="38" t="str">
        <f t="shared" si="275"/>
        <v/>
      </c>
      <c r="AJ885" s="210" t="str">
        <f t="shared" si="276"/>
        <v/>
      </c>
      <c r="AK885" s="211" t="str">
        <f t="shared" si="267"/>
        <v/>
      </c>
      <c r="AL885" s="212" t="str">
        <f t="shared" si="277"/>
        <v/>
      </c>
      <c r="AM885" s="213" t="str">
        <f t="shared" si="280"/>
        <v/>
      </c>
      <c r="AN885" s="213" t="str">
        <f t="shared" si="278"/>
        <v/>
      </c>
      <c r="AO885" s="212" t="str">
        <f t="shared" si="279"/>
        <v/>
      </c>
    </row>
    <row r="886" spans="1:41" x14ac:dyDescent="0.25">
      <c r="A886" s="72">
        <v>885</v>
      </c>
      <c r="B886" s="214"/>
      <c r="C886" s="214"/>
      <c r="D886" s="204"/>
      <c r="E886" s="204"/>
      <c r="F886" s="151"/>
      <c r="G886" s="151"/>
      <c r="H886" s="36"/>
      <c r="I886" s="80"/>
      <c r="J886" s="80"/>
      <c r="K886" s="81"/>
      <c r="L886" s="152"/>
      <c r="M886" s="152"/>
      <c r="N886" s="215"/>
      <c r="O886" s="152"/>
      <c r="P886" s="80"/>
      <c r="Q886" s="37" t="str">
        <f t="shared" si="268"/>
        <v/>
      </c>
      <c r="R886" s="37" t="str">
        <f t="shared" si="269"/>
        <v/>
      </c>
      <c r="S886" s="37" t="str">
        <f t="shared" si="270"/>
        <v/>
      </c>
      <c r="T886" s="69" t="str">
        <f t="shared" si="271"/>
        <v/>
      </c>
      <c r="U886" s="37" t="str">
        <f t="shared" si="265"/>
        <v/>
      </c>
      <c r="V886" s="37" t="str">
        <f t="shared" si="266"/>
        <v/>
      </c>
      <c r="W886" s="206" t="str">
        <f t="shared" si="283"/>
        <v/>
      </c>
      <c r="X886" s="206" t="str">
        <f t="shared" si="284"/>
        <v/>
      </c>
      <c r="Y886" s="37" t="str">
        <f t="shared" si="281"/>
        <v/>
      </c>
      <c r="Z886" s="37" t="str">
        <f t="shared" si="282"/>
        <v/>
      </c>
      <c r="AA886" s="38" t="str">
        <f t="shared" si="272"/>
        <v/>
      </c>
      <c r="AB886" s="39" t="str">
        <f t="shared" si="273"/>
        <v/>
      </c>
      <c r="AC886" s="146" t="str">
        <f>IF(ISBLANK($F886),"",IF(ISNA(VBLookup($F886,Сектора!$B$2:$G$6725,4)),"Unknown",VBLookup($F886,Сектора!$B$2:$G$6725,4)))</f>
        <v/>
      </c>
      <c r="AD886" s="146" t="str">
        <f>IF(ISBLANK($F886),"",IF(ISNA(VBLookup($F886,Сектора!$B$2:$G$6725,3)),"Unknown",VBLookup($F886,Сектора!$B$2:$G$6725,3)))</f>
        <v/>
      </c>
      <c r="AE886" s="146" t="str">
        <f>IF(ISBLANK($F886),"",IF(ISNA(VBLookup($F886,Сектора!$B$2:$G$6725,6)),"Unknown",VBLookup($F886,Сектора!$B$2:$G$6725,6)))</f>
        <v/>
      </c>
      <c r="AF886" s="146" t="str">
        <f>IF(ISNUMBER($B886),VBLookup(WEEKDAY($B886,2),Служебный!$I$2:$J$8,2),"")</f>
        <v/>
      </c>
      <c r="AG886" s="38" t="str">
        <f t="shared" si="274"/>
        <v/>
      </c>
      <c r="AH886" s="146" t="str">
        <f>IF(ISNUMBER($B886),VBLookup(MONTH($B886),Служебный!$L$2:$M$13,2),"")</f>
        <v/>
      </c>
      <c r="AI886" s="38" t="str">
        <f t="shared" si="275"/>
        <v/>
      </c>
      <c r="AJ886" s="210" t="str">
        <f t="shared" si="276"/>
        <v/>
      </c>
      <c r="AK886" s="211" t="str">
        <f t="shared" si="267"/>
        <v/>
      </c>
      <c r="AL886" s="212" t="str">
        <f t="shared" si="277"/>
        <v/>
      </c>
      <c r="AM886" s="213" t="str">
        <f t="shared" si="280"/>
        <v/>
      </c>
      <c r="AN886" s="213" t="str">
        <f t="shared" si="278"/>
        <v/>
      </c>
      <c r="AO886" s="212" t="str">
        <f t="shared" si="279"/>
        <v/>
      </c>
    </row>
    <row r="887" spans="1:41" x14ac:dyDescent="0.25">
      <c r="A887" s="72">
        <v>886</v>
      </c>
      <c r="B887" s="214"/>
      <c r="C887" s="214"/>
      <c r="D887" s="204"/>
      <c r="E887" s="204"/>
      <c r="F887" s="151"/>
      <c r="G887" s="151"/>
      <c r="H887" s="36"/>
      <c r="I887" s="80"/>
      <c r="J887" s="80"/>
      <c r="K887" s="81"/>
      <c r="L887" s="152"/>
      <c r="M887" s="152"/>
      <c r="N887" s="215"/>
      <c r="O887" s="152"/>
      <c r="P887" s="80"/>
      <c r="Q887" s="37" t="str">
        <f t="shared" si="268"/>
        <v/>
      </c>
      <c r="R887" s="37" t="str">
        <f t="shared" si="269"/>
        <v/>
      </c>
      <c r="S887" s="37" t="str">
        <f t="shared" si="270"/>
        <v/>
      </c>
      <c r="T887" s="69" t="str">
        <f t="shared" si="271"/>
        <v/>
      </c>
      <c r="U887" s="37" t="str">
        <f t="shared" si="265"/>
        <v/>
      </c>
      <c r="V887" s="37" t="str">
        <f t="shared" si="266"/>
        <v/>
      </c>
      <c r="W887" s="206" t="str">
        <f t="shared" si="283"/>
        <v/>
      </c>
      <c r="X887" s="206" t="str">
        <f t="shared" si="284"/>
        <v/>
      </c>
      <c r="Y887" s="37" t="str">
        <f t="shared" si="281"/>
        <v/>
      </c>
      <c r="Z887" s="37" t="str">
        <f t="shared" si="282"/>
        <v/>
      </c>
      <c r="AA887" s="38" t="str">
        <f t="shared" si="272"/>
        <v/>
      </c>
      <c r="AB887" s="39" t="str">
        <f t="shared" si="273"/>
        <v/>
      </c>
      <c r="AC887" s="146" t="str">
        <f>IF(ISBLANK($F887),"",IF(ISNA(VBLookup($F887,Сектора!$B$2:$G$6725,4)),"Unknown",VBLookup($F887,Сектора!$B$2:$G$6725,4)))</f>
        <v/>
      </c>
      <c r="AD887" s="146" t="str">
        <f>IF(ISBLANK($F887),"",IF(ISNA(VBLookup($F887,Сектора!$B$2:$G$6725,3)),"Unknown",VBLookup($F887,Сектора!$B$2:$G$6725,3)))</f>
        <v/>
      </c>
      <c r="AE887" s="146" t="str">
        <f>IF(ISBLANK($F887),"",IF(ISNA(VBLookup($F887,Сектора!$B$2:$G$6725,6)),"Unknown",VBLookup($F887,Сектора!$B$2:$G$6725,6)))</f>
        <v/>
      </c>
      <c r="AF887" s="146" t="str">
        <f>IF(ISNUMBER($B887),VBLookup(WEEKDAY($B887,2),Служебный!$I$2:$J$8,2),"")</f>
        <v/>
      </c>
      <c r="AG887" s="38" t="str">
        <f t="shared" si="274"/>
        <v/>
      </c>
      <c r="AH887" s="146" t="str">
        <f>IF(ISNUMBER($B887),VBLookup(MONTH($B887),Служебный!$L$2:$M$13,2),"")</f>
        <v/>
      </c>
      <c r="AI887" s="38" t="str">
        <f t="shared" si="275"/>
        <v/>
      </c>
      <c r="AJ887" s="210" t="str">
        <f t="shared" si="276"/>
        <v/>
      </c>
      <c r="AK887" s="211" t="str">
        <f t="shared" si="267"/>
        <v/>
      </c>
      <c r="AL887" s="212" t="str">
        <f t="shared" si="277"/>
        <v/>
      </c>
      <c r="AM887" s="213" t="str">
        <f t="shared" si="280"/>
        <v/>
      </c>
      <c r="AN887" s="213" t="str">
        <f t="shared" si="278"/>
        <v/>
      </c>
      <c r="AO887" s="212" t="str">
        <f t="shared" si="279"/>
        <v/>
      </c>
    </row>
    <row r="888" spans="1:41" x14ac:dyDescent="0.25">
      <c r="A888" s="72">
        <v>887</v>
      </c>
      <c r="B888" s="214"/>
      <c r="C888" s="214"/>
      <c r="D888" s="204"/>
      <c r="E888" s="204"/>
      <c r="F888" s="151"/>
      <c r="G888" s="151"/>
      <c r="H888" s="36"/>
      <c r="I888" s="80"/>
      <c r="J888" s="80"/>
      <c r="K888" s="81"/>
      <c r="L888" s="152"/>
      <c r="M888" s="152"/>
      <c r="N888" s="215"/>
      <c r="O888" s="152"/>
      <c r="P888" s="80"/>
      <c r="Q888" s="37" t="str">
        <f t="shared" si="268"/>
        <v/>
      </c>
      <c r="R888" s="37" t="str">
        <f t="shared" si="269"/>
        <v/>
      </c>
      <c r="S888" s="37" t="str">
        <f t="shared" si="270"/>
        <v/>
      </c>
      <c r="T888" s="69" t="str">
        <f t="shared" si="271"/>
        <v/>
      </c>
      <c r="U888" s="37" t="str">
        <f t="shared" si="265"/>
        <v/>
      </c>
      <c r="V888" s="37" t="str">
        <f t="shared" si="266"/>
        <v/>
      </c>
      <c r="W888" s="206" t="str">
        <f t="shared" si="283"/>
        <v/>
      </c>
      <c r="X888" s="206" t="str">
        <f t="shared" si="284"/>
        <v/>
      </c>
      <c r="Y888" s="37" t="str">
        <f t="shared" si="281"/>
        <v/>
      </c>
      <c r="Z888" s="37" t="str">
        <f t="shared" si="282"/>
        <v/>
      </c>
      <c r="AA888" s="38" t="str">
        <f t="shared" si="272"/>
        <v/>
      </c>
      <c r="AB888" s="39" t="str">
        <f t="shared" si="273"/>
        <v/>
      </c>
      <c r="AC888" s="146" t="str">
        <f>IF(ISBLANK($F888),"",IF(ISNA(VBLookup($F888,Сектора!$B$2:$G$6725,4)),"Unknown",VBLookup($F888,Сектора!$B$2:$G$6725,4)))</f>
        <v/>
      </c>
      <c r="AD888" s="146" t="str">
        <f>IF(ISBLANK($F888),"",IF(ISNA(VBLookup($F888,Сектора!$B$2:$G$6725,3)),"Unknown",VBLookup($F888,Сектора!$B$2:$G$6725,3)))</f>
        <v/>
      </c>
      <c r="AE888" s="146" t="str">
        <f>IF(ISBLANK($F888),"",IF(ISNA(VBLookup($F888,Сектора!$B$2:$G$6725,6)),"Unknown",VBLookup($F888,Сектора!$B$2:$G$6725,6)))</f>
        <v/>
      </c>
      <c r="AF888" s="146" t="str">
        <f>IF(ISNUMBER($B888),VBLookup(WEEKDAY($B888,2),Служебный!$I$2:$J$8,2),"")</f>
        <v/>
      </c>
      <c r="AG888" s="38" t="str">
        <f t="shared" si="274"/>
        <v/>
      </c>
      <c r="AH888" s="146" t="str">
        <f>IF(ISNUMBER($B888),VBLookup(MONTH($B888),Служебный!$L$2:$M$13,2),"")</f>
        <v/>
      </c>
      <c r="AI888" s="38" t="str">
        <f t="shared" si="275"/>
        <v/>
      </c>
      <c r="AJ888" s="210" t="str">
        <f t="shared" si="276"/>
        <v/>
      </c>
      <c r="AK888" s="211" t="str">
        <f t="shared" si="267"/>
        <v/>
      </c>
      <c r="AL888" s="212" t="str">
        <f t="shared" si="277"/>
        <v/>
      </c>
      <c r="AM888" s="213" t="str">
        <f t="shared" si="280"/>
        <v/>
      </c>
      <c r="AN888" s="213" t="str">
        <f t="shared" si="278"/>
        <v/>
      </c>
      <c r="AO888" s="212" t="str">
        <f t="shared" si="279"/>
        <v/>
      </c>
    </row>
    <row r="889" spans="1:41" x14ac:dyDescent="0.25">
      <c r="A889" s="72">
        <v>888</v>
      </c>
      <c r="B889" s="214"/>
      <c r="C889" s="214"/>
      <c r="D889" s="204"/>
      <c r="E889" s="204"/>
      <c r="F889" s="151"/>
      <c r="G889" s="151"/>
      <c r="H889" s="36"/>
      <c r="I889" s="80"/>
      <c r="J889" s="80"/>
      <c r="K889" s="81"/>
      <c r="L889" s="152"/>
      <c r="M889" s="152"/>
      <c r="N889" s="215"/>
      <c r="O889" s="152"/>
      <c r="P889" s="80"/>
      <c r="Q889" s="37" t="str">
        <f t="shared" si="268"/>
        <v/>
      </c>
      <c r="R889" s="37" t="str">
        <f t="shared" si="269"/>
        <v/>
      </c>
      <c r="S889" s="37" t="str">
        <f t="shared" si="270"/>
        <v/>
      </c>
      <c r="T889" s="69" t="str">
        <f t="shared" si="271"/>
        <v/>
      </c>
      <c r="U889" s="37" t="str">
        <f t="shared" si="265"/>
        <v/>
      </c>
      <c r="V889" s="37" t="str">
        <f t="shared" si="266"/>
        <v/>
      </c>
      <c r="W889" s="206" t="str">
        <f t="shared" si="283"/>
        <v/>
      </c>
      <c r="X889" s="206" t="str">
        <f t="shared" si="284"/>
        <v/>
      </c>
      <c r="Y889" s="37" t="str">
        <f t="shared" si="281"/>
        <v/>
      </c>
      <c r="Z889" s="37" t="str">
        <f t="shared" si="282"/>
        <v/>
      </c>
      <c r="AA889" s="38" t="str">
        <f t="shared" si="272"/>
        <v/>
      </c>
      <c r="AB889" s="39" t="str">
        <f t="shared" si="273"/>
        <v/>
      </c>
      <c r="AC889" s="146" t="str">
        <f>IF(ISBLANK($F889),"",IF(ISNA(VBLookup($F889,Сектора!$B$2:$G$6725,4)),"Unknown",VBLookup($F889,Сектора!$B$2:$G$6725,4)))</f>
        <v/>
      </c>
      <c r="AD889" s="146" t="str">
        <f>IF(ISBLANK($F889),"",IF(ISNA(VBLookup($F889,Сектора!$B$2:$G$6725,3)),"Unknown",VBLookup($F889,Сектора!$B$2:$G$6725,3)))</f>
        <v/>
      </c>
      <c r="AE889" s="146" t="str">
        <f>IF(ISBLANK($F889),"",IF(ISNA(VBLookup($F889,Сектора!$B$2:$G$6725,6)),"Unknown",VBLookup($F889,Сектора!$B$2:$G$6725,6)))</f>
        <v/>
      </c>
      <c r="AF889" s="146" t="str">
        <f>IF(ISNUMBER($B889),VBLookup(WEEKDAY($B889,2),Служебный!$I$2:$J$8,2),"")</f>
        <v/>
      </c>
      <c r="AG889" s="38" t="str">
        <f t="shared" si="274"/>
        <v/>
      </c>
      <c r="AH889" s="146" t="str">
        <f>IF(ISNUMBER($B889),VBLookup(MONTH($B889),Служебный!$L$2:$M$13,2),"")</f>
        <v/>
      </c>
      <c r="AI889" s="38" t="str">
        <f t="shared" si="275"/>
        <v/>
      </c>
      <c r="AJ889" s="210" t="str">
        <f t="shared" si="276"/>
        <v/>
      </c>
      <c r="AK889" s="211" t="str">
        <f t="shared" si="267"/>
        <v/>
      </c>
      <c r="AL889" s="212" t="str">
        <f t="shared" si="277"/>
        <v/>
      </c>
      <c r="AM889" s="213" t="str">
        <f t="shared" si="280"/>
        <v/>
      </c>
      <c r="AN889" s="213" t="str">
        <f t="shared" si="278"/>
        <v/>
      </c>
      <c r="AO889" s="212" t="str">
        <f t="shared" si="279"/>
        <v/>
      </c>
    </row>
    <row r="890" spans="1:41" x14ac:dyDescent="0.25">
      <c r="A890" s="72">
        <v>889</v>
      </c>
      <c r="B890" s="214"/>
      <c r="C890" s="214"/>
      <c r="D890" s="204"/>
      <c r="E890" s="204"/>
      <c r="F890" s="151"/>
      <c r="G890" s="151"/>
      <c r="H890" s="36"/>
      <c r="I890" s="80"/>
      <c r="J890" s="80"/>
      <c r="K890" s="81"/>
      <c r="L890" s="152"/>
      <c r="M890" s="152"/>
      <c r="N890" s="215"/>
      <c r="O890" s="152"/>
      <c r="P890" s="80"/>
      <c r="Q890" s="37" t="str">
        <f t="shared" si="268"/>
        <v/>
      </c>
      <c r="R890" s="37" t="str">
        <f t="shared" si="269"/>
        <v/>
      </c>
      <c r="S890" s="37" t="str">
        <f t="shared" si="270"/>
        <v/>
      </c>
      <c r="T890" s="69" t="str">
        <f t="shared" si="271"/>
        <v/>
      </c>
      <c r="U890" s="37" t="str">
        <f t="shared" si="265"/>
        <v/>
      </c>
      <c r="V890" s="37" t="str">
        <f t="shared" si="266"/>
        <v/>
      </c>
      <c r="W890" s="206" t="str">
        <f t="shared" si="283"/>
        <v/>
      </c>
      <c r="X890" s="206" t="str">
        <f t="shared" si="284"/>
        <v/>
      </c>
      <c r="Y890" s="37" t="str">
        <f t="shared" si="281"/>
        <v/>
      </c>
      <c r="Z890" s="37" t="str">
        <f t="shared" si="282"/>
        <v/>
      </c>
      <c r="AA890" s="38" t="str">
        <f t="shared" si="272"/>
        <v/>
      </c>
      <c r="AB890" s="39" t="str">
        <f t="shared" si="273"/>
        <v/>
      </c>
      <c r="AC890" s="146" t="str">
        <f>IF(ISBLANK($F890),"",IF(ISNA(VBLookup($F890,Сектора!$B$2:$G$6725,4)),"Unknown",VBLookup($F890,Сектора!$B$2:$G$6725,4)))</f>
        <v/>
      </c>
      <c r="AD890" s="146" t="str">
        <f>IF(ISBLANK($F890),"",IF(ISNA(VBLookup($F890,Сектора!$B$2:$G$6725,3)),"Unknown",VBLookup($F890,Сектора!$B$2:$G$6725,3)))</f>
        <v/>
      </c>
      <c r="AE890" s="146" t="str">
        <f>IF(ISBLANK($F890),"",IF(ISNA(VBLookup($F890,Сектора!$B$2:$G$6725,6)),"Unknown",VBLookup($F890,Сектора!$B$2:$G$6725,6)))</f>
        <v/>
      </c>
      <c r="AF890" s="146" t="str">
        <f>IF(ISNUMBER($B890),VBLookup(WEEKDAY($B890,2),Служебный!$I$2:$J$8,2),"")</f>
        <v/>
      </c>
      <c r="AG890" s="38" t="str">
        <f t="shared" si="274"/>
        <v/>
      </c>
      <c r="AH890" s="146" t="str">
        <f>IF(ISNUMBER($B890),VBLookup(MONTH($B890),Служебный!$L$2:$M$13,2),"")</f>
        <v/>
      </c>
      <c r="AI890" s="38" t="str">
        <f t="shared" si="275"/>
        <v/>
      </c>
      <c r="AJ890" s="210" t="str">
        <f t="shared" si="276"/>
        <v/>
      </c>
      <c r="AK890" s="211" t="str">
        <f t="shared" si="267"/>
        <v/>
      </c>
      <c r="AL890" s="212" t="str">
        <f t="shared" si="277"/>
        <v/>
      </c>
      <c r="AM890" s="213" t="str">
        <f t="shared" si="280"/>
        <v/>
      </c>
      <c r="AN890" s="213" t="str">
        <f t="shared" si="278"/>
        <v/>
      </c>
      <c r="AO890" s="212" t="str">
        <f t="shared" si="279"/>
        <v/>
      </c>
    </row>
    <row r="891" spans="1:41" x14ac:dyDescent="0.25">
      <c r="A891" s="72">
        <v>890</v>
      </c>
      <c r="B891" s="214"/>
      <c r="C891" s="214"/>
      <c r="D891" s="204"/>
      <c r="E891" s="204"/>
      <c r="F891" s="151"/>
      <c r="G891" s="151"/>
      <c r="H891" s="36"/>
      <c r="I891" s="80"/>
      <c r="J891" s="80"/>
      <c r="K891" s="81"/>
      <c r="L891" s="152"/>
      <c r="M891" s="152"/>
      <c r="N891" s="215"/>
      <c r="O891" s="152"/>
      <c r="P891" s="80"/>
      <c r="Q891" s="37" t="str">
        <f t="shared" si="268"/>
        <v/>
      </c>
      <c r="R891" s="37" t="str">
        <f t="shared" si="269"/>
        <v/>
      </c>
      <c r="S891" s="37" t="str">
        <f t="shared" si="270"/>
        <v/>
      </c>
      <c r="T891" s="69" t="str">
        <f t="shared" si="271"/>
        <v/>
      </c>
      <c r="U891" s="37" t="str">
        <f t="shared" si="265"/>
        <v/>
      </c>
      <c r="V891" s="37" t="str">
        <f t="shared" si="266"/>
        <v/>
      </c>
      <c r="W891" s="206" t="str">
        <f t="shared" si="283"/>
        <v/>
      </c>
      <c r="X891" s="206" t="str">
        <f t="shared" si="284"/>
        <v/>
      </c>
      <c r="Y891" s="37" t="str">
        <f t="shared" si="281"/>
        <v/>
      </c>
      <c r="Z891" s="37" t="str">
        <f t="shared" si="282"/>
        <v/>
      </c>
      <c r="AA891" s="38" t="str">
        <f t="shared" si="272"/>
        <v/>
      </c>
      <c r="AB891" s="39" t="str">
        <f t="shared" si="273"/>
        <v/>
      </c>
      <c r="AC891" s="146" t="str">
        <f>IF(ISBLANK($F891),"",IF(ISNA(VBLookup($F891,Сектора!$B$2:$G$6725,4)),"Unknown",VBLookup($F891,Сектора!$B$2:$G$6725,4)))</f>
        <v/>
      </c>
      <c r="AD891" s="146" t="str">
        <f>IF(ISBLANK($F891),"",IF(ISNA(VBLookup($F891,Сектора!$B$2:$G$6725,3)),"Unknown",VBLookup($F891,Сектора!$B$2:$G$6725,3)))</f>
        <v/>
      </c>
      <c r="AE891" s="146" t="str">
        <f>IF(ISBLANK($F891),"",IF(ISNA(VBLookup($F891,Сектора!$B$2:$G$6725,6)),"Unknown",VBLookup($F891,Сектора!$B$2:$G$6725,6)))</f>
        <v/>
      </c>
      <c r="AF891" s="146" t="str">
        <f>IF(ISNUMBER($B891),VBLookup(WEEKDAY($B891,2),Служебный!$I$2:$J$8,2),"")</f>
        <v/>
      </c>
      <c r="AG891" s="38" t="str">
        <f t="shared" si="274"/>
        <v/>
      </c>
      <c r="AH891" s="146" t="str">
        <f>IF(ISNUMBER($B891),VBLookup(MONTH($B891),Служебный!$L$2:$M$13,2),"")</f>
        <v/>
      </c>
      <c r="AI891" s="38" t="str">
        <f t="shared" si="275"/>
        <v/>
      </c>
      <c r="AJ891" s="210" t="str">
        <f t="shared" si="276"/>
        <v/>
      </c>
      <c r="AK891" s="211" t="str">
        <f t="shared" si="267"/>
        <v/>
      </c>
      <c r="AL891" s="212" t="str">
        <f t="shared" si="277"/>
        <v/>
      </c>
      <c r="AM891" s="213" t="str">
        <f t="shared" si="280"/>
        <v/>
      </c>
      <c r="AN891" s="213" t="str">
        <f t="shared" si="278"/>
        <v/>
      </c>
      <c r="AO891" s="212" t="str">
        <f t="shared" si="279"/>
        <v/>
      </c>
    </row>
    <row r="892" spans="1:41" x14ac:dyDescent="0.25">
      <c r="A892" s="72">
        <v>891</v>
      </c>
      <c r="B892" s="214"/>
      <c r="C892" s="214"/>
      <c r="D892" s="204"/>
      <c r="E892" s="204"/>
      <c r="F892" s="151"/>
      <c r="G892" s="151"/>
      <c r="H892" s="36"/>
      <c r="I892" s="80"/>
      <c r="J892" s="80"/>
      <c r="K892" s="81"/>
      <c r="L892" s="152"/>
      <c r="M892" s="152"/>
      <c r="N892" s="215"/>
      <c r="O892" s="152"/>
      <c r="P892" s="80"/>
      <c r="Q892" s="37" t="str">
        <f t="shared" si="268"/>
        <v/>
      </c>
      <c r="R892" s="37" t="str">
        <f t="shared" si="269"/>
        <v/>
      </c>
      <c r="S892" s="37" t="str">
        <f t="shared" si="270"/>
        <v/>
      </c>
      <c r="T892" s="69" t="str">
        <f t="shared" si="271"/>
        <v/>
      </c>
      <c r="U892" s="37" t="str">
        <f t="shared" si="265"/>
        <v/>
      </c>
      <c r="V892" s="37" t="str">
        <f t="shared" si="266"/>
        <v/>
      </c>
      <c r="W892" s="206" t="str">
        <f t="shared" si="283"/>
        <v/>
      </c>
      <c r="X892" s="206" t="str">
        <f t="shared" si="284"/>
        <v/>
      </c>
      <c r="Y892" s="37" t="str">
        <f t="shared" si="281"/>
        <v/>
      </c>
      <c r="Z892" s="37" t="str">
        <f t="shared" si="282"/>
        <v/>
      </c>
      <c r="AA892" s="38" t="str">
        <f t="shared" si="272"/>
        <v/>
      </c>
      <c r="AB892" s="39" t="str">
        <f t="shared" si="273"/>
        <v/>
      </c>
      <c r="AC892" s="146" t="str">
        <f>IF(ISBLANK($F892),"",IF(ISNA(VBLookup($F892,Сектора!$B$2:$G$6725,4)),"Unknown",VBLookup($F892,Сектора!$B$2:$G$6725,4)))</f>
        <v/>
      </c>
      <c r="AD892" s="146" t="str">
        <f>IF(ISBLANK($F892),"",IF(ISNA(VBLookup($F892,Сектора!$B$2:$G$6725,3)),"Unknown",VBLookup($F892,Сектора!$B$2:$G$6725,3)))</f>
        <v/>
      </c>
      <c r="AE892" s="146" t="str">
        <f>IF(ISBLANK($F892),"",IF(ISNA(VBLookup($F892,Сектора!$B$2:$G$6725,6)),"Unknown",VBLookup($F892,Сектора!$B$2:$G$6725,6)))</f>
        <v/>
      </c>
      <c r="AF892" s="146" t="str">
        <f>IF(ISNUMBER($B892),VBLookup(WEEKDAY($B892,2),Служебный!$I$2:$J$8,2),"")</f>
        <v/>
      </c>
      <c r="AG892" s="38" t="str">
        <f t="shared" si="274"/>
        <v/>
      </c>
      <c r="AH892" s="146" t="str">
        <f>IF(ISNUMBER($B892),VBLookup(MONTH($B892),Служебный!$L$2:$M$13,2),"")</f>
        <v/>
      </c>
      <c r="AI892" s="38" t="str">
        <f t="shared" si="275"/>
        <v/>
      </c>
      <c r="AJ892" s="210" t="str">
        <f t="shared" si="276"/>
        <v/>
      </c>
      <c r="AK892" s="211" t="str">
        <f t="shared" si="267"/>
        <v/>
      </c>
      <c r="AL892" s="212" t="str">
        <f t="shared" si="277"/>
        <v/>
      </c>
      <c r="AM892" s="213" t="str">
        <f t="shared" si="280"/>
        <v/>
      </c>
      <c r="AN892" s="213" t="str">
        <f t="shared" si="278"/>
        <v/>
      </c>
      <c r="AO892" s="212" t="str">
        <f t="shared" si="279"/>
        <v/>
      </c>
    </row>
    <row r="893" spans="1:41" x14ac:dyDescent="0.25">
      <c r="A893" s="72">
        <v>892</v>
      </c>
      <c r="B893" s="214"/>
      <c r="C893" s="214"/>
      <c r="D893" s="204"/>
      <c r="E893" s="204"/>
      <c r="F893" s="151"/>
      <c r="G893" s="151"/>
      <c r="H893" s="36"/>
      <c r="I893" s="80"/>
      <c r="J893" s="80"/>
      <c r="K893" s="81"/>
      <c r="L893" s="152"/>
      <c r="M893" s="152"/>
      <c r="N893" s="215"/>
      <c r="O893" s="152"/>
      <c r="P893" s="80"/>
      <c r="Q893" s="37" t="str">
        <f t="shared" si="268"/>
        <v/>
      </c>
      <c r="R893" s="37" t="str">
        <f t="shared" si="269"/>
        <v/>
      </c>
      <c r="S893" s="37" t="str">
        <f t="shared" si="270"/>
        <v/>
      </c>
      <c r="T893" s="69" t="str">
        <f t="shared" si="271"/>
        <v/>
      </c>
      <c r="U893" s="37" t="str">
        <f t="shared" si="265"/>
        <v/>
      </c>
      <c r="V893" s="37" t="str">
        <f t="shared" si="266"/>
        <v/>
      </c>
      <c r="W893" s="206" t="str">
        <f t="shared" si="283"/>
        <v/>
      </c>
      <c r="X893" s="206" t="str">
        <f t="shared" si="284"/>
        <v/>
      </c>
      <c r="Y893" s="37" t="str">
        <f t="shared" si="281"/>
        <v/>
      </c>
      <c r="Z893" s="37" t="str">
        <f t="shared" si="282"/>
        <v/>
      </c>
      <c r="AA893" s="38" t="str">
        <f t="shared" si="272"/>
        <v/>
      </c>
      <c r="AB893" s="39" t="str">
        <f t="shared" si="273"/>
        <v/>
      </c>
      <c r="AC893" s="146" t="str">
        <f>IF(ISBLANK($F893),"",IF(ISNA(VBLookup($F893,Сектора!$B$2:$G$6725,4)),"Unknown",VBLookup($F893,Сектора!$B$2:$G$6725,4)))</f>
        <v/>
      </c>
      <c r="AD893" s="146" t="str">
        <f>IF(ISBLANK($F893),"",IF(ISNA(VBLookup($F893,Сектора!$B$2:$G$6725,3)),"Unknown",VBLookup($F893,Сектора!$B$2:$G$6725,3)))</f>
        <v/>
      </c>
      <c r="AE893" s="146" t="str">
        <f>IF(ISBLANK($F893),"",IF(ISNA(VBLookup($F893,Сектора!$B$2:$G$6725,6)),"Unknown",VBLookup($F893,Сектора!$B$2:$G$6725,6)))</f>
        <v/>
      </c>
      <c r="AF893" s="146" t="str">
        <f>IF(ISNUMBER($B893),VBLookup(WEEKDAY($B893,2),Служебный!$I$2:$J$8,2),"")</f>
        <v/>
      </c>
      <c r="AG893" s="38" t="str">
        <f t="shared" si="274"/>
        <v/>
      </c>
      <c r="AH893" s="146" t="str">
        <f>IF(ISNUMBER($B893),VBLookup(MONTH($B893),Служебный!$L$2:$M$13,2),"")</f>
        <v/>
      </c>
      <c r="AI893" s="38" t="str">
        <f t="shared" si="275"/>
        <v/>
      </c>
      <c r="AJ893" s="210" t="str">
        <f t="shared" si="276"/>
        <v/>
      </c>
      <c r="AK893" s="211" t="str">
        <f t="shared" si="267"/>
        <v/>
      </c>
      <c r="AL893" s="212" t="str">
        <f t="shared" si="277"/>
        <v/>
      </c>
      <c r="AM893" s="213" t="str">
        <f t="shared" si="280"/>
        <v/>
      </c>
      <c r="AN893" s="213" t="str">
        <f t="shared" si="278"/>
        <v/>
      </c>
      <c r="AO893" s="212" t="str">
        <f t="shared" si="279"/>
        <v/>
      </c>
    </row>
    <row r="894" spans="1:41" x14ac:dyDescent="0.25">
      <c r="A894" s="72">
        <v>893</v>
      </c>
      <c r="B894" s="214"/>
      <c r="C894" s="214"/>
      <c r="D894" s="204"/>
      <c r="E894" s="204"/>
      <c r="F894" s="151"/>
      <c r="G894" s="151"/>
      <c r="H894" s="36"/>
      <c r="I894" s="80"/>
      <c r="J894" s="80"/>
      <c r="K894" s="81"/>
      <c r="L894" s="152"/>
      <c r="M894" s="152"/>
      <c r="N894" s="215"/>
      <c r="O894" s="152"/>
      <c r="P894" s="80"/>
      <c r="Q894" s="37" t="str">
        <f t="shared" si="268"/>
        <v/>
      </c>
      <c r="R894" s="37" t="str">
        <f t="shared" si="269"/>
        <v/>
      </c>
      <c r="S894" s="37" t="str">
        <f t="shared" si="270"/>
        <v/>
      </c>
      <c r="T894" s="69" t="str">
        <f t="shared" si="271"/>
        <v/>
      </c>
      <c r="U894" s="37" t="str">
        <f t="shared" si="265"/>
        <v/>
      </c>
      <c r="V894" s="37" t="str">
        <f t="shared" si="266"/>
        <v/>
      </c>
      <c r="W894" s="206" t="str">
        <f t="shared" si="283"/>
        <v/>
      </c>
      <c r="X894" s="206" t="str">
        <f t="shared" si="284"/>
        <v/>
      </c>
      <c r="Y894" s="37" t="str">
        <f t="shared" si="281"/>
        <v/>
      </c>
      <c r="Z894" s="37" t="str">
        <f t="shared" si="282"/>
        <v/>
      </c>
      <c r="AA894" s="38" t="str">
        <f t="shared" si="272"/>
        <v/>
      </c>
      <c r="AB894" s="39" t="str">
        <f t="shared" si="273"/>
        <v/>
      </c>
      <c r="AC894" s="146" t="str">
        <f>IF(ISBLANK($F894),"",IF(ISNA(VBLookup($F894,Сектора!$B$2:$G$6725,4)),"Unknown",VBLookup($F894,Сектора!$B$2:$G$6725,4)))</f>
        <v/>
      </c>
      <c r="AD894" s="146" t="str">
        <f>IF(ISBLANK($F894),"",IF(ISNA(VBLookup($F894,Сектора!$B$2:$G$6725,3)),"Unknown",VBLookup($F894,Сектора!$B$2:$G$6725,3)))</f>
        <v/>
      </c>
      <c r="AE894" s="146" t="str">
        <f>IF(ISBLANK($F894),"",IF(ISNA(VBLookup($F894,Сектора!$B$2:$G$6725,6)),"Unknown",VBLookup($F894,Сектора!$B$2:$G$6725,6)))</f>
        <v/>
      </c>
      <c r="AF894" s="146" t="str">
        <f>IF(ISNUMBER($B894),VBLookup(WEEKDAY($B894,2),Служебный!$I$2:$J$8,2),"")</f>
        <v/>
      </c>
      <c r="AG894" s="38" t="str">
        <f t="shared" si="274"/>
        <v/>
      </c>
      <c r="AH894" s="146" t="str">
        <f>IF(ISNUMBER($B894),VBLookup(MONTH($B894),Служебный!$L$2:$M$13,2),"")</f>
        <v/>
      </c>
      <c r="AI894" s="38" t="str">
        <f t="shared" si="275"/>
        <v/>
      </c>
      <c r="AJ894" s="210" t="str">
        <f t="shared" si="276"/>
        <v/>
      </c>
      <c r="AK894" s="211" t="str">
        <f t="shared" si="267"/>
        <v/>
      </c>
      <c r="AL894" s="212" t="str">
        <f t="shared" si="277"/>
        <v/>
      </c>
      <c r="AM894" s="213" t="str">
        <f t="shared" si="280"/>
        <v/>
      </c>
      <c r="AN894" s="213" t="str">
        <f t="shared" si="278"/>
        <v/>
      </c>
      <c r="AO894" s="212" t="str">
        <f t="shared" si="279"/>
        <v/>
      </c>
    </row>
    <row r="895" spans="1:41" x14ac:dyDescent="0.25">
      <c r="A895" s="72">
        <v>894</v>
      </c>
      <c r="B895" s="214"/>
      <c r="C895" s="214"/>
      <c r="D895" s="204"/>
      <c r="E895" s="204"/>
      <c r="F895" s="151"/>
      <c r="G895" s="151"/>
      <c r="H895" s="36"/>
      <c r="I895" s="80"/>
      <c r="J895" s="80"/>
      <c r="K895" s="81"/>
      <c r="L895" s="152"/>
      <c r="M895" s="152"/>
      <c r="N895" s="215"/>
      <c r="O895" s="152"/>
      <c r="P895" s="80"/>
      <c r="Q895" s="37" t="str">
        <f t="shared" si="268"/>
        <v/>
      </c>
      <c r="R895" s="37" t="str">
        <f t="shared" si="269"/>
        <v/>
      </c>
      <c r="S895" s="37" t="str">
        <f t="shared" si="270"/>
        <v/>
      </c>
      <c r="T895" s="69" t="str">
        <f t="shared" si="271"/>
        <v/>
      </c>
      <c r="U895" s="37" t="str">
        <f t="shared" si="265"/>
        <v/>
      </c>
      <c r="V895" s="37" t="str">
        <f t="shared" si="266"/>
        <v/>
      </c>
      <c r="W895" s="206" t="str">
        <f t="shared" si="283"/>
        <v/>
      </c>
      <c r="X895" s="206" t="str">
        <f t="shared" si="284"/>
        <v/>
      </c>
      <c r="Y895" s="37" t="str">
        <f t="shared" si="281"/>
        <v/>
      </c>
      <c r="Z895" s="37" t="str">
        <f t="shared" si="282"/>
        <v/>
      </c>
      <c r="AA895" s="38" t="str">
        <f t="shared" si="272"/>
        <v/>
      </c>
      <c r="AB895" s="39" t="str">
        <f t="shared" si="273"/>
        <v/>
      </c>
      <c r="AC895" s="146" t="str">
        <f>IF(ISBLANK($F895),"",IF(ISNA(VBLookup($F895,Сектора!$B$2:$G$6725,4)),"Unknown",VBLookup($F895,Сектора!$B$2:$G$6725,4)))</f>
        <v/>
      </c>
      <c r="AD895" s="146" t="str">
        <f>IF(ISBLANK($F895),"",IF(ISNA(VBLookup($F895,Сектора!$B$2:$G$6725,3)),"Unknown",VBLookup($F895,Сектора!$B$2:$G$6725,3)))</f>
        <v/>
      </c>
      <c r="AE895" s="146" t="str">
        <f>IF(ISBLANK($F895),"",IF(ISNA(VBLookup($F895,Сектора!$B$2:$G$6725,6)),"Unknown",VBLookup($F895,Сектора!$B$2:$G$6725,6)))</f>
        <v/>
      </c>
      <c r="AF895" s="146" t="str">
        <f>IF(ISNUMBER($B895),VBLookup(WEEKDAY($B895,2),Служебный!$I$2:$J$8,2),"")</f>
        <v/>
      </c>
      <c r="AG895" s="38" t="str">
        <f t="shared" si="274"/>
        <v/>
      </c>
      <c r="AH895" s="146" t="str">
        <f>IF(ISNUMBER($B895),VBLookup(MONTH($B895),Служебный!$L$2:$M$13,2),"")</f>
        <v/>
      </c>
      <c r="AI895" s="38" t="str">
        <f t="shared" si="275"/>
        <v/>
      </c>
      <c r="AJ895" s="210" t="str">
        <f t="shared" si="276"/>
        <v/>
      </c>
      <c r="AK895" s="211" t="str">
        <f t="shared" si="267"/>
        <v/>
      </c>
      <c r="AL895" s="212" t="str">
        <f t="shared" si="277"/>
        <v/>
      </c>
      <c r="AM895" s="213" t="str">
        <f t="shared" si="280"/>
        <v/>
      </c>
      <c r="AN895" s="213" t="str">
        <f t="shared" si="278"/>
        <v/>
      </c>
      <c r="AO895" s="212" t="str">
        <f t="shared" si="279"/>
        <v/>
      </c>
    </row>
    <row r="896" spans="1:41" x14ac:dyDescent="0.25">
      <c r="A896" s="72">
        <v>895</v>
      </c>
      <c r="B896" s="214"/>
      <c r="C896" s="214"/>
      <c r="D896" s="204"/>
      <c r="E896" s="204"/>
      <c r="F896" s="151"/>
      <c r="G896" s="151"/>
      <c r="H896" s="36"/>
      <c r="I896" s="80"/>
      <c r="J896" s="80"/>
      <c r="K896" s="81"/>
      <c r="L896" s="152"/>
      <c r="M896" s="152"/>
      <c r="N896" s="215"/>
      <c r="O896" s="152"/>
      <c r="P896" s="80"/>
      <c r="Q896" s="37" t="str">
        <f t="shared" si="268"/>
        <v/>
      </c>
      <c r="R896" s="37" t="str">
        <f t="shared" si="269"/>
        <v/>
      </c>
      <c r="S896" s="37" t="str">
        <f t="shared" si="270"/>
        <v/>
      </c>
      <c r="T896" s="69" t="str">
        <f t="shared" si="271"/>
        <v/>
      </c>
      <c r="U896" s="37" t="str">
        <f t="shared" si="265"/>
        <v/>
      </c>
      <c r="V896" s="37" t="str">
        <f t="shared" si="266"/>
        <v/>
      </c>
      <c r="W896" s="206" t="str">
        <f t="shared" si="283"/>
        <v/>
      </c>
      <c r="X896" s="206" t="str">
        <f t="shared" si="284"/>
        <v/>
      </c>
      <c r="Y896" s="37" t="str">
        <f t="shared" si="281"/>
        <v/>
      </c>
      <c r="Z896" s="37" t="str">
        <f t="shared" si="282"/>
        <v/>
      </c>
      <c r="AA896" s="38" t="str">
        <f t="shared" si="272"/>
        <v/>
      </c>
      <c r="AB896" s="39" t="str">
        <f t="shared" si="273"/>
        <v/>
      </c>
      <c r="AC896" s="146" t="str">
        <f>IF(ISBLANK($F896),"",IF(ISNA(VBLookup($F896,Сектора!$B$2:$G$6725,4)),"Unknown",VBLookup($F896,Сектора!$B$2:$G$6725,4)))</f>
        <v/>
      </c>
      <c r="AD896" s="146" t="str">
        <f>IF(ISBLANK($F896),"",IF(ISNA(VBLookup($F896,Сектора!$B$2:$G$6725,3)),"Unknown",VBLookup($F896,Сектора!$B$2:$G$6725,3)))</f>
        <v/>
      </c>
      <c r="AE896" s="146" t="str">
        <f>IF(ISBLANK($F896),"",IF(ISNA(VBLookup($F896,Сектора!$B$2:$G$6725,6)),"Unknown",VBLookup($F896,Сектора!$B$2:$G$6725,6)))</f>
        <v/>
      </c>
      <c r="AF896" s="146" t="str">
        <f>IF(ISNUMBER($B896),VBLookup(WEEKDAY($B896,2),Служебный!$I$2:$J$8,2),"")</f>
        <v/>
      </c>
      <c r="AG896" s="38" t="str">
        <f t="shared" si="274"/>
        <v/>
      </c>
      <c r="AH896" s="146" t="str">
        <f>IF(ISNUMBER($B896),VBLookup(MONTH($B896),Служебный!$L$2:$M$13,2),"")</f>
        <v/>
      </c>
      <c r="AI896" s="38" t="str">
        <f t="shared" si="275"/>
        <v/>
      </c>
      <c r="AJ896" s="210" t="str">
        <f t="shared" si="276"/>
        <v/>
      </c>
      <c r="AK896" s="211" t="str">
        <f t="shared" si="267"/>
        <v/>
      </c>
      <c r="AL896" s="212" t="str">
        <f t="shared" si="277"/>
        <v/>
      </c>
      <c r="AM896" s="213" t="str">
        <f t="shared" si="280"/>
        <v/>
      </c>
      <c r="AN896" s="213" t="str">
        <f t="shared" si="278"/>
        <v/>
      </c>
      <c r="AO896" s="212" t="str">
        <f t="shared" si="279"/>
        <v/>
      </c>
    </row>
    <row r="897" spans="1:41" x14ac:dyDescent="0.25">
      <c r="A897" s="72">
        <v>896</v>
      </c>
      <c r="B897" s="214"/>
      <c r="C897" s="214"/>
      <c r="D897" s="204"/>
      <c r="E897" s="204"/>
      <c r="F897" s="151"/>
      <c r="G897" s="151"/>
      <c r="H897" s="36"/>
      <c r="I897" s="80"/>
      <c r="J897" s="80"/>
      <c r="K897" s="81"/>
      <c r="L897" s="152"/>
      <c r="M897" s="152"/>
      <c r="N897" s="215"/>
      <c r="O897" s="152"/>
      <c r="P897" s="80"/>
      <c r="Q897" s="37" t="str">
        <f t="shared" si="268"/>
        <v/>
      </c>
      <c r="R897" s="37" t="str">
        <f t="shared" si="269"/>
        <v/>
      </c>
      <c r="S897" s="37" t="str">
        <f t="shared" si="270"/>
        <v/>
      </c>
      <c r="T897" s="69" t="str">
        <f t="shared" si="271"/>
        <v/>
      </c>
      <c r="U897" s="37" t="str">
        <f t="shared" si="265"/>
        <v/>
      </c>
      <c r="V897" s="37" t="str">
        <f t="shared" si="266"/>
        <v/>
      </c>
      <c r="W897" s="206" t="str">
        <f t="shared" si="283"/>
        <v/>
      </c>
      <c r="X897" s="206" t="str">
        <f t="shared" si="284"/>
        <v/>
      </c>
      <c r="Y897" s="37" t="str">
        <f t="shared" si="281"/>
        <v/>
      </c>
      <c r="Z897" s="37" t="str">
        <f t="shared" si="282"/>
        <v/>
      </c>
      <c r="AA897" s="38" t="str">
        <f t="shared" si="272"/>
        <v/>
      </c>
      <c r="AB897" s="39" t="str">
        <f t="shared" si="273"/>
        <v/>
      </c>
      <c r="AC897" s="146" t="str">
        <f>IF(ISBLANK($F897),"",IF(ISNA(VBLookup($F897,Сектора!$B$2:$G$6725,4)),"Unknown",VBLookup($F897,Сектора!$B$2:$G$6725,4)))</f>
        <v/>
      </c>
      <c r="AD897" s="146" t="str">
        <f>IF(ISBLANK($F897),"",IF(ISNA(VBLookup($F897,Сектора!$B$2:$G$6725,3)),"Unknown",VBLookup($F897,Сектора!$B$2:$G$6725,3)))</f>
        <v/>
      </c>
      <c r="AE897" s="146" t="str">
        <f>IF(ISBLANK($F897),"",IF(ISNA(VBLookup($F897,Сектора!$B$2:$G$6725,6)),"Unknown",VBLookup($F897,Сектора!$B$2:$G$6725,6)))</f>
        <v/>
      </c>
      <c r="AF897" s="146" t="str">
        <f>IF(ISNUMBER($B897),VBLookup(WEEKDAY($B897,2),Служебный!$I$2:$J$8,2),"")</f>
        <v/>
      </c>
      <c r="AG897" s="38" t="str">
        <f t="shared" si="274"/>
        <v/>
      </c>
      <c r="AH897" s="146" t="str">
        <f>IF(ISNUMBER($B897),VBLookup(MONTH($B897),Служебный!$L$2:$M$13,2),"")</f>
        <v/>
      </c>
      <c r="AI897" s="38" t="str">
        <f t="shared" si="275"/>
        <v/>
      </c>
      <c r="AJ897" s="210" t="str">
        <f t="shared" si="276"/>
        <v/>
      </c>
      <c r="AK897" s="211" t="str">
        <f t="shared" si="267"/>
        <v/>
      </c>
      <c r="AL897" s="212" t="str">
        <f t="shared" si="277"/>
        <v/>
      </c>
      <c r="AM897" s="213" t="str">
        <f t="shared" si="280"/>
        <v/>
      </c>
      <c r="AN897" s="213" t="str">
        <f t="shared" si="278"/>
        <v/>
      </c>
      <c r="AO897" s="212" t="str">
        <f t="shared" si="279"/>
        <v/>
      </c>
    </row>
    <row r="898" spans="1:41" x14ac:dyDescent="0.25">
      <c r="A898" s="72">
        <v>897</v>
      </c>
      <c r="B898" s="214"/>
      <c r="C898" s="214"/>
      <c r="D898" s="204"/>
      <c r="E898" s="204"/>
      <c r="F898" s="151"/>
      <c r="G898" s="151"/>
      <c r="H898" s="36"/>
      <c r="I898" s="80"/>
      <c r="J898" s="80"/>
      <c r="K898" s="81"/>
      <c r="L898" s="152"/>
      <c r="M898" s="152"/>
      <c r="N898" s="215"/>
      <c r="O898" s="152"/>
      <c r="P898" s="80"/>
      <c r="Q898" s="37" t="str">
        <f t="shared" si="268"/>
        <v/>
      </c>
      <c r="R898" s="37" t="str">
        <f t="shared" si="269"/>
        <v/>
      </c>
      <c r="S898" s="37" t="str">
        <f t="shared" si="270"/>
        <v/>
      </c>
      <c r="T898" s="69" t="str">
        <f t="shared" si="271"/>
        <v/>
      </c>
      <c r="U898" s="37" t="str">
        <f t="shared" ref="U898:U961" si="285">IF(AND(NOT(ISBLANK($G898)),ISNUMBER($R898),ISNUMBER($S898)),ROUND(IF($G898="S",$R898-$S898,$S898-$R898),2),"")</f>
        <v/>
      </c>
      <c r="V898" s="37" t="str">
        <f t="shared" ref="V898:V961" si="286">IF(AND(ISNUMBER($Q898),ISNUMBER($U898)),ROUND($U898-$Q898,2),"")</f>
        <v/>
      </c>
      <c r="W898" s="206" t="str">
        <f t="shared" si="283"/>
        <v/>
      </c>
      <c r="X898" s="206" t="str">
        <f t="shared" si="284"/>
        <v/>
      </c>
      <c r="Y898" s="37" t="str">
        <f t="shared" si="281"/>
        <v/>
      </c>
      <c r="Z898" s="37" t="str">
        <f t="shared" si="282"/>
        <v/>
      </c>
      <c r="AA898" s="38" t="str">
        <f t="shared" si="272"/>
        <v/>
      </c>
      <c r="AB898" s="39" t="str">
        <f t="shared" si="273"/>
        <v/>
      </c>
      <c r="AC898" s="146" t="str">
        <f>IF(ISBLANK($F898),"",IF(ISNA(VBLookup($F898,Сектора!$B$2:$G$6725,4)),"Unknown",VBLookup($F898,Сектора!$B$2:$G$6725,4)))</f>
        <v/>
      </c>
      <c r="AD898" s="146" t="str">
        <f>IF(ISBLANK($F898),"",IF(ISNA(VBLookup($F898,Сектора!$B$2:$G$6725,3)),"Unknown",VBLookup($F898,Сектора!$B$2:$G$6725,3)))</f>
        <v/>
      </c>
      <c r="AE898" s="146" t="str">
        <f>IF(ISBLANK($F898),"",IF(ISNA(VBLookup($F898,Сектора!$B$2:$G$6725,6)),"Unknown",VBLookup($F898,Сектора!$B$2:$G$6725,6)))</f>
        <v/>
      </c>
      <c r="AF898" s="146" t="str">
        <f>IF(ISNUMBER($B898),VBLookup(WEEKDAY($B898,2),Служебный!$I$2:$J$8,2),"")</f>
        <v/>
      </c>
      <c r="AG898" s="38" t="str">
        <f t="shared" si="274"/>
        <v/>
      </c>
      <c r="AH898" s="146" t="str">
        <f>IF(ISNUMBER($B898),VBLookup(MONTH($B898),Служебный!$L$2:$M$13,2),"")</f>
        <v/>
      </c>
      <c r="AI898" s="38" t="str">
        <f t="shared" si="275"/>
        <v/>
      </c>
      <c r="AJ898" s="210" t="str">
        <f t="shared" si="276"/>
        <v/>
      </c>
      <c r="AK898" s="211" t="str">
        <f t="shared" ref="AK898:AK961" si="287">IF(ISNUMBER($AA898),MROUND($AA898,10),"")</f>
        <v/>
      </c>
      <c r="AL898" s="212" t="str">
        <f t="shared" si="277"/>
        <v/>
      </c>
      <c r="AM898" s="213" t="str">
        <f t="shared" si="280"/>
        <v/>
      </c>
      <c r="AN898" s="213" t="str">
        <f t="shared" si="278"/>
        <v/>
      </c>
      <c r="AO898" s="212" t="str">
        <f t="shared" si="279"/>
        <v/>
      </c>
    </row>
    <row r="899" spans="1:41" x14ac:dyDescent="0.25">
      <c r="A899" s="72">
        <v>898</v>
      </c>
      <c r="B899" s="214"/>
      <c r="C899" s="214"/>
      <c r="D899" s="204"/>
      <c r="E899" s="204"/>
      <c r="F899" s="151"/>
      <c r="G899" s="151"/>
      <c r="H899" s="36"/>
      <c r="I899" s="80"/>
      <c r="J899" s="80"/>
      <c r="K899" s="81"/>
      <c r="L899" s="152"/>
      <c r="M899" s="152"/>
      <c r="N899" s="215"/>
      <c r="O899" s="152"/>
      <c r="P899" s="80"/>
      <c r="Q899" s="37" t="str">
        <f t="shared" ref="Q899:Q962" si="288">IF(AND(ISNUMBER($K899),ISNUMBER($P899)),$P899*$K899/100,"")</f>
        <v/>
      </c>
      <c r="R899" s="37" t="str">
        <f t="shared" ref="R899:R962" si="289">IF(AND(ISNUMBER($I899),ISNUMBER($K899)),$I899*$K899,"")</f>
        <v/>
      </c>
      <c r="S899" s="37" t="str">
        <f t="shared" ref="S899:S962" si="290">IF(AND(ISNUMBER($J899),ISNUMBER($K899)),$J899*$K899,"")</f>
        <v/>
      </c>
      <c r="T899" s="69" t="str">
        <f t="shared" ref="T899:T962" si="291">IF(AND(NOT(ISBLANK($G899)),ISNUMBER($I899),ISNUMBER($J899)),IF($G899="S",$I899-$J899,$J899-$I899)*100,"")</f>
        <v/>
      </c>
      <c r="U899" s="37" t="str">
        <f t="shared" si="285"/>
        <v/>
      </c>
      <c r="V899" s="37" t="str">
        <f t="shared" si="286"/>
        <v/>
      </c>
      <c r="W899" s="206" t="str">
        <f t="shared" si="283"/>
        <v/>
      </c>
      <c r="X899" s="206" t="str">
        <f t="shared" si="284"/>
        <v/>
      </c>
      <c r="Y899" s="37" t="str">
        <f t="shared" si="281"/>
        <v/>
      </c>
      <c r="Z899" s="37" t="str">
        <f t="shared" si="282"/>
        <v/>
      </c>
      <c r="AA899" s="38" t="str">
        <f t="shared" ref="AA899:AA962" si="292">IF(AND(ISNUMBER($C899),ISNUMBER($E899),ISNUMBER($B899),ISNUMBER($D899)),(($C899+$E899)-($B899+$D899))*1440,"")</f>
        <v/>
      </c>
      <c r="AB899" s="39" t="str">
        <f t="shared" ref="AB899:AB962" si="293">IF(AND(NOT(ISBLANK($G899)),ISNUMBER($I899),ISNUMBER($J899)),IF(AND(ISNUMBER($H899),ABS($I899-$H899)&gt;0),ROUND(IF($G899="S",$I899-$J899,$J899-$I899)/ABS($I899-$H899)/0.5,0)*0.5,0),"")</f>
        <v/>
      </c>
      <c r="AC899" s="146" t="str">
        <f>IF(ISBLANK($F899),"",IF(ISNA(VBLookup($F899,Сектора!$B$2:$G$6725,4)),"Unknown",VBLookup($F899,Сектора!$B$2:$G$6725,4)))</f>
        <v/>
      </c>
      <c r="AD899" s="146" t="str">
        <f>IF(ISBLANK($F899),"",IF(ISNA(VBLookup($F899,Сектора!$B$2:$G$6725,3)),"Unknown",VBLookup($F899,Сектора!$B$2:$G$6725,3)))</f>
        <v/>
      </c>
      <c r="AE899" s="146" t="str">
        <f>IF(ISBLANK($F899),"",IF(ISNA(VBLookup($F899,Сектора!$B$2:$G$6725,6)),"Unknown",VBLookup($F899,Сектора!$B$2:$G$6725,6)))</f>
        <v/>
      </c>
      <c r="AF899" s="146" t="str">
        <f>IF(ISNUMBER($B899),VBLookup(WEEKDAY($B899,2),Служебный!$I$2:$J$8,2),"")</f>
        <v/>
      </c>
      <c r="AG899" s="38" t="str">
        <f t="shared" ref="AG899:AG962" si="294">IF(ISNUMBER($B899),WEEKNUM($B899,2),"")</f>
        <v/>
      </c>
      <c r="AH899" s="146" t="str">
        <f>IF(ISNUMBER($B899),VBLookup(MONTH($B899),Служебный!$L$2:$M$13,2),"")</f>
        <v/>
      </c>
      <c r="AI899" s="38" t="str">
        <f t="shared" ref="AI899:AI962" si="295">IF(ISNUMBER($B899),YEAR($B899),"")</f>
        <v/>
      </c>
      <c r="AJ899" s="210" t="str">
        <f t="shared" ref="AJ899:AJ962" si="296">IF(ISNUMBER($D899),MROUND($D899,1/48),"")</f>
        <v/>
      </c>
      <c r="AK899" s="211" t="str">
        <f t="shared" si="287"/>
        <v/>
      </c>
      <c r="AL899" s="212" t="str">
        <f t="shared" ref="AL899:AL962" si="297">IF(ISNUMBER($I899),MROUND($I899,5),"")</f>
        <v/>
      </c>
      <c r="AM899" s="213" t="str">
        <f t="shared" si="280"/>
        <v/>
      </c>
      <c r="AN899" s="213" t="str">
        <f t="shared" ref="AN899:AN962" si="298">IF(ISNUMBER($Z899),IF($B899&lt;&gt;$B900,$Z899,0),"")</f>
        <v/>
      </c>
      <c r="AO899" s="212" t="str">
        <f t="shared" ref="AO899:AO962" si="299">IF(ISNUMBER($K899),$K899*2,"")</f>
        <v/>
      </c>
    </row>
    <row r="900" spans="1:41" x14ac:dyDescent="0.25">
      <c r="A900" s="72">
        <v>899</v>
      </c>
      <c r="B900" s="214"/>
      <c r="C900" s="214"/>
      <c r="D900" s="204"/>
      <c r="E900" s="204"/>
      <c r="F900" s="151"/>
      <c r="G900" s="151"/>
      <c r="H900" s="36"/>
      <c r="I900" s="80"/>
      <c r="J900" s="80"/>
      <c r="K900" s="81"/>
      <c r="L900" s="152"/>
      <c r="M900" s="152"/>
      <c r="N900" s="215"/>
      <c r="O900" s="152"/>
      <c r="P900" s="80"/>
      <c r="Q900" s="37" t="str">
        <f t="shared" si="288"/>
        <v/>
      </c>
      <c r="R900" s="37" t="str">
        <f t="shared" si="289"/>
        <v/>
      </c>
      <c r="S900" s="37" t="str">
        <f t="shared" si="290"/>
        <v/>
      </c>
      <c r="T900" s="69" t="str">
        <f t="shared" si="291"/>
        <v/>
      </c>
      <c r="U900" s="37" t="str">
        <f t="shared" si="285"/>
        <v/>
      </c>
      <c r="V900" s="37" t="str">
        <f t="shared" si="286"/>
        <v/>
      </c>
      <c r="W900" s="206" t="str">
        <f t="shared" si="283"/>
        <v/>
      </c>
      <c r="X900" s="206" t="str">
        <f t="shared" si="284"/>
        <v/>
      </c>
      <c r="Y900" s="37" t="str">
        <f t="shared" si="281"/>
        <v/>
      </c>
      <c r="Z900" s="37" t="str">
        <f t="shared" si="282"/>
        <v/>
      </c>
      <c r="AA900" s="38" t="str">
        <f t="shared" si="292"/>
        <v/>
      </c>
      <c r="AB900" s="39" t="str">
        <f t="shared" si="293"/>
        <v/>
      </c>
      <c r="AC900" s="146" t="str">
        <f>IF(ISBLANK($F900),"",IF(ISNA(VBLookup($F900,Сектора!$B$2:$G$6725,4)),"Unknown",VBLookup($F900,Сектора!$B$2:$G$6725,4)))</f>
        <v/>
      </c>
      <c r="AD900" s="146" t="str">
        <f>IF(ISBLANK($F900),"",IF(ISNA(VBLookup($F900,Сектора!$B$2:$G$6725,3)),"Unknown",VBLookup($F900,Сектора!$B$2:$G$6725,3)))</f>
        <v/>
      </c>
      <c r="AE900" s="146" t="str">
        <f>IF(ISBLANK($F900),"",IF(ISNA(VBLookup($F900,Сектора!$B$2:$G$6725,6)),"Unknown",VBLookup($F900,Сектора!$B$2:$G$6725,6)))</f>
        <v/>
      </c>
      <c r="AF900" s="146" t="str">
        <f>IF(ISNUMBER($B900),VBLookup(WEEKDAY($B900,2),Служебный!$I$2:$J$8,2),"")</f>
        <v/>
      </c>
      <c r="AG900" s="38" t="str">
        <f t="shared" si="294"/>
        <v/>
      </c>
      <c r="AH900" s="146" t="str">
        <f>IF(ISNUMBER($B900),VBLookup(MONTH($B900),Служебный!$L$2:$M$13,2),"")</f>
        <v/>
      </c>
      <c r="AI900" s="38" t="str">
        <f t="shared" si="295"/>
        <v/>
      </c>
      <c r="AJ900" s="210" t="str">
        <f t="shared" si="296"/>
        <v/>
      </c>
      <c r="AK900" s="211" t="str">
        <f t="shared" si="287"/>
        <v/>
      </c>
      <c r="AL900" s="212" t="str">
        <f t="shared" si="297"/>
        <v/>
      </c>
      <c r="AM900" s="213" t="str">
        <f t="shared" ref="AM900:AM963" si="300">IF(AND(ISNUMBER($Z900),ISNUMBER($AN899)),$AN899,"")</f>
        <v/>
      </c>
      <c r="AN900" s="213" t="str">
        <f t="shared" si="298"/>
        <v/>
      </c>
      <c r="AO900" s="212" t="str">
        <f t="shared" si="299"/>
        <v/>
      </c>
    </row>
    <row r="901" spans="1:41" x14ac:dyDescent="0.25">
      <c r="A901" s="72">
        <v>900</v>
      </c>
      <c r="B901" s="214"/>
      <c r="C901" s="214"/>
      <c r="D901" s="204"/>
      <c r="E901" s="204"/>
      <c r="F901" s="151"/>
      <c r="G901" s="151"/>
      <c r="H901" s="36"/>
      <c r="I901" s="80"/>
      <c r="J901" s="80"/>
      <c r="K901" s="81"/>
      <c r="L901" s="152"/>
      <c r="M901" s="152"/>
      <c r="N901" s="215"/>
      <c r="O901" s="152"/>
      <c r="P901" s="80"/>
      <c r="Q901" s="37" t="str">
        <f t="shared" si="288"/>
        <v/>
      </c>
      <c r="R901" s="37" t="str">
        <f t="shared" si="289"/>
        <v/>
      </c>
      <c r="S901" s="37" t="str">
        <f t="shared" si="290"/>
        <v/>
      </c>
      <c r="T901" s="69" t="str">
        <f t="shared" si="291"/>
        <v/>
      </c>
      <c r="U901" s="37" t="str">
        <f t="shared" si="285"/>
        <v/>
      </c>
      <c r="V901" s="37" t="str">
        <f t="shared" si="286"/>
        <v/>
      </c>
      <c r="W901" s="206" t="str">
        <f t="shared" si="283"/>
        <v/>
      </c>
      <c r="X901" s="206" t="str">
        <f t="shared" si="284"/>
        <v/>
      </c>
      <c r="Y901" s="37" t="str">
        <f t="shared" si="281"/>
        <v/>
      </c>
      <c r="Z901" s="37" t="str">
        <f t="shared" si="282"/>
        <v/>
      </c>
      <c r="AA901" s="38" t="str">
        <f t="shared" si="292"/>
        <v/>
      </c>
      <c r="AB901" s="39" t="str">
        <f t="shared" si="293"/>
        <v/>
      </c>
      <c r="AC901" s="146" t="str">
        <f>IF(ISBLANK($F901),"",IF(ISNA(VBLookup($F901,Сектора!$B$2:$G$6725,4)),"Unknown",VBLookup($F901,Сектора!$B$2:$G$6725,4)))</f>
        <v/>
      </c>
      <c r="AD901" s="146" t="str">
        <f>IF(ISBLANK($F901),"",IF(ISNA(VBLookup($F901,Сектора!$B$2:$G$6725,3)),"Unknown",VBLookup($F901,Сектора!$B$2:$G$6725,3)))</f>
        <v/>
      </c>
      <c r="AE901" s="146" t="str">
        <f>IF(ISBLANK($F901),"",IF(ISNA(VBLookup($F901,Сектора!$B$2:$G$6725,6)),"Unknown",VBLookup($F901,Сектора!$B$2:$G$6725,6)))</f>
        <v/>
      </c>
      <c r="AF901" s="146" t="str">
        <f>IF(ISNUMBER($B901),VBLookup(WEEKDAY($B901,2),Служебный!$I$2:$J$8,2),"")</f>
        <v/>
      </c>
      <c r="AG901" s="38" t="str">
        <f t="shared" si="294"/>
        <v/>
      </c>
      <c r="AH901" s="146" t="str">
        <f>IF(ISNUMBER($B901),VBLookup(MONTH($B901),Служебный!$L$2:$M$13,2),"")</f>
        <v/>
      </c>
      <c r="AI901" s="38" t="str">
        <f t="shared" si="295"/>
        <v/>
      </c>
      <c r="AJ901" s="210" t="str">
        <f t="shared" si="296"/>
        <v/>
      </c>
      <c r="AK901" s="211" t="str">
        <f t="shared" si="287"/>
        <v/>
      </c>
      <c r="AL901" s="212" t="str">
        <f t="shared" si="297"/>
        <v/>
      </c>
      <c r="AM901" s="213" t="str">
        <f t="shared" si="300"/>
        <v/>
      </c>
      <c r="AN901" s="213" t="str">
        <f t="shared" si="298"/>
        <v/>
      </c>
      <c r="AO901" s="212" t="str">
        <f t="shared" si="299"/>
        <v/>
      </c>
    </row>
    <row r="902" spans="1:41" x14ac:dyDescent="0.25">
      <c r="A902" s="72">
        <v>901</v>
      </c>
      <c r="B902" s="214"/>
      <c r="C902" s="214"/>
      <c r="D902" s="204"/>
      <c r="E902" s="204"/>
      <c r="F902" s="151"/>
      <c r="G902" s="151"/>
      <c r="H902" s="36"/>
      <c r="I902" s="80"/>
      <c r="J902" s="80"/>
      <c r="K902" s="81"/>
      <c r="L902" s="152"/>
      <c r="M902" s="152"/>
      <c r="N902" s="215"/>
      <c r="O902" s="152"/>
      <c r="P902" s="80"/>
      <c r="Q902" s="37" t="str">
        <f t="shared" si="288"/>
        <v/>
      </c>
      <c r="R902" s="37" t="str">
        <f t="shared" si="289"/>
        <v/>
      </c>
      <c r="S902" s="37" t="str">
        <f t="shared" si="290"/>
        <v/>
      </c>
      <c r="T902" s="69" t="str">
        <f t="shared" si="291"/>
        <v/>
      </c>
      <c r="U902" s="37" t="str">
        <f t="shared" si="285"/>
        <v/>
      </c>
      <c r="V902" s="37" t="str">
        <f t="shared" si="286"/>
        <v/>
      </c>
      <c r="W902" s="206" t="str">
        <f t="shared" si="283"/>
        <v/>
      </c>
      <c r="X902" s="206" t="str">
        <f t="shared" si="284"/>
        <v/>
      </c>
      <c r="Y902" s="37" t="str">
        <f t="shared" si="281"/>
        <v/>
      </c>
      <c r="Z902" s="37" t="str">
        <f t="shared" si="282"/>
        <v/>
      </c>
      <c r="AA902" s="38" t="str">
        <f t="shared" si="292"/>
        <v/>
      </c>
      <c r="AB902" s="39" t="str">
        <f t="shared" si="293"/>
        <v/>
      </c>
      <c r="AC902" s="146" t="str">
        <f>IF(ISBLANK($F902),"",IF(ISNA(VBLookup($F902,Сектора!$B$2:$G$6725,4)),"Unknown",VBLookup($F902,Сектора!$B$2:$G$6725,4)))</f>
        <v/>
      </c>
      <c r="AD902" s="146" t="str">
        <f>IF(ISBLANK($F902),"",IF(ISNA(VBLookup($F902,Сектора!$B$2:$G$6725,3)),"Unknown",VBLookup($F902,Сектора!$B$2:$G$6725,3)))</f>
        <v/>
      </c>
      <c r="AE902" s="146" t="str">
        <f>IF(ISBLANK($F902),"",IF(ISNA(VBLookup($F902,Сектора!$B$2:$G$6725,6)),"Unknown",VBLookup($F902,Сектора!$B$2:$G$6725,6)))</f>
        <v/>
      </c>
      <c r="AF902" s="146" t="str">
        <f>IF(ISNUMBER($B902),VBLookup(WEEKDAY($B902,2),Служебный!$I$2:$J$8,2),"")</f>
        <v/>
      </c>
      <c r="AG902" s="38" t="str">
        <f t="shared" si="294"/>
        <v/>
      </c>
      <c r="AH902" s="146" t="str">
        <f>IF(ISNUMBER($B902),VBLookup(MONTH($B902),Служебный!$L$2:$M$13,2),"")</f>
        <v/>
      </c>
      <c r="AI902" s="38" t="str">
        <f t="shared" si="295"/>
        <v/>
      </c>
      <c r="AJ902" s="210" t="str">
        <f t="shared" si="296"/>
        <v/>
      </c>
      <c r="AK902" s="211" t="str">
        <f t="shared" si="287"/>
        <v/>
      </c>
      <c r="AL902" s="212" t="str">
        <f t="shared" si="297"/>
        <v/>
      </c>
      <c r="AM902" s="213" t="str">
        <f t="shared" si="300"/>
        <v/>
      </c>
      <c r="AN902" s="213" t="str">
        <f t="shared" si="298"/>
        <v/>
      </c>
      <c r="AO902" s="212" t="str">
        <f t="shared" si="299"/>
        <v/>
      </c>
    </row>
    <row r="903" spans="1:41" x14ac:dyDescent="0.25">
      <c r="A903" s="72">
        <v>902</v>
      </c>
      <c r="B903" s="214"/>
      <c r="C903" s="214"/>
      <c r="D903" s="204"/>
      <c r="E903" s="204"/>
      <c r="F903" s="151"/>
      <c r="G903" s="151"/>
      <c r="H903" s="36"/>
      <c r="I903" s="80"/>
      <c r="J903" s="80"/>
      <c r="K903" s="81"/>
      <c r="L903" s="152"/>
      <c r="M903" s="152"/>
      <c r="N903" s="215"/>
      <c r="O903" s="152"/>
      <c r="P903" s="80"/>
      <c r="Q903" s="37" t="str">
        <f t="shared" si="288"/>
        <v/>
      </c>
      <c r="R903" s="37" t="str">
        <f t="shared" si="289"/>
        <v/>
      </c>
      <c r="S903" s="37" t="str">
        <f t="shared" si="290"/>
        <v/>
      </c>
      <c r="T903" s="69" t="str">
        <f t="shared" si="291"/>
        <v/>
      </c>
      <c r="U903" s="37" t="str">
        <f t="shared" si="285"/>
        <v/>
      </c>
      <c r="V903" s="37" t="str">
        <f t="shared" si="286"/>
        <v/>
      </c>
      <c r="W903" s="206" t="str">
        <f t="shared" si="283"/>
        <v/>
      </c>
      <c r="X903" s="206" t="str">
        <f t="shared" si="284"/>
        <v/>
      </c>
      <c r="Y903" s="37" t="str">
        <f t="shared" si="281"/>
        <v/>
      </c>
      <c r="Z903" s="37" t="str">
        <f t="shared" si="282"/>
        <v/>
      </c>
      <c r="AA903" s="38" t="str">
        <f t="shared" si="292"/>
        <v/>
      </c>
      <c r="AB903" s="39" t="str">
        <f t="shared" si="293"/>
        <v/>
      </c>
      <c r="AC903" s="146" t="str">
        <f>IF(ISBLANK($F903),"",IF(ISNA(VBLookup($F903,Сектора!$B$2:$G$6725,4)),"Unknown",VBLookup($F903,Сектора!$B$2:$G$6725,4)))</f>
        <v/>
      </c>
      <c r="AD903" s="146" t="str">
        <f>IF(ISBLANK($F903),"",IF(ISNA(VBLookup($F903,Сектора!$B$2:$G$6725,3)),"Unknown",VBLookup($F903,Сектора!$B$2:$G$6725,3)))</f>
        <v/>
      </c>
      <c r="AE903" s="146" t="str">
        <f>IF(ISBLANK($F903),"",IF(ISNA(VBLookup($F903,Сектора!$B$2:$G$6725,6)),"Unknown",VBLookup($F903,Сектора!$B$2:$G$6725,6)))</f>
        <v/>
      </c>
      <c r="AF903" s="146" t="str">
        <f>IF(ISNUMBER($B903),VBLookup(WEEKDAY($B903,2),Служебный!$I$2:$J$8,2),"")</f>
        <v/>
      </c>
      <c r="AG903" s="38" t="str">
        <f t="shared" si="294"/>
        <v/>
      </c>
      <c r="AH903" s="146" t="str">
        <f>IF(ISNUMBER($B903),VBLookup(MONTH($B903),Служебный!$L$2:$M$13,2),"")</f>
        <v/>
      </c>
      <c r="AI903" s="38" t="str">
        <f t="shared" si="295"/>
        <v/>
      </c>
      <c r="AJ903" s="210" t="str">
        <f t="shared" si="296"/>
        <v/>
      </c>
      <c r="AK903" s="211" t="str">
        <f t="shared" si="287"/>
        <v/>
      </c>
      <c r="AL903" s="212" t="str">
        <f t="shared" si="297"/>
        <v/>
      </c>
      <c r="AM903" s="213" t="str">
        <f t="shared" si="300"/>
        <v/>
      </c>
      <c r="AN903" s="213" t="str">
        <f t="shared" si="298"/>
        <v/>
      </c>
      <c r="AO903" s="212" t="str">
        <f t="shared" si="299"/>
        <v/>
      </c>
    </row>
    <row r="904" spans="1:41" x14ac:dyDescent="0.25">
      <c r="A904" s="72">
        <v>903</v>
      </c>
      <c r="B904" s="214"/>
      <c r="C904" s="214"/>
      <c r="D904" s="204"/>
      <c r="E904" s="204"/>
      <c r="F904" s="151"/>
      <c r="G904" s="151"/>
      <c r="H904" s="36"/>
      <c r="I904" s="80"/>
      <c r="J904" s="80"/>
      <c r="K904" s="81"/>
      <c r="L904" s="152"/>
      <c r="M904" s="152"/>
      <c r="N904" s="215"/>
      <c r="O904" s="152"/>
      <c r="P904" s="80"/>
      <c r="Q904" s="37" t="str">
        <f t="shared" si="288"/>
        <v/>
      </c>
      <c r="R904" s="37" t="str">
        <f t="shared" si="289"/>
        <v/>
      </c>
      <c r="S904" s="37" t="str">
        <f t="shared" si="290"/>
        <v/>
      </c>
      <c r="T904" s="69" t="str">
        <f t="shared" si="291"/>
        <v/>
      </c>
      <c r="U904" s="37" t="str">
        <f t="shared" si="285"/>
        <v/>
      </c>
      <c r="V904" s="37" t="str">
        <f t="shared" si="286"/>
        <v/>
      </c>
      <c r="W904" s="206" t="str">
        <f t="shared" si="283"/>
        <v/>
      </c>
      <c r="X904" s="206" t="str">
        <f t="shared" si="284"/>
        <v/>
      </c>
      <c r="Y904" s="37" t="str">
        <f t="shared" si="281"/>
        <v/>
      </c>
      <c r="Z904" s="37" t="str">
        <f t="shared" si="282"/>
        <v/>
      </c>
      <c r="AA904" s="38" t="str">
        <f t="shared" si="292"/>
        <v/>
      </c>
      <c r="AB904" s="39" t="str">
        <f t="shared" si="293"/>
        <v/>
      </c>
      <c r="AC904" s="146" t="str">
        <f>IF(ISBLANK($F904),"",IF(ISNA(VBLookup($F904,Сектора!$B$2:$G$6725,4)),"Unknown",VBLookup($F904,Сектора!$B$2:$G$6725,4)))</f>
        <v/>
      </c>
      <c r="AD904" s="146" t="str">
        <f>IF(ISBLANK($F904),"",IF(ISNA(VBLookup($F904,Сектора!$B$2:$G$6725,3)),"Unknown",VBLookup($F904,Сектора!$B$2:$G$6725,3)))</f>
        <v/>
      </c>
      <c r="AE904" s="146" t="str">
        <f>IF(ISBLANK($F904),"",IF(ISNA(VBLookup($F904,Сектора!$B$2:$G$6725,6)),"Unknown",VBLookup($F904,Сектора!$B$2:$G$6725,6)))</f>
        <v/>
      </c>
      <c r="AF904" s="146" t="str">
        <f>IF(ISNUMBER($B904),VBLookup(WEEKDAY($B904,2),Служебный!$I$2:$J$8,2),"")</f>
        <v/>
      </c>
      <c r="AG904" s="38" t="str">
        <f t="shared" si="294"/>
        <v/>
      </c>
      <c r="AH904" s="146" t="str">
        <f>IF(ISNUMBER($B904),VBLookup(MONTH($B904),Служебный!$L$2:$M$13,2),"")</f>
        <v/>
      </c>
      <c r="AI904" s="38" t="str">
        <f t="shared" si="295"/>
        <v/>
      </c>
      <c r="AJ904" s="210" t="str">
        <f t="shared" si="296"/>
        <v/>
      </c>
      <c r="AK904" s="211" t="str">
        <f t="shared" si="287"/>
        <v/>
      </c>
      <c r="AL904" s="212" t="str">
        <f t="shared" si="297"/>
        <v/>
      </c>
      <c r="AM904" s="213" t="str">
        <f t="shared" si="300"/>
        <v/>
      </c>
      <c r="AN904" s="213" t="str">
        <f t="shared" si="298"/>
        <v/>
      </c>
      <c r="AO904" s="212" t="str">
        <f t="shared" si="299"/>
        <v/>
      </c>
    </row>
    <row r="905" spans="1:41" x14ac:dyDescent="0.25">
      <c r="A905" s="72">
        <v>904</v>
      </c>
      <c r="B905" s="214"/>
      <c r="C905" s="214"/>
      <c r="D905" s="204"/>
      <c r="E905" s="204"/>
      <c r="F905" s="151"/>
      <c r="G905" s="151"/>
      <c r="H905" s="36"/>
      <c r="I905" s="80"/>
      <c r="J905" s="80"/>
      <c r="K905" s="81"/>
      <c r="L905" s="152"/>
      <c r="M905" s="152"/>
      <c r="N905" s="215"/>
      <c r="O905" s="152"/>
      <c r="P905" s="80"/>
      <c r="Q905" s="37" t="str">
        <f t="shared" si="288"/>
        <v/>
      </c>
      <c r="R905" s="37" t="str">
        <f t="shared" si="289"/>
        <v/>
      </c>
      <c r="S905" s="37" t="str">
        <f t="shared" si="290"/>
        <v/>
      </c>
      <c r="T905" s="69" t="str">
        <f t="shared" si="291"/>
        <v/>
      </c>
      <c r="U905" s="37" t="str">
        <f t="shared" si="285"/>
        <v/>
      </c>
      <c r="V905" s="37" t="str">
        <f t="shared" si="286"/>
        <v/>
      </c>
      <c r="W905" s="206" t="str">
        <f t="shared" si="283"/>
        <v/>
      </c>
      <c r="X905" s="206" t="str">
        <f t="shared" si="284"/>
        <v/>
      </c>
      <c r="Y905" s="37" t="str">
        <f t="shared" si="281"/>
        <v/>
      </c>
      <c r="Z905" s="37" t="str">
        <f t="shared" si="282"/>
        <v/>
      </c>
      <c r="AA905" s="38" t="str">
        <f t="shared" si="292"/>
        <v/>
      </c>
      <c r="AB905" s="39" t="str">
        <f t="shared" si="293"/>
        <v/>
      </c>
      <c r="AC905" s="146" t="str">
        <f>IF(ISBLANK($F905),"",IF(ISNA(VBLookup($F905,Сектора!$B$2:$G$6725,4)),"Unknown",VBLookup($F905,Сектора!$B$2:$G$6725,4)))</f>
        <v/>
      </c>
      <c r="AD905" s="146" t="str">
        <f>IF(ISBLANK($F905),"",IF(ISNA(VBLookup($F905,Сектора!$B$2:$G$6725,3)),"Unknown",VBLookup($F905,Сектора!$B$2:$G$6725,3)))</f>
        <v/>
      </c>
      <c r="AE905" s="146" t="str">
        <f>IF(ISBLANK($F905),"",IF(ISNA(VBLookup($F905,Сектора!$B$2:$G$6725,6)),"Unknown",VBLookup($F905,Сектора!$B$2:$G$6725,6)))</f>
        <v/>
      </c>
      <c r="AF905" s="146" t="str">
        <f>IF(ISNUMBER($B905),VBLookup(WEEKDAY($B905,2),Служебный!$I$2:$J$8,2),"")</f>
        <v/>
      </c>
      <c r="AG905" s="38" t="str">
        <f t="shared" si="294"/>
        <v/>
      </c>
      <c r="AH905" s="146" t="str">
        <f>IF(ISNUMBER($B905),VBLookup(MONTH($B905),Служебный!$L$2:$M$13,2),"")</f>
        <v/>
      </c>
      <c r="AI905" s="38" t="str">
        <f t="shared" si="295"/>
        <v/>
      </c>
      <c r="AJ905" s="210" t="str">
        <f t="shared" si="296"/>
        <v/>
      </c>
      <c r="AK905" s="211" t="str">
        <f t="shared" si="287"/>
        <v/>
      </c>
      <c r="AL905" s="212" t="str">
        <f t="shared" si="297"/>
        <v/>
      </c>
      <c r="AM905" s="213" t="str">
        <f t="shared" si="300"/>
        <v/>
      </c>
      <c r="AN905" s="213" t="str">
        <f t="shared" si="298"/>
        <v/>
      </c>
      <c r="AO905" s="212" t="str">
        <f t="shared" si="299"/>
        <v/>
      </c>
    </row>
    <row r="906" spans="1:41" x14ac:dyDescent="0.25">
      <c r="A906" s="72">
        <v>905</v>
      </c>
      <c r="B906" s="214"/>
      <c r="C906" s="214"/>
      <c r="D906" s="204"/>
      <c r="E906" s="204"/>
      <c r="F906" s="151"/>
      <c r="G906" s="151"/>
      <c r="H906" s="36"/>
      <c r="I906" s="80"/>
      <c r="J906" s="80"/>
      <c r="K906" s="81"/>
      <c r="L906" s="152"/>
      <c r="M906" s="152"/>
      <c r="N906" s="215"/>
      <c r="O906" s="152"/>
      <c r="P906" s="80"/>
      <c r="Q906" s="37" t="str">
        <f t="shared" si="288"/>
        <v/>
      </c>
      <c r="R906" s="37" t="str">
        <f t="shared" si="289"/>
        <v/>
      </c>
      <c r="S906" s="37" t="str">
        <f t="shared" si="290"/>
        <v/>
      </c>
      <c r="T906" s="69" t="str">
        <f t="shared" si="291"/>
        <v/>
      </c>
      <c r="U906" s="37" t="str">
        <f t="shared" si="285"/>
        <v/>
      </c>
      <c r="V906" s="37" t="str">
        <f t="shared" si="286"/>
        <v/>
      </c>
      <c r="W906" s="206" t="str">
        <f t="shared" si="283"/>
        <v/>
      </c>
      <c r="X906" s="206" t="str">
        <f t="shared" si="284"/>
        <v/>
      </c>
      <c r="Y906" s="37" t="str">
        <f t="shared" si="281"/>
        <v/>
      </c>
      <c r="Z906" s="37" t="str">
        <f t="shared" si="282"/>
        <v/>
      </c>
      <c r="AA906" s="38" t="str">
        <f t="shared" si="292"/>
        <v/>
      </c>
      <c r="AB906" s="39" t="str">
        <f t="shared" si="293"/>
        <v/>
      </c>
      <c r="AC906" s="146" t="str">
        <f>IF(ISBLANK($F906),"",IF(ISNA(VBLookup($F906,Сектора!$B$2:$G$6725,4)),"Unknown",VBLookup($F906,Сектора!$B$2:$G$6725,4)))</f>
        <v/>
      </c>
      <c r="AD906" s="146" t="str">
        <f>IF(ISBLANK($F906),"",IF(ISNA(VBLookup($F906,Сектора!$B$2:$G$6725,3)),"Unknown",VBLookup($F906,Сектора!$B$2:$G$6725,3)))</f>
        <v/>
      </c>
      <c r="AE906" s="146" t="str">
        <f>IF(ISBLANK($F906),"",IF(ISNA(VBLookup($F906,Сектора!$B$2:$G$6725,6)),"Unknown",VBLookup($F906,Сектора!$B$2:$G$6725,6)))</f>
        <v/>
      </c>
      <c r="AF906" s="146" t="str">
        <f>IF(ISNUMBER($B906),VBLookup(WEEKDAY($B906,2),Служебный!$I$2:$J$8,2),"")</f>
        <v/>
      </c>
      <c r="AG906" s="38" t="str">
        <f t="shared" si="294"/>
        <v/>
      </c>
      <c r="AH906" s="146" t="str">
        <f>IF(ISNUMBER($B906),VBLookup(MONTH($B906),Служебный!$L$2:$M$13,2),"")</f>
        <v/>
      </c>
      <c r="AI906" s="38" t="str">
        <f t="shared" si="295"/>
        <v/>
      </c>
      <c r="AJ906" s="210" t="str">
        <f t="shared" si="296"/>
        <v/>
      </c>
      <c r="AK906" s="211" t="str">
        <f t="shared" si="287"/>
        <v/>
      </c>
      <c r="AL906" s="212" t="str">
        <f t="shared" si="297"/>
        <v/>
      </c>
      <c r="AM906" s="213" t="str">
        <f t="shared" si="300"/>
        <v/>
      </c>
      <c r="AN906" s="213" t="str">
        <f t="shared" si="298"/>
        <v/>
      </c>
      <c r="AO906" s="212" t="str">
        <f t="shared" si="299"/>
        <v/>
      </c>
    </row>
    <row r="907" spans="1:41" x14ac:dyDescent="0.25">
      <c r="A907" s="72">
        <v>906</v>
      </c>
      <c r="B907" s="214"/>
      <c r="C907" s="214"/>
      <c r="D907" s="204"/>
      <c r="E907" s="204"/>
      <c r="F907" s="151"/>
      <c r="G907" s="151"/>
      <c r="H907" s="36"/>
      <c r="I907" s="80"/>
      <c r="J907" s="80"/>
      <c r="K907" s="81"/>
      <c r="L907" s="152"/>
      <c r="M907" s="152"/>
      <c r="N907" s="215"/>
      <c r="O907" s="152"/>
      <c r="P907" s="80"/>
      <c r="Q907" s="37" t="str">
        <f t="shared" si="288"/>
        <v/>
      </c>
      <c r="R907" s="37" t="str">
        <f t="shared" si="289"/>
        <v/>
      </c>
      <c r="S907" s="37" t="str">
        <f t="shared" si="290"/>
        <v/>
      </c>
      <c r="T907" s="69" t="str">
        <f t="shared" si="291"/>
        <v/>
      </c>
      <c r="U907" s="37" t="str">
        <f t="shared" si="285"/>
        <v/>
      </c>
      <c r="V907" s="37" t="str">
        <f t="shared" si="286"/>
        <v/>
      </c>
      <c r="W907" s="206" t="str">
        <f t="shared" si="283"/>
        <v/>
      </c>
      <c r="X907" s="206" t="str">
        <f t="shared" si="284"/>
        <v/>
      </c>
      <c r="Y907" s="37" t="str">
        <f t="shared" si="281"/>
        <v/>
      </c>
      <c r="Z907" s="37" t="str">
        <f t="shared" si="282"/>
        <v/>
      </c>
      <c r="AA907" s="38" t="str">
        <f t="shared" si="292"/>
        <v/>
      </c>
      <c r="AB907" s="39" t="str">
        <f t="shared" si="293"/>
        <v/>
      </c>
      <c r="AC907" s="146" t="str">
        <f>IF(ISBLANK($F907),"",IF(ISNA(VBLookup($F907,Сектора!$B$2:$G$6725,4)),"Unknown",VBLookup($F907,Сектора!$B$2:$G$6725,4)))</f>
        <v/>
      </c>
      <c r="AD907" s="146" t="str">
        <f>IF(ISBLANK($F907),"",IF(ISNA(VBLookup($F907,Сектора!$B$2:$G$6725,3)),"Unknown",VBLookup($F907,Сектора!$B$2:$G$6725,3)))</f>
        <v/>
      </c>
      <c r="AE907" s="146" t="str">
        <f>IF(ISBLANK($F907),"",IF(ISNA(VBLookup($F907,Сектора!$B$2:$G$6725,6)),"Unknown",VBLookup($F907,Сектора!$B$2:$G$6725,6)))</f>
        <v/>
      </c>
      <c r="AF907" s="146" t="str">
        <f>IF(ISNUMBER($B907),VBLookup(WEEKDAY($B907,2),Служебный!$I$2:$J$8,2),"")</f>
        <v/>
      </c>
      <c r="AG907" s="38" t="str">
        <f t="shared" si="294"/>
        <v/>
      </c>
      <c r="AH907" s="146" t="str">
        <f>IF(ISNUMBER($B907),VBLookup(MONTH($B907),Служебный!$L$2:$M$13,2),"")</f>
        <v/>
      </c>
      <c r="AI907" s="38" t="str">
        <f t="shared" si="295"/>
        <v/>
      </c>
      <c r="AJ907" s="210" t="str">
        <f t="shared" si="296"/>
        <v/>
      </c>
      <c r="AK907" s="211" t="str">
        <f t="shared" si="287"/>
        <v/>
      </c>
      <c r="AL907" s="212" t="str">
        <f t="shared" si="297"/>
        <v/>
      </c>
      <c r="AM907" s="213" t="str">
        <f t="shared" si="300"/>
        <v/>
      </c>
      <c r="AN907" s="213" t="str">
        <f t="shared" si="298"/>
        <v/>
      </c>
      <c r="AO907" s="212" t="str">
        <f t="shared" si="299"/>
        <v/>
      </c>
    </row>
    <row r="908" spans="1:41" x14ac:dyDescent="0.25">
      <c r="A908" s="72">
        <v>907</v>
      </c>
      <c r="B908" s="214"/>
      <c r="C908" s="214"/>
      <c r="D908" s="204"/>
      <c r="E908" s="204"/>
      <c r="F908" s="151"/>
      <c r="G908" s="151"/>
      <c r="H908" s="36"/>
      <c r="I908" s="80"/>
      <c r="J908" s="80"/>
      <c r="K908" s="81"/>
      <c r="L908" s="152"/>
      <c r="M908" s="152"/>
      <c r="N908" s="215"/>
      <c r="O908" s="152"/>
      <c r="P908" s="80"/>
      <c r="Q908" s="37" t="str">
        <f t="shared" si="288"/>
        <v/>
      </c>
      <c r="R908" s="37" t="str">
        <f t="shared" si="289"/>
        <v/>
      </c>
      <c r="S908" s="37" t="str">
        <f t="shared" si="290"/>
        <v/>
      </c>
      <c r="T908" s="69" t="str">
        <f t="shared" si="291"/>
        <v/>
      </c>
      <c r="U908" s="37" t="str">
        <f t="shared" si="285"/>
        <v/>
      </c>
      <c r="V908" s="37" t="str">
        <f t="shared" si="286"/>
        <v/>
      </c>
      <c r="W908" s="206" t="str">
        <f t="shared" si="283"/>
        <v/>
      </c>
      <c r="X908" s="206" t="str">
        <f t="shared" si="284"/>
        <v/>
      </c>
      <c r="Y908" s="37" t="str">
        <f t="shared" si="281"/>
        <v/>
      </c>
      <c r="Z908" s="37" t="str">
        <f t="shared" si="282"/>
        <v/>
      </c>
      <c r="AA908" s="38" t="str">
        <f t="shared" si="292"/>
        <v/>
      </c>
      <c r="AB908" s="39" t="str">
        <f t="shared" si="293"/>
        <v/>
      </c>
      <c r="AC908" s="146" t="str">
        <f>IF(ISBLANK($F908),"",IF(ISNA(VBLookup($F908,Сектора!$B$2:$G$6725,4)),"Unknown",VBLookup($F908,Сектора!$B$2:$G$6725,4)))</f>
        <v/>
      </c>
      <c r="AD908" s="146" t="str">
        <f>IF(ISBLANK($F908),"",IF(ISNA(VBLookup($F908,Сектора!$B$2:$G$6725,3)),"Unknown",VBLookup($F908,Сектора!$B$2:$G$6725,3)))</f>
        <v/>
      </c>
      <c r="AE908" s="146" t="str">
        <f>IF(ISBLANK($F908),"",IF(ISNA(VBLookup($F908,Сектора!$B$2:$G$6725,6)),"Unknown",VBLookup($F908,Сектора!$B$2:$G$6725,6)))</f>
        <v/>
      </c>
      <c r="AF908" s="146" t="str">
        <f>IF(ISNUMBER($B908),VBLookup(WEEKDAY($B908,2),Служебный!$I$2:$J$8,2),"")</f>
        <v/>
      </c>
      <c r="AG908" s="38" t="str">
        <f t="shared" si="294"/>
        <v/>
      </c>
      <c r="AH908" s="146" t="str">
        <f>IF(ISNUMBER($B908),VBLookup(MONTH($B908),Служебный!$L$2:$M$13,2),"")</f>
        <v/>
      </c>
      <c r="AI908" s="38" t="str">
        <f t="shared" si="295"/>
        <v/>
      </c>
      <c r="AJ908" s="210" t="str">
        <f t="shared" si="296"/>
        <v/>
      </c>
      <c r="AK908" s="211" t="str">
        <f t="shared" si="287"/>
        <v/>
      </c>
      <c r="AL908" s="212" t="str">
        <f t="shared" si="297"/>
        <v/>
      </c>
      <c r="AM908" s="213" t="str">
        <f t="shared" si="300"/>
        <v/>
      </c>
      <c r="AN908" s="213" t="str">
        <f t="shared" si="298"/>
        <v/>
      </c>
      <c r="AO908" s="212" t="str">
        <f t="shared" si="299"/>
        <v/>
      </c>
    </row>
    <row r="909" spans="1:41" x14ac:dyDescent="0.25">
      <c r="A909" s="72">
        <v>908</v>
      </c>
      <c r="B909" s="214"/>
      <c r="C909" s="214"/>
      <c r="D909" s="204"/>
      <c r="E909" s="204"/>
      <c r="F909" s="151"/>
      <c r="G909" s="151"/>
      <c r="H909" s="36"/>
      <c r="I909" s="80"/>
      <c r="J909" s="80"/>
      <c r="K909" s="81"/>
      <c r="L909" s="152"/>
      <c r="M909" s="152"/>
      <c r="N909" s="215"/>
      <c r="O909" s="152"/>
      <c r="P909" s="80"/>
      <c r="Q909" s="37" t="str">
        <f t="shared" si="288"/>
        <v/>
      </c>
      <c r="R909" s="37" t="str">
        <f t="shared" si="289"/>
        <v/>
      </c>
      <c r="S909" s="37" t="str">
        <f t="shared" si="290"/>
        <v/>
      </c>
      <c r="T909" s="69" t="str">
        <f t="shared" si="291"/>
        <v/>
      </c>
      <c r="U909" s="37" t="str">
        <f t="shared" si="285"/>
        <v/>
      </c>
      <c r="V909" s="37" t="str">
        <f t="shared" si="286"/>
        <v/>
      </c>
      <c r="W909" s="206" t="str">
        <f t="shared" si="283"/>
        <v/>
      </c>
      <c r="X909" s="206" t="str">
        <f t="shared" si="284"/>
        <v/>
      </c>
      <c r="Y909" s="37" t="str">
        <f t="shared" si="281"/>
        <v/>
      </c>
      <c r="Z909" s="37" t="str">
        <f t="shared" si="282"/>
        <v/>
      </c>
      <c r="AA909" s="38" t="str">
        <f t="shared" si="292"/>
        <v/>
      </c>
      <c r="AB909" s="39" t="str">
        <f t="shared" si="293"/>
        <v/>
      </c>
      <c r="AC909" s="146" t="str">
        <f>IF(ISBLANK($F909),"",IF(ISNA(VBLookup($F909,Сектора!$B$2:$G$6725,4)),"Unknown",VBLookup($F909,Сектора!$B$2:$G$6725,4)))</f>
        <v/>
      </c>
      <c r="AD909" s="146" t="str">
        <f>IF(ISBLANK($F909),"",IF(ISNA(VBLookup($F909,Сектора!$B$2:$G$6725,3)),"Unknown",VBLookup($F909,Сектора!$B$2:$G$6725,3)))</f>
        <v/>
      </c>
      <c r="AE909" s="146" t="str">
        <f>IF(ISBLANK($F909),"",IF(ISNA(VBLookup($F909,Сектора!$B$2:$G$6725,6)),"Unknown",VBLookup($F909,Сектора!$B$2:$G$6725,6)))</f>
        <v/>
      </c>
      <c r="AF909" s="146" t="str">
        <f>IF(ISNUMBER($B909),VBLookup(WEEKDAY($B909,2),Служебный!$I$2:$J$8,2),"")</f>
        <v/>
      </c>
      <c r="AG909" s="38" t="str">
        <f t="shared" si="294"/>
        <v/>
      </c>
      <c r="AH909" s="146" t="str">
        <f>IF(ISNUMBER($B909),VBLookup(MONTH($B909),Служебный!$L$2:$M$13,2),"")</f>
        <v/>
      </c>
      <c r="AI909" s="38" t="str">
        <f t="shared" si="295"/>
        <v/>
      </c>
      <c r="AJ909" s="210" t="str">
        <f t="shared" si="296"/>
        <v/>
      </c>
      <c r="AK909" s="211" t="str">
        <f t="shared" si="287"/>
        <v/>
      </c>
      <c r="AL909" s="212" t="str">
        <f t="shared" si="297"/>
        <v/>
      </c>
      <c r="AM909" s="213" t="str">
        <f t="shared" si="300"/>
        <v/>
      </c>
      <c r="AN909" s="213" t="str">
        <f t="shared" si="298"/>
        <v/>
      </c>
      <c r="AO909" s="212" t="str">
        <f t="shared" si="299"/>
        <v/>
      </c>
    </row>
    <row r="910" spans="1:41" x14ac:dyDescent="0.25">
      <c r="A910" s="72">
        <v>909</v>
      </c>
      <c r="B910" s="214"/>
      <c r="C910" s="214"/>
      <c r="D910" s="204"/>
      <c r="E910" s="204"/>
      <c r="F910" s="151"/>
      <c r="G910" s="151"/>
      <c r="H910" s="36"/>
      <c r="I910" s="80"/>
      <c r="J910" s="80"/>
      <c r="K910" s="81"/>
      <c r="L910" s="152"/>
      <c r="M910" s="152"/>
      <c r="N910" s="215"/>
      <c r="O910" s="152"/>
      <c r="P910" s="80"/>
      <c r="Q910" s="37" t="str">
        <f t="shared" si="288"/>
        <v/>
      </c>
      <c r="R910" s="37" t="str">
        <f t="shared" si="289"/>
        <v/>
      </c>
      <c r="S910" s="37" t="str">
        <f t="shared" si="290"/>
        <v/>
      </c>
      <c r="T910" s="69" t="str">
        <f t="shared" si="291"/>
        <v/>
      </c>
      <c r="U910" s="37" t="str">
        <f t="shared" si="285"/>
        <v/>
      </c>
      <c r="V910" s="37" t="str">
        <f t="shared" si="286"/>
        <v/>
      </c>
      <c r="W910" s="206" t="str">
        <f t="shared" si="283"/>
        <v/>
      </c>
      <c r="X910" s="206" t="str">
        <f t="shared" si="284"/>
        <v/>
      </c>
      <c r="Y910" s="37" t="str">
        <f t="shared" si="281"/>
        <v/>
      </c>
      <c r="Z910" s="37" t="str">
        <f t="shared" si="282"/>
        <v/>
      </c>
      <c r="AA910" s="38" t="str">
        <f t="shared" si="292"/>
        <v/>
      </c>
      <c r="AB910" s="39" t="str">
        <f t="shared" si="293"/>
        <v/>
      </c>
      <c r="AC910" s="146" t="str">
        <f>IF(ISBLANK($F910),"",IF(ISNA(VBLookup($F910,Сектора!$B$2:$G$6725,4)),"Unknown",VBLookup($F910,Сектора!$B$2:$G$6725,4)))</f>
        <v/>
      </c>
      <c r="AD910" s="146" t="str">
        <f>IF(ISBLANK($F910),"",IF(ISNA(VBLookup($F910,Сектора!$B$2:$G$6725,3)),"Unknown",VBLookup($F910,Сектора!$B$2:$G$6725,3)))</f>
        <v/>
      </c>
      <c r="AE910" s="146" t="str">
        <f>IF(ISBLANK($F910),"",IF(ISNA(VBLookup($F910,Сектора!$B$2:$G$6725,6)),"Unknown",VBLookup($F910,Сектора!$B$2:$G$6725,6)))</f>
        <v/>
      </c>
      <c r="AF910" s="146" t="str">
        <f>IF(ISNUMBER($B910),VBLookup(WEEKDAY($B910,2),Служебный!$I$2:$J$8,2),"")</f>
        <v/>
      </c>
      <c r="AG910" s="38" t="str">
        <f t="shared" si="294"/>
        <v/>
      </c>
      <c r="AH910" s="146" t="str">
        <f>IF(ISNUMBER($B910),VBLookup(MONTH($B910),Служебный!$L$2:$M$13,2),"")</f>
        <v/>
      </c>
      <c r="AI910" s="38" t="str">
        <f t="shared" si="295"/>
        <v/>
      </c>
      <c r="AJ910" s="210" t="str">
        <f t="shared" si="296"/>
        <v/>
      </c>
      <c r="AK910" s="211" t="str">
        <f t="shared" si="287"/>
        <v/>
      </c>
      <c r="AL910" s="212" t="str">
        <f t="shared" si="297"/>
        <v/>
      </c>
      <c r="AM910" s="213" t="str">
        <f t="shared" si="300"/>
        <v/>
      </c>
      <c r="AN910" s="213" t="str">
        <f t="shared" si="298"/>
        <v/>
      </c>
      <c r="AO910" s="212" t="str">
        <f t="shared" si="299"/>
        <v/>
      </c>
    </row>
    <row r="911" spans="1:41" x14ac:dyDescent="0.25">
      <c r="A911" s="72">
        <v>910</v>
      </c>
      <c r="B911" s="214"/>
      <c r="C911" s="214"/>
      <c r="D911" s="204"/>
      <c r="E911" s="204"/>
      <c r="F911" s="151"/>
      <c r="G911" s="151"/>
      <c r="H911" s="36"/>
      <c r="I911" s="80"/>
      <c r="J911" s="80"/>
      <c r="K911" s="81"/>
      <c r="L911" s="152"/>
      <c r="M911" s="152"/>
      <c r="N911" s="215"/>
      <c r="O911" s="152"/>
      <c r="P911" s="80"/>
      <c r="Q911" s="37" t="str">
        <f t="shared" si="288"/>
        <v/>
      </c>
      <c r="R911" s="37" t="str">
        <f t="shared" si="289"/>
        <v/>
      </c>
      <c r="S911" s="37" t="str">
        <f t="shared" si="290"/>
        <v/>
      </c>
      <c r="T911" s="69" t="str">
        <f t="shared" si="291"/>
        <v/>
      </c>
      <c r="U911" s="37" t="str">
        <f t="shared" si="285"/>
        <v/>
      </c>
      <c r="V911" s="37" t="str">
        <f t="shared" si="286"/>
        <v/>
      </c>
      <c r="W911" s="206" t="str">
        <f t="shared" si="283"/>
        <v/>
      </c>
      <c r="X911" s="206" t="str">
        <f t="shared" si="284"/>
        <v/>
      </c>
      <c r="Y911" s="37" t="str">
        <f t="shared" si="281"/>
        <v/>
      </c>
      <c r="Z911" s="37" t="str">
        <f t="shared" si="282"/>
        <v/>
      </c>
      <c r="AA911" s="38" t="str">
        <f t="shared" si="292"/>
        <v/>
      </c>
      <c r="AB911" s="39" t="str">
        <f t="shared" si="293"/>
        <v/>
      </c>
      <c r="AC911" s="146" t="str">
        <f>IF(ISBLANK($F911),"",IF(ISNA(VBLookup($F911,Сектора!$B$2:$G$6725,4)),"Unknown",VBLookup($F911,Сектора!$B$2:$G$6725,4)))</f>
        <v/>
      </c>
      <c r="AD911" s="146" t="str">
        <f>IF(ISBLANK($F911),"",IF(ISNA(VBLookup($F911,Сектора!$B$2:$G$6725,3)),"Unknown",VBLookup($F911,Сектора!$B$2:$G$6725,3)))</f>
        <v/>
      </c>
      <c r="AE911" s="146" t="str">
        <f>IF(ISBLANK($F911),"",IF(ISNA(VBLookup($F911,Сектора!$B$2:$G$6725,6)),"Unknown",VBLookup($F911,Сектора!$B$2:$G$6725,6)))</f>
        <v/>
      </c>
      <c r="AF911" s="146" t="str">
        <f>IF(ISNUMBER($B911),VBLookup(WEEKDAY($B911,2),Служебный!$I$2:$J$8,2),"")</f>
        <v/>
      </c>
      <c r="AG911" s="38" t="str">
        <f t="shared" si="294"/>
        <v/>
      </c>
      <c r="AH911" s="146" t="str">
        <f>IF(ISNUMBER($B911),VBLookup(MONTH($B911),Служебный!$L$2:$M$13,2),"")</f>
        <v/>
      </c>
      <c r="AI911" s="38" t="str">
        <f t="shared" si="295"/>
        <v/>
      </c>
      <c r="AJ911" s="210" t="str">
        <f t="shared" si="296"/>
        <v/>
      </c>
      <c r="AK911" s="211" t="str">
        <f t="shared" si="287"/>
        <v/>
      </c>
      <c r="AL911" s="212" t="str">
        <f t="shared" si="297"/>
        <v/>
      </c>
      <c r="AM911" s="213" t="str">
        <f t="shared" si="300"/>
        <v/>
      </c>
      <c r="AN911" s="213" t="str">
        <f t="shared" si="298"/>
        <v/>
      </c>
      <c r="AO911" s="212" t="str">
        <f t="shared" si="299"/>
        <v/>
      </c>
    </row>
    <row r="912" spans="1:41" x14ac:dyDescent="0.25">
      <c r="A912" s="72">
        <v>911</v>
      </c>
      <c r="B912" s="214"/>
      <c r="C912" s="214"/>
      <c r="D912" s="204"/>
      <c r="E912" s="204"/>
      <c r="F912" s="151"/>
      <c r="G912" s="151"/>
      <c r="H912" s="36"/>
      <c r="I912" s="80"/>
      <c r="J912" s="80"/>
      <c r="K912" s="81"/>
      <c r="L912" s="152"/>
      <c r="M912" s="152"/>
      <c r="N912" s="215"/>
      <c r="O912" s="152"/>
      <c r="P912" s="80"/>
      <c r="Q912" s="37" t="str">
        <f t="shared" si="288"/>
        <v/>
      </c>
      <c r="R912" s="37" t="str">
        <f t="shared" si="289"/>
        <v/>
      </c>
      <c r="S912" s="37" t="str">
        <f t="shared" si="290"/>
        <v/>
      </c>
      <c r="T912" s="69" t="str">
        <f t="shared" si="291"/>
        <v/>
      </c>
      <c r="U912" s="37" t="str">
        <f t="shared" si="285"/>
        <v/>
      </c>
      <c r="V912" s="37" t="str">
        <f t="shared" si="286"/>
        <v/>
      </c>
      <c r="W912" s="206" t="str">
        <f t="shared" si="283"/>
        <v/>
      </c>
      <c r="X912" s="206" t="str">
        <f t="shared" si="284"/>
        <v/>
      </c>
      <c r="Y912" s="37" t="str">
        <f t="shared" si="281"/>
        <v/>
      </c>
      <c r="Z912" s="37" t="str">
        <f t="shared" si="282"/>
        <v/>
      </c>
      <c r="AA912" s="38" t="str">
        <f t="shared" si="292"/>
        <v/>
      </c>
      <c r="AB912" s="39" t="str">
        <f t="shared" si="293"/>
        <v/>
      </c>
      <c r="AC912" s="146" t="str">
        <f>IF(ISBLANK($F912),"",IF(ISNA(VBLookup($F912,Сектора!$B$2:$G$6725,4)),"Unknown",VBLookup($F912,Сектора!$B$2:$G$6725,4)))</f>
        <v/>
      </c>
      <c r="AD912" s="146" t="str">
        <f>IF(ISBLANK($F912),"",IF(ISNA(VBLookup($F912,Сектора!$B$2:$G$6725,3)),"Unknown",VBLookup($F912,Сектора!$B$2:$G$6725,3)))</f>
        <v/>
      </c>
      <c r="AE912" s="146" t="str">
        <f>IF(ISBLANK($F912),"",IF(ISNA(VBLookup($F912,Сектора!$B$2:$G$6725,6)),"Unknown",VBLookup($F912,Сектора!$B$2:$G$6725,6)))</f>
        <v/>
      </c>
      <c r="AF912" s="146" t="str">
        <f>IF(ISNUMBER($B912),VBLookup(WEEKDAY($B912,2),Служебный!$I$2:$J$8,2),"")</f>
        <v/>
      </c>
      <c r="AG912" s="38" t="str">
        <f t="shared" si="294"/>
        <v/>
      </c>
      <c r="AH912" s="146" t="str">
        <f>IF(ISNUMBER($B912),VBLookup(MONTH($B912),Служебный!$L$2:$M$13,2),"")</f>
        <v/>
      </c>
      <c r="AI912" s="38" t="str">
        <f t="shared" si="295"/>
        <v/>
      </c>
      <c r="AJ912" s="210" t="str">
        <f t="shared" si="296"/>
        <v/>
      </c>
      <c r="AK912" s="211" t="str">
        <f t="shared" si="287"/>
        <v/>
      </c>
      <c r="AL912" s="212" t="str">
        <f t="shared" si="297"/>
        <v/>
      </c>
      <c r="AM912" s="213" t="str">
        <f t="shared" si="300"/>
        <v/>
      </c>
      <c r="AN912" s="213" t="str">
        <f t="shared" si="298"/>
        <v/>
      </c>
      <c r="AO912" s="212" t="str">
        <f t="shared" si="299"/>
        <v/>
      </c>
    </row>
    <row r="913" spans="1:41" x14ac:dyDescent="0.25">
      <c r="A913" s="72">
        <v>912</v>
      </c>
      <c r="B913" s="214"/>
      <c r="C913" s="214"/>
      <c r="D913" s="204"/>
      <c r="E913" s="204"/>
      <c r="F913" s="151"/>
      <c r="G913" s="151"/>
      <c r="H913" s="36"/>
      <c r="I913" s="80"/>
      <c r="J913" s="80"/>
      <c r="K913" s="81"/>
      <c r="L913" s="152"/>
      <c r="M913" s="152"/>
      <c r="N913" s="215"/>
      <c r="O913" s="152"/>
      <c r="P913" s="80"/>
      <c r="Q913" s="37" t="str">
        <f t="shared" si="288"/>
        <v/>
      </c>
      <c r="R913" s="37" t="str">
        <f t="shared" si="289"/>
        <v/>
      </c>
      <c r="S913" s="37" t="str">
        <f t="shared" si="290"/>
        <v/>
      </c>
      <c r="T913" s="69" t="str">
        <f t="shared" si="291"/>
        <v/>
      </c>
      <c r="U913" s="37" t="str">
        <f t="shared" si="285"/>
        <v/>
      </c>
      <c r="V913" s="37" t="str">
        <f t="shared" si="286"/>
        <v/>
      </c>
      <c r="W913" s="206" t="str">
        <f t="shared" si="283"/>
        <v/>
      </c>
      <c r="X913" s="206" t="str">
        <f t="shared" si="284"/>
        <v/>
      </c>
      <c r="Y913" s="37" t="str">
        <f t="shared" si="281"/>
        <v/>
      </c>
      <c r="Z913" s="37" t="str">
        <f t="shared" si="282"/>
        <v/>
      </c>
      <c r="AA913" s="38" t="str">
        <f t="shared" si="292"/>
        <v/>
      </c>
      <c r="AB913" s="39" t="str">
        <f t="shared" si="293"/>
        <v/>
      </c>
      <c r="AC913" s="146" t="str">
        <f>IF(ISBLANK($F913),"",IF(ISNA(VBLookup($F913,Сектора!$B$2:$G$6725,4)),"Unknown",VBLookup($F913,Сектора!$B$2:$G$6725,4)))</f>
        <v/>
      </c>
      <c r="AD913" s="146" t="str">
        <f>IF(ISBLANK($F913),"",IF(ISNA(VBLookup($F913,Сектора!$B$2:$G$6725,3)),"Unknown",VBLookup($F913,Сектора!$B$2:$G$6725,3)))</f>
        <v/>
      </c>
      <c r="AE913" s="146" t="str">
        <f>IF(ISBLANK($F913),"",IF(ISNA(VBLookup($F913,Сектора!$B$2:$G$6725,6)),"Unknown",VBLookup($F913,Сектора!$B$2:$G$6725,6)))</f>
        <v/>
      </c>
      <c r="AF913" s="146" t="str">
        <f>IF(ISNUMBER($B913),VBLookup(WEEKDAY($B913,2),Служебный!$I$2:$J$8,2),"")</f>
        <v/>
      </c>
      <c r="AG913" s="38" t="str">
        <f t="shared" si="294"/>
        <v/>
      </c>
      <c r="AH913" s="146" t="str">
        <f>IF(ISNUMBER($B913),VBLookup(MONTH($B913),Служебный!$L$2:$M$13,2),"")</f>
        <v/>
      </c>
      <c r="AI913" s="38" t="str">
        <f t="shared" si="295"/>
        <v/>
      </c>
      <c r="AJ913" s="210" t="str">
        <f t="shared" si="296"/>
        <v/>
      </c>
      <c r="AK913" s="211" t="str">
        <f t="shared" si="287"/>
        <v/>
      </c>
      <c r="AL913" s="212" t="str">
        <f t="shared" si="297"/>
        <v/>
      </c>
      <c r="AM913" s="213" t="str">
        <f t="shared" si="300"/>
        <v/>
      </c>
      <c r="AN913" s="213" t="str">
        <f t="shared" si="298"/>
        <v/>
      </c>
      <c r="AO913" s="212" t="str">
        <f t="shared" si="299"/>
        <v/>
      </c>
    </row>
    <row r="914" spans="1:41" x14ac:dyDescent="0.25">
      <c r="A914" s="72">
        <v>913</v>
      </c>
      <c r="B914" s="214"/>
      <c r="C914" s="214"/>
      <c r="D914" s="204"/>
      <c r="E914" s="204"/>
      <c r="F914" s="151"/>
      <c r="G914" s="151"/>
      <c r="H914" s="36"/>
      <c r="I914" s="80"/>
      <c r="J914" s="80"/>
      <c r="K914" s="81"/>
      <c r="L914" s="152"/>
      <c r="M914" s="152"/>
      <c r="N914" s="215"/>
      <c r="O914" s="152"/>
      <c r="P914" s="80"/>
      <c r="Q914" s="37" t="str">
        <f t="shared" si="288"/>
        <v/>
      </c>
      <c r="R914" s="37" t="str">
        <f t="shared" si="289"/>
        <v/>
      </c>
      <c r="S914" s="37" t="str">
        <f t="shared" si="290"/>
        <v/>
      </c>
      <c r="T914" s="69" t="str">
        <f t="shared" si="291"/>
        <v/>
      </c>
      <c r="U914" s="37" t="str">
        <f t="shared" si="285"/>
        <v/>
      </c>
      <c r="V914" s="37" t="str">
        <f t="shared" si="286"/>
        <v/>
      </c>
      <c r="W914" s="206" t="str">
        <f t="shared" si="283"/>
        <v/>
      </c>
      <c r="X914" s="206" t="str">
        <f t="shared" si="284"/>
        <v/>
      </c>
      <c r="Y914" s="37" t="str">
        <f t="shared" si="281"/>
        <v/>
      </c>
      <c r="Z914" s="37" t="str">
        <f t="shared" si="282"/>
        <v/>
      </c>
      <c r="AA914" s="38" t="str">
        <f t="shared" si="292"/>
        <v/>
      </c>
      <c r="AB914" s="39" t="str">
        <f t="shared" si="293"/>
        <v/>
      </c>
      <c r="AC914" s="146" t="str">
        <f>IF(ISBLANK($F914),"",IF(ISNA(VBLookup($F914,Сектора!$B$2:$G$6725,4)),"Unknown",VBLookup($F914,Сектора!$B$2:$G$6725,4)))</f>
        <v/>
      </c>
      <c r="AD914" s="146" t="str">
        <f>IF(ISBLANK($F914),"",IF(ISNA(VBLookup($F914,Сектора!$B$2:$G$6725,3)),"Unknown",VBLookup($F914,Сектора!$B$2:$G$6725,3)))</f>
        <v/>
      </c>
      <c r="AE914" s="146" t="str">
        <f>IF(ISBLANK($F914),"",IF(ISNA(VBLookup($F914,Сектора!$B$2:$G$6725,6)),"Unknown",VBLookup($F914,Сектора!$B$2:$G$6725,6)))</f>
        <v/>
      </c>
      <c r="AF914" s="146" t="str">
        <f>IF(ISNUMBER($B914),VBLookup(WEEKDAY($B914,2),Служебный!$I$2:$J$8,2),"")</f>
        <v/>
      </c>
      <c r="AG914" s="38" t="str">
        <f t="shared" si="294"/>
        <v/>
      </c>
      <c r="AH914" s="146" t="str">
        <f>IF(ISNUMBER($B914),VBLookup(MONTH($B914),Служебный!$L$2:$M$13,2),"")</f>
        <v/>
      </c>
      <c r="AI914" s="38" t="str">
        <f t="shared" si="295"/>
        <v/>
      </c>
      <c r="AJ914" s="210" t="str">
        <f t="shared" si="296"/>
        <v/>
      </c>
      <c r="AK914" s="211" t="str">
        <f t="shared" si="287"/>
        <v/>
      </c>
      <c r="AL914" s="212" t="str">
        <f t="shared" si="297"/>
        <v/>
      </c>
      <c r="AM914" s="213" t="str">
        <f t="shared" si="300"/>
        <v/>
      </c>
      <c r="AN914" s="213" t="str">
        <f t="shared" si="298"/>
        <v/>
      </c>
      <c r="AO914" s="212" t="str">
        <f t="shared" si="299"/>
        <v/>
      </c>
    </row>
    <row r="915" spans="1:41" x14ac:dyDescent="0.25">
      <c r="A915" s="72">
        <v>914</v>
      </c>
      <c r="B915" s="214"/>
      <c r="C915" s="214"/>
      <c r="D915" s="204"/>
      <c r="E915" s="204"/>
      <c r="F915" s="151"/>
      <c r="G915" s="151"/>
      <c r="H915" s="36"/>
      <c r="I915" s="80"/>
      <c r="J915" s="80"/>
      <c r="K915" s="81"/>
      <c r="L915" s="152"/>
      <c r="M915" s="152"/>
      <c r="N915" s="215"/>
      <c r="O915" s="152"/>
      <c r="P915" s="80"/>
      <c r="Q915" s="37" t="str">
        <f t="shared" si="288"/>
        <v/>
      </c>
      <c r="R915" s="37" t="str">
        <f t="shared" si="289"/>
        <v/>
      </c>
      <c r="S915" s="37" t="str">
        <f t="shared" si="290"/>
        <v/>
      </c>
      <c r="T915" s="69" t="str">
        <f t="shared" si="291"/>
        <v/>
      </c>
      <c r="U915" s="37" t="str">
        <f t="shared" si="285"/>
        <v/>
      </c>
      <c r="V915" s="37" t="str">
        <f t="shared" si="286"/>
        <v/>
      </c>
      <c r="W915" s="206" t="str">
        <f t="shared" si="283"/>
        <v/>
      </c>
      <c r="X915" s="206" t="str">
        <f t="shared" si="284"/>
        <v/>
      </c>
      <c r="Y915" s="37" t="str">
        <f t="shared" si="281"/>
        <v/>
      </c>
      <c r="Z915" s="37" t="str">
        <f t="shared" si="282"/>
        <v/>
      </c>
      <c r="AA915" s="38" t="str">
        <f t="shared" si="292"/>
        <v/>
      </c>
      <c r="AB915" s="39" t="str">
        <f t="shared" si="293"/>
        <v/>
      </c>
      <c r="AC915" s="146" t="str">
        <f>IF(ISBLANK($F915),"",IF(ISNA(VBLookup($F915,Сектора!$B$2:$G$6725,4)),"Unknown",VBLookup($F915,Сектора!$B$2:$G$6725,4)))</f>
        <v/>
      </c>
      <c r="AD915" s="146" t="str">
        <f>IF(ISBLANK($F915),"",IF(ISNA(VBLookup($F915,Сектора!$B$2:$G$6725,3)),"Unknown",VBLookup($F915,Сектора!$B$2:$G$6725,3)))</f>
        <v/>
      </c>
      <c r="AE915" s="146" t="str">
        <f>IF(ISBLANK($F915),"",IF(ISNA(VBLookup($F915,Сектора!$B$2:$G$6725,6)),"Unknown",VBLookup($F915,Сектора!$B$2:$G$6725,6)))</f>
        <v/>
      </c>
      <c r="AF915" s="146" t="str">
        <f>IF(ISNUMBER($B915),VBLookup(WEEKDAY($B915,2),Служебный!$I$2:$J$8,2),"")</f>
        <v/>
      </c>
      <c r="AG915" s="38" t="str">
        <f t="shared" si="294"/>
        <v/>
      </c>
      <c r="AH915" s="146" t="str">
        <f>IF(ISNUMBER($B915),VBLookup(MONTH($B915),Служебный!$L$2:$M$13,2),"")</f>
        <v/>
      </c>
      <c r="AI915" s="38" t="str">
        <f t="shared" si="295"/>
        <v/>
      </c>
      <c r="AJ915" s="210" t="str">
        <f t="shared" si="296"/>
        <v/>
      </c>
      <c r="AK915" s="211" t="str">
        <f t="shared" si="287"/>
        <v/>
      </c>
      <c r="AL915" s="212" t="str">
        <f t="shared" si="297"/>
        <v/>
      </c>
      <c r="AM915" s="213" t="str">
        <f t="shared" si="300"/>
        <v/>
      </c>
      <c r="AN915" s="213" t="str">
        <f t="shared" si="298"/>
        <v/>
      </c>
      <c r="AO915" s="212" t="str">
        <f t="shared" si="299"/>
        <v/>
      </c>
    </row>
    <row r="916" spans="1:41" x14ac:dyDescent="0.25">
      <c r="A916" s="72">
        <v>915</v>
      </c>
      <c r="B916" s="214"/>
      <c r="C916" s="214"/>
      <c r="D916" s="204"/>
      <c r="E916" s="204"/>
      <c r="F916" s="151"/>
      <c r="G916" s="151"/>
      <c r="H916" s="36"/>
      <c r="I916" s="80"/>
      <c r="J916" s="80"/>
      <c r="K916" s="81"/>
      <c r="L916" s="152"/>
      <c r="M916" s="152"/>
      <c r="N916" s="215"/>
      <c r="O916" s="152"/>
      <c r="P916" s="80"/>
      <c r="Q916" s="37" t="str">
        <f t="shared" si="288"/>
        <v/>
      </c>
      <c r="R916" s="37" t="str">
        <f t="shared" si="289"/>
        <v/>
      </c>
      <c r="S916" s="37" t="str">
        <f t="shared" si="290"/>
        <v/>
      </c>
      <c r="T916" s="69" t="str">
        <f t="shared" si="291"/>
        <v/>
      </c>
      <c r="U916" s="37" t="str">
        <f t="shared" si="285"/>
        <v/>
      </c>
      <c r="V916" s="37" t="str">
        <f t="shared" si="286"/>
        <v/>
      </c>
      <c r="W916" s="206" t="str">
        <f t="shared" si="283"/>
        <v/>
      </c>
      <c r="X916" s="206" t="str">
        <f t="shared" si="284"/>
        <v/>
      </c>
      <c r="Y916" s="37" t="str">
        <f t="shared" si="281"/>
        <v/>
      </c>
      <c r="Z916" s="37" t="str">
        <f t="shared" si="282"/>
        <v/>
      </c>
      <c r="AA916" s="38" t="str">
        <f t="shared" si="292"/>
        <v/>
      </c>
      <c r="AB916" s="39" t="str">
        <f t="shared" si="293"/>
        <v/>
      </c>
      <c r="AC916" s="146" t="str">
        <f>IF(ISBLANK($F916),"",IF(ISNA(VBLookup($F916,Сектора!$B$2:$G$6725,4)),"Unknown",VBLookup($F916,Сектора!$B$2:$G$6725,4)))</f>
        <v/>
      </c>
      <c r="AD916" s="146" t="str">
        <f>IF(ISBLANK($F916),"",IF(ISNA(VBLookup($F916,Сектора!$B$2:$G$6725,3)),"Unknown",VBLookup($F916,Сектора!$B$2:$G$6725,3)))</f>
        <v/>
      </c>
      <c r="AE916" s="146" t="str">
        <f>IF(ISBLANK($F916),"",IF(ISNA(VBLookup($F916,Сектора!$B$2:$G$6725,6)),"Unknown",VBLookup($F916,Сектора!$B$2:$G$6725,6)))</f>
        <v/>
      </c>
      <c r="AF916" s="146" t="str">
        <f>IF(ISNUMBER($B916),VBLookup(WEEKDAY($B916,2),Служебный!$I$2:$J$8,2),"")</f>
        <v/>
      </c>
      <c r="AG916" s="38" t="str">
        <f t="shared" si="294"/>
        <v/>
      </c>
      <c r="AH916" s="146" t="str">
        <f>IF(ISNUMBER($B916),VBLookup(MONTH($B916),Служебный!$L$2:$M$13,2),"")</f>
        <v/>
      </c>
      <c r="AI916" s="38" t="str">
        <f t="shared" si="295"/>
        <v/>
      </c>
      <c r="AJ916" s="210" t="str">
        <f t="shared" si="296"/>
        <v/>
      </c>
      <c r="AK916" s="211" t="str">
        <f t="shared" si="287"/>
        <v/>
      </c>
      <c r="AL916" s="212" t="str">
        <f t="shared" si="297"/>
        <v/>
      </c>
      <c r="AM916" s="213" t="str">
        <f t="shared" si="300"/>
        <v/>
      </c>
      <c r="AN916" s="213" t="str">
        <f t="shared" si="298"/>
        <v/>
      </c>
      <c r="AO916" s="212" t="str">
        <f t="shared" si="299"/>
        <v/>
      </c>
    </row>
    <row r="917" spans="1:41" x14ac:dyDescent="0.25">
      <c r="A917" s="72">
        <v>916</v>
      </c>
      <c r="B917" s="214"/>
      <c r="C917" s="214"/>
      <c r="D917" s="204"/>
      <c r="E917" s="204"/>
      <c r="F917" s="151"/>
      <c r="G917" s="151"/>
      <c r="H917" s="36"/>
      <c r="I917" s="80"/>
      <c r="J917" s="80"/>
      <c r="K917" s="81"/>
      <c r="L917" s="152"/>
      <c r="M917" s="152"/>
      <c r="N917" s="215"/>
      <c r="O917" s="152"/>
      <c r="P917" s="80"/>
      <c r="Q917" s="37" t="str">
        <f t="shared" si="288"/>
        <v/>
      </c>
      <c r="R917" s="37" t="str">
        <f t="shared" si="289"/>
        <v/>
      </c>
      <c r="S917" s="37" t="str">
        <f t="shared" si="290"/>
        <v/>
      </c>
      <c r="T917" s="69" t="str">
        <f t="shared" si="291"/>
        <v/>
      </c>
      <c r="U917" s="37" t="str">
        <f t="shared" si="285"/>
        <v/>
      </c>
      <c r="V917" s="37" t="str">
        <f t="shared" si="286"/>
        <v/>
      </c>
      <c r="W917" s="206" t="str">
        <f t="shared" si="283"/>
        <v/>
      </c>
      <c r="X917" s="206" t="str">
        <f t="shared" si="284"/>
        <v/>
      </c>
      <c r="Y917" s="37" t="str">
        <f t="shared" si="281"/>
        <v/>
      </c>
      <c r="Z917" s="37" t="str">
        <f t="shared" si="282"/>
        <v/>
      </c>
      <c r="AA917" s="38" t="str">
        <f t="shared" si="292"/>
        <v/>
      </c>
      <c r="AB917" s="39" t="str">
        <f t="shared" si="293"/>
        <v/>
      </c>
      <c r="AC917" s="146" t="str">
        <f>IF(ISBLANK($F917),"",IF(ISNA(VBLookup($F917,Сектора!$B$2:$G$6725,4)),"Unknown",VBLookup($F917,Сектора!$B$2:$G$6725,4)))</f>
        <v/>
      </c>
      <c r="AD917" s="146" t="str">
        <f>IF(ISBLANK($F917),"",IF(ISNA(VBLookup($F917,Сектора!$B$2:$G$6725,3)),"Unknown",VBLookup($F917,Сектора!$B$2:$G$6725,3)))</f>
        <v/>
      </c>
      <c r="AE917" s="146" t="str">
        <f>IF(ISBLANK($F917),"",IF(ISNA(VBLookup($F917,Сектора!$B$2:$G$6725,6)),"Unknown",VBLookup($F917,Сектора!$B$2:$G$6725,6)))</f>
        <v/>
      </c>
      <c r="AF917" s="146" t="str">
        <f>IF(ISNUMBER($B917),VBLookup(WEEKDAY($B917,2),Служебный!$I$2:$J$8,2),"")</f>
        <v/>
      </c>
      <c r="AG917" s="38" t="str">
        <f t="shared" si="294"/>
        <v/>
      </c>
      <c r="AH917" s="146" t="str">
        <f>IF(ISNUMBER($B917),VBLookup(MONTH($B917),Служебный!$L$2:$M$13,2),"")</f>
        <v/>
      </c>
      <c r="AI917" s="38" t="str">
        <f t="shared" si="295"/>
        <v/>
      </c>
      <c r="AJ917" s="210" t="str">
        <f t="shared" si="296"/>
        <v/>
      </c>
      <c r="AK917" s="211" t="str">
        <f t="shared" si="287"/>
        <v/>
      </c>
      <c r="AL917" s="212" t="str">
        <f t="shared" si="297"/>
        <v/>
      </c>
      <c r="AM917" s="213" t="str">
        <f t="shared" si="300"/>
        <v/>
      </c>
      <c r="AN917" s="213" t="str">
        <f t="shared" si="298"/>
        <v/>
      </c>
      <c r="AO917" s="212" t="str">
        <f t="shared" si="299"/>
        <v/>
      </c>
    </row>
    <row r="918" spans="1:41" x14ac:dyDescent="0.25">
      <c r="A918" s="72">
        <v>917</v>
      </c>
      <c r="B918" s="214"/>
      <c r="C918" s="214"/>
      <c r="D918" s="204"/>
      <c r="E918" s="204"/>
      <c r="F918" s="151"/>
      <c r="G918" s="151"/>
      <c r="H918" s="36"/>
      <c r="I918" s="80"/>
      <c r="J918" s="80"/>
      <c r="K918" s="81"/>
      <c r="L918" s="152"/>
      <c r="M918" s="152"/>
      <c r="N918" s="215"/>
      <c r="O918" s="152"/>
      <c r="P918" s="80"/>
      <c r="Q918" s="37" t="str">
        <f t="shared" si="288"/>
        <v/>
      </c>
      <c r="R918" s="37" t="str">
        <f t="shared" si="289"/>
        <v/>
      </c>
      <c r="S918" s="37" t="str">
        <f t="shared" si="290"/>
        <v/>
      </c>
      <c r="T918" s="69" t="str">
        <f t="shared" si="291"/>
        <v/>
      </c>
      <c r="U918" s="37" t="str">
        <f t="shared" si="285"/>
        <v/>
      </c>
      <c r="V918" s="37" t="str">
        <f t="shared" si="286"/>
        <v/>
      </c>
      <c r="W918" s="206" t="str">
        <f t="shared" si="283"/>
        <v/>
      </c>
      <c r="X918" s="206" t="str">
        <f t="shared" si="284"/>
        <v/>
      </c>
      <c r="Y918" s="37" t="str">
        <f t="shared" ref="Y918:Y981" si="301">IF(AND(ISNUMBER($Y917),ISNUMBER($U918)),$Y917+$U918,"")</f>
        <v/>
      </c>
      <c r="Z918" s="37" t="str">
        <f t="shared" ref="Z918:Z981" si="302">IF(AND(ISNUMBER($Z917),ISNUMBER($V918)),$Z917+$V918,"")</f>
        <v/>
      </c>
      <c r="AA918" s="38" t="str">
        <f t="shared" si="292"/>
        <v/>
      </c>
      <c r="AB918" s="39" t="str">
        <f t="shared" si="293"/>
        <v/>
      </c>
      <c r="AC918" s="146" t="str">
        <f>IF(ISBLANK($F918),"",IF(ISNA(VBLookup($F918,Сектора!$B$2:$G$6725,4)),"Unknown",VBLookup($F918,Сектора!$B$2:$G$6725,4)))</f>
        <v/>
      </c>
      <c r="AD918" s="146" t="str">
        <f>IF(ISBLANK($F918),"",IF(ISNA(VBLookup($F918,Сектора!$B$2:$G$6725,3)),"Unknown",VBLookup($F918,Сектора!$B$2:$G$6725,3)))</f>
        <v/>
      </c>
      <c r="AE918" s="146" t="str">
        <f>IF(ISBLANK($F918),"",IF(ISNA(VBLookup($F918,Сектора!$B$2:$G$6725,6)),"Unknown",VBLookup($F918,Сектора!$B$2:$G$6725,6)))</f>
        <v/>
      </c>
      <c r="AF918" s="146" t="str">
        <f>IF(ISNUMBER($B918),VBLookup(WEEKDAY($B918,2),Служебный!$I$2:$J$8,2),"")</f>
        <v/>
      </c>
      <c r="AG918" s="38" t="str">
        <f t="shared" si="294"/>
        <v/>
      </c>
      <c r="AH918" s="146" t="str">
        <f>IF(ISNUMBER($B918),VBLookup(MONTH($B918),Служебный!$L$2:$M$13,2),"")</f>
        <v/>
      </c>
      <c r="AI918" s="38" t="str">
        <f t="shared" si="295"/>
        <v/>
      </c>
      <c r="AJ918" s="210" t="str">
        <f t="shared" si="296"/>
        <v/>
      </c>
      <c r="AK918" s="211" t="str">
        <f t="shared" si="287"/>
        <v/>
      </c>
      <c r="AL918" s="212" t="str">
        <f t="shared" si="297"/>
        <v/>
      </c>
      <c r="AM918" s="213" t="str">
        <f t="shared" si="300"/>
        <v/>
      </c>
      <c r="AN918" s="213" t="str">
        <f t="shared" si="298"/>
        <v/>
      </c>
      <c r="AO918" s="212" t="str">
        <f t="shared" si="299"/>
        <v/>
      </c>
    </row>
    <row r="919" spans="1:41" x14ac:dyDescent="0.25">
      <c r="A919" s="72">
        <v>918</v>
      </c>
      <c r="B919" s="214"/>
      <c r="C919" s="214"/>
      <c r="D919" s="204"/>
      <c r="E919" s="204"/>
      <c r="F919" s="151"/>
      <c r="G919" s="151"/>
      <c r="H919" s="36"/>
      <c r="I919" s="80"/>
      <c r="J919" s="80"/>
      <c r="K919" s="81"/>
      <c r="L919" s="152"/>
      <c r="M919" s="152"/>
      <c r="N919" s="215"/>
      <c r="O919" s="152"/>
      <c r="P919" s="80"/>
      <c r="Q919" s="37" t="str">
        <f t="shared" si="288"/>
        <v/>
      </c>
      <c r="R919" s="37" t="str">
        <f t="shared" si="289"/>
        <v/>
      </c>
      <c r="S919" s="37" t="str">
        <f t="shared" si="290"/>
        <v/>
      </c>
      <c r="T919" s="69" t="str">
        <f t="shared" si="291"/>
        <v/>
      </c>
      <c r="U919" s="37" t="str">
        <f t="shared" si="285"/>
        <v/>
      </c>
      <c r="V919" s="37" t="str">
        <f t="shared" si="286"/>
        <v/>
      </c>
      <c r="W919" s="206" t="str">
        <f t="shared" si="283"/>
        <v/>
      </c>
      <c r="X919" s="206" t="str">
        <f t="shared" si="284"/>
        <v/>
      </c>
      <c r="Y919" s="37" t="str">
        <f t="shared" si="301"/>
        <v/>
      </c>
      <c r="Z919" s="37" t="str">
        <f t="shared" si="302"/>
        <v/>
      </c>
      <c r="AA919" s="38" t="str">
        <f t="shared" si="292"/>
        <v/>
      </c>
      <c r="AB919" s="39" t="str">
        <f t="shared" si="293"/>
        <v/>
      </c>
      <c r="AC919" s="146" t="str">
        <f>IF(ISBLANK($F919),"",IF(ISNA(VBLookup($F919,Сектора!$B$2:$G$6725,4)),"Unknown",VBLookup($F919,Сектора!$B$2:$G$6725,4)))</f>
        <v/>
      </c>
      <c r="AD919" s="146" t="str">
        <f>IF(ISBLANK($F919),"",IF(ISNA(VBLookup($F919,Сектора!$B$2:$G$6725,3)),"Unknown",VBLookup($F919,Сектора!$B$2:$G$6725,3)))</f>
        <v/>
      </c>
      <c r="AE919" s="146" t="str">
        <f>IF(ISBLANK($F919),"",IF(ISNA(VBLookup($F919,Сектора!$B$2:$G$6725,6)),"Unknown",VBLookup($F919,Сектора!$B$2:$G$6725,6)))</f>
        <v/>
      </c>
      <c r="AF919" s="146" t="str">
        <f>IF(ISNUMBER($B919),VBLookup(WEEKDAY($B919,2),Служебный!$I$2:$J$8,2),"")</f>
        <v/>
      </c>
      <c r="AG919" s="38" t="str">
        <f t="shared" si="294"/>
        <v/>
      </c>
      <c r="AH919" s="146" t="str">
        <f>IF(ISNUMBER($B919),VBLookup(MONTH($B919),Служебный!$L$2:$M$13,2),"")</f>
        <v/>
      </c>
      <c r="AI919" s="38" t="str">
        <f t="shared" si="295"/>
        <v/>
      </c>
      <c r="AJ919" s="210" t="str">
        <f t="shared" si="296"/>
        <v/>
      </c>
      <c r="AK919" s="211" t="str">
        <f t="shared" si="287"/>
        <v/>
      </c>
      <c r="AL919" s="212" t="str">
        <f t="shared" si="297"/>
        <v/>
      </c>
      <c r="AM919" s="213" t="str">
        <f t="shared" si="300"/>
        <v/>
      </c>
      <c r="AN919" s="213" t="str">
        <f t="shared" si="298"/>
        <v/>
      </c>
      <c r="AO919" s="212" t="str">
        <f t="shared" si="299"/>
        <v/>
      </c>
    </row>
    <row r="920" spans="1:41" x14ac:dyDescent="0.25">
      <c r="A920" s="72">
        <v>919</v>
      </c>
      <c r="B920" s="214"/>
      <c r="C920" s="214"/>
      <c r="D920" s="204"/>
      <c r="E920" s="204"/>
      <c r="F920" s="151"/>
      <c r="G920" s="151"/>
      <c r="H920" s="36"/>
      <c r="I920" s="80"/>
      <c r="J920" s="80"/>
      <c r="K920" s="81"/>
      <c r="L920" s="152"/>
      <c r="M920" s="152"/>
      <c r="N920" s="215"/>
      <c r="O920" s="152"/>
      <c r="P920" s="80"/>
      <c r="Q920" s="37" t="str">
        <f t="shared" si="288"/>
        <v/>
      </c>
      <c r="R920" s="37" t="str">
        <f t="shared" si="289"/>
        <v/>
      </c>
      <c r="S920" s="37" t="str">
        <f t="shared" si="290"/>
        <v/>
      </c>
      <c r="T920" s="69" t="str">
        <f t="shared" si="291"/>
        <v/>
      </c>
      <c r="U920" s="37" t="str">
        <f t="shared" si="285"/>
        <v/>
      </c>
      <c r="V920" s="37" t="str">
        <f t="shared" si="286"/>
        <v/>
      </c>
      <c r="W920" s="206" t="str">
        <f t="shared" si="283"/>
        <v/>
      </c>
      <c r="X920" s="206" t="str">
        <f t="shared" si="284"/>
        <v/>
      </c>
      <c r="Y920" s="37" t="str">
        <f t="shared" si="301"/>
        <v/>
      </c>
      <c r="Z920" s="37" t="str">
        <f t="shared" si="302"/>
        <v/>
      </c>
      <c r="AA920" s="38" t="str">
        <f t="shared" si="292"/>
        <v/>
      </c>
      <c r="AB920" s="39" t="str">
        <f t="shared" si="293"/>
        <v/>
      </c>
      <c r="AC920" s="146" t="str">
        <f>IF(ISBLANK($F920),"",IF(ISNA(VBLookup($F920,Сектора!$B$2:$G$6725,4)),"Unknown",VBLookup($F920,Сектора!$B$2:$G$6725,4)))</f>
        <v/>
      </c>
      <c r="AD920" s="146" t="str">
        <f>IF(ISBLANK($F920),"",IF(ISNA(VBLookup($F920,Сектора!$B$2:$G$6725,3)),"Unknown",VBLookup($F920,Сектора!$B$2:$G$6725,3)))</f>
        <v/>
      </c>
      <c r="AE920" s="146" t="str">
        <f>IF(ISBLANK($F920),"",IF(ISNA(VBLookup($F920,Сектора!$B$2:$G$6725,6)),"Unknown",VBLookup($F920,Сектора!$B$2:$G$6725,6)))</f>
        <v/>
      </c>
      <c r="AF920" s="146" t="str">
        <f>IF(ISNUMBER($B920),VBLookup(WEEKDAY($B920,2),Служебный!$I$2:$J$8,2),"")</f>
        <v/>
      </c>
      <c r="AG920" s="38" t="str">
        <f t="shared" si="294"/>
        <v/>
      </c>
      <c r="AH920" s="146" t="str">
        <f>IF(ISNUMBER($B920),VBLookup(MONTH($B920),Служебный!$L$2:$M$13,2),"")</f>
        <v/>
      </c>
      <c r="AI920" s="38" t="str">
        <f t="shared" si="295"/>
        <v/>
      </c>
      <c r="AJ920" s="210" t="str">
        <f t="shared" si="296"/>
        <v/>
      </c>
      <c r="AK920" s="211" t="str">
        <f t="shared" si="287"/>
        <v/>
      </c>
      <c r="AL920" s="212" t="str">
        <f t="shared" si="297"/>
        <v/>
      </c>
      <c r="AM920" s="213" t="str">
        <f t="shared" si="300"/>
        <v/>
      </c>
      <c r="AN920" s="213" t="str">
        <f t="shared" si="298"/>
        <v/>
      </c>
      <c r="AO920" s="212" t="str">
        <f t="shared" si="299"/>
        <v/>
      </c>
    </row>
    <row r="921" spans="1:41" x14ac:dyDescent="0.25">
      <c r="A921" s="72">
        <v>920</v>
      </c>
      <c r="B921" s="214"/>
      <c r="C921" s="214"/>
      <c r="D921" s="204"/>
      <c r="E921" s="204"/>
      <c r="F921" s="151"/>
      <c r="G921" s="151"/>
      <c r="H921" s="36"/>
      <c r="I921" s="80"/>
      <c r="J921" s="80"/>
      <c r="K921" s="81"/>
      <c r="L921" s="152"/>
      <c r="M921" s="152"/>
      <c r="N921" s="215"/>
      <c r="O921" s="152"/>
      <c r="P921" s="80"/>
      <c r="Q921" s="37" t="str">
        <f t="shared" si="288"/>
        <v/>
      </c>
      <c r="R921" s="37" t="str">
        <f t="shared" si="289"/>
        <v/>
      </c>
      <c r="S921" s="37" t="str">
        <f t="shared" si="290"/>
        <v/>
      </c>
      <c r="T921" s="69" t="str">
        <f t="shared" si="291"/>
        <v/>
      </c>
      <c r="U921" s="37" t="str">
        <f t="shared" si="285"/>
        <v/>
      </c>
      <c r="V921" s="37" t="str">
        <f t="shared" si="286"/>
        <v/>
      </c>
      <c r="W921" s="206" t="str">
        <f t="shared" ref="W921:W984" si="303">IF(AND(ISNUMBER($Y920),ISNUMBER($U921)),IF($Y920&gt;0,$U921/$Y920,0),"")</f>
        <v/>
      </c>
      <c r="X921" s="206" t="str">
        <f t="shared" ref="X921:X984" si="304">IF(AND(ISNUMBER($Z920),ISNUMBER($V921)),IF($Z920&gt;0,$V921/$Z920,0),"")</f>
        <v/>
      </c>
      <c r="Y921" s="37" t="str">
        <f t="shared" si="301"/>
        <v/>
      </c>
      <c r="Z921" s="37" t="str">
        <f t="shared" si="302"/>
        <v/>
      </c>
      <c r="AA921" s="38" t="str">
        <f t="shared" si="292"/>
        <v/>
      </c>
      <c r="AB921" s="39" t="str">
        <f t="shared" si="293"/>
        <v/>
      </c>
      <c r="AC921" s="146" t="str">
        <f>IF(ISBLANK($F921),"",IF(ISNA(VBLookup($F921,Сектора!$B$2:$G$6725,4)),"Unknown",VBLookup($F921,Сектора!$B$2:$G$6725,4)))</f>
        <v/>
      </c>
      <c r="AD921" s="146" t="str">
        <f>IF(ISBLANK($F921),"",IF(ISNA(VBLookup($F921,Сектора!$B$2:$G$6725,3)),"Unknown",VBLookup($F921,Сектора!$B$2:$G$6725,3)))</f>
        <v/>
      </c>
      <c r="AE921" s="146" t="str">
        <f>IF(ISBLANK($F921),"",IF(ISNA(VBLookup($F921,Сектора!$B$2:$G$6725,6)),"Unknown",VBLookup($F921,Сектора!$B$2:$G$6725,6)))</f>
        <v/>
      </c>
      <c r="AF921" s="146" t="str">
        <f>IF(ISNUMBER($B921),VBLookup(WEEKDAY($B921,2),Служебный!$I$2:$J$8,2),"")</f>
        <v/>
      </c>
      <c r="AG921" s="38" t="str">
        <f t="shared" si="294"/>
        <v/>
      </c>
      <c r="AH921" s="146" t="str">
        <f>IF(ISNUMBER($B921),VBLookup(MONTH($B921),Служебный!$L$2:$M$13,2),"")</f>
        <v/>
      </c>
      <c r="AI921" s="38" t="str">
        <f t="shared" si="295"/>
        <v/>
      </c>
      <c r="AJ921" s="210" t="str">
        <f t="shared" si="296"/>
        <v/>
      </c>
      <c r="AK921" s="211" t="str">
        <f t="shared" si="287"/>
        <v/>
      </c>
      <c r="AL921" s="212" t="str">
        <f t="shared" si="297"/>
        <v/>
      </c>
      <c r="AM921" s="213" t="str">
        <f t="shared" si="300"/>
        <v/>
      </c>
      <c r="AN921" s="213" t="str">
        <f t="shared" si="298"/>
        <v/>
      </c>
      <c r="AO921" s="212" t="str">
        <f t="shared" si="299"/>
        <v/>
      </c>
    </row>
    <row r="922" spans="1:41" x14ac:dyDescent="0.25">
      <c r="A922" s="72">
        <v>921</v>
      </c>
      <c r="B922" s="214"/>
      <c r="C922" s="214"/>
      <c r="D922" s="204"/>
      <c r="E922" s="204"/>
      <c r="F922" s="151"/>
      <c r="G922" s="151"/>
      <c r="H922" s="36"/>
      <c r="I922" s="80"/>
      <c r="J922" s="80"/>
      <c r="K922" s="81"/>
      <c r="L922" s="152"/>
      <c r="M922" s="152"/>
      <c r="N922" s="215"/>
      <c r="O922" s="152"/>
      <c r="P922" s="80"/>
      <c r="Q922" s="37" t="str">
        <f t="shared" si="288"/>
        <v/>
      </c>
      <c r="R922" s="37" t="str">
        <f t="shared" si="289"/>
        <v/>
      </c>
      <c r="S922" s="37" t="str">
        <f t="shared" si="290"/>
        <v/>
      </c>
      <c r="T922" s="69" t="str">
        <f t="shared" si="291"/>
        <v/>
      </c>
      <c r="U922" s="37" t="str">
        <f t="shared" si="285"/>
        <v/>
      </c>
      <c r="V922" s="37" t="str">
        <f t="shared" si="286"/>
        <v/>
      </c>
      <c r="W922" s="206" t="str">
        <f t="shared" si="303"/>
        <v/>
      </c>
      <c r="X922" s="206" t="str">
        <f t="shared" si="304"/>
        <v/>
      </c>
      <c r="Y922" s="37" t="str">
        <f t="shared" si="301"/>
        <v/>
      </c>
      <c r="Z922" s="37" t="str">
        <f t="shared" si="302"/>
        <v/>
      </c>
      <c r="AA922" s="38" t="str">
        <f t="shared" si="292"/>
        <v/>
      </c>
      <c r="AB922" s="39" t="str">
        <f t="shared" si="293"/>
        <v/>
      </c>
      <c r="AC922" s="146" t="str">
        <f>IF(ISBLANK($F922),"",IF(ISNA(VBLookup($F922,Сектора!$B$2:$G$6725,4)),"Unknown",VBLookup($F922,Сектора!$B$2:$G$6725,4)))</f>
        <v/>
      </c>
      <c r="AD922" s="146" t="str">
        <f>IF(ISBLANK($F922),"",IF(ISNA(VBLookup($F922,Сектора!$B$2:$G$6725,3)),"Unknown",VBLookup($F922,Сектора!$B$2:$G$6725,3)))</f>
        <v/>
      </c>
      <c r="AE922" s="146" t="str">
        <f>IF(ISBLANK($F922),"",IF(ISNA(VBLookup($F922,Сектора!$B$2:$G$6725,6)),"Unknown",VBLookup($F922,Сектора!$B$2:$G$6725,6)))</f>
        <v/>
      </c>
      <c r="AF922" s="146" t="str">
        <f>IF(ISNUMBER($B922),VBLookup(WEEKDAY($B922,2),Служебный!$I$2:$J$8,2),"")</f>
        <v/>
      </c>
      <c r="AG922" s="38" t="str">
        <f t="shared" si="294"/>
        <v/>
      </c>
      <c r="AH922" s="146" t="str">
        <f>IF(ISNUMBER($B922),VBLookup(MONTH($B922),Служебный!$L$2:$M$13,2),"")</f>
        <v/>
      </c>
      <c r="AI922" s="38" t="str">
        <f t="shared" si="295"/>
        <v/>
      </c>
      <c r="AJ922" s="210" t="str">
        <f t="shared" si="296"/>
        <v/>
      </c>
      <c r="AK922" s="211" t="str">
        <f t="shared" si="287"/>
        <v/>
      </c>
      <c r="AL922" s="212" t="str">
        <f t="shared" si="297"/>
        <v/>
      </c>
      <c r="AM922" s="213" t="str">
        <f t="shared" si="300"/>
        <v/>
      </c>
      <c r="AN922" s="213" t="str">
        <f t="shared" si="298"/>
        <v/>
      </c>
      <c r="AO922" s="212" t="str">
        <f t="shared" si="299"/>
        <v/>
      </c>
    </row>
    <row r="923" spans="1:41" x14ac:dyDescent="0.25">
      <c r="A923" s="72">
        <v>922</v>
      </c>
      <c r="B923" s="214"/>
      <c r="C923" s="214"/>
      <c r="D923" s="204"/>
      <c r="E923" s="204"/>
      <c r="F923" s="151"/>
      <c r="G923" s="151"/>
      <c r="H923" s="36"/>
      <c r="I923" s="80"/>
      <c r="J923" s="80"/>
      <c r="K923" s="81"/>
      <c r="L923" s="152"/>
      <c r="M923" s="152"/>
      <c r="N923" s="215"/>
      <c r="O923" s="152"/>
      <c r="P923" s="80"/>
      <c r="Q923" s="37" t="str">
        <f t="shared" si="288"/>
        <v/>
      </c>
      <c r="R923" s="37" t="str">
        <f t="shared" si="289"/>
        <v/>
      </c>
      <c r="S923" s="37" t="str">
        <f t="shared" si="290"/>
        <v/>
      </c>
      <c r="T923" s="69" t="str">
        <f t="shared" si="291"/>
        <v/>
      </c>
      <c r="U923" s="37" t="str">
        <f t="shared" si="285"/>
        <v/>
      </c>
      <c r="V923" s="37" t="str">
        <f t="shared" si="286"/>
        <v/>
      </c>
      <c r="W923" s="206" t="str">
        <f t="shared" si="303"/>
        <v/>
      </c>
      <c r="X923" s="206" t="str">
        <f t="shared" si="304"/>
        <v/>
      </c>
      <c r="Y923" s="37" t="str">
        <f t="shared" si="301"/>
        <v/>
      </c>
      <c r="Z923" s="37" t="str">
        <f t="shared" si="302"/>
        <v/>
      </c>
      <c r="AA923" s="38" t="str">
        <f t="shared" si="292"/>
        <v/>
      </c>
      <c r="AB923" s="39" t="str">
        <f t="shared" si="293"/>
        <v/>
      </c>
      <c r="AC923" s="146" t="str">
        <f>IF(ISBLANK($F923),"",IF(ISNA(VBLookup($F923,Сектора!$B$2:$G$6725,4)),"Unknown",VBLookup($F923,Сектора!$B$2:$G$6725,4)))</f>
        <v/>
      </c>
      <c r="AD923" s="146" t="str">
        <f>IF(ISBLANK($F923),"",IF(ISNA(VBLookup($F923,Сектора!$B$2:$G$6725,3)),"Unknown",VBLookup($F923,Сектора!$B$2:$G$6725,3)))</f>
        <v/>
      </c>
      <c r="AE923" s="146" t="str">
        <f>IF(ISBLANK($F923),"",IF(ISNA(VBLookup($F923,Сектора!$B$2:$G$6725,6)),"Unknown",VBLookup($F923,Сектора!$B$2:$G$6725,6)))</f>
        <v/>
      </c>
      <c r="AF923" s="146" t="str">
        <f>IF(ISNUMBER($B923),VBLookup(WEEKDAY($B923,2),Служебный!$I$2:$J$8,2),"")</f>
        <v/>
      </c>
      <c r="AG923" s="38" t="str">
        <f t="shared" si="294"/>
        <v/>
      </c>
      <c r="AH923" s="146" t="str">
        <f>IF(ISNUMBER($B923),VBLookup(MONTH($B923),Служебный!$L$2:$M$13,2),"")</f>
        <v/>
      </c>
      <c r="AI923" s="38" t="str">
        <f t="shared" si="295"/>
        <v/>
      </c>
      <c r="AJ923" s="210" t="str">
        <f t="shared" si="296"/>
        <v/>
      </c>
      <c r="AK923" s="211" t="str">
        <f t="shared" si="287"/>
        <v/>
      </c>
      <c r="AL923" s="212" t="str">
        <f t="shared" si="297"/>
        <v/>
      </c>
      <c r="AM923" s="213" t="str">
        <f t="shared" si="300"/>
        <v/>
      </c>
      <c r="AN923" s="213" t="str">
        <f t="shared" si="298"/>
        <v/>
      </c>
      <c r="AO923" s="212" t="str">
        <f t="shared" si="299"/>
        <v/>
      </c>
    </row>
    <row r="924" spans="1:41" x14ac:dyDescent="0.25">
      <c r="A924" s="72">
        <v>923</v>
      </c>
      <c r="B924" s="214"/>
      <c r="C924" s="214"/>
      <c r="D924" s="204"/>
      <c r="E924" s="204"/>
      <c r="F924" s="151"/>
      <c r="G924" s="151"/>
      <c r="H924" s="36"/>
      <c r="I924" s="80"/>
      <c r="J924" s="80"/>
      <c r="K924" s="81"/>
      <c r="L924" s="152"/>
      <c r="M924" s="152"/>
      <c r="N924" s="215"/>
      <c r="O924" s="152"/>
      <c r="P924" s="80"/>
      <c r="Q924" s="37" t="str">
        <f t="shared" si="288"/>
        <v/>
      </c>
      <c r="R924" s="37" t="str">
        <f t="shared" si="289"/>
        <v/>
      </c>
      <c r="S924" s="37" t="str">
        <f t="shared" si="290"/>
        <v/>
      </c>
      <c r="T924" s="69" t="str">
        <f t="shared" si="291"/>
        <v/>
      </c>
      <c r="U924" s="37" t="str">
        <f t="shared" si="285"/>
        <v/>
      </c>
      <c r="V924" s="37" t="str">
        <f t="shared" si="286"/>
        <v/>
      </c>
      <c r="W924" s="206" t="str">
        <f t="shared" si="303"/>
        <v/>
      </c>
      <c r="X924" s="206" t="str">
        <f t="shared" si="304"/>
        <v/>
      </c>
      <c r="Y924" s="37" t="str">
        <f t="shared" si="301"/>
        <v/>
      </c>
      <c r="Z924" s="37" t="str">
        <f t="shared" si="302"/>
        <v/>
      </c>
      <c r="AA924" s="38" t="str">
        <f t="shared" si="292"/>
        <v/>
      </c>
      <c r="AB924" s="39" t="str">
        <f t="shared" si="293"/>
        <v/>
      </c>
      <c r="AC924" s="146" t="str">
        <f>IF(ISBLANK($F924),"",IF(ISNA(VBLookup($F924,Сектора!$B$2:$G$6725,4)),"Unknown",VBLookup($F924,Сектора!$B$2:$G$6725,4)))</f>
        <v/>
      </c>
      <c r="AD924" s="146" t="str">
        <f>IF(ISBLANK($F924),"",IF(ISNA(VBLookup($F924,Сектора!$B$2:$G$6725,3)),"Unknown",VBLookup($F924,Сектора!$B$2:$G$6725,3)))</f>
        <v/>
      </c>
      <c r="AE924" s="146" t="str">
        <f>IF(ISBLANK($F924),"",IF(ISNA(VBLookup($F924,Сектора!$B$2:$G$6725,6)),"Unknown",VBLookup($F924,Сектора!$B$2:$G$6725,6)))</f>
        <v/>
      </c>
      <c r="AF924" s="146" t="str">
        <f>IF(ISNUMBER($B924),VBLookup(WEEKDAY($B924,2),Служебный!$I$2:$J$8,2),"")</f>
        <v/>
      </c>
      <c r="AG924" s="38" t="str">
        <f t="shared" si="294"/>
        <v/>
      </c>
      <c r="AH924" s="146" t="str">
        <f>IF(ISNUMBER($B924),VBLookup(MONTH($B924),Служебный!$L$2:$M$13,2),"")</f>
        <v/>
      </c>
      <c r="AI924" s="38" t="str">
        <f t="shared" si="295"/>
        <v/>
      </c>
      <c r="AJ924" s="210" t="str">
        <f t="shared" si="296"/>
        <v/>
      </c>
      <c r="AK924" s="211" t="str">
        <f t="shared" si="287"/>
        <v/>
      </c>
      <c r="AL924" s="212" t="str">
        <f t="shared" si="297"/>
        <v/>
      </c>
      <c r="AM924" s="213" t="str">
        <f t="shared" si="300"/>
        <v/>
      </c>
      <c r="AN924" s="213" t="str">
        <f t="shared" si="298"/>
        <v/>
      </c>
      <c r="AO924" s="212" t="str">
        <f t="shared" si="299"/>
        <v/>
      </c>
    </row>
    <row r="925" spans="1:41" x14ac:dyDescent="0.25">
      <c r="A925" s="72">
        <v>924</v>
      </c>
      <c r="B925" s="214"/>
      <c r="C925" s="214"/>
      <c r="D925" s="204"/>
      <c r="E925" s="204"/>
      <c r="F925" s="151"/>
      <c r="G925" s="151"/>
      <c r="H925" s="36"/>
      <c r="I925" s="80"/>
      <c r="J925" s="80"/>
      <c r="K925" s="81"/>
      <c r="L925" s="152"/>
      <c r="M925" s="152"/>
      <c r="N925" s="215"/>
      <c r="O925" s="152"/>
      <c r="P925" s="80"/>
      <c r="Q925" s="37" t="str">
        <f t="shared" si="288"/>
        <v/>
      </c>
      <c r="R925" s="37" t="str">
        <f t="shared" si="289"/>
        <v/>
      </c>
      <c r="S925" s="37" t="str">
        <f t="shared" si="290"/>
        <v/>
      </c>
      <c r="T925" s="69" t="str">
        <f t="shared" si="291"/>
        <v/>
      </c>
      <c r="U925" s="37" t="str">
        <f t="shared" si="285"/>
        <v/>
      </c>
      <c r="V925" s="37" t="str">
        <f t="shared" si="286"/>
        <v/>
      </c>
      <c r="W925" s="206" t="str">
        <f t="shared" si="303"/>
        <v/>
      </c>
      <c r="X925" s="206" t="str">
        <f t="shared" si="304"/>
        <v/>
      </c>
      <c r="Y925" s="37" t="str">
        <f t="shared" si="301"/>
        <v/>
      </c>
      <c r="Z925" s="37" t="str">
        <f t="shared" si="302"/>
        <v/>
      </c>
      <c r="AA925" s="38" t="str">
        <f t="shared" si="292"/>
        <v/>
      </c>
      <c r="AB925" s="39" t="str">
        <f t="shared" si="293"/>
        <v/>
      </c>
      <c r="AC925" s="146" t="str">
        <f>IF(ISBLANK($F925),"",IF(ISNA(VBLookup($F925,Сектора!$B$2:$G$6725,4)),"Unknown",VBLookup($F925,Сектора!$B$2:$G$6725,4)))</f>
        <v/>
      </c>
      <c r="AD925" s="146" t="str">
        <f>IF(ISBLANK($F925),"",IF(ISNA(VBLookup($F925,Сектора!$B$2:$G$6725,3)),"Unknown",VBLookup($F925,Сектора!$B$2:$G$6725,3)))</f>
        <v/>
      </c>
      <c r="AE925" s="146" t="str">
        <f>IF(ISBLANK($F925),"",IF(ISNA(VBLookup($F925,Сектора!$B$2:$G$6725,6)),"Unknown",VBLookup($F925,Сектора!$B$2:$G$6725,6)))</f>
        <v/>
      </c>
      <c r="AF925" s="146" t="str">
        <f>IF(ISNUMBER($B925),VBLookup(WEEKDAY($B925,2),Служебный!$I$2:$J$8,2),"")</f>
        <v/>
      </c>
      <c r="AG925" s="38" t="str">
        <f t="shared" si="294"/>
        <v/>
      </c>
      <c r="AH925" s="146" t="str">
        <f>IF(ISNUMBER($B925),VBLookup(MONTH($B925),Служебный!$L$2:$M$13,2),"")</f>
        <v/>
      </c>
      <c r="AI925" s="38" t="str">
        <f t="shared" si="295"/>
        <v/>
      </c>
      <c r="AJ925" s="210" t="str">
        <f t="shared" si="296"/>
        <v/>
      </c>
      <c r="AK925" s="211" t="str">
        <f t="shared" si="287"/>
        <v/>
      </c>
      <c r="AL925" s="212" t="str">
        <f t="shared" si="297"/>
        <v/>
      </c>
      <c r="AM925" s="213" t="str">
        <f t="shared" si="300"/>
        <v/>
      </c>
      <c r="AN925" s="213" t="str">
        <f t="shared" si="298"/>
        <v/>
      </c>
      <c r="AO925" s="212" t="str">
        <f t="shared" si="299"/>
        <v/>
      </c>
    </row>
    <row r="926" spans="1:41" x14ac:dyDescent="0.25">
      <c r="A926" s="72">
        <v>925</v>
      </c>
      <c r="B926" s="214"/>
      <c r="C926" s="214"/>
      <c r="D926" s="204"/>
      <c r="E926" s="204"/>
      <c r="F926" s="151"/>
      <c r="G926" s="151"/>
      <c r="H926" s="36"/>
      <c r="I926" s="80"/>
      <c r="J926" s="80"/>
      <c r="K926" s="81"/>
      <c r="L926" s="152"/>
      <c r="M926" s="152"/>
      <c r="N926" s="215"/>
      <c r="O926" s="152"/>
      <c r="P926" s="80"/>
      <c r="Q926" s="37" t="str">
        <f t="shared" si="288"/>
        <v/>
      </c>
      <c r="R926" s="37" t="str">
        <f t="shared" si="289"/>
        <v/>
      </c>
      <c r="S926" s="37" t="str">
        <f t="shared" si="290"/>
        <v/>
      </c>
      <c r="T926" s="69" t="str">
        <f t="shared" si="291"/>
        <v/>
      </c>
      <c r="U926" s="37" t="str">
        <f t="shared" si="285"/>
        <v/>
      </c>
      <c r="V926" s="37" t="str">
        <f t="shared" si="286"/>
        <v/>
      </c>
      <c r="W926" s="206" t="str">
        <f t="shared" si="303"/>
        <v/>
      </c>
      <c r="X926" s="206" t="str">
        <f t="shared" si="304"/>
        <v/>
      </c>
      <c r="Y926" s="37" t="str">
        <f t="shared" si="301"/>
        <v/>
      </c>
      <c r="Z926" s="37" t="str">
        <f t="shared" si="302"/>
        <v/>
      </c>
      <c r="AA926" s="38" t="str">
        <f t="shared" si="292"/>
        <v/>
      </c>
      <c r="AB926" s="39" t="str">
        <f t="shared" si="293"/>
        <v/>
      </c>
      <c r="AC926" s="146" t="str">
        <f>IF(ISBLANK($F926),"",IF(ISNA(VBLookup($F926,Сектора!$B$2:$G$6725,4)),"Unknown",VBLookup($F926,Сектора!$B$2:$G$6725,4)))</f>
        <v/>
      </c>
      <c r="AD926" s="146" t="str">
        <f>IF(ISBLANK($F926),"",IF(ISNA(VBLookup($F926,Сектора!$B$2:$G$6725,3)),"Unknown",VBLookup($F926,Сектора!$B$2:$G$6725,3)))</f>
        <v/>
      </c>
      <c r="AE926" s="146" t="str">
        <f>IF(ISBLANK($F926),"",IF(ISNA(VBLookup($F926,Сектора!$B$2:$G$6725,6)),"Unknown",VBLookup($F926,Сектора!$B$2:$G$6725,6)))</f>
        <v/>
      </c>
      <c r="AF926" s="146" t="str">
        <f>IF(ISNUMBER($B926),VBLookup(WEEKDAY($B926,2),Служебный!$I$2:$J$8,2),"")</f>
        <v/>
      </c>
      <c r="AG926" s="38" t="str">
        <f t="shared" si="294"/>
        <v/>
      </c>
      <c r="AH926" s="146" t="str">
        <f>IF(ISNUMBER($B926),VBLookup(MONTH($B926),Служебный!$L$2:$M$13,2),"")</f>
        <v/>
      </c>
      <c r="AI926" s="38" t="str">
        <f t="shared" si="295"/>
        <v/>
      </c>
      <c r="AJ926" s="210" t="str">
        <f t="shared" si="296"/>
        <v/>
      </c>
      <c r="AK926" s="211" t="str">
        <f t="shared" si="287"/>
        <v/>
      </c>
      <c r="AL926" s="212" t="str">
        <f t="shared" si="297"/>
        <v/>
      </c>
      <c r="AM926" s="213" t="str">
        <f t="shared" si="300"/>
        <v/>
      </c>
      <c r="AN926" s="213" t="str">
        <f t="shared" si="298"/>
        <v/>
      </c>
      <c r="AO926" s="212" t="str">
        <f t="shared" si="299"/>
        <v/>
      </c>
    </row>
    <row r="927" spans="1:41" x14ac:dyDescent="0.25">
      <c r="A927" s="72">
        <v>926</v>
      </c>
      <c r="B927" s="214"/>
      <c r="C927" s="214"/>
      <c r="D927" s="204"/>
      <c r="E927" s="204"/>
      <c r="F927" s="151"/>
      <c r="G927" s="151"/>
      <c r="H927" s="36"/>
      <c r="I927" s="80"/>
      <c r="J927" s="80"/>
      <c r="K927" s="81"/>
      <c r="L927" s="152"/>
      <c r="M927" s="152"/>
      <c r="N927" s="215"/>
      <c r="O927" s="152"/>
      <c r="P927" s="80"/>
      <c r="Q927" s="37" t="str">
        <f t="shared" si="288"/>
        <v/>
      </c>
      <c r="R927" s="37" t="str">
        <f t="shared" si="289"/>
        <v/>
      </c>
      <c r="S927" s="37" t="str">
        <f t="shared" si="290"/>
        <v/>
      </c>
      <c r="T927" s="69" t="str">
        <f t="shared" si="291"/>
        <v/>
      </c>
      <c r="U927" s="37" t="str">
        <f t="shared" si="285"/>
        <v/>
      </c>
      <c r="V927" s="37" t="str">
        <f t="shared" si="286"/>
        <v/>
      </c>
      <c r="W927" s="206" t="str">
        <f t="shared" si="303"/>
        <v/>
      </c>
      <c r="X927" s="206" t="str">
        <f t="shared" si="304"/>
        <v/>
      </c>
      <c r="Y927" s="37" t="str">
        <f t="shared" si="301"/>
        <v/>
      </c>
      <c r="Z927" s="37" t="str">
        <f t="shared" si="302"/>
        <v/>
      </c>
      <c r="AA927" s="38" t="str">
        <f t="shared" si="292"/>
        <v/>
      </c>
      <c r="AB927" s="39" t="str">
        <f t="shared" si="293"/>
        <v/>
      </c>
      <c r="AC927" s="146" t="str">
        <f>IF(ISBLANK($F927),"",IF(ISNA(VBLookup($F927,Сектора!$B$2:$G$6725,4)),"Unknown",VBLookup($F927,Сектора!$B$2:$G$6725,4)))</f>
        <v/>
      </c>
      <c r="AD927" s="146" t="str">
        <f>IF(ISBLANK($F927),"",IF(ISNA(VBLookup($F927,Сектора!$B$2:$G$6725,3)),"Unknown",VBLookup($F927,Сектора!$B$2:$G$6725,3)))</f>
        <v/>
      </c>
      <c r="AE927" s="146" t="str">
        <f>IF(ISBLANK($F927),"",IF(ISNA(VBLookup($F927,Сектора!$B$2:$G$6725,6)),"Unknown",VBLookup($F927,Сектора!$B$2:$G$6725,6)))</f>
        <v/>
      </c>
      <c r="AF927" s="146" t="str">
        <f>IF(ISNUMBER($B927),VBLookup(WEEKDAY($B927,2),Служебный!$I$2:$J$8,2),"")</f>
        <v/>
      </c>
      <c r="AG927" s="38" t="str">
        <f t="shared" si="294"/>
        <v/>
      </c>
      <c r="AH927" s="146" t="str">
        <f>IF(ISNUMBER($B927),VBLookup(MONTH($B927),Служебный!$L$2:$M$13,2),"")</f>
        <v/>
      </c>
      <c r="AI927" s="38" t="str">
        <f t="shared" si="295"/>
        <v/>
      </c>
      <c r="AJ927" s="210" t="str">
        <f t="shared" si="296"/>
        <v/>
      </c>
      <c r="AK927" s="211" t="str">
        <f t="shared" si="287"/>
        <v/>
      </c>
      <c r="AL927" s="212" t="str">
        <f t="shared" si="297"/>
        <v/>
      </c>
      <c r="AM927" s="213" t="str">
        <f t="shared" si="300"/>
        <v/>
      </c>
      <c r="AN927" s="213" t="str">
        <f t="shared" si="298"/>
        <v/>
      </c>
      <c r="AO927" s="212" t="str">
        <f t="shared" si="299"/>
        <v/>
      </c>
    </row>
    <row r="928" spans="1:41" x14ac:dyDescent="0.25">
      <c r="A928" s="72">
        <v>927</v>
      </c>
      <c r="B928" s="214"/>
      <c r="C928" s="214"/>
      <c r="D928" s="204"/>
      <c r="E928" s="204"/>
      <c r="F928" s="151"/>
      <c r="G928" s="151"/>
      <c r="H928" s="36"/>
      <c r="I928" s="80"/>
      <c r="J928" s="80"/>
      <c r="K928" s="81"/>
      <c r="L928" s="152"/>
      <c r="M928" s="152"/>
      <c r="N928" s="215"/>
      <c r="O928" s="152"/>
      <c r="P928" s="80"/>
      <c r="Q928" s="37" t="str">
        <f t="shared" si="288"/>
        <v/>
      </c>
      <c r="R928" s="37" t="str">
        <f t="shared" si="289"/>
        <v/>
      </c>
      <c r="S928" s="37" t="str">
        <f t="shared" si="290"/>
        <v/>
      </c>
      <c r="T928" s="69" t="str">
        <f t="shared" si="291"/>
        <v/>
      </c>
      <c r="U928" s="37" t="str">
        <f t="shared" si="285"/>
        <v/>
      </c>
      <c r="V928" s="37" t="str">
        <f t="shared" si="286"/>
        <v/>
      </c>
      <c r="W928" s="206" t="str">
        <f t="shared" si="303"/>
        <v/>
      </c>
      <c r="X928" s="206" t="str">
        <f t="shared" si="304"/>
        <v/>
      </c>
      <c r="Y928" s="37" t="str">
        <f t="shared" si="301"/>
        <v/>
      </c>
      <c r="Z928" s="37" t="str">
        <f t="shared" si="302"/>
        <v/>
      </c>
      <c r="AA928" s="38" t="str">
        <f t="shared" si="292"/>
        <v/>
      </c>
      <c r="AB928" s="39" t="str">
        <f t="shared" si="293"/>
        <v/>
      </c>
      <c r="AC928" s="146" t="str">
        <f>IF(ISBLANK($F928),"",IF(ISNA(VBLookup($F928,Сектора!$B$2:$G$6725,4)),"Unknown",VBLookup($F928,Сектора!$B$2:$G$6725,4)))</f>
        <v/>
      </c>
      <c r="AD928" s="146" t="str">
        <f>IF(ISBLANK($F928),"",IF(ISNA(VBLookup($F928,Сектора!$B$2:$G$6725,3)),"Unknown",VBLookup($F928,Сектора!$B$2:$G$6725,3)))</f>
        <v/>
      </c>
      <c r="AE928" s="146" t="str">
        <f>IF(ISBLANK($F928),"",IF(ISNA(VBLookup($F928,Сектора!$B$2:$G$6725,6)),"Unknown",VBLookup($F928,Сектора!$B$2:$G$6725,6)))</f>
        <v/>
      </c>
      <c r="AF928" s="146" t="str">
        <f>IF(ISNUMBER($B928),VBLookup(WEEKDAY($B928,2),Служебный!$I$2:$J$8,2),"")</f>
        <v/>
      </c>
      <c r="AG928" s="38" t="str">
        <f t="shared" si="294"/>
        <v/>
      </c>
      <c r="AH928" s="146" t="str">
        <f>IF(ISNUMBER($B928),VBLookup(MONTH($B928),Служебный!$L$2:$M$13,2),"")</f>
        <v/>
      </c>
      <c r="AI928" s="38" t="str">
        <f t="shared" si="295"/>
        <v/>
      </c>
      <c r="AJ928" s="210" t="str">
        <f t="shared" si="296"/>
        <v/>
      </c>
      <c r="AK928" s="211" t="str">
        <f t="shared" si="287"/>
        <v/>
      </c>
      <c r="AL928" s="212" t="str">
        <f t="shared" si="297"/>
        <v/>
      </c>
      <c r="AM928" s="213" t="str">
        <f t="shared" si="300"/>
        <v/>
      </c>
      <c r="AN928" s="213" t="str">
        <f t="shared" si="298"/>
        <v/>
      </c>
      <c r="AO928" s="212" t="str">
        <f t="shared" si="299"/>
        <v/>
      </c>
    </row>
    <row r="929" spans="1:41" x14ac:dyDescent="0.25">
      <c r="A929" s="72">
        <v>928</v>
      </c>
      <c r="B929" s="214"/>
      <c r="C929" s="214"/>
      <c r="D929" s="204"/>
      <c r="E929" s="204"/>
      <c r="F929" s="151"/>
      <c r="G929" s="151"/>
      <c r="H929" s="36"/>
      <c r="I929" s="80"/>
      <c r="J929" s="80"/>
      <c r="K929" s="81"/>
      <c r="L929" s="152"/>
      <c r="M929" s="152"/>
      <c r="N929" s="215"/>
      <c r="O929" s="152"/>
      <c r="P929" s="80"/>
      <c r="Q929" s="37" t="str">
        <f t="shared" si="288"/>
        <v/>
      </c>
      <c r="R929" s="37" t="str">
        <f t="shared" si="289"/>
        <v/>
      </c>
      <c r="S929" s="37" t="str">
        <f t="shared" si="290"/>
        <v/>
      </c>
      <c r="T929" s="69" t="str">
        <f t="shared" si="291"/>
        <v/>
      </c>
      <c r="U929" s="37" t="str">
        <f t="shared" si="285"/>
        <v/>
      </c>
      <c r="V929" s="37" t="str">
        <f t="shared" si="286"/>
        <v/>
      </c>
      <c r="W929" s="206" t="str">
        <f t="shared" si="303"/>
        <v/>
      </c>
      <c r="X929" s="206" t="str">
        <f t="shared" si="304"/>
        <v/>
      </c>
      <c r="Y929" s="37" t="str">
        <f t="shared" si="301"/>
        <v/>
      </c>
      <c r="Z929" s="37" t="str">
        <f t="shared" si="302"/>
        <v/>
      </c>
      <c r="AA929" s="38" t="str">
        <f t="shared" si="292"/>
        <v/>
      </c>
      <c r="AB929" s="39" t="str">
        <f t="shared" si="293"/>
        <v/>
      </c>
      <c r="AC929" s="146" t="str">
        <f>IF(ISBLANK($F929),"",IF(ISNA(VBLookup($F929,Сектора!$B$2:$G$6725,4)),"Unknown",VBLookup($F929,Сектора!$B$2:$G$6725,4)))</f>
        <v/>
      </c>
      <c r="AD929" s="146" t="str">
        <f>IF(ISBLANK($F929),"",IF(ISNA(VBLookup($F929,Сектора!$B$2:$G$6725,3)),"Unknown",VBLookup($F929,Сектора!$B$2:$G$6725,3)))</f>
        <v/>
      </c>
      <c r="AE929" s="146" t="str">
        <f>IF(ISBLANK($F929),"",IF(ISNA(VBLookup($F929,Сектора!$B$2:$G$6725,6)),"Unknown",VBLookup($F929,Сектора!$B$2:$G$6725,6)))</f>
        <v/>
      </c>
      <c r="AF929" s="146" t="str">
        <f>IF(ISNUMBER($B929),VBLookup(WEEKDAY($B929,2),Служебный!$I$2:$J$8,2),"")</f>
        <v/>
      </c>
      <c r="AG929" s="38" t="str">
        <f t="shared" si="294"/>
        <v/>
      </c>
      <c r="AH929" s="146" t="str">
        <f>IF(ISNUMBER($B929),VBLookup(MONTH($B929),Служебный!$L$2:$M$13,2),"")</f>
        <v/>
      </c>
      <c r="AI929" s="38" t="str">
        <f t="shared" si="295"/>
        <v/>
      </c>
      <c r="AJ929" s="210" t="str">
        <f t="shared" si="296"/>
        <v/>
      </c>
      <c r="AK929" s="211" t="str">
        <f t="shared" si="287"/>
        <v/>
      </c>
      <c r="AL929" s="212" t="str">
        <f t="shared" si="297"/>
        <v/>
      </c>
      <c r="AM929" s="213" t="str">
        <f t="shared" si="300"/>
        <v/>
      </c>
      <c r="AN929" s="213" t="str">
        <f t="shared" si="298"/>
        <v/>
      </c>
      <c r="AO929" s="212" t="str">
        <f t="shared" si="299"/>
        <v/>
      </c>
    </row>
    <row r="930" spans="1:41" x14ac:dyDescent="0.25">
      <c r="A930" s="72">
        <v>929</v>
      </c>
      <c r="B930" s="214"/>
      <c r="C930" s="214"/>
      <c r="D930" s="204"/>
      <c r="E930" s="204"/>
      <c r="F930" s="151"/>
      <c r="G930" s="151"/>
      <c r="H930" s="36"/>
      <c r="I930" s="80"/>
      <c r="J930" s="80"/>
      <c r="K930" s="81"/>
      <c r="L930" s="152"/>
      <c r="M930" s="152"/>
      <c r="N930" s="215"/>
      <c r="O930" s="152"/>
      <c r="P930" s="80"/>
      <c r="Q930" s="37" t="str">
        <f t="shared" si="288"/>
        <v/>
      </c>
      <c r="R930" s="37" t="str">
        <f t="shared" si="289"/>
        <v/>
      </c>
      <c r="S930" s="37" t="str">
        <f t="shared" si="290"/>
        <v/>
      </c>
      <c r="T930" s="69" t="str">
        <f t="shared" si="291"/>
        <v/>
      </c>
      <c r="U930" s="37" t="str">
        <f t="shared" si="285"/>
        <v/>
      </c>
      <c r="V930" s="37" t="str">
        <f t="shared" si="286"/>
        <v/>
      </c>
      <c r="W930" s="206" t="str">
        <f t="shared" si="303"/>
        <v/>
      </c>
      <c r="X930" s="206" t="str">
        <f t="shared" si="304"/>
        <v/>
      </c>
      <c r="Y930" s="37" t="str">
        <f t="shared" si="301"/>
        <v/>
      </c>
      <c r="Z930" s="37" t="str">
        <f t="shared" si="302"/>
        <v/>
      </c>
      <c r="AA930" s="38" t="str">
        <f t="shared" si="292"/>
        <v/>
      </c>
      <c r="AB930" s="39" t="str">
        <f t="shared" si="293"/>
        <v/>
      </c>
      <c r="AC930" s="146" t="str">
        <f>IF(ISBLANK($F930),"",IF(ISNA(VBLookup($F930,Сектора!$B$2:$G$6725,4)),"Unknown",VBLookup($F930,Сектора!$B$2:$G$6725,4)))</f>
        <v/>
      </c>
      <c r="AD930" s="146" t="str">
        <f>IF(ISBLANK($F930),"",IF(ISNA(VBLookup($F930,Сектора!$B$2:$G$6725,3)),"Unknown",VBLookup($F930,Сектора!$B$2:$G$6725,3)))</f>
        <v/>
      </c>
      <c r="AE930" s="146" t="str">
        <f>IF(ISBLANK($F930),"",IF(ISNA(VBLookup($F930,Сектора!$B$2:$G$6725,6)),"Unknown",VBLookup($F930,Сектора!$B$2:$G$6725,6)))</f>
        <v/>
      </c>
      <c r="AF930" s="146" t="str">
        <f>IF(ISNUMBER($B930),VBLookup(WEEKDAY($B930,2),Служебный!$I$2:$J$8,2),"")</f>
        <v/>
      </c>
      <c r="AG930" s="38" t="str">
        <f t="shared" si="294"/>
        <v/>
      </c>
      <c r="AH930" s="146" t="str">
        <f>IF(ISNUMBER($B930),VBLookup(MONTH($B930),Служебный!$L$2:$M$13,2),"")</f>
        <v/>
      </c>
      <c r="AI930" s="38" t="str">
        <f t="shared" si="295"/>
        <v/>
      </c>
      <c r="AJ930" s="210" t="str">
        <f t="shared" si="296"/>
        <v/>
      </c>
      <c r="AK930" s="211" t="str">
        <f t="shared" si="287"/>
        <v/>
      </c>
      <c r="AL930" s="212" t="str">
        <f t="shared" si="297"/>
        <v/>
      </c>
      <c r="AM930" s="213" t="str">
        <f t="shared" si="300"/>
        <v/>
      </c>
      <c r="AN930" s="213" t="str">
        <f t="shared" si="298"/>
        <v/>
      </c>
      <c r="AO930" s="212" t="str">
        <f t="shared" si="299"/>
        <v/>
      </c>
    </row>
    <row r="931" spans="1:41" x14ac:dyDescent="0.25">
      <c r="A931" s="72">
        <v>930</v>
      </c>
      <c r="B931" s="214"/>
      <c r="C931" s="214"/>
      <c r="D931" s="204"/>
      <c r="E931" s="204"/>
      <c r="F931" s="151"/>
      <c r="G931" s="151"/>
      <c r="H931" s="36"/>
      <c r="I931" s="80"/>
      <c r="J931" s="80"/>
      <c r="K931" s="81"/>
      <c r="L931" s="152"/>
      <c r="M931" s="152"/>
      <c r="N931" s="215"/>
      <c r="O931" s="152"/>
      <c r="P931" s="80"/>
      <c r="Q931" s="37" t="str">
        <f t="shared" si="288"/>
        <v/>
      </c>
      <c r="R931" s="37" t="str">
        <f t="shared" si="289"/>
        <v/>
      </c>
      <c r="S931" s="37" t="str">
        <f t="shared" si="290"/>
        <v/>
      </c>
      <c r="T931" s="69" t="str">
        <f t="shared" si="291"/>
        <v/>
      </c>
      <c r="U931" s="37" t="str">
        <f t="shared" si="285"/>
        <v/>
      </c>
      <c r="V931" s="37" t="str">
        <f t="shared" si="286"/>
        <v/>
      </c>
      <c r="W931" s="206" t="str">
        <f t="shared" si="303"/>
        <v/>
      </c>
      <c r="X931" s="206" t="str">
        <f t="shared" si="304"/>
        <v/>
      </c>
      <c r="Y931" s="37" t="str">
        <f t="shared" si="301"/>
        <v/>
      </c>
      <c r="Z931" s="37" t="str">
        <f t="shared" si="302"/>
        <v/>
      </c>
      <c r="AA931" s="38" t="str">
        <f t="shared" si="292"/>
        <v/>
      </c>
      <c r="AB931" s="39" t="str">
        <f t="shared" si="293"/>
        <v/>
      </c>
      <c r="AC931" s="146" t="str">
        <f>IF(ISBLANK($F931),"",IF(ISNA(VBLookup($F931,Сектора!$B$2:$G$6725,4)),"Unknown",VBLookup($F931,Сектора!$B$2:$G$6725,4)))</f>
        <v/>
      </c>
      <c r="AD931" s="146" t="str">
        <f>IF(ISBLANK($F931),"",IF(ISNA(VBLookup($F931,Сектора!$B$2:$G$6725,3)),"Unknown",VBLookup($F931,Сектора!$B$2:$G$6725,3)))</f>
        <v/>
      </c>
      <c r="AE931" s="146" t="str">
        <f>IF(ISBLANK($F931),"",IF(ISNA(VBLookup($F931,Сектора!$B$2:$G$6725,6)),"Unknown",VBLookup($F931,Сектора!$B$2:$G$6725,6)))</f>
        <v/>
      </c>
      <c r="AF931" s="146" t="str">
        <f>IF(ISNUMBER($B931),VBLookup(WEEKDAY($B931,2),Служебный!$I$2:$J$8,2),"")</f>
        <v/>
      </c>
      <c r="AG931" s="38" t="str">
        <f t="shared" si="294"/>
        <v/>
      </c>
      <c r="AH931" s="146" t="str">
        <f>IF(ISNUMBER($B931),VBLookup(MONTH($B931),Служебный!$L$2:$M$13,2),"")</f>
        <v/>
      </c>
      <c r="AI931" s="38" t="str">
        <f t="shared" si="295"/>
        <v/>
      </c>
      <c r="AJ931" s="210" t="str">
        <f t="shared" si="296"/>
        <v/>
      </c>
      <c r="AK931" s="211" t="str">
        <f t="shared" si="287"/>
        <v/>
      </c>
      <c r="AL931" s="212" t="str">
        <f t="shared" si="297"/>
        <v/>
      </c>
      <c r="AM931" s="213" t="str">
        <f t="shared" si="300"/>
        <v/>
      </c>
      <c r="AN931" s="213" t="str">
        <f t="shared" si="298"/>
        <v/>
      </c>
      <c r="AO931" s="212" t="str">
        <f t="shared" si="299"/>
        <v/>
      </c>
    </row>
    <row r="932" spans="1:41" x14ac:dyDescent="0.25">
      <c r="A932" s="72">
        <v>931</v>
      </c>
      <c r="B932" s="214"/>
      <c r="C932" s="214"/>
      <c r="D932" s="204"/>
      <c r="E932" s="204"/>
      <c r="F932" s="151"/>
      <c r="G932" s="151"/>
      <c r="H932" s="36"/>
      <c r="I932" s="80"/>
      <c r="J932" s="80"/>
      <c r="K932" s="81"/>
      <c r="L932" s="152"/>
      <c r="M932" s="152"/>
      <c r="N932" s="215"/>
      <c r="O932" s="152"/>
      <c r="P932" s="80"/>
      <c r="Q932" s="37" t="str">
        <f t="shared" si="288"/>
        <v/>
      </c>
      <c r="R932" s="37" t="str">
        <f t="shared" si="289"/>
        <v/>
      </c>
      <c r="S932" s="37" t="str">
        <f t="shared" si="290"/>
        <v/>
      </c>
      <c r="T932" s="69" t="str">
        <f t="shared" si="291"/>
        <v/>
      </c>
      <c r="U932" s="37" t="str">
        <f t="shared" si="285"/>
        <v/>
      </c>
      <c r="V932" s="37" t="str">
        <f t="shared" si="286"/>
        <v/>
      </c>
      <c r="W932" s="206" t="str">
        <f t="shared" si="303"/>
        <v/>
      </c>
      <c r="X932" s="206" t="str">
        <f t="shared" si="304"/>
        <v/>
      </c>
      <c r="Y932" s="37" t="str">
        <f t="shared" si="301"/>
        <v/>
      </c>
      <c r="Z932" s="37" t="str">
        <f t="shared" si="302"/>
        <v/>
      </c>
      <c r="AA932" s="38" t="str">
        <f t="shared" si="292"/>
        <v/>
      </c>
      <c r="AB932" s="39" t="str">
        <f t="shared" si="293"/>
        <v/>
      </c>
      <c r="AC932" s="146" t="str">
        <f>IF(ISBLANK($F932),"",IF(ISNA(VBLookup($F932,Сектора!$B$2:$G$6725,4)),"Unknown",VBLookup($F932,Сектора!$B$2:$G$6725,4)))</f>
        <v/>
      </c>
      <c r="AD932" s="146" t="str">
        <f>IF(ISBLANK($F932),"",IF(ISNA(VBLookup($F932,Сектора!$B$2:$G$6725,3)),"Unknown",VBLookup($F932,Сектора!$B$2:$G$6725,3)))</f>
        <v/>
      </c>
      <c r="AE932" s="146" t="str">
        <f>IF(ISBLANK($F932),"",IF(ISNA(VBLookup($F932,Сектора!$B$2:$G$6725,6)),"Unknown",VBLookup($F932,Сектора!$B$2:$G$6725,6)))</f>
        <v/>
      </c>
      <c r="AF932" s="146" t="str">
        <f>IF(ISNUMBER($B932),VBLookup(WEEKDAY($B932,2),Служебный!$I$2:$J$8,2),"")</f>
        <v/>
      </c>
      <c r="AG932" s="38" t="str">
        <f t="shared" si="294"/>
        <v/>
      </c>
      <c r="AH932" s="146" t="str">
        <f>IF(ISNUMBER($B932),VBLookup(MONTH($B932),Служебный!$L$2:$M$13,2),"")</f>
        <v/>
      </c>
      <c r="AI932" s="38" t="str">
        <f t="shared" si="295"/>
        <v/>
      </c>
      <c r="AJ932" s="210" t="str">
        <f t="shared" si="296"/>
        <v/>
      </c>
      <c r="AK932" s="211" t="str">
        <f t="shared" si="287"/>
        <v/>
      </c>
      <c r="AL932" s="212" t="str">
        <f t="shared" si="297"/>
        <v/>
      </c>
      <c r="AM932" s="213" t="str">
        <f t="shared" si="300"/>
        <v/>
      </c>
      <c r="AN932" s="213" t="str">
        <f t="shared" si="298"/>
        <v/>
      </c>
      <c r="AO932" s="212" t="str">
        <f t="shared" si="299"/>
        <v/>
      </c>
    </row>
    <row r="933" spans="1:41" x14ac:dyDescent="0.25">
      <c r="A933" s="72">
        <v>932</v>
      </c>
      <c r="B933" s="214"/>
      <c r="C933" s="214"/>
      <c r="D933" s="204"/>
      <c r="E933" s="204"/>
      <c r="F933" s="151"/>
      <c r="G933" s="151"/>
      <c r="H933" s="36"/>
      <c r="I933" s="80"/>
      <c r="J933" s="80"/>
      <c r="K933" s="81"/>
      <c r="L933" s="152"/>
      <c r="M933" s="152"/>
      <c r="N933" s="215"/>
      <c r="O933" s="152"/>
      <c r="P933" s="80"/>
      <c r="Q933" s="37" t="str">
        <f t="shared" si="288"/>
        <v/>
      </c>
      <c r="R933" s="37" t="str">
        <f t="shared" si="289"/>
        <v/>
      </c>
      <c r="S933" s="37" t="str">
        <f t="shared" si="290"/>
        <v/>
      </c>
      <c r="T933" s="69" t="str">
        <f t="shared" si="291"/>
        <v/>
      </c>
      <c r="U933" s="37" t="str">
        <f t="shared" si="285"/>
        <v/>
      </c>
      <c r="V933" s="37" t="str">
        <f t="shared" si="286"/>
        <v/>
      </c>
      <c r="W933" s="206" t="str">
        <f t="shared" si="303"/>
        <v/>
      </c>
      <c r="X933" s="206" t="str">
        <f t="shared" si="304"/>
        <v/>
      </c>
      <c r="Y933" s="37" t="str">
        <f t="shared" si="301"/>
        <v/>
      </c>
      <c r="Z933" s="37" t="str">
        <f t="shared" si="302"/>
        <v/>
      </c>
      <c r="AA933" s="38" t="str">
        <f t="shared" si="292"/>
        <v/>
      </c>
      <c r="AB933" s="39" t="str">
        <f t="shared" si="293"/>
        <v/>
      </c>
      <c r="AC933" s="146" t="str">
        <f>IF(ISBLANK($F933),"",IF(ISNA(VBLookup($F933,Сектора!$B$2:$G$6725,4)),"Unknown",VBLookup($F933,Сектора!$B$2:$G$6725,4)))</f>
        <v/>
      </c>
      <c r="AD933" s="146" t="str">
        <f>IF(ISBLANK($F933),"",IF(ISNA(VBLookup($F933,Сектора!$B$2:$G$6725,3)),"Unknown",VBLookup($F933,Сектора!$B$2:$G$6725,3)))</f>
        <v/>
      </c>
      <c r="AE933" s="146" t="str">
        <f>IF(ISBLANK($F933),"",IF(ISNA(VBLookup($F933,Сектора!$B$2:$G$6725,6)),"Unknown",VBLookup($F933,Сектора!$B$2:$G$6725,6)))</f>
        <v/>
      </c>
      <c r="AF933" s="146" t="str">
        <f>IF(ISNUMBER($B933),VBLookup(WEEKDAY($B933,2),Служебный!$I$2:$J$8,2),"")</f>
        <v/>
      </c>
      <c r="AG933" s="38" t="str">
        <f t="shared" si="294"/>
        <v/>
      </c>
      <c r="AH933" s="146" t="str">
        <f>IF(ISNUMBER($B933),VBLookup(MONTH($B933),Служебный!$L$2:$M$13,2),"")</f>
        <v/>
      </c>
      <c r="AI933" s="38" t="str">
        <f t="shared" si="295"/>
        <v/>
      </c>
      <c r="AJ933" s="210" t="str">
        <f t="shared" si="296"/>
        <v/>
      </c>
      <c r="AK933" s="211" t="str">
        <f t="shared" si="287"/>
        <v/>
      </c>
      <c r="AL933" s="212" t="str">
        <f t="shared" si="297"/>
        <v/>
      </c>
      <c r="AM933" s="213" t="str">
        <f t="shared" si="300"/>
        <v/>
      </c>
      <c r="AN933" s="213" t="str">
        <f t="shared" si="298"/>
        <v/>
      </c>
      <c r="AO933" s="212" t="str">
        <f t="shared" si="299"/>
        <v/>
      </c>
    </row>
    <row r="934" spans="1:41" x14ac:dyDescent="0.25">
      <c r="A934" s="72">
        <v>933</v>
      </c>
      <c r="B934" s="214"/>
      <c r="C934" s="214"/>
      <c r="D934" s="204"/>
      <c r="E934" s="204"/>
      <c r="F934" s="151"/>
      <c r="G934" s="151"/>
      <c r="H934" s="36"/>
      <c r="I934" s="80"/>
      <c r="J934" s="80"/>
      <c r="K934" s="81"/>
      <c r="L934" s="152"/>
      <c r="M934" s="152"/>
      <c r="N934" s="215"/>
      <c r="O934" s="152"/>
      <c r="P934" s="80"/>
      <c r="Q934" s="37" t="str">
        <f t="shared" si="288"/>
        <v/>
      </c>
      <c r="R934" s="37" t="str">
        <f t="shared" si="289"/>
        <v/>
      </c>
      <c r="S934" s="37" t="str">
        <f t="shared" si="290"/>
        <v/>
      </c>
      <c r="T934" s="69" t="str">
        <f t="shared" si="291"/>
        <v/>
      </c>
      <c r="U934" s="37" t="str">
        <f t="shared" si="285"/>
        <v/>
      </c>
      <c r="V934" s="37" t="str">
        <f t="shared" si="286"/>
        <v/>
      </c>
      <c r="W934" s="206" t="str">
        <f t="shared" si="303"/>
        <v/>
      </c>
      <c r="X934" s="206" t="str">
        <f t="shared" si="304"/>
        <v/>
      </c>
      <c r="Y934" s="37" t="str">
        <f t="shared" si="301"/>
        <v/>
      </c>
      <c r="Z934" s="37" t="str">
        <f t="shared" si="302"/>
        <v/>
      </c>
      <c r="AA934" s="38" t="str">
        <f t="shared" si="292"/>
        <v/>
      </c>
      <c r="AB934" s="39" t="str">
        <f t="shared" si="293"/>
        <v/>
      </c>
      <c r="AC934" s="146" t="str">
        <f>IF(ISBLANK($F934),"",IF(ISNA(VBLookup($F934,Сектора!$B$2:$G$6725,4)),"Unknown",VBLookup($F934,Сектора!$B$2:$G$6725,4)))</f>
        <v/>
      </c>
      <c r="AD934" s="146" t="str">
        <f>IF(ISBLANK($F934),"",IF(ISNA(VBLookup($F934,Сектора!$B$2:$G$6725,3)),"Unknown",VBLookup($F934,Сектора!$B$2:$G$6725,3)))</f>
        <v/>
      </c>
      <c r="AE934" s="146" t="str">
        <f>IF(ISBLANK($F934),"",IF(ISNA(VBLookup($F934,Сектора!$B$2:$G$6725,6)),"Unknown",VBLookup($F934,Сектора!$B$2:$G$6725,6)))</f>
        <v/>
      </c>
      <c r="AF934" s="146" t="str">
        <f>IF(ISNUMBER($B934),VBLookup(WEEKDAY($B934,2),Служебный!$I$2:$J$8,2),"")</f>
        <v/>
      </c>
      <c r="AG934" s="38" t="str">
        <f t="shared" si="294"/>
        <v/>
      </c>
      <c r="AH934" s="146" t="str">
        <f>IF(ISNUMBER($B934),VBLookup(MONTH($B934),Служебный!$L$2:$M$13,2),"")</f>
        <v/>
      </c>
      <c r="AI934" s="38" t="str">
        <f t="shared" si="295"/>
        <v/>
      </c>
      <c r="AJ934" s="210" t="str">
        <f t="shared" si="296"/>
        <v/>
      </c>
      <c r="AK934" s="211" t="str">
        <f t="shared" si="287"/>
        <v/>
      </c>
      <c r="AL934" s="212" t="str">
        <f t="shared" si="297"/>
        <v/>
      </c>
      <c r="AM934" s="213" t="str">
        <f t="shared" si="300"/>
        <v/>
      </c>
      <c r="AN934" s="213" t="str">
        <f t="shared" si="298"/>
        <v/>
      </c>
      <c r="AO934" s="212" t="str">
        <f t="shared" si="299"/>
        <v/>
      </c>
    </row>
    <row r="935" spans="1:41" x14ac:dyDescent="0.25">
      <c r="A935" s="72">
        <v>934</v>
      </c>
      <c r="B935" s="214"/>
      <c r="C935" s="214"/>
      <c r="D935" s="204"/>
      <c r="E935" s="204"/>
      <c r="F935" s="151"/>
      <c r="G935" s="151"/>
      <c r="H935" s="36"/>
      <c r="I935" s="80"/>
      <c r="J935" s="80"/>
      <c r="K935" s="81"/>
      <c r="L935" s="152"/>
      <c r="M935" s="152"/>
      <c r="N935" s="215"/>
      <c r="O935" s="152"/>
      <c r="P935" s="80"/>
      <c r="Q935" s="37" t="str">
        <f t="shared" si="288"/>
        <v/>
      </c>
      <c r="R935" s="37" t="str">
        <f t="shared" si="289"/>
        <v/>
      </c>
      <c r="S935" s="37" t="str">
        <f t="shared" si="290"/>
        <v/>
      </c>
      <c r="T935" s="69" t="str">
        <f t="shared" si="291"/>
        <v/>
      </c>
      <c r="U935" s="37" t="str">
        <f t="shared" si="285"/>
        <v/>
      </c>
      <c r="V935" s="37" t="str">
        <f t="shared" si="286"/>
        <v/>
      </c>
      <c r="W935" s="206" t="str">
        <f t="shared" si="303"/>
        <v/>
      </c>
      <c r="X935" s="206" t="str">
        <f t="shared" si="304"/>
        <v/>
      </c>
      <c r="Y935" s="37" t="str">
        <f t="shared" si="301"/>
        <v/>
      </c>
      <c r="Z935" s="37" t="str">
        <f t="shared" si="302"/>
        <v/>
      </c>
      <c r="AA935" s="38" t="str">
        <f t="shared" si="292"/>
        <v/>
      </c>
      <c r="AB935" s="39" t="str">
        <f t="shared" si="293"/>
        <v/>
      </c>
      <c r="AC935" s="146" t="str">
        <f>IF(ISBLANK($F935),"",IF(ISNA(VBLookup($F935,Сектора!$B$2:$G$6725,4)),"Unknown",VBLookup($F935,Сектора!$B$2:$G$6725,4)))</f>
        <v/>
      </c>
      <c r="AD935" s="146" t="str">
        <f>IF(ISBLANK($F935),"",IF(ISNA(VBLookup($F935,Сектора!$B$2:$G$6725,3)),"Unknown",VBLookup($F935,Сектора!$B$2:$G$6725,3)))</f>
        <v/>
      </c>
      <c r="AE935" s="146" t="str">
        <f>IF(ISBLANK($F935),"",IF(ISNA(VBLookup($F935,Сектора!$B$2:$G$6725,6)),"Unknown",VBLookup($F935,Сектора!$B$2:$G$6725,6)))</f>
        <v/>
      </c>
      <c r="AF935" s="146" t="str">
        <f>IF(ISNUMBER($B935),VBLookup(WEEKDAY($B935,2),Служебный!$I$2:$J$8,2),"")</f>
        <v/>
      </c>
      <c r="AG935" s="38" t="str">
        <f t="shared" si="294"/>
        <v/>
      </c>
      <c r="AH935" s="146" t="str">
        <f>IF(ISNUMBER($B935),VBLookup(MONTH($B935),Служебный!$L$2:$M$13,2),"")</f>
        <v/>
      </c>
      <c r="AI935" s="38" t="str">
        <f t="shared" si="295"/>
        <v/>
      </c>
      <c r="AJ935" s="210" t="str">
        <f t="shared" si="296"/>
        <v/>
      </c>
      <c r="AK935" s="211" t="str">
        <f t="shared" si="287"/>
        <v/>
      </c>
      <c r="AL935" s="212" t="str">
        <f t="shared" si="297"/>
        <v/>
      </c>
      <c r="AM935" s="213" t="str">
        <f t="shared" si="300"/>
        <v/>
      </c>
      <c r="AN935" s="213" t="str">
        <f t="shared" si="298"/>
        <v/>
      </c>
      <c r="AO935" s="212" t="str">
        <f t="shared" si="299"/>
        <v/>
      </c>
    </row>
    <row r="936" spans="1:41" x14ac:dyDescent="0.25">
      <c r="A936" s="72">
        <v>935</v>
      </c>
      <c r="B936" s="214"/>
      <c r="C936" s="214"/>
      <c r="D936" s="204"/>
      <c r="E936" s="204"/>
      <c r="F936" s="151"/>
      <c r="G936" s="151"/>
      <c r="H936" s="36"/>
      <c r="I936" s="80"/>
      <c r="J936" s="80"/>
      <c r="K936" s="81"/>
      <c r="L936" s="152"/>
      <c r="M936" s="152"/>
      <c r="N936" s="215"/>
      <c r="O936" s="152"/>
      <c r="P936" s="80"/>
      <c r="Q936" s="37" t="str">
        <f t="shared" si="288"/>
        <v/>
      </c>
      <c r="R936" s="37" t="str">
        <f t="shared" si="289"/>
        <v/>
      </c>
      <c r="S936" s="37" t="str">
        <f t="shared" si="290"/>
        <v/>
      </c>
      <c r="T936" s="69" t="str">
        <f t="shared" si="291"/>
        <v/>
      </c>
      <c r="U936" s="37" t="str">
        <f t="shared" si="285"/>
        <v/>
      </c>
      <c r="V936" s="37" t="str">
        <f t="shared" si="286"/>
        <v/>
      </c>
      <c r="W936" s="206" t="str">
        <f t="shared" si="303"/>
        <v/>
      </c>
      <c r="X936" s="206" t="str">
        <f t="shared" si="304"/>
        <v/>
      </c>
      <c r="Y936" s="37" t="str">
        <f t="shared" si="301"/>
        <v/>
      </c>
      <c r="Z936" s="37" t="str">
        <f t="shared" si="302"/>
        <v/>
      </c>
      <c r="AA936" s="38" t="str">
        <f t="shared" si="292"/>
        <v/>
      </c>
      <c r="AB936" s="39" t="str">
        <f t="shared" si="293"/>
        <v/>
      </c>
      <c r="AC936" s="146" t="str">
        <f>IF(ISBLANK($F936),"",IF(ISNA(VBLookup($F936,Сектора!$B$2:$G$6725,4)),"Unknown",VBLookup($F936,Сектора!$B$2:$G$6725,4)))</f>
        <v/>
      </c>
      <c r="AD936" s="146" t="str">
        <f>IF(ISBLANK($F936),"",IF(ISNA(VBLookup($F936,Сектора!$B$2:$G$6725,3)),"Unknown",VBLookup($F936,Сектора!$B$2:$G$6725,3)))</f>
        <v/>
      </c>
      <c r="AE936" s="146" t="str">
        <f>IF(ISBLANK($F936),"",IF(ISNA(VBLookup($F936,Сектора!$B$2:$G$6725,6)),"Unknown",VBLookup($F936,Сектора!$B$2:$G$6725,6)))</f>
        <v/>
      </c>
      <c r="AF936" s="146" t="str">
        <f>IF(ISNUMBER($B936),VBLookup(WEEKDAY($B936,2),Служебный!$I$2:$J$8,2),"")</f>
        <v/>
      </c>
      <c r="AG936" s="38" t="str">
        <f t="shared" si="294"/>
        <v/>
      </c>
      <c r="AH936" s="146" t="str">
        <f>IF(ISNUMBER($B936),VBLookup(MONTH($B936),Служебный!$L$2:$M$13,2),"")</f>
        <v/>
      </c>
      <c r="AI936" s="38" t="str">
        <f t="shared" si="295"/>
        <v/>
      </c>
      <c r="AJ936" s="210" t="str">
        <f t="shared" si="296"/>
        <v/>
      </c>
      <c r="AK936" s="211" t="str">
        <f t="shared" si="287"/>
        <v/>
      </c>
      <c r="AL936" s="212" t="str">
        <f t="shared" si="297"/>
        <v/>
      </c>
      <c r="AM936" s="213" t="str">
        <f t="shared" si="300"/>
        <v/>
      </c>
      <c r="AN936" s="213" t="str">
        <f t="shared" si="298"/>
        <v/>
      </c>
      <c r="AO936" s="212" t="str">
        <f t="shared" si="299"/>
        <v/>
      </c>
    </row>
    <row r="937" spans="1:41" x14ac:dyDescent="0.25">
      <c r="A937" s="72">
        <v>936</v>
      </c>
      <c r="B937" s="214"/>
      <c r="C937" s="214"/>
      <c r="D937" s="204"/>
      <c r="E937" s="204"/>
      <c r="F937" s="151"/>
      <c r="G937" s="151"/>
      <c r="H937" s="36"/>
      <c r="I937" s="80"/>
      <c r="J937" s="80"/>
      <c r="K937" s="81"/>
      <c r="L937" s="152"/>
      <c r="M937" s="152"/>
      <c r="N937" s="215"/>
      <c r="O937" s="152"/>
      <c r="P937" s="80"/>
      <c r="Q937" s="37" t="str">
        <f t="shared" si="288"/>
        <v/>
      </c>
      <c r="R937" s="37" t="str">
        <f t="shared" si="289"/>
        <v/>
      </c>
      <c r="S937" s="37" t="str">
        <f t="shared" si="290"/>
        <v/>
      </c>
      <c r="T937" s="69" t="str">
        <f t="shared" si="291"/>
        <v/>
      </c>
      <c r="U937" s="37" t="str">
        <f t="shared" si="285"/>
        <v/>
      </c>
      <c r="V937" s="37" t="str">
        <f t="shared" si="286"/>
        <v/>
      </c>
      <c r="W937" s="206" t="str">
        <f t="shared" si="303"/>
        <v/>
      </c>
      <c r="X937" s="206" t="str">
        <f t="shared" si="304"/>
        <v/>
      </c>
      <c r="Y937" s="37" t="str">
        <f t="shared" si="301"/>
        <v/>
      </c>
      <c r="Z937" s="37" t="str">
        <f t="shared" si="302"/>
        <v/>
      </c>
      <c r="AA937" s="38" t="str">
        <f t="shared" si="292"/>
        <v/>
      </c>
      <c r="AB937" s="39" t="str">
        <f t="shared" si="293"/>
        <v/>
      </c>
      <c r="AC937" s="146" t="str">
        <f>IF(ISBLANK($F937),"",IF(ISNA(VBLookup($F937,Сектора!$B$2:$G$6725,4)),"Unknown",VBLookup($F937,Сектора!$B$2:$G$6725,4)))</f>
        <v/>
      </c>
      <c r="AD937" s="146" t="str">
        <f>IF(ISBLANK($F937),"",IF(ISNA(VBLookup($F937,Сектора!$B$2:$G$6725,3)),"Unknown",VBLookup($F937,Сектора!$B$2:$G$6725,3)))</f>
        <v/>
      </c>
      <c r="AE937" s="146" t="str">
        <f>IF(ISBLANK($F937),"",IF(ISNA(VBLookup($F937,Сектора!$B$2:$G$6725,6)),"Unknown",VBLookup($F937,Сектора!$B$2:$G$6725,6)))</f>
        <v/>
      </c>
      <c r="AF937" s="146" t="str">
        <f>IF(ISNUMBER($B937),VBLookup(WEEKDAY($B937,2),Служебный!$I$2:$J$8,2),"")</f>
        <v/>
      </c>
      <c r="AG937" s="38" t="str">
        <f t="shared" si="294"/>
        <v/>
      </c>
      <c r="AH937" s="146" t="str">
        <f>IF(ISNUMBER($B937),VBLookup(MONTH($B937),Служебный!$L$2:$M$13,2),"")</f>
        <v/>
      </c>
      <c r="AI937" s="38" t="str">
        <f t="shared" si="295"/>
        <v/>
      </c>
      <c r="AJ937" s="210" t="str">
        <f t="shared" si="296"/>
        <v/>
      </c>
      <c r="AK937" s="211" t="str">
        <f t="shared" si="287"/>
        <v/>
      </c>
      <c r="AL937" s="212" t="str">
        <f t="shared" si="297"/>
        <v/>
      </c>
      <c r="AM937" s="213" t="str">
        <f t="shared" si="300"/>
        <v/>
      </c>
      <c r="AN937" s="213" t="str">
        <f t="shared" si="298"/>
        <v/>
      </c>
      <c r="AO937" s="212" t="str">
        <f t="shared" si="299"/>
        <v/>
      </c>
    </row>
    <row r="938" spans="1:41" x14ac:dyDescent="0.25">
      <c r="A938" s="72">
        <v>937</v>
      </c>
      <c r="B938" s="214"/>
      <c r="C938" s="214"/>
      <c r="D938" s="204"/>
      <c r="E938" s="204"/>
      <c r="F938" s="151"/>
      <c r="G938" s="151"/>
      <c r="H938" s="36"/>
      <c r="I938" s="80"/>
      <c r="J938" s="80"/>
      <c r="K938" s="81"/>
      <c r="L938" s="152"/>
      <c r="M938" s="152"/>
      <c r="N938" s="215"/>
      <c r="O938" s="152"/>
      <c r="P938" s="80"/>
      <c r="Q938" s="37" t="str">
        <f t="shared" si="288"/>
        <v/>
      </c>
      <c r="R938" s="37" t="str">
        <f t="shared" si="289"/>
        <v/>
      </c>
      <c r="S938" s="37" t="str">
        <f t="shared" si="290"/>
        <v/>
      </c>
      <c r="T938" s="69" t="str">
        <f t="shared" si="291"/>
        <v/>
      </c>
      <c r="U938" s="37" t="str">
        <f t="shared" si="285"/>
        <v/>
      </c>
      <c r="V938" s="37" t="str">
        <f t="shared" si="286"/>
        <v/>
      </c>
      <c r="W938" s="206" t="str">
        <f t="shared" si="303"/>
        <v/>
      </c>
      <c r="X938" s="206" t="str">
        <f t="shared" si="304"/>
        <v/>
      </c>
      <c r="Y938" s="37" t="str">
        <f t="shared" si="301"/>
        <v/>
      </c>
      <c r="Z938" s="37" t="str">
        <f t="shared" si="302"/>
        <v/>
      </c>
      <c r="AA938" s="38" t="str">
        <f t="shared" si="292"/>
        <v/>
      </c>
      <c r="AB938" s="39" t="str">
        <f t="shared" si="293"/>
        <v/>
      </c>
      <c r="AC938" s="146" t="str">
        <f>IF(ISBLANK($F938),"",IF(ISNA(VBLookup($F938,Сектора!$B$2:$G$6725,4)),"Unknown",VBLookup($F938,Сектора!$B$2:$G$6725,4)))</f>
        <v/>
      </c>
      <c r="AD938" s="146" t="str">
        <f>IF(ISBLANK($F938),"",IF(ISNA(VBLookup($F938,Сектора!$B$2:$G$6725,3)),"Unknown",VBLookup($F938,Сектора!$B$2:$G$6725,3)))</f>
        <v/>
      </c>
      <c r="AE938" s="146" t="str">
        <f>IF(ISBLANK($F938),"",IF(ISNA(VBLookup($F938,Сектора!$B$2:$G$6725,6)),"Unknown",VBLookup($F938,Сектора!$B$2:$G$6725,6)))</f>
        <v/>
      </c>
      <c r="AF938" s="146" t="str">
        <f>IF(ISNUMBER($B938),VBLookup(WEEKDAY($B938,2),Служебный!$I$2:$J$8,2),"")</f>
        <v/>
      </c>
      <c r="AG938" s="38" t="str">
        <f t="shared" si="294"/>
        <v/>
      </c>
      <c r="AH938" s="146" t="str">
        <f>IF(ISNUMBER($B938),VBLookup(MONTH($B938),Служебный!$L$2:$M$13,2),"")</f>
        <v/>
      </c>
      <c r="AI938" s="38" t="str">
        <f t="shared" si="295"/>
        <v/>
      </c>
      <c r="AJ938" s="210" t="str">
        <f t="shared" si="296"/>
        <v/>
      </c>
      <c r="AK938" s="211" t="str">
        <f t="shared" si="287"/>
        <v/>
      </c>
      <c r="AL938" s="212" t="str">
        <f t="shared" si="297"/>
        <v/>
      </c>
      <c r="AM938" s="213" t="str">
        <f t="shared" si="300"/>
        <v/>
      </c>
      <c r="AN938" s="213" t="str">
        <f t="shared" si="298"/>
        <v/>
      </c>
      <c r="AO938" s="212" t="str">
        <f t="shared" si="299"/>
        <v/>
      </c>
    </row>
    <row r="939" spans="1:41" x14ac:dyDescent="0.25">
      <c r="A939" s="72">
        <v>938</v>
      </c>
      <c r="B939" s="214"/>
      <c r="C939" s="214"/>
      <c r="D939" s="204"/>
      <c r="E939" s="204"/>
      <c r="F939" s="151"/>
      <c r="G939" s="151"/>
      <c r="H939" s="36"/>
      <c r="I939" s="80"/>
      <c r="J939" s="80"/>
      <c r="K939" s="81"/>
      <c r="L939" s="152"/>
      <c r="M939" s="152"/>
      <c r="N939" s="215"/>
      <c r="O939" s="152"/>
      <c r="P939" s="80"/>
      <c r="Q939" s="37" t="str">
        <f t="shared" si="288"/>
        <v/>
      </c>
      <c r="R939" s="37" t="str">
        <f t="shared" si="289"/>
        <v/>
      </c>
      <c r="S939" s="37" t="str">
        <f t="shared" si="290"/>
        <v/>
      </c>
      <c r="T939" s="69" t="str">
        <f t="shared" si="291"/>
        <v/>
      </c>
      <c r="U939" s="37" t="str">
        <f t="shared" si="285"/>
        <v/>
      </c>
      <c r="V939" s="37" t="str">
        <f t="shared" si="286"/>
        <v/>
      </c>
      <c r="W939" s="206" t="str">
        <f t="shared" si="303"/>
        <v/>
      </c>
      <c r="X939" s="206" t="str">
        <f t="shared" si="304"/>
        <v/>
      </c>
      <c r="Y939" s="37" t="str">
        <f t="shared" si="301"/>
        <v/>
      </c>
      <c r="Z939" s="37" t="str">
        <f t="shared" si="302"/>
        <v/>
      </c>
      <c r="AA939" s="38" t="str">
        <f t="shared" si="292"/>
        <v/>
      </c>
      <c r="AB939" s="39" t="str">
        <f t="shared" si="293"/>
        <v/>
      </c>
      <c r="AC939" s="146" t="str">
        <f>IF(ISBLANK($F939),"",IF(ISNA(VBLookup($F939,Сектора!$B$2:$G$6725,4)),"Unknown",VBLookup($F939,Сектора!$B$2:$G$6725,4)))</f>
        <v/>
      </c>
      <c r="AD939" s="146" t="str">
        <f>IF(ISBLANK($F939),"",IF(ISNA(VBLookup($F939,Сектора!$B$2:$G$6725,3)),"Unknown",VBLookup($F939,Сектора!$B$2:$G$6725,3)))</f>
        <v/>
      </c>
      <c r="AE939" s="146" t="str">
        <f>IF(ISBLANK($F939),"",IF(ISNA(VBLookup($F939,Сектора!$B$2:$G$6725,6)),"Unknown",VBLookup($F939,Сектора!$B$2:$G$6725,6)))</f>
        <v/>
      </c>
      <c r="AF939" s="146" t="str">
        <f>IF(ISNUMBER($B939),VBLookup(WEEKDAY($B939,2),Служебный!$I$2:$J$8,2),"")</f>
        <v/>
      </c>
      <c r="AG939" s="38" t="str">
        <f t="shared" si="294"/>
        <v/>
      </c>
      <c r="AH939" s="146" t="str">
        <f>IF(ISNUMBER($B939),VBLookup(MONTH($B939),Служебный!$L$2:$M$13,2),"")</f>
        <v/>
      </c>
      <c r="AI939" s="38" t="str">
        <f t="shared" si="295"/>
        <v/>
      </c>
      <c r="AJ939" s="210" t="str">
        <f t="shared" si="296"/>
        <v/>
      </c>
      <c r="AK939" s="211" t="str">
        <f t="shared" si="287"/>
        <v/>
      </c>
      <c r="AL939" s="212" t="str">
        <f t="shared" si="297"/>
        <v/>
      </c>
      <c r="AM939" s="213" t="str">
        <f t="shared" si="300"/>
        <v/>
      </c>
      <c r="AN939" s="213" t="str">
        <f t="shared" si="298"/>
        <v/>
      </c>
      <c r="AO939" s="212" t="str">
        <f t="shared" si="299"/>
        <v/>
      </c>
    </row>
    <row r="940" spans="1:41" x14ac:dyDescent="0.25">
      <c r="A940" s="72">
        <v>939</v>
      </c>
      <c r="B940" s="214"/>
      <c r="C940" s="214"/>
      <c r="D940" s="204"/>
      <c r="E940" s="204"/>
      <c r="F940" s="151"/>
      <c r="G940" s="151"/>
      <c r="H940" s="36"/>
      <c r="I940" s="80"/>
      <c r="J940" s="80"/>
      <c r="K940" s="81"/>
      <c r="L940" s="152"/>
      <c r="M940" s="152"/>
      <c r="N940" s="215"/>
      <c r="O940" s="152"/>
      <c r="P940" s="80"/>
      <c r="Q940" s="37" t="str">
        <f t="shared" si="288"/>
        <v/>
      </c>
      <c r="R940" s="37" t="str">
        <f t="shared" si="289"/>
        <v/>
      </c>
      <c r="S940" s="37" t="str">
        <f t="shared" si="290"/>
        <v/>
      </c>
      <c r="T940" s="69" t="str">
        <f t="shared" si="291"/>
        <v/>
      </c>
      <c r="U940" s="37" t="str">
        <f t="shared" si="285"/>
        <v/>
      </c>
      <c r="V940" s="37" t="str">
        <f t="shared" si="286"/>
        <v/>
      </c>
      <c r="W940" s="206" t="str">
        <f t="shared" si="303"/>
        <v/>
      </c>
      <c r="X940" s="206" t="str">
        <f t="shared" si="304"/>
        <v/>
      </c>
      <c r="Y940" s="37" t="str">
        <f t="shared" si="301"/>
        <v/>
      </c>
      <c r="Z940" s="37" t="str">
        <f t="shared" si="302"/>
        <v/>
      </c>
      <c r="AA940" s="38" t="str">
        <f t="shared" si="292"/>
        <v/>
      </c>
      <c r="AB940" s="39" t="str">
        <f t="shared" si="293"/>
        <v/>
      </c>
      <c r="AC940" s="146" t="str">
        <f>IF(ISBLANK($F940),"",IF(ISNA(VBLookup($F940,Сектора!$B$2:$G$6725,4)),"Unknown",VBLookup($F940,Сектора!$B$2:$G$6725,4)))</f>
        <v/>
      </c>
      <c r="AD940" s="146" t="str">
        <f>IF(ISBLANK($F940),"",IF(ISNA(VBLookup($F940,Сектора!$B$2:$G$6725,3)),"Unknown",VBLookup($F940,Сектора!$B$2:$G$6725,3)))</f>
        <v/>
      </c>
      <c r="AE940" s="146" t="str">
        <f>IF(ISBLANK($F940),"",IF(ISNA(VBLookup($F940,Сектора!$B$2:$G$6725,6)),"Unknown",VBLookup($F940,Сектора!$B$2:$G$6725,6)))</f>
        <v/>
      </c>
      <c r="AF940" s="146" t="str">
        <f>IF(ISNUMBER($B940),VBLookup(WEEKDAY($B940,2),Служебный!$I$2:$J$8,2),"")</f>
        <v/>
      </c>
      <c r="AG940" s="38" t="str">
        <f t="shared" si="294"/>
        <v/>
      </c>
      <c r="AH940" s="146" t="str">
        <f>IF(ISNUMBER($B940),VBLookup(MONTH($B940),Служебный!$L$2:$M$13,2),"")</f>
        <v/>
      </c>
      <c r="AI940" s="38" t="str">
        <f t="shared" si="295"/>
        <v/>
      </c>
      <c r="AJ940" s="210" t="str">
        <f t="shared" si="296"/>
        <v/>
      </c>
      <c r="AK940" s="211" t="str">
        <f t="shared" si="287"/>
        <v/>
      </c>
      <c r="AL940" s="212" t="str">
        <f t="shared" si="297"/>
        <v/>
      </c>
      <c r="AM940" s="213" t="str">
        <f t="shared" si="300"/>
        <v/>
      </c>
      <c r="AN940" s="213" t="str">
        <f t="shared" si="298"/>
        <v/>
      </c>
      <c r="AO940" s="212" t="str">
        <f t="shared" si="299"/>
        <v/>
      </c>
    </row>
    <row r="941" spans="1:41" x14ac:dyDescent="0.25">
      <c r="A941" s="72">
        <v>940</v>
      </c>
      <c r="B941" s="214"/>
      <c r="C941" s="214"/>
      <c r="D941" s="204"/>
      <c r="E941" s="204"/>
      <c r="F941" s="151"/>
      <c r="G941" s="151"/>
      <c r="H941" s="36"/>
      <c r="I941" s="80"/>
      <c r="J941" s="80"/>
      <c r="K941" s="81"/>
      <c r="L941" s="152"/>
      <c r="M941" s="152"/>
      <c r="N941" s="215"/>
      <c r="O941" s="152"/>
      <c r="P941" s="80"/>
      <c r="Q941" s="37" t="str">
        <f t="shared" si="288"/>
        <v/>
      </c>
      <c r="R941" s="37" t="str">
        <f t="shared" si="289"/>
        <v/>
      </c>
      <c r="S941" s="37" t="str">
        <f t="shared" si="290"/>
        <v/>
      </c>
      <c r="T941" s="69" t="str">
        <f t="shared" si="291"/>
        <v/>
      </c>
      <c r="U941" s="37" t="str">
        <f t="shared" si="285"/>
        <v/>
      </c>
      <c r="V941" s="37" t="str">
        <f t="shared" si="286"/>
        <v/>
      </c>
      <c r="W941" s="206" t="str">
        <f t="shared" si="303"/>
        <v/>
      </c>
      <c r="X941" s="206" t="str">
        <f t="shared" si="304"/>
        <v/>
      </c>
      <c r="Y941" s="37" t="str">
        <f t="shared" si="301"/>
        <v/>
      </c>
      <c r="Z941" s="37" t="str">
        <f t="shared" si="302"/>
        <v/>
      </c>
      <c r="AA941" s="38" t="str">
        <f t="shared" si="292"/>
        <v/>
      </c>
      <c r="AB941" s="39" t="str">
        <f t="shared" si="293"/>
        <v/>
      </c>
      <c r="AC941" s="146" t="str">
        <f>IF(ISBLANK($F941),"",IF(ISNA(VBLookup($F941,Сектора!$B$2:$G$6725,4)),"Unknown",VBLookup($F941,Сектора!$B$2:$G$6725,4)))</f>
        <v/>
      </c>
      <c r="AD941" s="146" t="str">
        <f>IF(ISBLANK($F941),"",IF(ISNA(VBLookup($F941,Сектора!$B$2:$G$6725,3)),"Unknown",VBLookup($F941,Сектора!$B$2:$G$6725,3)))</f>
        <v/>
      </c>
      <c r="AE941" s="146" t="str">
        <f>IF(ISBLANK($F941),"",IF(ISNA(VBLookup($F941,Сектора!$B$2:$G$6725,6)),"Unknown",VBLookup($F941,Сектора!$B$2:$G$6725,6)))</f>
        <v/>
      </c>
      <c r="AF941" s="146" t="str">
        <f>IF(ISNUMBER($B941),VBLookup(WEEKDAY($B941,2),Служебный!$I$2:$J$8,2),"")</f>
        <v/>
      </c>
      <c r="AG941" s="38" t="str">
        <f t="shared" si="294"/>
        <v/>
      </c>
      <c r="AH941" s="146" t="str">
        <f>IF(ISNUMBER($B941),VBLookup(MONTH($B941),Служебный!$L$2:$M$13,2),"")</f>
        <v/>
      </c>
      <c r="AI941" s="38" t="str">
        <f t="shared" si="295"/>
        <v/>
      </c>
      <c r="AJ941" s="210" t="str">
        <f t="shared" si="296"/>
        <v/>
      </c>
      <c r="AK941" s="211" t="str">
        <f t="shared" si="287"/>
        <v/>
      </c>
      <c r="AL941" s="212" t="str">
        <f t="shared" si="297"/>
        <v/>
      </c>
      <c r="AM941" s="213" t="str">
        <f t="shared" si="300"/>
        <v/>
      </c>
      <c r="AN941" s="213" t="str">
        <f t="shared" si="298"/>
        <v/>
      </c>
      <c r="AO941" s="212" t="str">
        <f t="shared" si="299"/>
        <v/>
      </c>
    </row>
    <row r="942" spans="1:41" x14ac:dyDescent="0.25">
      <c r="A942" s="72">
        <v>941</v>
      </c>
      <c r="B942" s="214"/>
      <c r="C942" s="214"/>
      <c r="D942" s="204"/>
      <c r="E942" s="204"/>
      <c r="F942" s="151"/>
      <c r="G942" s="151"/>
      <c r="H942" s="36"/>
      <c r="I942" s="80"/>
      <c r="J942" s="80"/>
      <c r="K942" s="81"/>
      <c r="L942" s="152"/>
      <c r="M942" s="152"/>
      <c r="N942" s="215"/>
      <c r="O942" s="152"/>
      <c r="P942" s="80"/>
      <c r="Q942" s="37" t="str">
        <f t="shared" si="288"/>
        <v/>
      </c>
      <c r="R942" s="37" t="str">
        <f t="shared" si="289"/>
        <v/>
      </c>
      <c r="S942" s="37" t="str">
        <f t="shared" si="290"/>
        <v/>
      </c>
      <c r="T942" s="69" t="str">
        <f t="shared" si="291"/>
        <v/>
      </c>
      <c r="U942" s="37" t="str">
        <f t="shared" si="285"/>
        <v/>
      </c>
      <c r="V942" s="37" t="str">
        <f t="shared" si="286"/>
        <v/>
      </c>
      <c r="W942" s="206" t="str">
        <f t="shared" si="303"/>
        <v/>
      </c>
      <c r="X942" s="206" t="str">
        <f t="shared" si="304"/>
        <v/>
      </c>
      <c r="Y942" s="37" t="str">
        <f t="shared" si="301"/>
        <v/>
      </c>
      <c r="Z942" s="37" t="str">
        <f t="shared" si="302"/>
        <v/>
      </c>
      <c r="AA942" s="38" t="str">
        <f t="shared" si="292"/>
        <v/>
      </c>
      <c r="AB942" s="39" t="str">
        <f t="shared" si="293"/>
        <v/>
      </c>
      <c r="AC942" s="146" t="str">
        <f>IF(ISBLANK($F942),"",IF(ISNA(VBLookup($F942,Сектора!$B$2:$G$6725,4)),"Unknown",VBLookup($F942,Сектора!$B$2:$G$6725,4)))</f>
        <v/>
      </c>
      <c r="AD942" s="146" t="str">
        <f>IF(ISBLANK($F942),"",IF(ISNA(VBLookup($F942,Сектора!$B$2:$G$6725,3)),"Unknown",VBLookup($F942,Сектора!$B$2:$G$6725,3)))</f>
        <v/>
      </c>
      <c r="AE942" s="146" t="str">
        <f>IF(ISBLANK($F942),"",IF(ISNA(VBLookup($F942,Сектора!$B$2:$G$6725,6)),"Unknown",VBLookup($F942,Сектора!$B$2:$G$6725,6)))</f>
        <v/>
      </c>
      <c r="AF942" s="146" t="str">
        <f>IF(ISNUMBER($B942),VBLookup(WEEKDAY($B942,2),Служебный!$I$2:$J$8,2),"")</f>
        <v/>
      </c>
      <c r="AG942" s="38" t="str">
        <f t="shared" si="294"/>
        <v/>
      </c>
      <c r="AH942" s="146" t="str">
        <f>IF(ISNUMBER($B942),VBLookup(MONTH($B942),Служебный!$L$2:$M$13,2),"")</f>
        <v/>
      </c>
      <c r="AI942" s="38" t="str">
        <f t="shared" si="295"/>
        <v/>
      </c>
      <c r="AJ942" s="210" t="str">
        <f t="shared" si="296"/>
        <v/>
      </c>
      <c r="AK942" s="211" t="str">
        <f t="shared" si="287"/>
        <v/>
      </c>
      <c r="AL942" s="212" t="str">
        <f t="shared" si="297"/>
        <v/>
      </c>
      <c r="AM942" s="213" t="str">
        <f t="shared" si="300"/>
        <v/>
      </c>
      <c r="AN942" s="213" t="str">
        <f t="shared" si="298"/>
        <v/>
      </c>
      <c r="AO942" s="212" t="str">
        <f t="shared" si="299"/>
        <v/>
      </c>
    </row>
    <row r="943" spans="1:41" x14ac:dyDescent="0.25">
      <c r="A943" s="72">
        <v>942</v>
      </c>
      <c r="B943" s="214"/>
      <c r="C943" s="214"/>
      <c r="D943" s="204"/>
      <c r="E943" s="204"/>
      <c r="F943" s="151"/>
      <c r="G943" s="151"/>
      <c r="H943" s="36"/>
      <c r="I943" s="80"/>
      <c r="J943" s="80"/>
      <c r="K943" s="81"/>
      <c r="L943" s="152"/>
      <c r="M943" s="152"/>
      <c r="N943" s="215"/>
      <c r="O943" s="152"/>
      <c r="P943" s="80"/>
      <c r="Q943" s="37" t="str">
        <f t="shared" si="288"/>
        <v/>
      </c>
      <c r="R943" s="37" t="str">
        <f t="shared" si="289"/>
        <v/>
      </c>
      <c r="S943" s="37" t="str">
        <f t="shared" si="290"/>
        <v/>
      </c>
      <c r="T943" s="69" t="str">
        <f t="shared" si="291"/>
        <v/>
      </c>
      <c r="U943" s="37" t="str">
        <f t="shared" si="285"/>
        <v/>
      </c>
      <c r="V943" s="37" t="str">
        <f t="shared" si="286"/>
        <v/>
      </c>
      <c r="W943" s="206" t="str">
        <f t="shared" si="303"/>
        <v/>
      </c>
      <c r="X943" s="206" t="str">
        <f t="shared" si="304"/>
        <v/>
      </c>
      <c r="Y943" s="37" t="str">
        <f t="shared" si="301"/>
        <v/>
      </c>
      <c r="Z943" s="37" t="str">
        <f t="shared" si="302"/>
        <v/>
      </c>
      <c r="AA943" s="38" t="str">
        <f t="shared" si="292"/>
        <v/>
      </c>
      <c r="AB943" s="39" t="str">
        <f t="shared" si="293"/>
        <v/>
      </c>
      <c r="AC943" s="146" t="str">
        <f>IF(ISBLANK($F943),"",IF(ISNA(VBLookup($F943,Сектора!$B$2:$G$6725,4)),"Unknown",VBLookup($F943,Сектора!$B$2:$G$6725,4)))</f>
        <v/>
      </c>
      <c r="AD943" s="146" t="str">
        <f>IF(ISBLANK($F943),"",IF(ISNA(VBLookup($F943,Сектора!$B$2:$G$6725,3)),"Unknown",VBLookup($F943,Сектора!$B$2:$G$6725,3)))</f>
        <v/>
      </c>
      <c r="AE943" s="146" t="str">
        <f>IF(ISBLANK($F943),"",IF(ISNA(VBLookup($F943,Сектора!$B$2:$G$6725,6)),"Unknown",VBLookup($F943,Сектора!$B$2:$G$6725,6)))</f>
        <v/>
      </c>
      <c r="AF943" s="146" t="str">
        <f>IF(ISNUMBER($B943),VBLookup(WEEKDAY($B943,2),Служебный!$I$2:$J$8,2),"")</f>
        <v/>
      </c>
      <c r="AG943" s="38" t="str">
        <f t="shared" si="294"/>
        <v/>
      </c>
      <c r="AH943" s="146" t="str">
        <f>IF(ISNUMBER($B943),VBLookup(MONTH($B943),Служебный!$L$2:$M$13,2),"")</f>
        <v/>
      </c>
      <c r="AI943" s="38" t="str">
        <f t="shared" si="295"/>
        <v/>
      </c>
      <c r="AJ943" s="210" t="str">
        <f t="shared" si="296"/>
        <v/>
      </c>
      <c r="AK943" s="211" t="str">
        <f t="shared" si="287"/>
        <v/>
      </c>
      <c r="AL943" s="212" t="str">
        <f t="shared" si="297"/>
        <v/>
      </c>
      <c r="AM943" s="213" t="str">
        <f t="shared" si="300"/>
        <v/>
      </c>
      <c r="AN943" s="213" t="str">
        <f t="shared" si="298"/>
        <v/>
      </c>
      <c r="AO943" s="212" t="str">
        <f t="shared" si="299"/>
        <v/>
      </c>
    </row>
    <row r="944" spans="1:41" x14ac:dyDescent="0.25">
      <c r="A944" s="72">
        <v>943</v>
      </c>
      <c r="B944" s="214"/>
      <c r="C944" s="214"/>
      <c r="D944" s="204"/>
      <c r="E944" s="204"/>
      <c r="F944" s="151"/>
      <c r="G944" s="151"/>
      <c r="H944" s="36"/>
      <c r="I944" s="80"/>
      <c r="J944" s="80"/>
      <c r="K944" s="81"/>
      <c r="L944" s="152"/>
      <c r="M944" s="152"/>
      <c r="N944" s="215"/>
      <c r="O944" s="152"/>
      <c r="P944" s="80"/>
      <c r="Q944" s="37" t="str">
        <f t="shared" si="288"/>
        <v/>
      </c>
      <c r="R944" s="37" t="str">
        <f t="shared" si="289"/>
        <v/>
      </c>
      <c r="S944" s="37" t="str">
        <f t="shared" si="290"/>
        <v/>
      </c>
      <c r="T944" s="69" t="str">
        <f t="shared" si="291"/>
        <v/>
      </c>
      <c r="U944" s="37" t="str">
        <f t="shared" si="285"/>
        <v/>
      </c>
      <c r="V944" s="37" t="str">
        <f t="shared" si="286"/>
        <v/>
      </c>
      <c r="W944" s="206" t="str">
        <f t="shared" si="303"/>
        <v/>
      </c>
      <c r="X944" s="206" t="str">
        <f t="shared" si="304"/>
        <v/>
      </c>
      <c r="Y944" s="37" t="str">
        <f t="shared" si="301"/>
        <v/>
      </c>
      <c r="Z944" s="37" t="str">
        <f t="shared" si="302"/>
        <v/>
      </c>
      <c r="AA944" s="38" t="str">
        <f t="shared" si="292"/>
        <v/>
      </c>
      <c r="AB944" s="39" t="str">
        <f t="shared" si="293"/>
        <v/>
      </c>
      <c r="AC944" s="146" t="str">
        <f>IF(ISBLANK($F944),"",IF(ISNA(VBLookup($F944,Сектора!$B$2:$G$6725,4)),"Unknown",VBLookup($F944,Сектора!$B$2:$G$6725,4)))</f>
        <v/>
      </c>
      <c r="AD944" s="146" t="str">
        <f>IF(ISBLANK($F944),"",IF(ISNA(VBLookup($F944,Сектора!$B$2:$G$6725,3)),"Unknown",VBLookup($F944,Сектора!$B$2:$G$6725,3)))</f>
        <v/>
      </c>
      <c r="AE944" s="146" t="str">
        <f>IF(ISBLANK($F944),"",IF(ISNA(VBLookup($F944,Сектора!$B$2:$G$6725,6)),"Unknown",VBLookup($F944,Сектора!$B$2:$G$6725,6)))</f>
        <v/>
      </c>
      <c r="AF944" s="146" t="str">
        <f>IF(ISNUMBER($B944),VBLookup(WEEKDAY($B944,2),Служебный!$I$2:$J$8,2),"")</f>
        <v/>
      </c>
      <c r="AG944" s="38" t="str">
        <f t="shared" si="294"/>
        <v/>
      </c>
      <c r="AH944" s="146" t="str">
        <f>IF(ISNUMBER($B944),VBLookup(MONTH($B944),Служебный!$L$2:$M$13,2),"")</f>
        <v/>
      </c>
      <c r="AI944" s="38" t="str">
        <f t="shared" si="295"/>
        <v/>
      </c>
      <c r="AJ944" s="210" t="str">
        <f t="shared" si="296"/>
        <v/>
      </c>
      <c r="AK944" s="211" t="str">
        <f t="shared" si="287"/>
        <v/>
      </c>
      <c r="AL944" s="212" t="str">
        <f t="shared" si="297"/>
        <v/>
      </c>
      <c r="AM944" s="213" t="str">
        <f t="shared" si="300"/>
        <v/>
      </c>
      <c r="AN944" s="213" t="str">
        <f t="shared" si="298"/>
        <v/>
      </c>
      <c r="AO944" s="212" t="str">
        <f t="shared" si="299"/>
        <v/>
      </c>
    </row>
    <row r="945" spans="1:41" x14ac:dyDescent="0.25">
      <c r="A945" s="72">
        <v>944</v>
      </c>
      <c r="B945" s="214"/>
      <c r="C945" s="214"/>
      <c r="D945" s="204"/>
      <c r="E945" s="204"/>
      <c r="F945" s="151"/>
      <c r="G945" s="151"/>
      <c r="H945" s="36"/>
      <c r="I945" s="80"/>
      <c r="J945" s="80"/>
      <c r="K945" s="81"/>
      <c r="L945" s="152"/>
      <c r="M945" s="152"/>
      <c r="N945" s="215"/>
      <c r="O945" s="152"/>
      <c r="P945" s="80"/>
      <c r="Q945" s="37" t="str">
        <f t="shared" si="288"/>
        <v/>
      </c>
      <c r="R945" s="37" t="str">
        <f t="shared" si="289"/>
        <v/>
      </c>
      <c r="S945" s="37" t="str">
        <f t="shared" si="290"/>
        <v/>
      </c>
      <c r="T945" s="69" t="str">
        <f t="shared" si="291"/>
        <v/>
      </c>
      <c r="U945" s="37" t="str">
        <f t="shared" si="285"/>
        <v/>
      </c>
      <c r="V945" s="37" t="str">
        <f t="shared" si="286"/>
        <v/>
      </c>
      <c r="W945" s="206" t="str">
        <f t="shared" si="303"/>
        <v/>
      </c>
      <c r="X945" s="206" t="str">
        <f t="shared" si="304"/>
        <v/>
      </c>
      <c r="Y945" s="37" t="str">
        <f t="shared" si="301"/>
        <v/>
      </c>
      <c r="Z945" s="37" t="str">
        <f t="shared" si="302"/>
        <v/>
      </c>
      <c r="AA945" s="38" t="str">
        <f t="shared" si="292"/>
        <v/>
      </c>
      <c r="AB945" s="39" t="str">
        <f t="shared" si="293"/>
        <v/>
      </c>
      <c r="AC945" s="146" t="str">
        <f>IF(ISBLANK($F945),"",IF(ISNA(VBLookup($F945,Сектора!$B$2:$G$6725,4)),"Unknown",VBLookup($F945,Сектора!$B$2:$G$6725,4)))</f>
        <v/>
      </c>
      <c r="AD945" s="146" t="str">
        <f>IF(ISBLANK($F945),"",IF(ISNA(VBLookup($F945,Сектора!$B$2:$G$6725,3)),"Unknown",VBLookup($F945,Сектора!$B$2:$G$6725,3)))</f>
        <v/>
      </c>
      <c r="AE945" s="146" t="str">
        <f>IF(ISBLANK($F945),"",IF(ISNA(VBLookup($F945,Сектора!$B$2:$G$6725,6)),"Unknown",VBLookup($F945,Сектора!$B$2:$G$6725,6)))</f>
        <v/>
      </c>
      <c r="AF945" s="146" t="str">
        <f>IF(ISNUMBER($B945),VBLookup(WEEKDAY($B945,2),Служебный!$I$2:$J$8,2),"")</f>
        <v/>
      </c>
      <c r="AG945" s="38" t="str">
        <f t="shared" si="294"/>
        <v/>
      </c>
      <c r="AH945" s="146" t="str">
        <f>IF(ISNUMBER($B945),VBLookup(MONTH($B945),Служебный!$L$2:$M$13,2),"")</f>
        <v/>
      </c>
      <c r="AI945" s="38" t="str">
        <f t="shared" si="295"/>
        <v/>
      </c>
      <c r="AJ945" s="210" t="str">
        <f t="shared" si="296"/>
        <v/>
      </c>
      <c r="AK945" s="211" t="str">
        <f t="shared" si="287"/>
        <v/>
      </c>
      <c r="AL945" s="212" t="str">
        <f t="shared" si="297"/>
        <v/>
      </c>
      <c r="AM945" s="213" t="str">
        <f t="shared" si="300"/>
        <v/>
      </c>
      <c r="AN945" s="213" t="str">
        <f t="shared" si="298"/>
        <v/>
      </c>
      <c r="AO945" s="212" t="str">
        <f t="shared" si="299"/>
        <v/>
      </c>
    </row>
    <row r="946" spans="1:41" x14ac:dyDescent="0.25">
      <c r="A946" s="72">
        <v>945</v>
      </c>
      <c r="B946" s="214"/>
      <c r="C946" s="214"/>
      <c r="D946" s="204"/>
      <c r="E946" s="204"/>
      <c r="F946" s="151"/>
      <c r="G946" s="151"/>
      <c r="H946" s="36"/>
      <c r="I946" s="80"/>
      <c r="J946" s="80"/>
      <c r="K946" s="81"/>
      <c r="L946" s="152"/>
      <c r="M946" s="152"/>
      <c r="N946" s="215"/>
      <c r="O946" s="152"/>
      <c r="P946" s="80"/>
      <c r="Q946" s="37" t="str">
        <f t="shared" si="288"/>
        <v/>
      </c>
      <c r="R946" s="37" t="str">
        <f t="shared" si="289"/>
        <v/>
      </c>
      <c r="S946" s="37" t="str">
        <f t="shared" si="290"/>
        <v/>
      </c>
      <c r="T946" s="69" t="str">
        <f t="shared" si="291"/>
        <v/>
      </c>
      <c r="U946" s="37" t="str">
        <f t="shared" si="285"/>
        <v/>
      </c>
      <c r="V946" s="37" t="str">
        <f t="shared" si="286"/>
        <v/>
      </c>
      <c r="W946" s="206" t="str">
        <f t="shared" si="303"/>
        <v/>
      </c>
      <c r="X946" s="206" t="str">
        <f t="shared" si="304"/>
        <v/>
      </c>
      <c r="Y946" s="37" t="str">
        <f t="shared" si="301"/>
        <v/>
      </c>
      <c r="Z946" s="37" t="str">
        <f t="shared" si="302"/>
        <v/>
      </c>
      <c r="AA946" s="38" t="str">
        <f t="shared" si="292"/>
        <v/>
      </c>
      <c r="AB946" s="39" t="str">
        <f t="shared" si="293"/>
        <v/>
      </c>
      <c r="AC946" s="146" t="str">
        <f>IF(ISBLANK($F946),"",IF(ISNA(VBLookup($F946,Сектора!$B$2:$G$6725,4)),"Unknown",VBLookup($F946,Сектора!$B$2:$G$6725,4)))</f>
        <v/>
      </c>
      <c r="AD946" s="146" t="str">
        <f>IF(ISBLANK($F946),"",IF(ISNA(VBLookup($F946,Сектора!$B$2:$G$6725,3)),"Unknown",VBLookup($F946,Сектора!$B$2:$G$6725,3)))</f>
        <v/>
      </c>
      <c r="AE946" s="146" t="str">
        <f>IF(ISBLANK($F946),"",IF(ISNA(VBLookup($F946,Сектора!$B$2:$G$6725,6)),"Unknown",VBLookup($F946,Сектора!$B$2:$G$6725,6)))</f>
        <v/>
      </c>
      <c r="AF946" s="146" t="str">
        <f>IF(ISNUMBER($B946),VBLookup(WEEKDAY($B946,2),Служебный!$I$2:$J$8,2),"")</f>
        <v/>
      </c>
      <c r="AG946" s="38" t="str">
        <f t="shared" si="294"/>
        <v/>
      </c>
      <c r="AH946" s="146" t="str">
        <f>IF(ISNUMBER($B946),VBLookup(MONTH($B946),Служебный!$L$2:$M$13,2),"")</f>
        <v/>
      </c>
      <c r="AI946" s="38" t="str">
        <f t="shared" si="295"/>
        <v/>
      </c>
      <c r="AJ946" s="210" t="str">
        <f t="shared" si="296"/>
        <v/>
      </c>
      <c r="AK946" s="211" t="str">
        <f t="shared" si="287"/>
        <v/>
      </c>
      <c r="AL946" s="212" t="str">
        <f t="shared" si="297"/>
        <v/>
      </c>
      <c r="AM946" s="213" t="str">
        <f t="shared" si="300"/>
        <v/>
      </c>
      <c r="AN946" s="213" t="str">
        <f t="shared" si="298"/>
        <v/>
      </c>
      <c r="AO946" s="212" t="str">
        <f t="shared" si="299"/>
        <v/>
      </c>
    </row>
    <row r="947" spans="1:41" x14ac:dyDescent="0.25">
      <c r="A947" s="72">
        <v>946</v>
      </c>
      <c r="B947" s="214"/>
      <c r="C947" s="214"/>
      <c r="D947" s="204"/>
      <c r="E947" s="204"/>
      <c r="F947" s="151"/>
      <c r="G947" s="151"/>
      <c r="H947" s="36"/>
      <c r="I947" s="80"/>
      <c r="J947" s="80"/>
      <c r="K947" s="81"/>
      <c r="L947" s="152"/>
      <c r="M947" s="152"/>
      <c r="N947" s="215"/>
      <c r="O947" s="152"/>
      <c r="P947" s="80"/>
      <c r="Q947" s="37" t="str">
        <f t="shared" si="288"/>
        <v/>
      </c>
      <c r="R947" s="37" t="str">
        <f t="shared" si="289"/>
        <v/>
      </c>
      <c r="S947" s="37" t="str">
        <f t="shared" si="290"/>
        <v/>
      </c>
      <c r="T947" s="69" t="str">
        <f t="shared" si="291"/>
        <v/>
      </c>
      <c r="U947" s="37" t="str">
        <f t="shared" si="285"/>
        <v/>
      </c>
      <c r="V947" s="37" t="str">
        <f t="shared" si="286"/>
        <v/>
      </c>
      <c r="W947" s="206" t="str">
        <f t="shared" si="303"/>
        <v/>
      </c>
      <c r="X947" s="206" t="str">
        <f t="shared" si="304"/>
        <v/>
      </c>
      <c r="Y947" s="37" t="str">
        <f t="shared" si="301"/>
        <v/>
      </c>
      <c r="Z947" s="37" t="str">
        <f t="shared" si="302"/>
        <v/>
      </c>
      <c r="AA947" s="38" t="str">
        <f t="shared" si="292"/>
        <v/>
      </c>
      <c r="AB947" s="39" t="str">
        <f t="shared" si="293"/>
        <v/>
      </c>
      <c r="AC947" s="146" t="str">
        <f>IF(ISBLANK($F947),"",IF(ISNA(VBLookup($F947,Сектора!$B$2:$G$6725,4)),"Unknown",VBLookup($F947,Сектора!$B$2:$G$6725,4)))</f>
        <v/>
      </c>
      <c r="AD947" s="146" t="str">
        <f>IF(ISBLANK($F947),"",IF(ISNA(VBLookup($F947,Сектора!$B$2:$G$6725,3)),"Unknown",VBLookup($F947,Сектора!$B$2:$G$6725,3)))</f>
        <v/>
      </c>
      <c r="AE947" s="146" t="str">
        <f>IF(ISBLANK($F947),"",IF(ISNA(VBLookup($F947,Сектора!$B$2:$G$6725,6)),"Unknown",VBLookup($F947,Сектора!$B$2:$G$6725,6)))</f>
        <v/>
      </c>
      <c r="AF947" s="146" t="str">
        <f>IF(ISNUMBER($B947),VBLookup(WEEKDAY($B947,2),Служебный!$I$2:$J$8,2),"")</f>
        <v/>
      </c>
      <c r="AG947" s="38" t="str">
        <f t="shared" si="294"/>
        <v/>
      </c>
      <c r="AH947" s="146" t="str">
        <f>IF(ISNUMBER($B947),VBLookup(MONTH($B947),Служебный!$L$2:$M$13,2),"")</f>
        <v/>
      </c>
      <c r="AI947" s="38" t="str">
        <f t="shared" si="295"/>
        <v/>
      </c>
      <c r="AJ947" s="210" t="str">
        <f t="shared" si="296"/>
        <v/>
      </c>
      <c r="AK947" s="211" t="str">
        <f t="shared" si="287"/>
        <v/>
      </c>
      <c r="AL947" s="212" t="str">
        <f t="shared" si="297"/>
        <v/>
      </c>
      <c r="AM947" s="213" t="str">
        <f t="shared" si="300"/>
        <v/>
      </c>
      <c r="AN947" s="213" t="str">
        <f t="shared" si="298"/>
        <v/>
      </c>
      <c r="AO947" s="212" t="str">
        <f t="shared" si="299"/>
        <v/>
      </c>
    </row>
    <row r="948" spans="1:41" x14ac:dyDescent="0.25">
      <c r="A948" s="72">
        <v>947</v>
      </c>
      <c r="B948" s="214"/>
      <c r="C948" s="214"/>
      <c r="D948" s="204"/>
      <c r="E948" s="204"/>
      <c r="F948" s="151"/>
      <c r="G948" s="151"/>
      <c r="H948" s="36"/>
      <c r="I948" s="80"/>
      <c r="J948" s="80"/>
      <c r="K948" s="81"/>
      <c r="L948" s="152"/>
      <c r="M948" s="152"/>
      <c r="N948" s="215"/>
      <c r="O948" s="152"/>
      <c r="P948" s="80"/>
      <c r="Q948" s="37" t="str">
        <f t="shared" si="288"/>
        <v/>
      </c>
      <c r="R948" s="37" t="str">
        <f t="shared" si="289"/>
        <v/>
      </c>
      <c r="S948" s="37" t="str">
        <f t="shared" si="290"/>
        <v/>
      </c>
      <c r="T948" s="69" t="str">
        <f t="shared" si="291"/>
        <v/>
      </c>
      <c r="U948" s="37" t="str">
        <f t="shared" si="285"/>
        <v/>
      </c>
      <c r="V948" s="37" t="str">
        <f t="shared" si="286"/>
        <v/>
      </c>
      <c r="W948" s="206" t="str">
        <f t="shared" si="303"/>
        <v/>
      </c>
      <c r="X948" s="206" t="str">
        <f t="shared" si="304"/>
        <v/>
      </c>
      <c r="Y948" s="37" t="str">
        <f t="shared" si="301"/>
        <v/>
      </c>
      <c r="Z948" s="37" t="str">
        <f t="shared" si="302"/>
        <v/>
      </c>
      <c r="AA948" s="38" t="str">
        <f t="shared" si="292"/>
        <v/>
      </c>
      <c r="AB948" s="39" t="str">
        <f t="shared" si="293"/>
        <v/>
      </c>
      <c r="AC948" s="146" t="str">
        <f>IF(ISBLANK($F948),"",IF(ISNA(VBLookup($F948,Сектора!$B$2:$G$6725,4)),"Unknown",VBLookup($F948,Сектора!$B$2:$G$6725,4)))</f>
        <v/>
      </c>
      <c r="AD948" s="146" t="str">
        <f>IF(ISBLANK($F948),"",IF(ISNA(VBLookup($F948,Сектора!$B$2:$G$6725,3)),"Unknown",VBLookup($F948,Сектора!$B$2:$G$6725,3)))</f>
        <v/>
      </c>
      <c r="AE948" s="146" t="str">
        <f>IF(ISBLANK($F948),"",IF(ISNA(VBLookup($F948,Сектора!$B$2:$G$6725,6)),"Unknown",VBLookup($F948,Сектора!$B$2:$G$6725,6)))</f>
        <v/>
      </c>
      <c r="AF948" s="146" t="str">
        <f>IF(ISNUMBER($B948),VBLookup(WEEKDAY($B948,2),Служебный!$I$2:$J$8,2),"")</f>
        <v/>
      </c>
      <c r="AG948" s="38" t="str">
        <f t="shared" si="294"/>
        <v/>
      </c>
      <c r="AH948" s="146" t="str">
        <f>IF(ISNUMBER($B948),VBLookup(MONTH($B948),Служебный!$L$2:$M$13,2),"")</f>
        <v/>
      </c>
      <c r="AI948" s="38" t="str">
        <f t="shared" si="295"/>
        <v/>
      </c>
      <c r="AJ948" s="210" t="str">
        <f t="shared" si="296"/>
        <v/>
      </c>
      <c r="AK948" s="211" t="str">
        <f t="shared" si="287"/>
        <v/>
      </c>
      <c r="AL948" s="212" t="str">
        <f t="shared" si="297"/>
        <v/>
      </c>
      <c r="AM948" s="213" t="str">
        <f t="shared" si="300"/>
        <v/>
      </c>
      <c r="AN948" s="213" t="str">
        <f t="shared" si="298"/>
        <v/>
      </c>
      <c r="AO948" s="212" t="str">
        <f t="shared" si="299"/>
        <v/>
      </c>
    </row>
    <row r="949" spans="1:41" x14ac:dyDescent="0.25">
      <c r="A949" s="72">
        <v>948</v>
      </c>
      <c r="B949" s="214"/>
      <c r="C949" s="214"/>
      <c r="D949" s="204"/>
      <c r="E949" s="204"/>
      <c r="F949" s="151"/>
      <c r="G949" s="151"/>
      <c r="H949" s="36"/>
      <c r="I949" s="80"/>
      <c r="J949" s="80"/>
      <c r="K949" s="81"/>
      <c r="L949" s="152"/>
      <c r="M949" s="152"/>
      <c r="N949" s="215"/>
      <c r="O949" s="152"/>
      <c r="P949" s="80"/>
      <c r="Q949" s="37" t="str">
        <f t="shared" si="288"/>
        <v/>
      </c>
      <c r="R949" s="37" t="str">
        <f t="shared" si="289"/>
        <v/>
      </c>
      <c r="S949" s="37" t="str">
        <f t="shared" si="290"/>
        <v/>
      </c>
      <c r="T949" s="69" t="str">
        <f t="shared" si="291"/>
        <v/>
      </c>
      <c r="U949" s="37" t="str">
        <f t="shared" si="285"/>
        <v/>
      </c>
      <c r="V949" s="37" t="str">
        <f t="shared" si="286"/>
        <v/>
      </c>
      <c r="W949" s="206" t="str">
        <f t="shared" si="303"/>
        <v/>
      </c>
      <c r="X949" s="206" t="str">
        <f t="shared" si="304"/>
        <v/>
      </c>
      <c r="Y949" s="37" t="str">
        <f t="shared" si="301"/>
        <v/>
      </c>
      <c r="Z949" s="37" t="str">
        <f t="shared" si="302"/>
        <v/>
      </c>
      <c r="AA949" s="38" t="str">
        <f t="shared" si="292"/>
        <v/>
      </c>
      <c r="AB949" s="39" t="str">
        <f t="shared" si="293"/>
        <v/>
      </c>
      <c r="AC949" s="146" t="str">
        <f>IF(ISBLANK($F949),"",IF(ISNA(VBLookup($F949,Сектора!$B$2:$G$6725,4)),"Unknown",VBLookup($F949,Сектора!$B$2:$G$6725,4)))</f>
        <v/>
      </c>
      <c r="AD949" s="146" t="str">
        <f>IF(ISBLANK($F949),"",IF(ISNA(VBLookup($F949,Сектора!$B$2:$G$6725,3)),"Unknown",VBLookup($F949,Сектора!$B$2:$G$6725,3)))</f>
        <v/>
      </c>
      <c r="AE949" s="146" t="str">
        <f>IF(ISBLANK($F949),"",IF(ISNA(VBLookup($F949,Сектора!$B$2:$G$6725,6)),"Unknown",VBLookup($F949,Сектора!$B$2:$G$6725,6)))</f>
        <v/>
      </c>
      <c r="AF949" s="146" t="str">
        <f>IF(ISNUMBER($B949),VBLookup(WEEKDAY($B949,2),Служебный!$I$2:$J$8,2),"")</f>
        <v/>
      </c>
      <c r="AG949" s="38" t="str">
        <f t="shared" si="294"/>
        <v/>
      </c>
      <c r="AH949" s="146" t="str">
        <f>IF(ISNUMBER($B949),VBLookup(MONTH($B949),Служебный!$L$2:$M$13,2),"")</f>
        <v/>
      </c>
      <c r="AI949" s="38" t="str">
        <f t="shared" si="295"/>
        <v/>
      </c>
      <c r="AJ949" s="210" t="str">
        <f t="shared" si="296"/>
        <v/>
      </c>
      <c r="AK949" s="211" t="str">
        <f t="shared" si="287"/>
        <v/>
      </c>
      <c r="AL949" s="212" t="str">
        <f t="shared" si="297"/>
        <v/>
      </c>
      <c r="AM949" s="213" t="str">
        <f t="shared" si="300"/>
        <v/>
      </c>
      <c r="AN949" s="213" t="str">
        <f t="shared" si="298"/>
        <v/>
      </c>
      <c r="AO949" s="212" t="str">
        <f t="shared" si="299"/>
        <v/>
      </c>
    </row>
    <row r="950" spans="1:41" x14ac:dyDescent="0.25">
      <c r="A950" s="72">
        <v>949</v>
      </c>
      <c r="B950" s="214"/>
      <c r="C950" s="214"/>
      <c r="D950" s="204"/>
      <c r="E950" s="204"/>
      <c r="F950" s="151"/>
      <c r="G950" s="151"/>
      <c r="H950" s="36"/>
      <c r="I950" s="80"/>
      <c r="J950" s="80"/>
      <c r="K950" s="81"/>
      <c r="L950" s="152"/>
      <c r="M950" s="152"/>
      <c r="N950" s="215"/>
      <c r="O950" s="152"/>
      <c r="P950" s="80"/>
      <c r="Q950" s="37" t="str">
        <f t="shared" si="288"/>
        <v/>
      </c>
      <c r="R950" s="37" t="str">
        <f t="shared" si="289"/>
        <v/>
      </c>
      <c r="S950" s="37" t="str">
        <f t="shared" si="290"/>
        <v/>
      </c>
      <c r="T950" s="69" t="str">
        <f t="shared" si="291"/>
        <v/>
      </c>
      <c r="U950" s="37" t="str">
        <f t="shared" si="285"/>
        <v/>
      </c>
      <c r="V950" s="37" t="str">
        <f t="shared" si="286"/>
        <v/>
      </c>
      <c r="W950" s="206" t="str">
        <f t="shared" si="303"/>
        <v/>
      </c>
      <c r="X950" s="206" t="str">
        <f t="shared" si="304"/>
        <v/>
      </c>
      <c r="Y950" s="37" t="str">
        <f t="shared" si="301"/>
        <v/>
      </c>
      <c r="Z950" s="37" t="str">
        <f t="shared" si="302"/>
        <v/>
      </c>
      <c r="AA950" s="38" t="str">
        <f t="shared" si="292"/>
        <v/>
      </c>
      <c r="AB950" s="39" t="str">
        <f t="shared" si="293"/>
        <v/>
      </c>
      <c r="AC950" s="146" t="str">
        <f>IF(ISBLANK($F950),"",IF(ISNA(VBLookup($F950,Сектора!$B$2:$G$6725,4)),"Unknown",VBLookup($F950,Сектора!$B$2:$G$6725,4)))</f>
        <v/>
      </c>
      <c r="AD950" s="146" t="str">
        <f>IF(ISBLANK($F950),"",IF(ISNA(VBLookup($F950,Сектора!$B$2:$G$6725,3)),"Unknown",VBLookup($F950,Сектора!$B$2:$G$6725,3)))</f>
        <v/>
      </c>
      <c r="AE950" s="146" t="str">
        <f>IF(ISBLANK($F950),"",IF(ISNA(VBLookup($F950,Сектора!$B$2:$G$6725,6)),"Unknown",VBLookup($F950,Сектора!$B$2:$G$6725,6)))</f>
        <v/>
      </c>
      <c r="AF950" s="146" t="str">
        <f>IF(ISNUMBER($B950),VBLookup(WEEKDAY($B950,2),Служебный!$I$2:$J$8,2),"")</f>
        <v/>
      </c>
      <c r="AG950" s="38" t="str">
        <f t="shared" si="294"/>
        <v/>
      </c>
      <c r="AH950" s="146" t="str">
        <f>IF(ISNUMBER($B950),VBLookup(MONTH($B950),Служебный!$L$2:$M$13,2),"")</f>
        <v/>
      </c>
      <c r="AI950" s="38" t="str">
        <f t="shared" si="295"/>
        <v/>
      </c>
      <c r="AJ950" s="210" t="str">
        <f t="shared" si="296"/>
        <v/>
      </c>
      <c r="AK950" s="211" t="str">
        <f t="shared" si="287"/>
        <v/>
      </c>
      <c r="AL950" s="212" t="str">
        <f t="shared" si="297"/>
        <v/>
      </c>
      <c r="AM950" s="213" t="str">
        <f t="shared" si="300"/>
        <v/>
      </c>
      <c r="AN950" s="213" t="str">
        <f t="shared" si="298"/>
        <v/>
      </c>
      <c r="AO950" s="212" t="str">
        <f t="shared" si="299"/>
        <v/>
      </c>
    </row>
    <row r="951" spans="1:41" x14ac:dyDescent="0.25">
      <c r="A951" s="72">
        <v>950</v>
      </c>
      <c r="B951" s="214"/>
      <c r="C951" s="214"/>
      <c r="D951" s="204"/>
      <c r="E951" s="204"/>
      <c r="F951" s="151"/>
      <c r="G951" s="151"/>
      <c r="H951" s="36"/>
      <c r="I951" s="80"/>
      <c r="J951" s="80"/>
      <c r="K951" s="81"/>
      <c r="L951" s="152"/>
      <c r="M951" s="152"/>
      <c r="N951" s="215"/>
      <c r="O951" s="152"/>
      <c r="P951" s="80"/>
      <c r="Q951" s="37" t="str">
        <f t="shared" si="288"/>
        <v/>
      </c>
      <c r="R951" s="37" t="str">
        <f t="shared" si="289"/>
        <v/>
      </c>
      <c r="S951" s="37" t="str">
        <f t="shared" si="290"/>
        <v/>
      </c>
      <c r="T951" s="69" t="str">
        <f t="shared" si="291"/>
        <v/>
      </c>
      <c r="U951" s="37" t="str">
        <f t="shared" si="285"/>
        <v/>
      </c>
      <c r="V951" s="37" t="str">
        <f t="shared" si="286"/>
        <v/>
      </c>
      <c r="W951" s="206" t="str">
        <f t="shared" si="303"/>
        <v/>
      </c>
      <c r="X951" s="206" t="str">
        <f t="shared" si="304"/>
        <v/>
      </c>
      <c r="Y951" s="37" t="str">
        <f t="shared" si="301"/>
        <v/>
      </c>
      <c r="Z951" s="37" t="str">
        <f t="shared" si="302"/>
        <v/>
      </c>
      <c r="AA951" s="38" t="str">
        <f t="shared" si="292"/>
        <v/>
      </c>
      <c r="AB951" s="39" t="str">
        <f t="shared" si="293"/>
        <v/>
      </c>
      <c r="AC951" s="146" t="str">
        <f>IF(ISBLANK($F951),"",IF(ISNA(VBLookup($F951,Сектора!$B$2:$G$6725,4)),"Unknown",VBLookup($F951,Сектора!$B$2:$G$6725,4)))</f>
        <v/>
      </c>
      <c r="AD951" s="146" t="str">
        <f>IF(ISBLANK($F951),"",IF(ISNA(VBLookup($F951,Сектора!$B$2:$G$6725,3)),"Unknown",VBLookup($F951,Сектора!$B$2:$G$6725,3)))</f>
        <v/>
      </c>
      <c r="AE951" s="146" t="str">
        <f>IF(ISBLANK($F951),"",IF(ISNA(VBLookup($F951,Сектора!$B$2:$G$6725,6)),"Unknown",VBLookup($F951,Сектора!$B$2:$G$6725,6)))</f>
        <v/>
      </c>
      <c r="AF951" s="146" t="str">
        <f>IF(ISNUMBER($B951),VBLookup(WEEKDAY($B951,2),Служебный!$I$2:$J$8,2),"")</f>
        <v/>
      </c>
      <c r="AG951" s="38" t="str">
        <f t="shared" si="294"/>
        <v/>
      </c>
      <c r="AH951" s="146" t="str">
        <f>IF(ISNUMBER($B951),VBLookup(MONTH($B951),Служебный!$L$2:$M$13,2),"")</f>
        <v/>
      </c>
      <c r="AI951" s="38" t="str">
        <f t="shared" si="295"/>
        <v/>
      </c>
      <c r="AJ951" s="210" t="str">
        <f t="shared" si="296"/>
        <v/>
      </c>
      <c r="AK951" s="211" t="str">
        <f t="shared" si="287"/>
        <v/>
      </c>
      <c r="AL951" s="212" t="str">
        <f t="shared" si="297"/>
        <v/>
      </c>
      <c r="AM951" s="213" t="str">
        <f t="shared" si="300"/>
        <v/>
      </c>
      <c r="AN951" s="213" t="str">
        <f t="shared" si="298"/>
        <v/>
      </c>
      <c r="AO951" s="212" t="str">
        <f t="shared" si="299"/>
        <v/>
      </c>
    </row>
    <row r="952" spans="1:41" x14ac:dyDescent="0.25">
      <c r="A952" s="72">
        <v>951</v>
      </c>
      <c r="B952" s="214"/>
      <c r="C952" s="214"/>
      <c r="D952" s="204"/>
      <c r="E952" s="204"/>
      <c r="F952" s="151"/>
      <c r="G952" s="151"/>
      <c r="H952" s="36"/>
      <c r="I952" s="80"/>
      <c r="J952" s="80"/>
      <c r="K952" s="81"/>
      <c r="L952" s="152"/>
      <c r="M952" s="152"/>
      <c r="N952" s="215"/>
      <c r="O952" s="152"/>
      <c r="P952" s="80"/>
      <c r="Q952" s="37" t="str">
        <f t="shared" si="288"/>
        <v/>
      </c>
      <c r="R952" s="37" t="str">
        <f t="shared" si="289"/>
        <v/>
      </c>
      <c r="S952" s="37" t="str">
        <f t="shared" si="290"/>
        <v/>
      </c>
      <c r="T952" s="69" t="str">
        <f t="shared" si="291"/>
        <v/>
      </c>
      <c r="U952" s="37" t="str">
        <f t="shared" si="285"/>
        <v/>
      </c>
      <c r="V952" s="37" t="str">
        <f t="shared" si="286"/>
        <v/>
      </c>
      <c r="W952" s="206" t="str">
        <f t="shared" si="303"/>
        <v/>
      </c>
      <c r="X952" s="206" t="str">
        <f t="shared" si="304"/>
        <v/>
      </c>
      <c r="Y952" s="37" t="str">
        <f t="shared" si="301"/>
        <v/>
      </c>
      <c r="Z952" s="37" t="str">
        <f t="shared" si="302"/>
        <v/>
      </c>
      <c r="AA952" s="38" t="str">
        <f t="shared" si="292"/>
        <v/>
      </c>
      <c r="AB952" s="39" t="str">
        <f t="shared" si="293"/>
        <v/>
      </c>
      <c r="AC952" s="146" t="str">
        <f>IF(ISBLANK($F952),"",IF(ISNA(VBLookup($F952,Сектора!$B$2:$G$6725,4)),"Unknown",VBLookup($F952,Сектора!$B$2:$G$6725,4)))</f>
        <v/>
      </c>
      <c r="AD952" s="146" t="str">
        <f>IF(ISBLANK($F952),"",IF(ISNA(VBLookup($F952,Сектора!$B$2:$G$6725,3)),"Unknown",VBLookup($F952,Сектора!$B$2:$G$6725,3)))</f>
        <v/>
      </c>
      <c r="AE952" s="146" t="str">
        <f>IF(ISBLANK($F952),"",IF(ISNA(VBLookup($F952,Сектора!$B$2:$G$6725,6)),"Unknown",VBLookup($F952,Сектора!$B$2:$G$6725,6)))</f>
        <v/>
      </c>
      <c r="AF952" s="146" t="str">
        <f>IF(ISNUMBER($B952),VBLookup(WEEKDAY($B952,2),Служебный!$I$2:$J$8,2),"")</f>
        <v/>
      </c>
      <c r="AG952" s="38" t="str">
        <f t="shared" si="294"/>
        <v/>
      </c>
      <c r="AH952" s="146" t="str">
        <f>IF(ISNUMBER($B952),VBLookup(MONTH($B952),Служебный!$L$2:$M$13,2),"")</f>
        <v/>
      </c>
      <c r="AI952" s="38" t="str">
        <f t="shared" si="295"/>
        <v/>
      </c>
      <c r="AJ952" s="210" t="str">
        <f t="shared" si="296"/>
        <v/>
      </c>
      <c r="AK952" s="211" t="str">
        <f t="shared" si="287"/>
        <v/>
      </c>
      <c r="AL952" s="212" t="str">
        <f t="shared" si="297"/>
        <v/>
      </c>
      <c r="AM952" s="213" t="str">
        <f t="shared" si="300"/>
        <v/>
      </c>
      <c r="AN952" s="213" t="str">
        <f t="shared" si="298"/>
        <v/>
      </c>
      <c r="AO952" s="212" t="str">
        <f t="shared" si="299"/>
        <v/>
      </c>
    </row>
    <row r="953" spans="1:41" x14ac:dyDescent="0.25">
      <c r="A953" s="72">
        <v>952</v>
      </c>
      <c r="B953" s="214"/>
      <c r="C953" s="214"/>
      <c r="D953" s="204"/>
      <c r="E953" s="204"/>
      <c r="F953" s="151"/>
      <c r="G953" s="151"/>
      <c r="H953" s="36"/>
      <c r="I953" s="80"/>
      <c r="J953" s="80"/>
      <c r="K953" s="81"/>
      <c r="L953" s="152"/>
      <c r="M953" s="152"/>
      <c r="N953" s="215"/>
      <c r="O953" s="152"/>
      <c r="P953" s="80"/>
      <c r="Q953" s="37" t="str">
        <f t="shared" si="288"/>
        <v/>
      </c>
      <c r="R953" s="37" t="str">
        <f t="shared" si="289"/>
        <v/>
      </c>
      <c r="S953" s="37" t="str">
        <f t="shared" si="290"/>
        <v/>
      </c>
      <c r="T953" s="69" t="str">
        <f t="shared" si="291"/>
        <v/>
      </c>
      <c r="U953" s="37" t="str">
        <f t="shared" si="285"/>
        <v/>
      </c>
      <c r="V953" s="37" t="str">
        <f t="shared" si="286"/>
        <v/>
      </c>
      <c r="W953" s="206" t="str">
        <f t="shared" si="303"/>
        <v/>
      </c>
      <c r="X953" s="206" t="str">
        <f t="shared" si="304"/>
        <v/>
      </c>
      <c r="Y953" s="37" t="str">
        <f t="shared" si="301"/>
        <v/>
      </c>
      <c r="Z953" s="37" t="str">
        <f t="shared" si="302"/>
        <v/>
      </c>
      <c r="AA953" s="38" t="str">
        <f t="shared" si="292"/>
        <v/>
      </c>
      <c r="AB953" s="39" t="str">
        <f t="shared" si="293"/>
        <v/>
      </c>
      <c r="AC953" s="146" t="str">
        <f>IF(ISBLANK($F953),"",IF(ISNA(VBLookup($F953,Сектора!$B$2:$G$6725,4)),"Unknown",VBLookup($F953,Сектора!$B$2:$G$6725,4)))</f>
        <v/>
      </c>
      <c r="AD953" s="146" t="str">
        <f>IF(ISBLANK($F953),"",IF(ISNA(VBLookup($F953,Сектора!$B$2:$G$6725,3)),"Unknown",VBLookup($F953,Сектора!$B$2:$G$6725,3)))</f>
        <v/>
      </c>
      <c r="AE953" s="146" t="str">
        <f>IF(ISBLANK($F953),"",IF(ISNA(VBLookup($F953,Сектора!$B$2:$G$6725,6)),"Unknown",VBLookup($F953,Сектора!$B$2:$G$6725,6)))</f>
        <v/>
      </c>
      <c r="AF953" s="146" t="str">
        <f>IF(ISNUMBER($B953),VBLookup(WEEKDAY($B953,2),Служебный!$I$2:$J$8,2),"")</f>
        <v/>
      </c>
      <c r="AG953" s="38" t="str">
        <f t="shared" si="294"/>
        <v/>
      </c>
      <c r="AH953" s="146" t="str">
        <f>IF(ISNUMBER($B953),VBLookup(MONTH($B953),Служебный!$L$2:$M$13,2),"")</f>
        <v/>
      </c>
      <c r="AI953" s="38" t="str">
        <f t="shared" si="295"/>
        <v/>
      </c>
      <c r="AJ953" s="210" t="str">
        <f t="shared" si="296"/>
        <v/>
      </c>
      <c r="AK953" s="211" t="str">
        <f t="shared" si="287"/>
        <v/>
      </c>
      <c r="AL953" s="212" t="str">
        <f t="shared" si="297"/>
        <v/>
      </c>
      <c r="AM953" s="213" t="str">
        <f t="shared" si="300"/>
        <v/>
      </c>
      <c r="AN953" s="213" t="str">
        <f t="shared" si="298"/>
        <v/>
      </c>
      <c r="AO953" s="212" t="str">
        <f t="shared" si="299"/>
        <v/>
      </c>
    </row>
    <row r="954" spans="1:41" x14ac:dyDescent="0.25">
      <c r="A954" s="72">
        <v>953</v>
      </c>
      <c r="B954" s="214"/>
      <c r="C954" s="214"/>
      <c r="D954" s="204"/>
      <c r="E954" s="204"/>
      <c r="F954" s="151"/>
      <c r="G954" s="151"/>
      <c r="H954" s="36"/>
      <c r="I954" s="80"/>
      <c r="J954" s="80"/>
      <c r="K954" s="81"/>
      <c r="L954" s="152"/>
      <c r="M954" s="152"/>
      <c r="N954" s="215"/>
      <c r="O954" s="152"/>
      <c r="P954" s="80"/>
      <c r="Q954" s="37" t="str">
        <f t="shared" si="288"/>
        <v/>
      </c>
      <c r="R954" s="37" t="str">
        <f t="shared" si="289"/>
        <v/>
      </c>
      <c r="S954" s="37" t="str">
        <f t="shared" si="290"/>
        <v/>
      </c>
      <c r="T954" s="69" t="str">
        <f t="shared" si="291"/>
        <v/>
      </c>
      <c r="U954" s="37" t="str">
        <f t="shared" si="285"/>
        <v/>
      </c>
      <c r="V954" s="37" t="str">
        <f t="shared" si="286"/>
        <v/>
      </c>
      <c r="W954" s="206" t="str">
        <f t="shared" si="303"/>
        <v/>
      </c>
      <c r="X954" s="206" t="str">
        <f t="shared" si="304"/>
        <v/>
      </c>
      <c r="Y954" s="37" t="str">
        <f t="shared" si="301"/>
        <v/>
      </c>
      <c r="Z954" s="37" t="str">
        <f t="shared" si="302"/>
        <v/>
      </c>
      <c r="AA954" s="38" t="str">
        <f t="shared" si="292"/>
        <v/>
      </c>
      <c r="AB954" s="39" t="str">
        <f t="shared" si="293"/>
        <v/>
      </c>
      <c r="AC954" s="146" t="str">
        <f>IF(ISBLANK($F954),"",IF(ISNA(VBLookup($F954,Сектора!$B$2:$G$6725,4)),"Unknown",VBLookup($F954,Сектора!$B$2:$G$6725,4)))</f>
        <v/>
      </c>
      <c r="AD954" s="146" t="str">
        <f>IF(ISBLANK($F954),"",IF(ISNA(VBLookup($F954,Сектора!$B$2:$G$6725,3)),"Unknown",VBLookup($F954,Сектора!$B$2:$G$6725,3)))</f>
        <v/>
      </c>
      <c r="AE954" s="146" t="str">
        <f>IF(ISBLANK($F954),"",IF(ISNA(VBLookup($F954,Сектора!$B$2:$G$6725,6)),"Unknown",VBLookup($F954,Сектора!$B$2:$G$6725,6)))</f>
        <v/>
      </c>
      <c r="AF954" s="146" t="str">
        <f>IF(ISNUMBER($B954),VBLookup(WEEKDAY($B954,2),Служебный!$I$2:$J$8,2),"")</f>
        <v/>
      </c>
      <c r="AG954" s="38" t="str">
        <f t="shared" si="294"/>
        <v/>
      </c>
      <c r="AH954" s="146" t="str">
        <f>IF(ISNUMBER($B954),VBLookup(MONTH($B954),Служебный!$L$2:$M$13,2),"")</f>
        <v/>
      </c>
      <c r="AI954" s="38" t="str">
        <f t="shared" si="295"/>
        <v/>
      </c>
      <c r="AJ954" s="210" t="str">
        <f t="shared" si="296"/>
        <v/>
      </c>
      <c r="AK954" s="211" t="str">
        <f t="shared" si="287"/>
        <v/>
      </c>
      <c r="AL954" s="212" t="str">
        <f t="shared" si="297"/>
        <v/>
      </c>
      <c r="AM954" s="213" t="str">
        <f t="shared" si="300"/>
        <v/>
      </c>
      <c r="AN954" s="213" t="str">
        <f t="shared" si="298"/>
        <v/>
      </c>
      <c r="AO954" s="212" t="str">
        <f t="shared" si="299"/>
        <v/>
      </c>
    </row>
    <row r="955" spans="1:41" x14ac:dyDescent="0.25">
      <c r="A955" s="72">
        <v>954</v>
      </c>
      <c r="B955" s="214"/>
      <c r="C955" s="214"/>
      <c r="D955" s="204"/>
      <c r="E955" s="204"/>
      <c r="F955" s="151"/>
      <c r="G955" s="151"/>
      <c r="H955" s="36"/>
      <c r="I955" s="80"/>
      <c r="J955" s="80"/>
      <c r="K955" s="81"/>
      <c r="L955" s="152"/>
      <c r="M955" s="152"/>
      <c r="N955" s="215"/>
      <c r="O955" s="152"/>
      <c r="P955" s="80"/>
      <c r="Q955" s="37" t="str">
        <f t="shared" si="288"/>
        <v/>
      </c>
      <c r="R955" s="37" t="str">
        <f t="shared" si="289"/>
        <v/>
      </c>
      <c r="S955" s="37" t="str">
        <f t="shared" si="290"/>
        <v/>
      </c>
      <c r="T955" s="69" t="str">
        <f t="shared" si="291"/>
        <v/>
      </c>
      <c r="U955" s="37" t="str">
        <f t="shared" si="285"/>
        <v/>
      </c>
      <c r="V955" s="37" t="str">
        <f t="shared" si="286"/>
        <v/>
      </c>
      <c r="W955" s="206" t="str">
        <f t="shared" si="303"/>
        <v/>
      </c>
      <c r="X955" s="206" t="str">
        <f t="shared" si="304"/>
        <v/>
      </c>
      <c r="Y955" s="37" t="str">
        <f t="shared" si="301"/>
        <v/>
      </c>
      <c r="Z955" s="37" t="str">
        <f t="shared" si="302"/>
        <v/>
      </c>
      <c r="AA955" s="38" t="str">
        <f t="shared" si="292"/>
        <v/>
      </c>
      <c r="AB955" s="39" t="str">
        <f t="shared" si="293"/>
        <v/>
      </c>
      <c r="AC955" s="146" t="str">
        <f>IF(ISBLANK($F955),"",IF(ISNA(VBLookup($F955,Сектора!$B$2:$G$6725,4)),"Unknown",VBLookup($F955,Сектора!$B$2:$G$6725,4)))</f>
        <v/>
      </c>
      <c r="AD955" s="146" t="str">
        <f>IF(ISBLANK($F955),"",IF(ISNA(VBLookup($F955,Сектора!$B$2:$G$6725,3)),"Unknown",VBLookup($F955,Сектора!$B$2:$G$6725,3)))</f>
        <v/>
      </c>
      <c r="AE955" s="146" t="str">
        <f>IF(ISBLANK($F955),"",IF(ISNA(VBLookup($F955,Сектора!$B$2:$G$6725,6)),"Unknown",VBLookup($F955,Сектора!$B$2:$G$6725,6)))</f>
        <v/>
      </c>
      <c r="AF955" s="146" t="str">
        <f>IF(ISNUMBER($B955),VBLookup(WEEKDAY($B955,2),Служебный!$I$2:$J$8,2),"")</f>
        <v/>
      </c>
      <c r="AG955" s="38" t="str">
        <f t="shared" si="294"/>
        <v/>
      </c>
      <c r="AH955" s="146" t="str">
        <f>IF(ISNUMBER($B955),VBLookup(MONTH($B955),Служебный!$L$2:$M$13,2),"")</f>
        <v/>
      </c>
      <c r="AI955" s="38" t="str">
        <f t="shared" si="295"/>
        <v/>
      </c>
      <c r="AJ955" s="210" t="str">
        <f t="shared" si="296"/>
        <v/>
      </c>
      <c r="AK955" s="211" t="str">
        <f t="shared" si="287"/>
        <v/>
      </c>
      <c r="AL955" s="212" t="str">
        <f t="shared" si="297"/>
        <v/>
      </c>
      <c r="AM955" s="213" t="str">
        <f t="shared" si="300"/>
        <v/>
      </c>
      <c r="AN955" s="213" t="str">
        <f t="shared" si="298"/>
        <v/>
      </c>
      <c r="AO955" s="212" t="str">
        <f t="shared" si="299"/>
        <v/>
      </c>
    </row>
    <row r="956" spans="1:41" x14ac:dyDescent="0.25">
      <c r="A956" s="72">
        <v>955</v>
      </c>
      <c r="B956" s="214"/>
      <c r="C956" s="214"/>
      <c r="D956" s="204"/>
      <c r="E956" s="204"/>
      <c r="F956" s="151"/>
      <c r="G956" s="151"/>
      <c r="H956" s="36"/>
      <c r="I956" s="80"/>
      <c r="J956" s="80"/>
      <c r="K956" s="81"/>
      <c r="L956" s="152"/>
      <c r="M956" s="152"/>
      <c r="N956" s="215"/>
      <c r="O956" s="152"/>
      <c r="P956" s="80"/>
      <c r="Q956" s="37" t="str">
        <f t="shared" si="288"/>
        <v/>
      </c>
      <c r="R956" s="37" t="str">
        <f t="shared" si="289"/>
        <v/>
      </c>
      <c r="S956" s="37" t="str">
        <f t="shared" si="290"/>
        <v/>
      </c>
      <c r="T956" s="69" t="str">
        <f t="shared" si="291"/>
        <v/>
      </c>
      <c r="U956" s="37" t="str">
        <f t="shared" si="285"/>
        <v/>
      </c>
      <c r="V956" s="37" t="str">
        <f t="shared" si="286"/>
        <v/>
      </c>
      <c r="W956" s="206" t="str">
        <f t="shared" si="303"/>
        <v/>
      </c>
      <c r="X956" s="206" t="str">
        <f t="shared" si="304"/>
        <v/>
      </c>
      <c r="Y956" s="37" t="str">
        <f t="shared" si="301"/>
        <v/>
      </c>
      <c r="Z956" s="37" t="str">
        <f t="shared" si="302"/>
        <v/>
      </c>
      <c r="AA956" s="38" t="str">
        <f t="shared" si="292"/>
        <v/>
      </c>
      <c r="AB956" s="39" t="str">
        <f t="shared" si="293"/>
        <v/>
      </c>
      <c r="AC956" s="146" t="str">
        <f>IF(ISBLANK($F956),"",IF(ISNA(VBLookup($F956,Сектора!$B$2:$G$6725,4)),"Unknown",VBLookup($F956,Сектора!$B$2:$G$6725,4)))</f>
        <v/>
      </c>
      <c r="AD956" s="146" t="str">
        <f>IF(ISBLANK($F956),"",IF(ISNA(VBLookup($F956,Сектора!$B$2:$G$6725,3)),"Unknown",VBLookup($F956,Сектора!$B$2:$G$6725,3)))</f>
        <v/>
      </c>
      <c r="AE956" s="146" t="str">
        <f>IF(ISBLANK($F956),"",IF(ISNA(VBLookup($F956,Сектора!$B$2:$G$6725,6)),"Unknown",VBLookup($F956,Сектора!$B$2:$G$6725,6)))</f>
        <v/>
      </c>
      <c r="AF956" s="146" t="str">
        <f>IF(ISNUMBER($B956),VBLookup(WEEKDAY($B956,2),Служебный!$I$2:$J$8,2),"")</f>
        <v/>
      </c>
      <c r="AG956" s="38" t="str">
        <f t="shared" si="294"/>
        <v/>
      </c>
      <c r="AH956" s="146" t="str">
        <f>IF(ISNUMBER($B956),VBLookup(MONTH($B956),Служебный!$L$2:$M$13,2),"")</f>
        <v/>
      </c>
      <c r="AI956" s="38" t="str">
        <f t="shared" si="295"/>
        <v/>
      </c>
      <c r="AJ956" s="210" t="str">
        <f t="shared" si="296"/>
        <v/>
      </c>
      <c r="AK956" s="211" t="str">
        <f t="shared" si="287"/>
        <v/>
      </c>
      <c r="AL956" s="212" t="str">
        <f t="shared" si="297"/>
        <v/>
      </c>
      <c r="AM956" s="213" t="str">
        <f t="shared" si="300"/>
        <v/>
      </c>
      <c r="AN956" s="213" t="str">
        <f t="shared" si="298"/>
        <v/>
      </c>
      <c r="AO956" s="212" t="str">
        <f t="shared" si="299"/>
        <v/>
      </c>
    </row>
    <row r="957" spans="1:41" x14ac:dyDescent="0.25">
      <c r="A957" s="72">
        <v>956</v>
      </c>
      <c r="B957" s="214"/>
      <c r="C957" s="214"/>
      <c r="D957" s="204"/>
      <c r="E957" s="204"/>
      <c r="F957" s="151"/>
      <c r="G957" s="151"/>
      <c r="H957" s="36"/>
      <c r="I957" s="80"/>
      <c r="J957" s="80"/>
      <c r="K957" s="81"/>
      <c r="L957" s="152"/>
      <c r="M957" s="152"/>
      <c r="N957" s="215"/>
      <c r="O957" s="152"/>
      <c r="P957" s="80"/>
      <c r="Q957" s="37" t="str">
        <f t="shared" si="288"/>
        <v/>
      </c>
      <c r="R957" s="37" t="str">
        <f t="shared" si="289"/>
        <v/>
      </c>
      <c r="S957" s="37" t="str">
        <f t="shared" si="290"/>
        <v/>
      </c>
      <c r="T957" s="69" t="str">
        <f t="shared" si="291"/>
        <v/>
      </c>
      <c r="U957" s="37" t="str">
        <f t="shared" si="285"/>
        <v/>
      </c>
      <c r="V957" s="37" t="str">
        <f t="shared" si="286"/>
        <v/>
      </c>
      <c r="W957" s="206" t="str">
        <f t="shared" si="303"/>
        <v/>
      </c>
      <c r="X957" s="206" t="str">
        <f t="shared" si="304"/>
        <v/>
      </c>
      <c r="Y957" s="37" t="str">
        <f t="shared" si="301"/>
        <v/>
      </c>
      <c r="Z957" s="37" t="str">
        <f t="shared" si="302"/>
        <v/>
      </c>
      <c r="AA957" s="38" t="str">
        <f t="shared" si="292"/>
        <v/>
      </c>
      <c r="AB957" s="39" t="str">
        <f t="shared" si="293"/>
        <v/>
      </c>
      <c r="AC957" s="146" t="str">
        <f>IF(ISBLANK($F957),"",IF(ISNA(VBLookup($F957,Сектора!$B$2:$G$6725,4)),"Unknown",VBLookup($F957,Сектора!$B$2:$G$6725,4)))</f>
        <v/>
      </c>
      <c r="AD957" s="146" t="str">
        <f>IF(ISBLANK($F957),"",IF(ISNA(VBLookup($F957,Сектора!$B$2:$G$6725,3)),"Unknown",VBLookup($F957,Сектора!$B$2:$G$6725,3)))</f>
        <v/>
      </c>
      <c r="AE957" s="146" t="str">
        <f>IF(ISBLANK($F957),"",IF(ISNA(VBLookup($F957,Сектора!$B$2:$G$6725,6)),"Unknown",VBLookup($F957,Сектора!$B$2:$G$6725,6)))</f>
        <v/>
      </c>
      <c r="AF957" s="146" t="str">
        <f>IF(ISNUMBER($B957),VBLookup(WEEKDAY($B957,2),Служебный!$I$2:$J$8,2),"")</f>
        <v/>
      </c>
      <c r="AG957" s="38" t="str">
        <f t="shared" si="294"/>
        <v/>
      </c>
      <c r="AH957" s="146" t="str">
        <f>IF(ISNUMBER($B957),VBLookup(MONTH($B957),Служебный!$L$2:$M$13,2),"")</f>
        <v/>
      </c>
      <c r="AI957" s="38" t="str">
        <f t="shared" si="295"/>
        <v/>
      </c>
      <c r="AJ957" s="210" t="str">
        <f t="shared" si="296"/>
        <v/>
      </c>
      <c r="AK957" s="211" t="str">
        <f t="shared" si="287"/>
        <v/>
      </c>
      <c r="AL957" s="212" t="str">
        <f t="shared" si="297"/>
        <v/>
      </c>
      <c r="AM957" s="213" t="str">
        <f t="shared" si="300"/>
        <v/>
      </c>
      <c r="AN957" s="213" t="str">
        <f t="shared" si="298"/>
        <v/>
      </c>
      <c r="AO957" s="212" t="str">
        <f t="shared" si="299"/>
        <v/>
      </c>
    </row>
    <row r="958" spans="1:41" x14ac:dyDescent="0.25">
      <c r="A958" s="72">
        <v>957</v>
      </c>
      <c r="B958" s="214"/>
      <c r="C958" s="214"/>
      <c r="D958" s="204"/>
      <c r="E958" s="204"/>
      <c r="F958" s="151"/>
      <c r="G958" s="151"/>
      <c r="H958" s="36"/>
      <c r="I958" s="80"/>
      <c r="J958" s="80"/>
      <c r="K958" s="81"/>
      <c r="L958" s="152"/>
      <c r="M958" s="152"/>
      <c r="N958" s="215"/>
      <c r="O958" s="152"/>
      <c r="P958" s="80"/>
      <c r="Q958" s="37" t="str">
        <f t="shared" si="288"/>
        <v/>
      </c>
      <c r="R958" s="37" t="str">
        <f t="shared" si="289"/>
        <v/>
      </c>
      <c r="S958" s="37" t="str">
        <f t="shared" si="290"/>
        <v/>
      </c>
      <c r="T958" s="69" t="str">
        <f t="shared" si="291"/>
        <v/>
      </c>
      <c r="U958" s="37" t="str">
        <f t="shared" si="285"/>
        <v/>
      </c>
      <c r="V958" s="37" t="str">
        <f t="shared" si="286"/>
        <v/>
      </c>
      <c r="W958" s="206" t="str">
        <f t="shared" si="303"/>
        <v/>
      </c>
      <c r="X958" s="206" t="str">
        <f t="shared" si="304"/>
        <v/>
      </c>
      <c r="Y958" s="37" t="str">
        <f t="shared" si="301"/>
        <v/>
      </c>
      <c r="Z958" s="37" t="str">
        <f t="shared" si="302"/>
        <v/>
      </c>
      <c r="AA958" s="38" t="str">
        <f t="shared" si="292"/>
        <v/>
      </c>
      <c r="AB958" s="39" t="str">
        <f t="shared" si="293"/>
        <v/>
      </c>
      <c r="AC958" s="146" t="str">
        <f>IF(ISBLANK($F958),"",IF(ISNA(VBLookup($F958,Сектора!$B$2:$G$6725,4)),"Unknown",VBLookup($F958,Сектора!$B$2:$G$6725,4)))</f>
        <v/>
      </c>
      <c r="AD958" s="146" t="str">
        <f>IF(ISBLANK($F958),"",IF(ISNA(VBLookup($F958,Сектора!$B$2:$G$6725,3)),"Unknown",VBLookup($F958,Сектора!$B$2:$G$6725,3)))</f>
        <v/>
      </c>
      <c r="AE958" s="146" t="str">
        <f>IF(ISBLANK($F958),"",IF(ISNA(VBLookup($F958,Сектора!$B$2:$G$6725,6)),"Unknown",VBLookup($F958,Сектора!$B$2:$G$6725,6)))</f>
        <v/>
      </c>
      <c r="AF958" s="146" t="str">
        <f>IF(ISNUMBER($B958),VBLookup(WEEKDAY($B958,2),Служебный!$I$2:$J$8,2),"")</f>
        <v/>
      </c>
      <c r="AG958" s="38" t="str">
        <f t="shared" si="294"/>
        <v/>
      </c>
      <c r="AH958" s="146" t="str">
        <f>IF(ISNUMBER($B958),VBLookup(MONTH($B958),Служебный!$L$2:$M$13,2),"")</f>
        <v/>
      </c>
      <c r="AI958" s="38" t="str">
        <f t="shared" si="295"/>
        <v/>
      </c>
      <c r="AJ958" s="210" t="str">
        <f t="shared" si="296"/>
        <v/>
      </c>
      <c r="AK958" s="211" t="str">
        <f t="shared" si="287"/>
        <v/>
      </c>
      <c r="AL958" s="212" t="str">
        <f t="shared" si="297"/>
        <v/>
      </c>
      <c r="AM958" s="213" t="str">
        <f t="shared" si="300"/>
        <v/>
      </c>
      <c r="AN958" s="213" t="str">
        <f t="shared" si="298"/>
        <v/>
      </c>
      <c r="AO958" s="212" t="str">
        <f t="shared" si="299"/>
        <v/>
      </c>
    </row>
    <row r="959" spans="1:41" x14ac:dyDescent="0.25">
      <c r="A959" s="72">
        <v>958</v>
      </c>
      <c r="B959" s="214"/>
      <c r="C959" s="214"/>
      <c r="D959" s="204"/>
      <c r="E959" s="204"/>
      <c r="F959" s="151"/>
      <c r="G959" s="151"/>
      <c r="H959" s="36"/>
      <c r="I959" s="80"/>
      <c r="J959" s="80"/>
      <c r="K959" s="81"/>
      <c r="L959" s="152"/>
      <c r="M959" s="152"/>
      <c r="N959" s="215"/>
      <c r="O959" s="152"/>
      <c r="P959" s="80"/>
      <c r="Q959" s="37" t="str">
        <f t="shared" si="288"/>
        <v/>
      </c>
      <c r="R959" s="37" t="str">
        <f t="shared" si="289"/>
        <v/>
      </c>
      <c r="S959" s="37" t="str">
        <f t="shared" si="290"/>
        <v/>
      </c>
      <c r="T959" s="69" t="str">
        <f t="shared" si="291"/>
        <v/>
      </c>
      <c r="U959" s="37" t="str">
        <f t="shared" si="285"/>
        <v/>
      </c>
      <c r="V959" s="37" t="str">
        <f t="shared" si="286"/>
        <v/>
      </c>
      <c r="W959" s="206" t="str">
        <f t="shared" si="303"/>
        <v/>
      </c>
      <c r="X959" s="206" t="str">
        <f t="shared" si="304"/>
        <v/>
      </c>
      <c r="Y959" s="37" t="str">
        <f t="shared" si="301"/>
        <v/>
      </c>
      <c r="Z959" s="37" t="str">
        <f t="shared" si="302"/>
        <v/>
      </c>
      <c r="AA959" s="38" t="str">
        <f t="shared" si="292"/>
        <v/>
      </c>
      <c r="AB959" s="39" t="str">
        <f t="shared" si="293"/>
        <v/>
      </c>
      <c r="AC959" s="146" t="str">
        <f>IF(ISBLANK($F959),"",IF(ISNA(VBLookup($F959,Сектора!$B$2:$G$6725,4)),"Unknown",VBLookup($F959,Сектора!$B$2:$G$6725,4)))</f>
        <v/>
      </c>
      <c r="AD959" s="146" t="str">
        <f>IF(ISBLANK($F959),"",IF(ISNA(VBLookup($F959,Сектора!$B$2:$G$6725,3)),"Unknown",VBLookup($F959,Сектора!$B$2:$G$6725,3)))</f>
        <v/>
      </c>
      <c r="AE959" s="146" t="str">
        <f>IF(ISBLANK($F959),"",IF(ISNA(VBLookup($F959,Сектора!$B$2:$G$6725,6)),"Unknown",VBLookup($F959,Сектора!$B$2:$G$6725,6)))</f>
        <v/>
      </c>
      <c r="AF959" s="146" t="str">
        <f>IF(ISNUMBER($B959),VBLookup(WEEKDAY($B959,2),Служебный!$I$2:$J$8,2),"")</f>
        <v/>
      </c>
      <c r="AG959" s="38" t="str">
        <f t="shared" si="294"/>
        <v/>
      </c>
      <c r="AH959" s="146" t="str">
        <f>IF(ISNUMBER($B959),VBLookup(MONTH($B959),Служебный!$L$2:$M$13,2),"")</f>
        <v/>
      </c>
      <c r="AI959" s="38" t="str">
        <f t="shared" si="295"/>
        <v/>
      </c>
      <c r="AJ959" s="210" t="str">
        <f t="shared" si="296"/>
        <v/>
      </c>
      <c r="AK959" s="211" t="str">
        <f t="shared" si="287"/>
        <v/>
      </c>
      <c r="AL959" s="212" t="str">
        <f t="shared" si="297"/>
        <v/>
      </c>
      <c r="AM959" s="213" t="str">
        <f t="shared" si="300"/>
        <v/>
      </c>
      <c r="AN959" s="213" t="str">
        <f t="shared" si="298"/>
        <v/>
      </c>
      <c r="AO959" s="212" t="str">
        <f t="shared" si="299"/>
        <v/>
      </c>
    </row>
    <row r="960" spans="1:41" x14ac:dyDescent="0.25">
      <c r="A960" s="72">
        <v>959</v>
      </c>
      <c r="B960" s="214"/>
      <c r="C960" s="214"/>
      <c r="D960" s="204"/>
      <c r="E960" s="204"/>
      <c r="F960" s="151"/>
      <c r="G960" s="151"/>
      <c r="H960" s="36"/>
      <c r="I960" s="80"/>
      <c r="J960" s="80"/>
      <c r="K960" s="81"/>
      <c r="L960" s="152"/>
      <c r="M960" s="152"/>
      <c r="N960" s="215"/>
      <c r="O960" s="152"/>
      <c r="P960" s="80"/>
      <c r="Q960" s="37" t="str">
        <f t="shared" si="288"/>
        <v/>
      </c>
      <c r="R960" s="37" t="str">
        <f t="shared" si="289"/>
        <v/>
      </c>
      <c r="S960" s="37" t="str">
        <f t="shared" si="290"/>
        <v/>
      </c>
      <c r="T960" s="69" t="str">
        <f t="shared" si="291"/>
        <v/>
      </c>
      <c r="U960" s="37" t="str">
        <f t="shared" si="285"/>
        <v/>
      </c>
      <c r="V960" s="37" t="str">
        <f t="shared" si="286"/>
        <v/>
      </c>
      <c r="W960" s="206" t="str">
        <f t="shared" si="303"/>
        <v/>
      </c>
      <c r="X960" s="206" t="str">
        <f t="shared" si="304"/>
        <v/>
      </c>
      <c r="Y960" s="37" t="str">
        <f t="shared" si="301"/>
        <v/>
      </c>
      <c r="Z960" s="37" t="str">
        <f t="shared" si="302"/>
        <v/>
      </c>
      <c r="AA960" s="38" t="str">
        <f t="shared" si="292"/>
        <v/>
      </c>
      <c r="AB960" s="39" t="str">
        <f t="shared" si="293"/>
        <v/>
      </c>
      <c r="AC960" s="146" t="str">
        <f>IF(ISBLANK($F960),"",IF(ISNA(VBLookup($F960,Сектора!$B$2:$G$6725,4)),"Unknown",VBLookup($F960,Сектора!$B$2:$G$6725,4)))</f>
        <v/>
      </c>
      <c r="AD960" s="146" t="str">
        <f>IF(ISBLANK($F960),"",IF(ISNA(VBLookup($F960,Сектора!$B$2:$G$6725,3)),"Unknown",VBLookup($F960,Сектора!$B$2:$G$6725,3)))</f>
        <v/>
      </c>
      <c r="AE960" s="146" t="str">
        <f>IF(ISBLANK($F960),"",IF(ISNA(VBLookup($F960,Сектора!$B$2:$G$6725,6)),"Unknown",VBLookup($F960,Сектора!$B$2:$G$6725,6)))</f>
        <v/>
      </c>
      <c r="AF960" s="146" t="str">
        <f>IF(ISNUMBER($B960),VBLookup(WEEKDAY($B960,2),Служебный!$I$2:$J$8,2),"")</f>
        <v/>
      </c>
      <c r="AG960" s="38" t="str">
        <f t="shared" si="294"/>
        <v/>
      </c>
      <c r="AH960" s="146" t="str">
        <f>IF(ISNUMBER($B960),VBLookup(MONTH($B960),Служебный!$L$2:$M$13,2),"")</f>
        <v/>
      </c>
      <c r="AI960" s="38" t="str">
        <f t="shared" si="295"/>
        <v/>
      </c>
      <c r="AJ960" s="210" t="str">
        <f t="shared" si="296"/>
        <v/>
      </c>
      <c r="AK960" s="211" t="str">
        <f t="shared" si="287"/>
        <v/>
      </c>
      <c r="AL960" s="212" t="str">
        <f t="shared" si="297"/>
        <v/>
      </c>
      <c r="AM960" s="213" t="str">
        <f t="shared" si="300"/>
        <v/>
      </c>
      <c r="AN960" s="213" t="str">
        <f t="shared" si="298"/>
        <v/>
      </c>
      <c r="AO960" s="212" t="str">
        <f t="shared" si="299"/>
        <v/>
      </c>
    </row>
    <row r="961" spans="1:41" x14ac:dyDescent="0.25">
      <c r="A961" s="72">
        <v>960</v>
      </c>
      <c r="B961" s="214"/>
      <c r="C961" s="214"/>
      <c r="D961" s="204"/>
      <c r="E961" s="204"/>
      <c r="F961" s="151"/>
      <c r="G961" s="151"/>
      <c r="H961" s="36"/>
      <c r="I961" s="80"/>
      <c r="J961" s="80"/>
      <c r="K961" s="81"/>
      <c r="L961" s="152"/>
      <c r="M961" s="152"/>
      <c r="N961" s="215"/>
      <c r="O961" s="152"/>
      <c r="P961" s="80"/>
      <c r="Q961" s="37" t="str">
        <f t="shared" si="288"/>
        <v/>
      </c>
      <c r="R961" s="37" t="str">
        <f t="shared" si="289"/>
        <v/>
      </c>
      <c r="S961" s="37" t="str">
        <f t="shared" si="290"/>
        <v/>
      </c>
      <c r="T961" s="69" t="str">
        <f t="shared" si="291"/>
        <v/>
      </c>
      <c r="U961" s="37" t="str">
        <f t="shared" si="285"/>
        <v/>
      </c>
      <c r="V961" s="37" t="str">
        <f t="shared" si="286"/>
        <v/>
      </c>
      <c r="W961" s="206" t="str">
        <f t="shared" si="303"/>
        <v/>
      </c>
      <c r="X961" s="206" t="str">
        <f t="shared" si="304"/>
        <v/>
      </c>
      <c r="Y961" s="37" t="str">
        <f t="shared" si="301"/>
        <v/>
      </c>
      <c r="Z961" s="37" t="str">
        <f t="shared" si="302"/>
        <v/>
      </c>
      <c r="AA961" s="38" t="str">
        <f t="shared" si="292"/>
        <v/>
      </c>
      <c r="AB961" s="39" t="str">
        <f t="shared" si="293"/>
        <v/>
      </c>
      <c r="AC961" s="146" t="str">
        <f>IF(ISBLANK($F961),"",IF(ISNA(VBLookup($F961,Сектора!$B$2:$G$6725,4)),"Unknown",VBLookup($F961,Сектора!$B$2:$G$6725,4)))</f>
        <v/>
      </c>
      <c r="AD961" s="146" t="str">
        <f>IF(ISBLANK($F961),"",IF(ISNA(VBLookup($F961,Сектора!$B$2:$G$6725,3)),"Unknown",VBLookup($F961,Сектора!$B$2:$G$6725,3)))</f>
        <v/>
      </c>
      <c r="AE961" s="146" t="str">
        <f>IF(ISBLANK($F961),"",IF(ISNA(VBLookup($F961,Сектора!$B$2:$G$6725,6)),"Unknown",VBLookup($F961,Сектора!$B$2:$G$6725,6)))</f>
        <v/>
      </c>
      <c r="AF961" s="146" t="str">
        <f>IF(ISNUMBER($B961),VBLookup(WEEKDAY($B961,2),Служебный!$I$2:$J$8,2),"")</f>
        <v/>
      </c>
      <c r="AG961" s="38" t="str">
        <f t="shared" si="294"/>
        <v/>
      </c>
      <c r="AH961" s="146" t="str">
        <f>IF(ISNUMBER($B961),VBLookup(MONTH($B961),Служебный!$L$2:$M$13,2),"")</f>
        <v/>
      </c>
      <c r="AI961" s="38" t="str">
        <f t="shared" si="295"/>
        <v/>
      </c>
      <c r="AJ961" s="210" t="str">
        <f t="shared" si="296"/>
        <v/>
      </c>
      <c r="AK961" s="211" t="str">
        <f t="shared" si="287"/>
        <v/>
      </c>
      <c r="AL961" s="212" t="str">
        <f t="shared" si="297"/>
        <v/>
      </c>
      <c r="AM961" s="213" t="str">
        <f t="shared" si="300"/>
        <v/>
      </c>
      <c r="AN961" s="213" t="str">
        <f t="shared" si="298"/>
        <v/>
      </c>
      <c r="AO961" s="212" t="str">
        <f t="shared" si="299"/>
        <v/>
      </c>
    </row>
    <row r="962" spans="1:41" x14ac:dyDescent="0.25">
      <c r="A962" s="72">
        <v>961</v>
      </c>
      <c r="B962" s="214"/>
      <c r="C962" s="214"/>
      <c r="D962" s="204"/>
      <c r="E962" s="204"/>
      <c r="F962" s="151"/>
      <c r="G962" s="151"/>
      <c r="H962" s="36"/>
      <c r="I962" s="80"/>
      <c r="J962" s="80"/>
      <c r="K962" s="81"/>
      <c r="L962" s="152"/>
      <c r="M962" s="152"/>
      <c r="N962" s="215"/>
      <c r="O962" s="152"/>
      <c r="P962" s="80"/>
      <c r="Q962" s="37" t="str">
        <f t="shared" si="288"/>
        <v/>
      </c>
      <c r="R962" s="37" t="str">
        <f t="shared" si="289"/>
        <v/>
      </c>
      <c r="S962" s="37" t="str">
        <f t="shared" si="290"/>
        <v/>
      </c>
      <c r="T962" s="69" t="str">
        <f t="shared" si="291"/>
        <v/>
      </c>
      <c r="U962" s="37" t="str">
        <f t="shared" ref="U962:U1000" si="305">IF(AND(NOT(ISBLANK($G962)),ISNUMBER($R962),ISNUMBER($S962)),ROUND(IF($G962="S",$R962-$S962,$S962-$R962),2),"")</f>
        <v/>
      </c>
      <c r="V962" s="37" t="str">
        <f t="shared" ref="V962:V1000" si="306">IF(AND(ISNUMBER($Q962),ISNUMBER($U962)),ROUND($U962-$Q962,2),"")</f>
        <v/>
      </c>
      <c r="W962" s="206" t="str">
        <f t="shared" si="303"/>
        <v/>
      </c>
      <c r="X962" s="206" t="str">
        <f t="shared" si="304"/>
        <v/>
      </c>
      <c r="Y962" s="37" t="str">
        <f t="shared" si="301"/>
        <v/>
      </c>
      <c r="Z962" s="37" t="str">
        <f t="shared" si="302"/>
        <v/>
      </c>
      <c r="AA962" s="38" t="str">
        <f t="shared" si="292"/>
        <v/>
      </c>
      <c r="AB962" s="39" t="str">
        <f t="shared" si="293"/>
        <v/>
      </c>
      <c r="AC962" s="146" t="str">
        <f>IF(ISBLANK($F962),"",IF(ISNA(VBLookup($F962,Сектора!$B$2:$G$6725,4)),"Unknown",VBLookup($F962,Сектора!$B$2:$G$6725,4)))</f>
        <v/>
      </c>
      <c r="AD962" s="146" t="str">
        <f>IF(ISBLANK($F962),"",IF(ISNA(VBLookup($F962,Сектора!$B$2:$G$6725,3)),"Unknown",VBLookup($F962,Сектора!$B$2:$G$6725,3)))</f>
        <v/>
      </c>
      <c r="AE962" s="146" t="str">
        <f>IF(ISBLANK($F962),"",IF(ISNA(VBLookup($F962,Сектора!$B$2:$G$6725,6)),"Unknown",VBLookup($F962,Сектора!$B$2:$G$6725,6)))</f>
        <v/>
      </c>
      <c r="AF962" s="146" t="str">
        <f>IF(ISNUMBER($B962),VBLookup(WEEKDAY($B962,2),Служебный!$I$2:$J$8,2),"")</f>
        <v/>
      </c>
      <c r="AG962" s="38" t="str">
        <f t="shared" si="294"/>
        <v/>
      </c>
      <c r="AH962" s="146" t="str">
        <f>IF(ISNUMBER($B962),VBLookup(MONTH($B962),Служебный!$L$2:$M$13,2),"")</f>
        <v/>
      </c>
      <c r="AI962" s="38" t="str">
        <f t="shared" si="295"/>
        <v/>
      </c>
      <c r="AJ962" s="210" t="str">
        <f t="shared" si="296"/>
        <v/>
      </c>
      <c r="AK962" s="211" t="str">
        <f t="shared" ref="AK962:AK1000" si="307">IF(ISNUMBER($AA962),MROUND($AA962,10),"")</f>
        <v/>
      </c>
      <c r="AL962" s="212" t="str">
        <f t="shared" si="297"/>
        <v/>
      </c>
      <c r="AM962" s="213" t="str">
        <f t="shared" si="300"/>
        <v/>
      </c>
      <c r="AN962" s="213" t="str">
        <f t="shared" si="298"/>
        <v/>
      </c>
      <c r="AO962" s="212" t="str">
        <f t="shared" si="299"/>
        <v/>
      </c>
    </row>
    <row r="963" spans="1:41" x14ac:dyDescent="0.25">
      <c r="A963" s="72">
        <v>962</v>
      </c>
      <c r="B963" s="214"/>
      <c r="C963" s="214"/>
      <c r="D963" s="204"/>
      <c r="E963" s="204"/>
      <c r="F963" s="151"/>
      <c r="G963" s="151"/>
      <c r="H963" s="36"/>
      <c r="I963" s="80"/>
      <c r="J963" s="80"/>
      <c r="K963" s="81"/>
      <c r="L963" s="152"/>
      <c r="M963" s="152"/>
      <c r="N963" s="215"/>
      <c r="O963" s="152"/>
      <c r="P963" s="80"/>
      <c r="Q963" s="37" t="str">
        <f t="shared" ref="Q963:Q1000" si="308">IF(AND(ISNUMBER($K963),ISNUMBER($P963)),$P963*$K963/100,"")</f>
        <v/>
      </c>
      <c r="R963" s="37" t="str">
        <f t="shared" ref="R963:R1000" si="309">IF(AND(ISNUMBER($I963),ISNUMBER($K963)),$I963*$K963,"")</f>
        <v/>
      </c>
      <c r="S963" s="37" t="str">
        <f t="shared" ref="S963:S1000" si="310">IF(AND(ISNUMBER($J963),ISNUMBER($K963)),$J963*$K963,"")</f>
        <v/>
      </c>
      <c r="T963" s="69" t="str">
        <f t="shared" ref="T963:T1000" si="311">IF(AND(NOT(ISBLANK($G963)),ISNUMBER($I963),ISNUMBER($J963)),IF($G963="S",$I963-$J963,$J963-$I963)*100,"")</f>
        <v/>
      </c>
      <c r="U963" s="37" t="str">
        <f t="shared" si="305"/>
        <v/>
      </c>
      <c r="V963" s="37" t="str">
        <f t="shared" si="306"/>
        <v/>
      </c>
      <c r="W963" s="206" t="str">
        <f t="shared" si="303"/>
        <v/>
      </c>
      <c r="X963" s="206" t="str">
        <f t="shared" si="304"/>
        <v/>
      </c>
      <c r="Y963" s="37" t="str">
        <f t="shared" si="301"/>
        <v/>
      </c>
      <c r="Z963" s="37" t="str">
        <f t="shared" si="302"/>
        <v/>
      </c>
      <c r="AA963" s="38" t="str">
        <f t="shared" ref="AA963:AA1000" si="312">IF(AND(ISNUMBER($C963),ISNUMBER($E963),ISNUMBER($B963),ISNUMBER($D963)),(($C963+$E963)-($B963+$D963))*1440,"")</f>
        <v/>
      </c>
      <c r="AB963" s="39" t="str">
        <f t="shared" ref="AB963:AB1000" si="313">IF(AND(NOT(ISBLANK($G963)),ISNUMBER($I963),ISNUMBER($J963)),IF(AND(ISNUMBER($H963),ABS($I963-$H963)&gt;0),ROUND(IF($G963="S",$I963-$J963,$J963-$I963)/ABS($I963-$H963)/0.5,0)*0.5,0),"")</f>
        <v/>
      </c>
      <c r="AC963" s="146" t="str">
        <f>IF(ISBLANK($F963),"",IF(ISNA(VBLookup($F963,Сектора!$B$2:$G$6725,4)),"Unknown",VBLookup($F963,Сектора!$B$2:$G$6725,4)))</f>
        <v/>
      </c>
      <c r="AD963" s="146" t="str">
        <f>IF(ISBLANK($F963),"",IF(ISNA(VBLookup($F963,Сектора!$B$2:$G$6725,3)),"Unknown",VBLookup($F963,Сектора!$B$2:$G$6725,3)))</f>
        <v/>
      </c>
      <c r="AE963" s="146" t="str">
        <f>IF(ISBLANK($F963),"",IF(ISNA(VBLookup($F963,Сектора!$B$2:$G$6725,6)),"Unknown",VBLookup($F963,Сектора!$B$2:$G$6725,6)))</f>
        <v/>
      </c>
      <c r="AF963" s="146" t="str">
        <f>IF(ISNUMBER($B963),VBLookup(WEEKDAY($B963,2),Служебный!$I$2:$J$8,2),"")</f>
        <v/>
      </c>
      <c r="AG963" s="38" t="str">
        <f t="shared" ref="AG963:AG1000" si="314">IF(ISNUMBER($B963),WEEKNUM($B963,2),"")</f>
        <v/>
      </c>
      <c r="AH963" s="146" t="str">
        <f>IF(ISNUMBER($B963),VBLookup(MONTH($B963),Служебный!$L$2:$M$13,2),"")</f>
        <v/>
      </c>
      <c r="AI963" s="38" t="str">
        <f t="shared" ref="AI963:AI1000" si="315">IF(ISNUMBER($B963),YEAR($B963),"")</f>
        <v/>
      </c>
      <c r="AJ963" s="210" t="str">
        <f t="shared" ref="AJ963:AJ1000" si="316">IF(ISNUMBER($D963),MROUND($D963,1/48),"")</f>
        <v/>
      </c>
      <c r="AK963" s="211" t="str">
        <f t="shared" si="307"/>
        <v/>
      </c>
      <c r="AL963" s="212" t="str">
        <f t="shared" ref="AL963:AL1000" si="317">IF(ISNUMBER($I963),MROUND($I963,5),"")</f>
        <v/>
      </c>
      <c r="AM963" s="213" t="str">
        <f t="shared" si="300"/>
        <v/>
      </c>
      <c r="AN963" s="213" t="str">
        <f t="shared" ref="AN963:AN1000" si="318">IF(ISNUMBER($Z963),IF($B963&lt;&gt;$B964,$Z963,0),"")</f>
        <v/>
      </c>
      <c r="AO963" s="212" t="str">
        <f t="shared" ref="AO963:AO1000" si="319">IF(ISNUMBER($K963),$K963*2,"")</f>
        <v/>
      </c>
    </row>
    <row r="964" spans="1:41" x14ac:dyDescent="0.25">
      <c r="A964" s="72">
        <v>963</v>
      </c>
      <c r="B964" s="214"/>
      <c r="C964" s="214"/>
      <c r="D964" s="204"/>
      <c r="E964" s="204"/>
      <c r="F964" s="151"/>
      <c r="G964" s="151"/>
      <c r="H964" s="36"/>
      <c r="I964" s="80"/>
      <c r="J964" s="80"/>
      <c r="K964" s="81"/>
      <c r="L964" s="152"/>
      <c r="M964" s="152"/>
      <c r="N964" s="215"/>
      <c r="O964" s="152"/>
      <c r="P964" s="80"/>
      <c r="Q964" s="37" t="str">
        <f t="shared" si="308"/>
        <v/>
      </c>
      <c r="R964" s="37" t="str">
        <f t="shared" si="309"/>
        <v/>
      </c>
      <c r="S964" s="37" t="str">
        <f t="shared" si="310"/>
        <v/>
      </c>
      <c r="T964" s="69" t="str">
        <f t="shared" si="311"/>
        <v/>
      </c>
      <c r="U964" s="37" t="str">
        <f t="shared" si="305"/>
        <v/>
      </c>
      <c r="V964" s="37" t="str">
        <f t="shared" si="306"/>
        <v/>
      </c>
      <c r="W964" s="206" t="str">
        <f t="shared" si="303"/>
        <v/>
      </c>
      <c r="X964" s="206" t="str">
        <f t="shared" si="304"/>
        <v/>
      </c>
      <c r="Y964" s="37" t="str">
        <f t="shared" si="301"/>
        <v/>
      </c>
      <c r="Z964" s="37" t="str">
        <f t="shared" si="302"/>
        <v/>
      </c>
      <c r="AA964" s="38" t="str">
        <f t="shared" si="312"/>
        <v/>
      </c>
      <c r="AB964" s="39" t="str">
        <f t="shared" si="313"/>
        <v/>
      </c>
      <c r="AC964" s="146" t="str">
        <f>IF(ISBLANK($F964),"",IF(ISNA(VBLookup($F964,Сектора!$B$2:$G$6725,4)),"Unknown",VBLookup($F964,Сектора!$B$2:$G$6725,4)))</f>
        <v/>
      </c>
      <c r="AD964" s="146" t="str">
        <f>IF(ISBLANK($F964),"",IF(ISNA(VBLookup($F964,Сектора!$B$2:$G$6725,3)),"Unknown",VBLookup($F964,Сектора!$B$2:$G$6725,3)))</f>
        <v/>
      </c>
      <c r="AE964" s="146" t="str">
        <f>IF(ISBLANK($F964),"",IF(ISNA(VBLookup($F964,Сектора!$B$2:$G$6725,6)),"Unknown",VBLookup($F964,Сектора!$B$2:$G$6725,6)))</f>
        <v/>
      </c>
      <c r="AF964" s="146" t="str">
        <f>IF(ISNUMBER($B964),VBLookup(WEEKDAY($B964,2),Служебный!$I$2:$J$8,2),"")</f>
        <v/>
      </c>
      <c r="AG964" s="38" t="str">
        <f t="shared" si="314"/>
        <v/>
      </c>
      <c r="AH964" s="146" t="str">
        <f>IF(ISNUMBER($B964),VBLookup(MONTH($B964),Служебный!$L$2:$M$13,2),"")</f>
        <v/>
      </c>
      <c r="AI964" s="38" t="str">
        <f t="shared" si="315"/>
        <v/>
      </c>
      <c r="AJ964" s="210" t="str">
        <f t="shared" si="316"/>
        <v/>
      </c>
      <c r="AK964" s="211" t="str">
        <f t="shared" si="307"/>
        <v/>
      </c>
      <c r="AL964" s="212" t="str">
        <f t="shared" si="317"/>
        <v/>
      </c>
      <c r="AM964" s="213" t="str">
        <f t="shared" ref="AM964:AM1000" si="320">IF(AND(ISNUMBER($Z964),ISNUMBER($AN963)),$AN963,"")</f>
        <v/>
      </c>
      <c r="AN964" s="213" t="str">
        <f t="shared" si="318"/>
        <v/>
      </c>
      <c r="AO964" s="212" t="str">
        <f t="shared" si="319"/>
        <v/>
      </c>
    </row>
    <row r="965" spans="1:41" x14ac:dyDescent="0.25">
      <c r="A965" s="72">
        <v>964</v>
      </c>
      <c r="B965" s="214"/>
      <c r="C965" s="214"/>
      <c r="D965" s="204"/>
      <c r="E965" s="204"/>
      <c r="F965" s="151"/>
      <c r="G965" s="151"/>
      <c r="H965" s="36"/>
      <c r="I965" s="80"/>
      <c r="J965" s="80"/>
      <c r="K965" s="81"/>
      <c r="L965" s="152"/>
      <c r="M965" s="152"/>
      <c r="N965" s="215"/>
      <c r="O965" s="152"/>
      <c r="P965" s="80"/>
      <c r="Q965" s="37" t="str">
        <f t="shared" si="308"/>
        <v/>
      </c>
      <c r="R965" s="37" t="str">
        <f t="shared" si="309"/>
        <v/>
      </c>
      <c r="S965" s="37" t="str">
        <f t="shared" si="310"/>
        <v/>
      </c>
      <c r="T965" s="69" t="str">
        <f t="shared" si="311"/>
        <v/>
      </c>
      <c r="U965" s="37" t="str">
        <f t="shared" si="305"/>
        <v/>
      </c>
      <c r="V965" s="37" t="str">
        <f t="shared" si="306"/>
        <v/>
      </c>
      <c r="W965" s="206" t="str">
        <f t="shared" si="303"/>
        <v/>
      </c>
      <c r="X965" s="206" t="str">
        <f t="shared" si="304"/>
        <v/>
      </c>
      <c r="Y965" s="37" t="str">
        <f t="shared" si="301"/>
        <v/>
      </c>
      <c r="Z965" s="37" t="str">
        <f t="shared" si="302"/>
        <v/>
      </c>
      <c r="AA965" s="38" t="str">
        <f t="shared" si="312"/>
        <v/>
      </c>
      <c r="AB965" s="39" t="str">
        <f t="shared" si="313"/>
        <v/>
      </c>
      <c r="AC965" s="146" t="str">
        <f>IF(ISBLANK($F965),"",IF(ISNA(VBLookup($F965,Сектора!$B$2:$G$6725,4)),"Unknown",VBLookup($F965,Сектора!$B$2:$G$6725,4)))</f>
        <v/>
      </c>
      <c r="AD965" s="146" t="str">
        <f>IF(ISBLANK($F965),"",IF(ISNA(VBLookup($F965,Сектора!$B$2:$G$6725,3)),"Unknown",VBLookup($F965,Сектора!$B$2:$G$6725,3)))</f>
        <v/>
      </c>
      <c r="AE965" s="146" t="str">
        <f>IF(ISBLANK($F965),"",IF(ISNA(VBLookup($F965,Сектора!$B$2:$G$6725,6)),"Unknown",VBLookup($F965,Сектора!$B$2:$G$6725,6)))</f>
        <v/>
      </c>
      <c r="AF965" s="146" t="str">
        <f>IF(ISNUMBER($B965),VBLookup(WEEKDAY($B965,2),Служебный!$I$2:$J$8,2),"")</f>
        <v/>
      </c>
      <c r="AG965" s="38" t="str">
        <f t="shared" si="314"/>
        <v/>
      </c>
      <c r="AH965" s="146" t="str">
        <f>IF(ISNUMBER($B965),VBLookup(MONTH($B965),Служебный!$L$2:$M$13,2),"")</f>
        <v/>
      </c>
      <c r="AI965" s="38" t="str">
        <f t="shared" si="315"/>
        <v/>
      </c>
      <c r="AJ965" s="210" t="str">
        <f t="shared" si="316"/>
        <v/>
      </c>
      <c r="AK965" s="211" t="str">
        <f t="shared" si="307"/>
        <v/>
      </c>
      <c r="AL965" s="212" t="str">
        <f t="shared" si="317"/>
        <v/>
      </c>
      <c r="AM965" s="213" t="str">
        <f t="shared" si="320"/>
        <v/>
      </c>
      <c r="AN965" s="213" t="str">
        <f t="shared" si="318"/>
        <v/>
      </c>
      <c r="AO965" s="212" t="str">
        <f t="shared" si="319"/>
        <v/>
      </c>
    </row>
    <row r="966" spans="1:41" x14ac:dyDescent="0.25">
      <c r="A966" s="72">
        <v>965</v>
      </c>
      <c r="B966" s="214"/>
      <c r="C966" s="214"/>
      <c r="D966" s="204"/>
      <c r="E966" s="204"/>
      <c r="F966" s="151"/>
      <c r="G966" s="151"/>
      <c r="H966" s="36"/>
      <c r="I966" s="80"/>
      <c r="J966" s="80"/>
      <c r="K966" s="81"/>
      <c r="L966" s="152"/>
      <c r="M966" s="152"/>
      <c r="N966" s="215"/>
      <c r="O966" s="152"/>
      <c r="P966" s="80"/>
      <c r="Q966" s="37" t="str">
        <f t="shared" si="308"/>
        <v/>
      </c>
      <c r="R966" s="37" t="str">
        <f t="shared" si="309"/>
        <v/>
      </c>
      <c r="S966" s="37" t="str">
        <f t="shared" si="310"/>
        <v/>
      </c>
      <c r="T966" s="69" t="str">
        <f t="shared" si="311"/>
        <v/>
      </c>
      <c r="U966" s="37" t="str">
        <f t="shared" si="305"/>
        <v/>
      </c>
      <c r="V966" s="37" t="str">
        <f t="shared" si="306"/>
        <v/>
      </c>
      <c r="W966" s="206" t="str">
        <f t="shared" si="303"/>
        <v/>
      </c>
      <c r="X966" s="206" t="str">
        <f t="shared" si="304"/>
        <v/>
      </c>
      <c r="Y966" s="37" t="str">
        <f t="shared" si="301"/>
        <v/>
      </c>
      <c r="Z966" s="37" t="str">
        <f t="shared" si="302"/>
        <v/>
      </c>
      <c r="AA966" s="38" t="str">
        <f t="shared" si="312"/>
        <v/>
      </c>
      <c r="AB966" s="39" t="str">
        <f t="shared" si="313"/>
        <v/>
      </c>
      <c r="AC966" s="146" t="str">
        <f>IF(ISBLANK($F966),"",IF(ISNA(VBLookup($F966,Сектора!$B$2:$G$6725,4)),"Unknown",VBLookup($F966,Сектора!$B$2:$G$6725,4)))</f>
        <v/>
      </c>
      <c r="AD966" s="146" t="str">
        <f>IF(ISBLANK($F966),"",IF(ISNA(VBLookup($F966,Сектора!$B$2:$G$6725,3)),"Unknown",VBLookup($F966,Сектора!$B$2:$G$6725,3)))</f>
        <v/>
      </c>
      <c r="AE966" s="146" t="str">
        <f>IF(ISBLANK($F966),"",IF(ISNA(VBLookup($F966,Сектора!$B$2:$G$6725,6)),"Unknown",VBLookup($F966,Сектора!$B$2:$G$6725,6)))</f>
        <v/>
      </c>
      <c r="AF966" s="146" t="str">
        <f>IF(ISNUMBER($B966),VBLookup(WEEKDAY($B966,2),Служебный!$I$2:$J$8,2),"")</f>
        <v/>
      </c>
      <c r="AG966" s="38" t="str">
        <f t="shared" si="314"/>
        <v/>
      </c>
      <c r="AH966" s="146" t="str">
        <f>IF(ISNUMBER($B966),VBLookup(MONTH($B966),Служебный!$L$2:$M$13,2),"")</f>
        <v/>
      </c>
      <c r="AI966" s="38" t="str">
        <f t="shared" si="315"/>
        <v/>
      </c>
      <c r="AJ966" s="210" t="str">
        <f t="shared" si="316"/>
        <v/>
      </c>
      <c r="AK966" s="211" t="str">
        <f t="shared" si="307"/>
        <v/>
      </c>
      <c r="AL966" s="212" t="str">
        <f t="shared" si="317"/>
        <v/>
      </c>
      <c r="AM966" s="213" t="str">
        <f t="shared" si="320"/>
        <v/>
      </c>
      <c r="AN966" s="213" t="str">
        <f t="shared" si="318"/>
        <v/>
      </c>
      <c r="AO966" s="212" t="str">
        <f t="shared" si="319"/>
        <v/>
      </c>
    </row>
    <row r="967" spans="1:41" x14ac:dyDescent="0.25">
      <c r="A967" s="72">
        <v>966</v>
      </c>
      <c r="B967" s="214"/>
      <c r="C967" s="214"/>
      <c r="D967" s="204"/>
      <c r="E967" s="204"/>
      <c r="F967" s="151"/>
      <c r="G967" s="151"/>
      <c r="H967" s="36"/>
      <c r="I967" s="80"/>
      <c r="J967" s="80"/>
      <c r="K967" s="81"/>
      <c r="L967" s="152"/>
      <c r="M967" s="152"/>
      <c r="N967" s="215"/>
      <c r="O967" s="152"/>
      <c r="P967" s="80"/>
      <c r="Q967" s="37" t="str">
        <f t="shared" si="308"/>
        <v/>
      </c>
      <c r="R967" s="37" t="str">
        <f t="shared" si="309"/>
        <v/>
      </c>
      <c r="S967" s="37" t="str">
        <f t="shared" si="310"/>
        <v/>
      </c>
      <c r="T967" s="69" t="str">
        <f t="shared" si="311"/>
        <v/>
      </c>
      <c r="U967" s="37" t="str">
        <f t="shared" si="305"/>
        <v/>
      </c>
      <c r="V967" s="37" t="str">
        <f t="shared" si="306"/>
        <v/>
      </c>
      <c r="W967" s="206" t="str">
        <f t="shared" si="303"/>
        <v/>
      </c>
      <c r="X967" s="206" t="str">
        <f t="shared" si="304"/>
        <v/>
      </c>
      <c r="Y967" s="37" t="str">
        <f t="shared" si="301"/>
        <v/>
      </c>
      <c r="Z967" s="37" t="str">
        <f t="shared" si="302"/>
        <v/>
      </c>
      <c r="AA967" s="38" t="str">
        <f t="shared" si="312"/>
        <v/>
      </c>
      <c r="AB967" s="39" t="str">
        <f t="shared" si="313"/>
        <v/>
      </c>
      <c r="AC967" s="146" t="str">
        <f>IF(ISBLANK($F967),"",IF(ISNA(VBLookup($F967,Сектора!$B$2:$G$6725,4)),"Unknown",VBLookup($F967,Сектора!$B$2:$G$6725,4)))</f>
        <v/>
      </c>
      <c r="AD967" s="146" t="str">
        <f>IF(ISBLANK($F967),"",IF(ISNA(VBLookup($F967,Сектора!$B$2:$G$6725,3)),"Unknown",VBLookup($F967,Сектора!$B$2:$G$6725,3)))</f>
        <v/>
      </c>
      <c r="AE967" s="146" t="str">
        <f>IF(ISBLANK($F967),"",IF(ISNA(VBLookup($F967,Сектора!$B$2:$G$6725,6)),"Unknown",VBLookup($F967,Сектора!$B$2:$G$6725,6)))</f>
        <v/>
      </c>
      <c r="AF967" s="146" t="str">
        <f>IF(ISNUMBER($B967),VBLookup(WEEKDAY($B967,2),Служебный!$I$2:$J$8,2),"")</f>
        <v/>
      </c>
      <c r="AG967" s="38" t="str">
        <f t="shared" si="314"/>
        <v/>
      </c>
      <c r="AH967" s="146" t="str">
        <f>IF(ISNUMBER($B967),VBLookup(MONTH($B967),Служебный!$L$2:$M$13,2),"")</f>
        <v/>
      </c>
      <c r="AI967" s="38" t="str">
        <f t="shared" si="315"/>
        <v/>
      </c>
      <c r="AJ967" s="210" t="str">
        <f t="shared" si="316"/>
        <v/>
      </c>
      <c r="AK967" s="211" t="str">
        <f t="shared" si="307"/>
        <v/>
      </c>
      <c r="AL967" s="212" t="str">
        <f t="shared" si="317"/>
        <v/>
      </c>
      <c r="AM967" s="213" t="str">
        <f t="shared" si="320"/>
        <v/>
      </c>
      <c r="AN967" s="213" t="str">
        <f t="shared" si="318"/>
        <v/>
      </c>
      <c r="AO967" s="212" t="str">
        <f t="shared" si="319"/>
        <v/>
      </c>
    </row>
    <row r="968" spans="1:41" x14ac:dyDescent="0.25">
      <c r="A968" s="72">
        <v>967</v>
      </c>
      <c r="B968" s="214"/>
      <c r="C968" s="214"/>
      <c r="D968" s="204"/>
      <c r="E968" s="204"/>
      <c r="F968" s="151"/>
      <c r="G968" s="151"/>
      <c r="H968" s="36"/>
      <c r="I968" s="80"/>
      <c r="J968" s="80"/>
      <c r="K968" s="81"/>
      <c r="L968" s="152"/>
      <c r="M968" s="152"/>
      <c r="N968" s="215"/>
      <c r="O968" s="152"/>
      <c r="P968" s="80"/>
      <c r="Q968" s="37" t="str">
        <f t="shared" si="308"/>
        <v/>
      </c>
      <c r="R968" s="37" t="str">
        <f t="shared" si="309"/>
        <v/>
      </c>
      <c r="S968" s="37" t="str">
        <f t="shared" si="310"/>
        <v/>
      </c>
      <c r="T968" s="69" t="str">
        <f t="shared" si="311"/>
        <v/>
      </c>
      <c r="U968" s="37" t="str">
        <f t="shared" si="305"/>
        <v/>
      </c>
      <c r="V968" s="37" t="str">
        <f t="shared" si="306"/>
        <v/>
      </c>
      <c r="W968" s="206" t="str">
        <f t="shared" si="303"/>
        <v/>
      </c>
      <c r="X968" s="206" t="str">
        <f t="shared" si="304"/>
        <v/>
      </c>
      <c r="Y968" s="37" t="str">
        <f t="shared" si="301"/>
        <v/>
      </c>
      <c r="Z968" s="37" t="str">
        <f t="shared" si="302"/>
        <v/>
      </c>
      <c r="AA968" s="38" t="str">
        <f t="shared" si="312"/>
        <v/>
      </c>
      <c r="AB968" s="39" t="str">
        <f t="shared" si="313"/>
        <v/>
      </c>
      <c r="AC968" s="146" t="str">
        <f>IF(ISBLANK($F968),"",IF(ISNA(VBLookup($F968,Сектора!$B$2:$G$6725,4)),"Unknown",VBLookup($F968,Сектора!$B$2:$G$6725,4)))</f>
        <v/>
      </c>
      <c r="AD968" s="146" t="str">
        <f>IF(ISBLANK($F968),"",IF(ISNA(VBLookup($F968,Сектора!$B$2:$G$6725,3)),"Unknown",VBLookup($F968,Сектора!$B$2:$G$6725,3)))</f>
        <v/>
      </c>
      <c r="AE968" s="146" t="str">
        <f>IF(ISBLANK($F968),"",IF(ISNA(VBLookup($F968,Сектора!$B$2:$G$6725,6)),"Unknown",VBLookup($F968,Сектора!$B$2:$G$6725,6)))</f>
        <v/>
      </c>
      <c r="AF968" s="146" t="str">
        <f>IF(ISNUMBER($B968),VBLookup(WEEKDAY($B968,2),Служебный!$I$2:$J$8,2),"")</f>
        <v/>
      </c>
      <c r="AG968" s="38" t="str">
        <f t="shared" si="314"/>
        <v/>
      </c>
      <c r="AH968" s="146" t="str">
        <f>IF(ISNUMBER($B968),VBLookup(MONTH($B968),Служебный!$L$2:$M$13,2),"")</f>
        <v/>
      </c>
      <c r="AI968" s="38" t="str">
        <f t="shared" si="315"/>
        <v/>
      </c>
      <c r="AJ968" s="210" t="str">
        <f t="shared" si="316"/>
        <v/>
      </c>
      <c r="AK968" s="211" t="str">
        <f t="shared" si="307"/>
        <v/>
      </c>
      <c r="AL968" s="212" t="str">
        <f t="shared" si="317"/>
        <v/>
      </c>
      <c r="AM968" s="213" t="str">
        <f t="shared" si="320"/>
        <v/>
      </c>
      <c r="AN968" s="213" t="str">
        <f t="shared" si="318"/>
        <v/>
      </c>
      <c r="AO968" s="212" t="str">
        <f t="shared" si="319"/>
        <v/>
      </c>
    </row>
    <row r="969" spans="1:41" x14ac:dyDescent="0.25">
      <c r="A969" s="72">
        <v>968</v>
      </c>
      <c r="B969" s="214"/>
      <c r="C969" s="214"/>
      <c r="D969" s="204"/>
      <c r="E969" s="204"/>
      <c r="F969" s="151"/>
      <c r="G969" s="151"/>
      <c r="H969" s="36"/>
      <c r="I969" s="80"/>
      <c r="J969" s="80"/>
      <c r="K969" s="81"/>
      <c r="L969" s="152"/>
      <c r="M969" s="152"/>
      <c r="N969" s="215"/>
      <c r="O969" s="152"/>
      <c r="P969" s="80"/>
      <c r="Q969" s="37" t="str">
        <f t="shared" si="308"/>
        <v/>
      </c>
      <c r="R969" s="37" t="str">
        <f t="shared" si="309"/>
        <v/>
      </c>
      <c r="S969" s="37" t="str">
        <f t="shared" si="310"/>
        <v/>
      </c>
      <c r="T969" s="69" t="str">
        <f t="shared" si="311"/>
        <v/>
      </c>
      <c r="U969" s="37" t="str">
        <f t="shared" si="305"/>
        <v/>
      </c>
      <c r="V969" s="37" t="str">
        <f t="shared" si="306"/>
        <v/>
      </c>
      <c r="W969" s="206" t="str">
        <f t="shared" si="303"/>
        <v/>
      </c>
      <c r="X969" s="206" t="str">
        <f t="shared" si="304"/>
        <v/>
      </c>
      <c r="Y969" s="37" t="str">
        <f t="shared" si="301"/>
        <v/>
      </c>
      <c r="Z969" s="37" t="str">
        <f t="shared" si="302"/>
        <v/>
      </c>
      <c r="AA969" s="38" t="str">
        <f t="shared" si="312"/>
        <v/>
      </c>
      <c r="AB969" s="39" t="str">
        <f t="shared" si="313"/>
        <v/>
      </c>
      <c r="AC969" s="146" t="str">
        <f>IF(ISBLANK($F969),"",IF(ISNA(VBLookup($F969,Сектора!$B$2:$G$6725,4)),"Unknown",VBLookup($F969,Сектора!$B$2:$G$6725,4)))</f>
        <v/>
      </c>
      <c r="AD969" s="146" t="str">
        <f>IF(ISBLANK($F969),"",IF(ISNA(VBLookup($F969,Сектора!$B$2:$G$6725,3)),"Unknown",VBLookup($F969,Сектора!$B$2:$G$6725,3)))</f>
        <v/>
      </c>
      <c r="AE969" s="146" t="str">
        <f>IF(ISBLANK($F969),"",IF(ISNA(VBLookup($F969,Сектора!$B$2:$G$6725,6)),"Unknown",VBLookup($F969,Сектора!$B$2:$G$6725,6)))</f>
        <v/>
      </c>
      <c r="AF969" s="146" t="str">
        <f>IF(ISNUMBER($B969),VBLookup(WEEKDAY($B969,2),Служебный!$I$2:$J$8,2),"")</f>
        <v/>
      </c>
      <c r="AG969" s="38" t="str">
        <f t="shared" si="314"/>
        <v/>
      </c>
      <c r="AH969" s="146" t="str">
        <f>IF(ISNUMBER($B969),VBLookup(MONTH($B969),Служебный!$L$2:$M$13,2),"")</f>
        <v/>
      </c>
      <c r="AI969" s="38" t="str">
        <f t="shared" si="315"/>
        <v/>
      </c>
      <c r="AJ969" s="210" t="str">
        <f t="shared" si="316"/>
        <v/>
      </c>
      <c r="AK969" s="211" t="str">
        <f t="shared" si="307"/>
        <v/>
      </c>
      <c r="AL969" s="212" t="str">
        <f t="shared" si="317"/>
        <v/>
      </c>
      <c r="AM969" s="213" t="str">
        <f t="shared" si="320"/>
        <v/>
      </c>
      <c r="AN969" s="213" t="str">
        <f t="shared" si="318"/>
        <v/>
      </c>
      <c r="AO969" s="212" t="str">
        <f t="shared" si="319"/>
        <v/>
      </c>
    </row>
    <row r="970" spans="1:41" x14ac:dyDescent="0.25">
      <c r="A970" s="72">
        <v>969</v>
      </c>
      <c r="B970" s="214"/>
      <c r="C970" s="214"/>
      <c r="D970" s="204"/>
      <c r="E970" s="204"/>
      <c r="F970" s="151"/>
      <c r="G970" s="151"/>
      <c r="H970" s="36"/>
      <c r="I970" s="80"/>
      <c r="J970" s="80"/>
      <c r="K970" s="81"/>
      <c r="L970" s="152"/>
      <c r="M970" s="152"/>
      <c r="N970" s="215"/>
      <c r="O970" s="152"/>
      <c r="P970" s="80"/>
      <c r="Q970" s="37" t="str">
        <f t="shared" si="308"/>
        <v/>
      </c>
      <c r="R970" s="37" t="str">
        <f t="shared" si="309"/>
        <v/>
      </c>
      <c r="S970" s="37" t="str">
        <f t="shared" si="310"/>
        <v/>
      </c>
      <c r="T970" s="69" t="str">
        <f t="shared" si="311"/>
        <v/>
      </c>
      <c r="U970" s="37" t="str">
        <f t="shared" si="305"/>
        <v/>
      </c>
      <c r="V970" s="37" t="str">
        <f t="shared" si="306"/>
        <v/>
      </c>
      <c r="W970" s="206" t="str">
        <f t="shared" si="303"/>
        <v/>
      </c>
      <c r="X970" s="206" t="str">
        <f t="shared" si="304"/>
        <v/>
      </c>
      <c r="Y970" s="37" t="str">
        <f t="shared" si="301"/>
        <v/>
      </c>
      <c r="Z970" s="37" t="str">
        <f t="shared" si="302"/>
        <v/>
      </c>
      <c r="AA970" s="38" t="str">
        <f t="shared" si="312"/>
        <v/>
      </c>
      <c r="AB970" s="39" t="str">
        <f t="shared" si="313"/>
        <v/>
      </c>
      <c r="AC970" s="146" t="str">
        <f>IF(ISBLANK($F970),"",IF(ISNA(VBLookup($F970,Сектора!$B$2:$G$6725,4)),"Unknown",VBLookup($F970,Сектора!$B$2:$G$6725,4)))</f>
        <v/>
      </c>
      <c r="AD970" s="146" t="str">
        <f>IF(ISBLANK($F970),"",IF(ISNA(VBLookup($F970,Сектора!$B$2:$G$6725,3)),"Unknown",VBLookup($F970,Сектора!$B$2:$G$6725,3)))</f>
        <v/>
      </c>
      <c r="AE970" s="146" t="str">
        <f>IF(ISBLANK($F970),"",IF(ISNA(VBLookup($F970,Сектора!$B$2:$G$6725,6)),"Unknown",VBLookup($F970,Сектора!$B$2:$G$6725,6)))</f>
        <v/>
      </c>
      <c r="AF970" s="146" t="str">
        <f>IF(ISNUMBER($B970),VBLookup(WEEKDAY($B970,2),Служебный!$I$2:$J$8,2),"")</f>
        <v/>
      </c>
      <c r="AG970" s="38" t="str">
        <f t="shared" si="314"/>
        <v/>
      </c>
      <c r="AH970" s="146" t="str">
        <f>IF(ISNUMBER($B970),VBLookup(MONTH($B970),Служебный!$L$2:$M$13,2),"")</f>
        <v/>
      </c>
      <c r="AI970" s="38" t="str">
        <f t="shared" si="315"/>
        <v/>
      </c>
      <c r="AJ970" s="210" t="str">
        <f t="shared" si="316"/>
        <v/>
      </c>
      <c r="AK970" s="211" t="str">
        <f t="shared" si="307"/>
        <v/>
      </c>
      <c r="AL970" s="212" t="str">
        <f t="shared" si="317"/>
        <v/>
      </c>
      <c r="AM970" s="213" t="str">
        <f t="shared" si="320"/>
        <v/>
      </c>
      <c r="AN970" s="213" t="str">
        <f t="shared" si="318"/>
        <v/>
      </c>
      <c r="AO970" s="212" t="str">
        <f t="shared" si="319"/>
        <v/>
      </c>
    </row>
    <row r="971" spans="1:41" x14ac:dyDescent="0.25">
      <c r="A971" s="72">
        <v>970</v>
      </c>
      <c r="B971" s="214"/>
      <c r="C971" s="214"/>
      <c r="D971" s="204"/>
      <c r="E971" s="204"/>
      <c r="F971" s="151"/>
      <c r="G971" s="151"/>
      <c r="H971" s="36"/>
      <c r="I971" s="80"/>
      <c r="J971" s="80"/>
      <c r="K971" s="81"/>
      <c r="L971" s="152"/>
      <c r="M971" s="152"/>
      <c r="N971" s="215"/>
      <c r="O971" s="152"/>
      <c r="P971" s="80"/>
      <c r="Q971" s="37" t="str">
        <f t="shared" si="308"/>
        <v/>
      </c>
      <c r="R971" s="37" t="str">
        <f t="shared" si="309"/>
        <v/>
      </c>
      <c r="S971" s="37" t="str">
        <f t="shared" si="310"/>
        <v/>
      </c>
      <c r="T971" s="69" t="str">
        <f t="shared" si="311"/>
        <v/>
      </c>
      <c r="U971" s="37" t="str">
        <f t="shared" si="305"/>
        <v/>
      </c>
      <c r="V971" s="37" t="str">
        <f t="shared" si="306"/>
        <v/>
      </c>
      <c r="W971" s="206" t="str">
        <f t="shared" si="303"/>
        <v/>
      </c>
      <c r="X971" s="206" t="str">
        <f t="shared" si="304"/>
        <v/>
      </c>
      <c r="Y971" s="37" t="str">
        <f t="shared" si="301"/>
        <v/>
      </c>
      <c r="Z971" s="37" t="str">
        <f t="shared" si="302"/>
        <v/>
      </c>
      <c r="AA971" s="38" t="str">
        <f t="shared" si="312"/>
        <v/>
      </c>
      <c r="AB971" s="39" t="str">
        <f t="shared" si="313"/>
        <v/>
      </c>
      <c r="AC971" s="146" t="str">
        <f>IF(ISBLANK($F971),"",IF(ISNA(VBLookup($F971,Сектора!$B$2:$G$6725,4)),"Unknown",VBLookup($F971,Сектора!$B$2:$G$6725,4)))</f>
        <v/>
      </c>
      <c r="AD971" s="146" t="str">
        <f>IF(ISBLANK($F971),"",IF(ISNA(VBLookup($F971,Сектора!$B$2:$G$6725,3)),"Unknown",VBLookup($F971,Сектора!$B$2:$G$6725,3)))</f>
        <v/>
      </c>
      <c r="AE971" s="146" t="str">
        <f>IF(ISBLANK($F971),"",IF(ISNA(VBLookup($F971,Сектора!$B$2:$G$6725,6)),"Unknown",VBLookup($F971,Сектора!$B$2:$G$6725,6)))</f>
        <v/>
      </c>
      <c r="AF971" s="146" t="str">
        <f>IF(ISNUMBER($B971),VBLookup(WEEKDAY($B971,2),Служебный!$I$2:$J$8,2),"")</f>
        <v/>
      </c>
      <c r="AG971" s="38" t="str">
        <f t="shared" si="314"/>
        <v/>
      </c>
      <c r="AH971" s="146" t="str">
        <f>IF(ISNUMBER($B971),VBLookup(MONTH($B971),Служебный!$L$2:$M$13,2),"")</f>
        <v/>
      </c>
      <c r="AI971" s="38" t="str">
        <f t="shared" si="315"/>
        <v/>
      </c>
      <c r="AJ971" s="210" t="str">
        <f t="shared" si="316"/>
        <v/>
      </c>
      <c r="AK971" s="211" t="str">
        <f t="shared" si="307"/>
        <v/>
      </c>
      <c r="AL971" s="212" t="str">
        <f t="shared" si="317"/>
        <v/>
      </c>
      <c r="AM971" s="213" t="str">
        <f t="shared" si="320"/>
        <v/>
      </c>
      <c r="AN971" s="213" t="str">
        <f t="shared" si="318"/>
        <v/>
      </c>
      <c r="AO971" s="212" t="str">
        <f t="shared" si="319"/>
        <v/>
      </c>
    </row>
    <row r="972" spans="1:41" x14ac:dyDescent="0.25">
      <c r="A972" s="72">
        <v>971</v>
      </c>
      <c r="B972" s="214"/>
      <c r="C972" s="214"/>
      <c r="D972" s="204"/>
      <c r="E972" s="204"/>
      <c r="F972" s="151"/>
      <c r="G972" s="151"/>
      <c r="H972" s="36"/>
      <c r="I972" s="80"/>
      <c r="J972" s="80"/>
      <c r="K972" s="81"/>
      <c r="L972" s="152"/>
      <c r="M972" s="152"/>
      <c r="N972" s="215"/>
      <c r="O972" s="152"/>
      <c r="P972" s="80"/>
      <c r="Q972" s="37" t="str">
        <f t="shared" si="308"/>
        <v/>
      </c>
      <c r="R972" s="37" t="str">
        <f t="shared" si="309"/>
        <v/>
      </c>
      <c r="S972" s="37" t="str">
        <f t="shared" si="310"/>
        <v/>
      </c>
      <c r="T972" s="69" t="str">
        <f t="shared" si="311"/>
        <v/>
      </c>
      <c r="U972" s="37" t="str">
        <f t="shared" si="305"/>
        <v/>
      </c>
      <c r="V972" s="37" t="str">
        <f t="shared" si="306"/>
        <v/>
      </c>
      <c r="W972" s="206" t="str">
        <f t="shared" si="303"/>
        <v/>
      </c>
      <c r="X972" s="206" t="str">
        <f t="shared" si="304"/>
        <v/>
      </c>
      <c r="Y972" s="37" t="str">
        <f t="shared" si="301"/>
        <v/>
      </c>
      <c r="Z972" s="37" t="str">
        <f t="shared" si="302"/>
        <v/>
      </c>
      <c r="AA972" s="38" t="str">
        <f t="shared" si="312"/>
        <v/>
      </c>
      <c r="AB972" s="39" t="str">
        <f t="shared" si="313"/>
        <v/>
      </c>
      <c r="AC972" s="146" t="str">
        <f>IF(ISBLANK($F972),"",IF(ISNA(VBLookup($F972,Сектора!$B$2:$G$6725,4)),"Unknown",VBLookup($F972,Сектора!$B$2:$G$6725,4)))</f>
        <v/>
      </c>
      <c r="AD972" s="146" t="str">
        <f>IF(ISBLANK($F972),"",IF(ISNA(VBLookup($F972,Сектора!$B$2:$G$6725,3)),"Unknown",VBLookup($F972,Сектора!$B$2:$G$6725,3)))</f>
        <v/>
      </c>
      <c r="AE972" s="146" t="str">
        <f>IF(ISBLANK($F972),"",IF(ISNA(VBLookup($F972,Сектора!$B$2:$G$6725,6)),"Unknown",VBLookup($F972,Сектора!$B$2:$G$6725,6)))</f>
        <v/>
      </c>
      <c r="AF972" s="146" t="str">
        <f>IF(ISNUMBER($B972),VBLookup(WEEKDAY($B972,2),Служебный!$I$2:$J$8,2),"")</f>
        <v/>
      </c>
      <c r="AG972" s="38" t="str">
        <f t="shared" si="314"/>
        <v/>
      </c>
      <c r="AH972" s="146" t="str">
        <f>IF(ISNUMBER($B972),VBLookup(MONTH($B972),Служебный!$L$2:$M$13,2),"")</f>
        <v/>
      </c>
      <c r="AI972" s="38" t="str">
        <f t="shared" si="315"/>
        <v/>
      </c>
      <c r="AJ972" s="210" t="str">
        <f t="shared" si="316"/>
        <v/>
      </c>
      <c r="AK972" s="211" t="str">
        <f t="shared" si="307"/>
        <v/>
      </c>
      <c r="AL972" s="212" t="str">
        <f t="shared" si="317"/>
        <v/>
      </c>
      <c r="AM972" s="213" t="str">
        <f t="shared" si="320"/>
        <v/>
      </c>
      <c r="AN972" s="213" t="str">
        <f t="shared" si="318"/>
        <v/>
      </c>
      <c r="AO972" s="212" t="str">
        <f t="shared" si="319"/>
        <v/>
      </c>
    </row>
    <row r="973" spans="1:41" x14ac:dyDescent="0.25">
      <c r="A973" s="72">
        <v>972</v>
      </c>
      <c r="B973" s="214"/>
      <c r="C973" s="214"/>
      <c r="D973" s="204"/>
      <c r="E973" s="204"/>
      <c r="F973" s="151"/>
      <c r="G973" s="151"/>
      <c r="H973" s="36"/>
      <c r="I973" s="80"/>
      <c r="J973" s="80"/>
      <c r="K973" s="81"/>
      <c r="L973" s="152"/>
      <c r="M973" s="152"/>
      <c r="N973" s="215"/>
      <c r="O973" s="152"/>
      <c r="P973" s="80"/>
      <c r="Q973" s="37" t="str">
        <f t="shared" si="308"/>
        <v/>
      </c>
      <c r="R973" s="37" t="str">
        <f t="shared" si="309"/>
        <v/>
      </c>
      <c r="S973" s="37" t="str">
        <f t="shared" si="310"/>
        <v/>
      </c>
      <c r="T973" s="69" t="str">
        <f t="shared" si="311"/>
        <v/>
      </c>
      <c r="U973" s="37" t="str">
        <f t="shared" si="305"/>
        <v/>
      </c>
      <c r="V973" s="37" t="str">
        <f t="shared" si="306"/>
        <v/>
      </c>
      <c r="W973" s="206" t="str">
        <f t="shared" si="303"/>
        <v/>
      </c>
      <c r="X973" s="206" t="str">
        <f t="shared" si="304"/>
        <v/>
      </c>
      <c r="Y973" s="37" t="str">
        <f t="shared" si="301"/>
        <v/>
      </c>
      <c r="Z973" s="37" t="str">
        <f t="shared" si="302"/>
        <v/>
      </c>
      <c r="AA973" s="38" t="str">
        <f t="shared" si="312"/>
        <v/>
      </c>
      <c r="AB973" s="39" t="str">
        <f t="shared" si="313"/>
        <v/>
      </c>
      <c r="AC973" s="146" t="str">
        <f>IF(ISBLANK($F973),"",IF(ISNA(VBLookup($F973,Сектора!$B$2:$G$6725,4)),"Unknown",VBLookup($F973,Сектора!$B$2:$G$6725,4)))</f>
        <v/>
      </c>
      <c r="AD973" s="146" t="str">
        <f>IF(ISBLANK($F973),"",IF(ISNA(VBLookup($F973,Сектора!$B$2:$G$6725,3)),"Unknown",VBLookup($F973,Сектора!$B$2:$G$6725,3)))</f>
        <v/>
      </c>
      <c r="AE973" s="146" t="str">
        <f>IF(ISBLANK($F973),"",IF(ISNA(VBLookup($F973,Сектора!$B$2:$G$6725,6)),"Unknown",VBLookup($F973,Сектора!$B$2:$G$6725,6)))</f>
        <v/>
      </c>
      <c r="AF973" s="146" t="str">
        <f>IF(ISNUMBER($B973),VBLookup(WEEKDAY($B973,2),Служебный!$I$2:$J$8,2),"")</f>
        <v/>
      </c>
      <c r="AG973" s="38" t="str">
        <f t="shared" si="314"/>
        <v/>
      </c>
      <c r="AH973" s="146" t="str">
        <f>IF(ISNUMBER($B973),VBLookup(MONTH($B973),Служебный!$L$2:$M$13,2),"")</f>
        <v/>
      </c>
      <c r="AI973" s="38" t="str">
        <f t="shared" si="315"/>
        <v/>
      </c>
      <c r="AJ973" s="210" t="str">
        <f t="shared" si="316"/>
        <v/>
      </c>
      <c r="AK973" s="211" t="str">
        <f t="shared" si="307"/>
        <v/>
      </c>
      <c r="AL973" s="212" t="str">
        <f t="shared" si="317"/>
        <v/>
      </c>
      <c r="AM973" s="213" t="str">
        <f t="shared" si="320"/>
        <v/>
      </c>
      <c r="AN973" s="213" t="str">
        <f t="shared" si="318"/>
        <v/>
      </c>
      <c r="AO973" s="212" t="str">
        <f t="shared" si="319"/>
        <v/>
      </c>
    </row>
    <row r="974" spans="1:41" x14ac:dyDescent="0.25">
      <c r="A974" s="72">
        <v>973</v>
      </c>
      <c r="B974" s="214"/>
      <c r="C974" s="214"/>
      <c r="D974" s="204"/>
      <c r="E974" s="204"/>
      <c r="F974" s="151"/>
      <c r="G974" s="151"/>
      <c r="H974" s="36"/>
      <c r="I974" s="80"/>
      <c r="J974" s="80"/>
      <c r="K974" s="81"/>
      <c r="L974" s="152"/>
      <c r="M974" s="152"/>
      <c r="N974" s="215"/>
      <c r="O974" s="152"/>
      <c r="P974" s="80"/>
      <c r="Q974" s="37" t="str">
        <f t="shared" si="308"/>
        <v/>
      </c>
      <c r="R974" s="37" t="str">
        <f t="shared" si="309"/>
        <v/>
      </c>
      <c r="S974" s="37" t="str">
        <f t="shared" si="310"/>
        <v/>
      </c>
      <c r="T974" s="69" t="str">
        <f t="shared" si="311"/>
        <v/>
      </c>
      <c r="U974" s="37" t="str">
        <f t="shared" si="305"/>
        <v/>
      </c>
      <c r="V974" s="37" t="str">
        <f t="shared" si="306"/>
        <v/>
      </c>
      <c r="W974" s="206" t="str">
        <f t="shared" si="303"/>
        <v/>
      </c>
      <c r="X974" s="206" t="str">
        <f t="shared" si="304"/>
        <v/>
      </c>
      <c r="Y974" s="37" t="str">
        <f t="shared" si="301"/>
        <v/>
      </c>
      <c r="Z974" s="37" t="str">
        <f t="shared" si="302"/>
        <v/>
      </c>
      <c r="AA974" s="38" t="str">
        <f t="shared" si="312"/>
        <v/>
      </c>
      <c r="AB974" s="39" t="str">
        <f t="shared" si="313"/>
        <v/>
      </c>
      <c r="AC974" s="146" t="str">
        <f>IF(ISBLANK($F974),"",IF(ISNA(VBLookup($F974,Сектора!$B$2:$G$6725,4)),"Unknown",VBLookup($F974,Сектора!$B$2:$G$6725,4)))</f>
        <v/>
      </c>
      <c r="AD974" s="146" t="str">
        <f>IF(ISBLANK($F974),"",IF(ISNA(VBLookup($F974,Сектора!$B$2:$G$6725,3)),"Unknown",VBLookup($F974,Сектора!$B$2:$G$6725,3)))</f>
        <v/>
      </c>
      <c r="AE974" s="146" t="str">
        <f>IF(ISBLANK($F974),"",IF(ISNA(VBLookup($F974,Сектора!$B$2:$G$6725,6)),"Unknown",VBLookup($F974,Сектора!$B$2:$G$6725,6)))</f>
        <v/>
      </c>
      <c r="AF974" s="146" t="str">
        <f>IF(ISNUMBER($B974),VBLookup(WEEKDAY($B974,2),Служебный!$I$2:$J$8,2),"")</f>
        <v/>
      </c>
      <c r="AG974" s="38" t="str">
        <f t="shared" si="314"/>
        <v/>
      </c>
      <c r="AH974" s="146" t="str">
        <f>IF(ISNUMBER($B974),VBLookup(MONTH($B974),Служебный!$L$2:$M$13,2),"")</f>
        <v/>
      </c>
      <c r="AI974" s="38" t="str">
        <f t="shared" si="315"/>
        <v/>
      </c>
      <c r="AJ974" s="210" t="str">
        <f t="shared" si="316"/>
        <v/>
      </c>
      <c r="AK974" s="211" t="str">
        <f t="shared" si="307"/>
        <v/>
      </c>
      <c r="AL974" s="212" t="str">
        <f t="shared" si="317"/>
        <v/>
      </c>
      <c r="AM974" s="213" t="str">
        <f t="shared" si="320"/>
        <v/>
      </c>
      <c r="AN974" s="213" t="str">
        <f t="shared" si="318"/>
        <v/>
      </c>
      <c r="AO974" s="212" t="str">
        <f t="shared" si="319"/>
        <v/>
      </c>
    </row>
    <row r="975" spans="1:41" x14ac:dyDescent="0.25">
      <c r="A975" s="72">
        <v>974</v>
      </c>
      <c r="B975" s="214"/>
      <c r="C975" s="214"/>
      <c r="D975" s="204"/>
      <c r="E975" s="204"/>
      <c r="F975" s="151"/>
      <c r="G975" s="151"/>
      <c r="H975" s="36"/>
      <c r="I975" s="80"/>
      <c r="J975" s="80"/>
      <c r="K975" s="81"/>
      <c r="L975" s="152"/>
      <c r="M975" s="152"/>
      <c r="N975" s="215"/>
      <c r="O975" s="152"/>
      <c r="P975" s="80"/>
      <c r="Q975" s="37" t="str">
        <f t="shared" si="308"/>
        <v/>
      </c>
      <c r="R975" s="37" t="str">
        <f t="shared" si="309"/>
        <v/>
      </c>
      <c r="S975" s="37" t="str">
        <f t="shared" si="310"/>
        <v/>
      </c>
      <c r="T975" s="69" t="str">
        <f t="shared" si="311"/>
        <v/>
      </c>
      <c r="U975" s="37" t="str">
        <f t="shared" si="305"/>
        <v/>
      </c>
      <c r="V975" s="37" t="str">
        <f t="shared" si="306"/>
        <v/>
      </c>
      <c r="W975" s="206" t="str">
        <f t="shared" si="303"/>
        <v/>
      </c>
      <c r="X975" s="206" t="str">
        <f t="shared" si="304"/>
        <v/>
      </c>
      <c r="Y975" s="37" t="str">
        <f t="shared" si="301"/>
        <v/>
      </c>
      <c r="Z975" s="37" t="str">
        <f t="shared" si="302"/>
        <v/>
      </c>
      <c r="AA975" s="38" t="str">
        <f t="shared" si="312"/>
        <v/>
      </c>
      <c r="AB975" s="39" t="str">
        <f t="shared" si="313"/>
        <v/>
      </c>
      <c r="AC975" s="146" t="str">
        <f>IF(ISBLANK($F975),"",IF(ISNA(VBLookup($F975,Сектора!$B$2:$G$6725,4)),"Unknown",VBLookup($F975,Сектора!$B$2:$G$6725,4)))</f>
        <v/>
      </c>
      <c r="AD975" s="146" t="str">
        <f>IF(ISBLANK($F975),"",IF(ISNA(VBLookup($F975,Сектора!$B$2:$G$6725,3)),"Unknown",VBLookup($F975,Сектора!$B$2:$G$6725,3)))</f>
        <v/>
      </c>
      <c r="AE975" s="146" t="str">
        <f>IF(ISBLANK($F975),"",IF(ISNA(VBLookup($F975,Сектора!$B$2:$G$6725,6)),"Unknown",VBLookup($F975,Сектора!$B$2:$G$6725,6)))</f>
        <v/>
      </c>
      <c r="AF975" s="146" t="str">
        <f>IF(ISNUMBER($B975),VBLookup(WEEKDAY($B975,2),Служебный!$I$2:$J$8,2),"")</f>
        <v/>
      </c>
      <c r="AG975" s="38" t="str">
        <f t="shared" si="314"/>
        <v/>
      </c>
      <c r="AH975" s="146" t="str">
        <f>IF(ISNUMBER($B975),VBLookup(MONTH($B975),Служебный!$L$2:$M$13,2),"")</f>
        <v/>
      </c>
      <c r="AI975" s="38" t="str">
        <f t="shared" si="315"/>
        <v/>
      </c>
      <c r="AJ975" s="210" t="str">
        <f t="shared" si="316"/>
        <v/>
      </c>
      <c r="AK975" s="211" t="str">
        <f t="shared" si="307"/>
        <v/>
      </c>
      <c r="AL975" s="212" t="str">
        <f t="shared" si="317"/>
        <v/>
      </c>
      <c r="AM975" s="213" t="str">
        <f t="shared" si="320"/>
        <v/>
      </c>
      <c r="AN975" s="213" t="str">
        <f t="shared" si="318"/>
        <v/>
      </c>
      <c r="AO975" s="212" t="str">
        <f t="shared" si="319"/>
        <v/>
      </c>
    </row>
    <row r="976" spans="1:41" x14ac:dyDescent="0.25">
      <c r="A976" s="72">
        <v>975</v>
      </c>
      <c r="B976" s="214"/>
      <c r="C976" s="214"/>
      <c r="D976" s="204"/>
      <c r="E976" s="204"/>
      <c r="F976" s="151"/>
      <c r="G976" s="151"/>
      <c r="H976" s="36"/>
      <c r="I976" s="80"/>
      <c r="J976" s="80"/>
      <c r="K976" s="81"/>
      <c r="L976" s="152"/>
      <c r="M976" s="152"/>
      <c r="N976" s="215"/>
      <c r="O976" s="152"/>
      <c r="P976" s="80"/>
      <c r="Q976" s="37" t="str">
        <f t="shared" si="308"/>
        <v/>
      </c>
      <c r="R976" s="37" t="str">
        <f t="shared" si="309"/>
        <v/>
      </c>
      <c r="S976" s="37" t="str">
        <f t="shared" si="310"/>
        <v/>
      </c>
      <c r="T976" s="69" t="str">
        <f t="shared" si="311"/>
        <v/>
      </c>
      <c r="U976" s="37" t="str">
        <f t="shared" si="305"/>
        <v/>
      </c>
      <c r="V976" s="37" t="str">
        <f t="shared" si="306"/>
        <v/>
      </c>
      <c r="W976" s="206" t="str">
        <f t="shared" si="303"/>
        <v/>
      </c>
      <c r="X976" s="206" t="str">
        <f t="shared" si="304"/>
        <v/>
      </c>
      <c r="Y976" s="37" t="str">
        <f t="shared" si="301"/>
        <v/>
      </c>
      <c r="Z976" s="37" t="str">
        <f t="shared" si="302"/>
        <v/>
      </c>
      <c r="AA976" s="38" t="str">
        <f t="shared" si="312"/>
        <v/>
      </c>
      <c r="AB976" s="39" t="str">
        <f t="shared" si="313"/>
        <v/>
      </c>
      <c r="AC976" s="146" t="str">
        <f>IF(ISBLANK($F976),"",IF(ISNA(VBLookup($F976,Сектора!$B$2:$G$6725,4)),"Unknown",VBLookup($F976,Сектора!$B$2:$G$6725,4)))</f>
        <v/>
      </c>
      <c r="AD976" s="146" t="str">
        <f>IF(ISBLANK($F976),"",IF(ISNA(VBLookup($F976,Сектора!$B$2:$G$6725,3)),"Unknown",VBLookup($F976,Сектора!$B$2:$G$6725,3)))</f>
        <v/>
      </c>
      <c r="AE976" s="146" t="str">
        <f>IF(ISBLANK($F976),"",IF(ISNA(VBLookup($F976,Сектора!$B$2:$G$6725,6)),"Unknown",VBLookup($F976,Сектора!$B$2:$G$6725,6)))</f>
        <v/>
      </c>
      <c r="AF976" s="146" t="str">
        <f>IF(ISNUMBER($B976),VBLookup(WEEKDAY($B976,2),Служебный!$I$2:$J$8,2),"")</f>
        <v/>
      </c>
      <c r="AG976" s="38" t="str">
        <f t="shared" si="314"/>
        <v/>
      </c>
      <c r="AH976" s="146" t="str">
        <f>IF(ISNUMBER($B976),VBLookup(MONTH($B976),Служебный!$L$2:$M$13,2),"")</f>
        <v/>
      </c>
      <c r="AI976" s="38" t="str">
        <f t="shared" si="315"/>
        <v/>
      </c>
      <c r="AJ976" s="210" t="str">
        <f t="shared" si="316"/>
        <v/>
      </c>
      <c r="AK976" s="211" t="str">
        <f t="shared" si="307"/>
        <v/>
      </c>
      <c r="AL976" s="212" t="str">
        <f t="shared" si="317"/>
        <v/>
      </c>
      <c r="AM976" s="213" t="str">
        <f t="shared" si="320"/>
        <v/>
      </c>
      <c r="AN976" s="213" t="str">
        <f t="shared" si="318"/>
        <v/>
      </c>
      <c r="AO976" s="212" t="str">
        <f t="shared" si="319"/>
        <v/>
      </c>
    </row>
    <row r="977" spans="1:41" x14ac:dyDescent="0.25">
      <c r="A977" s="72">
        <v>976</v>
      </c>
      <c r="B977" s="214"/>
      <c r="C977" s="214"/>
      <c r="D977" s="204"/>
      <c r="E977" s="204"/>
      <c r="F977" s="151"/>
      <c r="G977" s="151"/>
      <c r="H977" s="36"/>
      <c r="I977" s="80"/>
      <c r="J977" s="80"/>
      <c r="K977" s="81"/>
      <c r="L977" s="152"/>
      <c r="M977" s="152"/>
      <c r="N977" s="215"/>
      <c r="O977" s="152"/>
      <c r="P977" s="80"/>
      <c r="Q977" s="37" t="str">
        <f t="shared" si="308"/>
        <v/>
      </c>
      <c r="R977" s="37" t="str">
        <f t="shared" si="309"/>
        <v/>
      </c>
      <c r="S977" s="37" t="str">
        <f t="shared" si="310"/>
        <v/>
      </c>
      <c r="T977" s="69" t="str">
        <f t="shared" si="311"/>
        <v/>
      </c>
      <c r="U977" s="37" t="str">
        <f t="shared" si="305"/>
        <v/>
      </c>
      <c r="V977" s="37" t="str">
        <f t="shared" si="306"/>
        <v/>
      </c>
      <c r="W977" s="206" t="str">
        <f t="shared" si="303"/>
        <v/>
      </c>
      <c r="X977" s="206" t="str">
        <f t="shared" si="304"/>
        <v/>
      </c>
      <c r="Y977" s="37" t="str">
        <f t="shared" si="301"/>
        <v/>
      </c>
      <c r="Z977" s="37" t="str">
        <f t="shared" si="302"/>
        <v/>
      </c>
      <c r="AA977" s="38" t="str">
        <f t="shared" si="312"/>
        <v/>
      </c>
      <c r="AB977" s="39" t="str">
        <f t="shared" si="313"/>
        <v/>
      </c>
      <c r="AC977" s="146" t="str">
        <f>IF(ISBLANK($F977),"",IF(ISNA(VBLookup($F977,Сектора!$B$2:$G$6725,4)),"Unknown",VBLookup($F977,Сектора!$B$2:$G$6725,4)))</f>
        <v/>
      </c>
      <c r="AD977" s="146" t="str">
        <f>IF(ISBLANK($F977),"",IF(ISNA(VBLookup($F977,Сектора!$B$2:$G$6725,3)),"Unknown",VBLookup($F977,Сектора!$B$2:$G$6725,3)))</f>
        <v/>
      </c>
      <c r="AE977" s="146" t="str">
        <f>IF(ISBLANK($F977),"",IF(ISNA(VBLookup($F977,Сектора!$B$2:$G$6725,6)),"Unknown",VBLookup($F977,Сектора!$B$2:$G$6725,6)))</f>
        <v/>
      </c>
      <c r="AF977" s="146" t="str">
        <f>IF(ISNUMBER($B977),VBLookup(WEEKDAY($B977,2),Служебный!$I$2:$J$8,2),"")</f>
        <v/>
      </c>
      <c r="AG977" s="38" t="str">
        <f t="shared" si="314"/>
        <v/>
      </c>
      <c r="AH977" s="146" t="str">
        <f>IF(ISNUMBER($B977),VBLookup(MONTH($B977),Служебный!$L$2:$M$13,2),"")</f>
        <v/>
      </c>
      <c r="AI977" s="38" t="str">
        <f t="shared" si="315"/>
        <v/>
      </c>
      <c r="AJ977" s="210" t="str">
        <f t="shared" si="316"/>
        <v/>
      </c>
      <c r="AK977" s="211" t="str">
        <f t="shared" si="307"/>
        <v/>
      </c>
      <c r="AL977" s="212" t="str">
        <f t="shared" si="317"/>
        <v/>
      </c>
      <c r="AM977" s="213" t="str">
        <f t="shared" si="320"/>
        <v/>
      </c>
      <c r="AN977" s="213" t="str">
        <f t="shared" si="318"/>
        <v/>
      </c>
      <c r="AO977" s="212" t="str">
        <f t="shared" si="319"/>
        <v/>
      </c>
    </row>
    <row r="978" spans="1:41" x14ac:dyDescent="0.25">
      <c r="A978" s="72">
        <v>977</v>
      </c>
      <c r="B978" s="214"/>
      <c r="C978" s="214"/>
      <c r="D978" s="204"/>
      <c r="E978" s="204"/>
      <c r="F978" s="151"/>
      <c r="G978" s="151"/>
      <c r="H978" s="36"/>
      <c r="I978" s="80"/>
      <c r="J978" s="80"/>
      <c r="K978" s="81"/>
      <c r="L978" s="152"/>
      <c r="M978" s="152"/>
      <c r="N978" s="215"/>
      <c r="O978" s="152"/>
      <c r="P978" s="80"/>
      <c r="Q978" s="37" t="str">
        <f t="shared" si="308"/>
        <v/>
      </c>
      <c r="R978" s="37" t="str">
        <f t="shared" si="309"/>
        <v/>
      </c>
      <c r="S978" s="37" t="str">
        <f t="shared" si="310"/>
        <v/>
      </c>
      <c r="T978" s="69" t="str">
        <f t="shared" si="311"/>
        <v/>
      </c>
      <c r="U978" s="37" t="str">
        <f t="shared" si="305"/>
        <v/>
      </c>
      <c r="V978" s="37" t="str">
        <f t="shared" si="306"/>
        <v/>
      </c>
      <c r="W978" s="206" t="str">
        <f t="shared" si="303"/>
        <v/>
      </c>
      <c r="X978" s="206" t="str">
        <f t="shared" si="304"/>
        <v/>
      </c>
      <c r="Y978" s="37" t="str">
        <f t="shared" si="301"/>
        <v/>
      </c>
      <c r="Z978" s="37" t="str">
        <f t="shared" si="302"/>
        <v/>
      </c>
      <c r="AA978" s="38" t="str">
        <f t="shared" si="312"/>
        <v/>
      </c>
      <c r="AB978" s="39" t="str">
        <f t="shared" si="313"/>
        <v/>
      </c>
      <c r="AC978" s="146" t="str">
        <f>IF(ISBLANK($F978),"",IF(ISNA(VBLookup($F978,Сектора!$B$2:$G$6725,4)),"Unknown",VBLookup($F978,Сектора!$B$2:$G$6725,4)))</f>
        <v/>
      </c>
      <c r="AD978" s="146" t="str">
        <f>IF(ISBLANK($F978),"",IF(ISNA(VBLookup($F978,Сектора!$B$2:$G$6725,3)),"Unknown",VBLookup($F978,Сектора!$B$2:$G$6725,3)))</f>
        <v/>
      </c>
      <c r="AE978" s="146" t="str">
        <f>IF(ISBLANK($F978),"",IF(ISNA(VBLookup($F978,Сектора!$B$2:$G$6725,6)),"Unknown",VBLookup($F978,Сектора!$B$2:$G$6725,6)))</f>
        <v/>
      </c>
      <c r="AF978" s="146" t="str">
        <f>IF(ISNUMBER($B978),VBLookup(WEEKDAY($B978,2),Служебный!$I$2:$J$8,2),"")</f>
        <v/>
      </c>
      <c r="AG978" s="38" t="str">
        <f t="shared" si="314"/>
        <v/>
      </c>
      <c r="AH978" s="146" t="str">
        <f>IF(ISNUMBER($B978),VBLookup(MONTH($B978),Служебный!$L$2:$M$13,2),"")</f>
        <v/>
      </c>
      <c r="AI978" s="38" t="str">
        <f t="shared" si="315"/>
        <v/>
      </c>
      <c r="AJ978" s="210" t="str">
        <f t="shared" si="316"/>
        <v/>
      </c>
      <c r="AK978" s="211" t="str">
        <f t="shared" si="307"/>
        <v/>
      </c>
      <c r="AL978" s="212" t="str">
        <f t="shared" si="317"/>
        <v/>
      </c>
      <c r="AM978" s="213" t="str">
        <f t="shared" si="320"/>
        <v/>
      </c>
      <c r="AN978" s="213" t="str">
        <f t="shared" si="318"/>
        <v/>
      </c>
      <c r="AO978" s="212" t="str">
        <f t="shared" si="319"/>
        <v/>
      </c>
    </row>
    <row r="979" spans="1:41" x14ac:dyDescent="0.25">
      <c r="A979" s="72">
        <v>978</v>
      </c>
      <c r="B979" s="214"/>
      <c r="C979" s="214"/>
      <c r="D979" s="204"/>
      <c r="E979" s="204"/>
      <c r="F979" s="151"/>
      <c r="G979" s="151"/>
      <c r="H979" s="36"/>
      <c r="I979" s="80"/>
      <c r="J979" s="80"/>
      <c r="K979" s="81"/>
      <c r="L979" s="152"/>
      <c r="M979" s="152"/>
      <c r="N979" s="215"/>
      <c r="O979" s="152"/>
      <c r="P979" s="80"/>
      <c r="Q979" s="37" t="str">
        <f t="shared" si="308"/>
        <v/>
      </c>
      <c r="R979" s="37" t="str">
        <f t="shared" si="309"/>
        <v/>
      </c>
      <c r="S979" s="37" t="str">
        <f t="shared" si="310"/>
        <v/>
      </c>
      <c r="T979" s="69" t="str">
        <f t="shared" si="311"/>
        <v/>
      </c>
      <c r="U979" s="37" t="str">
        <f t="shared" si="305"/>
        <v/>
      </c>
      <c r="V979" s="37" t="str">
        <f t="shared" si="306"/>
        <v/>
      </c>
      <c r="W979" s="206" t="str">
        <f t="shared" si="303"/>
        <v/>
      </c>
      <c r="X979" s="206" t="str">
        <f t="shared" si="304"/>
        <v/>
      </c>
      <c r="Y979" s="37" t="str">
        <f t="shared" si="301"/>
        <v/>
      </c>
      <c r="Z979" s="37" t="str">
        <f t="shared" si="302"/>
        <v/>
      </c>
      <c r="AA979" s="38" t="str">
        <f t="shared" si="312"/>
        <v/>
      </c>
      <c r="AB979" s="39" t="str">
        <f t="shared" si="313"/>
        <v/>
      </c>
      <c r="AC979" s="146" t="str">
        <f>IF(ISBLANK($F979),"",IF(ISNA(VBLookup($F979,Сектора!$B$2:$G$6725,4)),"Unknown",VBLookup($F979,Сектора!$B$2:$G$6725,4)))</f>
        <v/>
      </c>
      <c r="AD979" s="146" t="str">
        <f>IF(ISBLANK($F979),"",IF(ISNA(VBLookup($F979,Сектора!$B$2:$G$6725,3)),"Unknown",VBLookup($F979,Сектора!$B$2:$G$6725,3)))</f>
        <v/>
      </c>
      <c r="AE979" s="146" t="str">
        <f>IF(ISBLANK($F979),"",IF(ISNA(VBLookup($F979,Сектора!$B$2:$G$6725,6)),"Unknown",VBLookup($F979,Сектора!$B$2:$G$6725,6)))</f>
        <v/>
      </c>
      <c r="AF979" s="146" t="str">
        <f>IF(ISNUMBER($B979),VBLookup(WEEKDAY($B979,2),Служебный!$I$2:$J$8,2),"")</f>
        <v/>
      </c>
      <c r="AG979" s="38" t="str">
        <f t="shared" si="314"/>
        <v/>
      </c>
      <c r="AH979" s="146" t="str">
        <f>IF(ISNUMBER($B979),VBLookup(MONTH($B979),Служебный!$L$2:$M$13,2),"")</f>
        <v/>
      </c>
      <c r="AI979" s="38" t="str">
        <f t="shared" si="315"/>
        <v/>
      </c>
      <c r="AJ979" s="210" t="str">
        <f t="shared" si="316"/>
        <v/>
      </c>
      <c r="AK979" s="211" t="str">
        <f t="shared" si="307"/>
        <v/>
      </c>
      <c r="AL979" s="212" t="str">
        <f t="shared" si="317"/>
        <v/>
      </c>
      <c r="AM979" s="213" t="str">
        <f t="shared" si="320"/>
        <v/>
      </c>
      <c r="AN979" s="213" t="str">
        <f t="shared" si="318"/>
        <v/>
      </c>
      <c r="AO979" s="212" t="str">
        <f t="shared" si="319"/>
        <v/>
      </c>
    </row>
    <row r="980" spans="1:41" x14ac:dyDescent="0.25">
      <c r="A980" s="72">
        <v>979</v>
      </c>
      <c r="B980" s="214"/>
      <c r="C980" s="214"/>
      <c r="D980" s="204"/>
      <c r="E980" s="204"/>
      <c r="F980" s="151"/>
      <c r="G980" s="151"/>
      <c r="H980" s="36"/>
      <c r="I980" s="80"/>
      <c r="J980" s="80"/>
      <c r="K980" s="81"/>
      <c r="L980" s="152"/>
      <c r="M980" s="152"/>
      <c r="N980" s="215"/>
      <c r="O980" s="152"/>
      <c r="P980" s="80"/>
      <c r="Q980" s="37" t="str">
        <f t="shared" si="308"/>
        <v/>
      </c>
      <c r="R980" s="37" t="str">
        <f t="shared" si="309"/>
        <v/>
      </c>
      <c r="S980" s="37" t="str">
        <f t="shared" si="310"/>
        <v/>
      </c>
      <c r="T980" s="69" t="str">
        <f t="shared" si="311"/>
        <v/>
      </c>
      <c r="U980" s="37" t="str">
        <f t="shared" si="305"/>
        <v/>
      </c>
      <c r="V980" s="37" t="str">
        <f t="shared" si="306"/>
        <v/>
      </c>
      <c r="W980" s="206" t="str">
        <f t="shared" si="303"/>
        <v/>
      </c>
      <c r="X980" s="206" t="str">
        <f t="shared" si="304"/>
        <v/>
      </c>
      <c r="Y980" s="37" t="str">
        <f t="shared" si="301"/>
        <v/>
      </c>
      <c r="Z980" s="37" t="str">
        <f t="shared" si="302"/>
        <v/>
      </c>
      <c r="AA980" s="38" t="str">
        <f t="shared" si="312"/>
        <v/>
      </c>
      <c r="AB980" s="39" t="str">
        <f t="shared" si="313"/>
        <v/>
      </c>
      <c r="AC980" s="146" t="str">
        <f>IF(ISBLANK($F980),"",IF(ISNA(VBLookup($F980,Сектора!$B$2:$G$6725,4)),"Unknown",VBLookup($F980,Сектора!$B$2:$G$6725,4)))</f>
        <v/>
      </c>
      <c r="AD980" s="146" t="str">
        <f>IF(ISBLANK($F980),"",IF(ISNA(VBLookup($F980,Сектора!$B$2:$G$6725,3)),"Unknown",VBLookup($F980,Сектора!$B$2:$G$6725,3)))</f>
        <v/>
      </c>
      <c r="AE980" s="146" t="str">
        <f>IF(ISBLANK($F980),"",IF(ISNA(VBLookup($F980,Сектора!$B$2:$G$6725,6)),"Unknown",VBLookup($F980,Сектора!$B$2:$G$6725,6)))</f>
        <v/>
      </c>
      <c r="AF980" s="146" t="str">
        <f>IF(ISNUMBER($B980),VBLookup(WEEKDAY($B980,2),Служебный!$I$2:$J$8,2),"")</f>
        <v/>
      </c>
      <c r="AG980" s="38" t="str">
        <f t="shared" si="314"/>
        <v/>
      </c>
      <c r="AH980" s="146" t="str">
        <f>IF(ISNUMBER($B980),VBLookup(MONTH($B980),Служебный!$L$2:$M$13,2),"")</f>
        <v/>
      </c>
      <c r="AI980" s="38" t="str">
        <f t="shared" si="315"/>
        <v/>
      </c>
      <c r="AJ980" s="210" t="str">
        <f t="shared" si="316"/>
        <v/>
      </c>
      <c r="AK980" s="211" t="str">
        <f t="shared" si="307"/>
        <v/>
      </c>
      <c r="AL980" s="212" t="str">
        <f t="shared" si="317"/>
        <v/>
      </c>
      <c r="AM980" s="213" t="str">
        <f t="shared" si="320"/>
        <v/>
      </c>
      <c r="AN980" s="213" t="str">
        <f t="shared" si="318"/>
        <v/>
      </c>
      <c r="AO980" s="212" t="str">
        <f t="shared" si="319"/>
        <v/>
      </c>
    </row>
    <row r="981" spans="1:41" x14ac:dyDescent="0.25">
      <c r="A981" s="72">
        <v>980</v>
      </c>
      <c r="B981" s="214"/>
      <c r="C981" s="214"/>
      <c r="D981" s="204"/>
      <c r="E981" s="204"/>
      <c r="F981" s="151"/>
      <c r="G981" s="151"/>
      <c r="H981" s="36"/>
      <c r="I981" s="80"/>
      <c r="J981" s="80"/>
      <c r="K981" s="81"/>
      <c r="L981" s="152"/>
      <c r="M981" s="152"/>
      <c r="N981" s="215"/>
      <c r="O981" s="152"/>
      <c r="P981" s="80"/>
      <c r="Q981" s="37" t="str">
        <f t="shared" si="308"/>
        <v/>
      </c>
      <c r="R981" s="37" t="str">
        <f t="shared" si="309"/>
        <v/>
      </c>
      <c r="S981" s="37" t="str">
        <f t="shared" si="310"/>
        <v/>
      </c>
      <c r="T981" s="69" t="str">
        <f t="shared" si="311"/>
        <v/>
      </c>
      <c r="U981" s="37" t="str">
        <f t="shared" si="305"/>
        <v/>
      </c>
      <c r="V981" s="37" t="str">
        <f t="shared" si="306"/>
        <v/>
      </c>
      <c r="W981" s="206" t="str">
        <f t="shared" si="303"/>
        <v/>
      </c>
      <c r="X981" s="206" t="str">
        <f t="shared" si="304"/>
        <v/>
      </c>
      <c r="Y981" s="37" t="str">
        <f t="shared" si="301"/>
        <v/>
      </c>
      <c r="Z981" s="37" t="str">
        <f t="shared" si="302"/>
        <v/>
      </c>
      <c r="AA981" s="38" t="str">
        <f t="shared" si="312"/>
        <v/>
      </c>
      <c r="AB981" s="39" t="str">
        <f t="shared" si="313"/>
        <v/>
      </c>
      <c r="AC981" s="146" t="str">
        <f>IF(ISBLANK($F981),"",IF(ISNA(VBLookup($F981,Сектора!$B$2:$G$6725,4)),"Unknown",VBLookup($F981,Сектора!$B$2:$G$6725,4)))</f>
        <v/>
      </c>
      <c r="AD981" s="146" t="str">
        <f>IF(ISBLANK($F981),"",IF(ISNA(VBLookup($F981,Сектора!$B$2:$G$6725,3)),"Unknown",VBLookup($F981,Сектора!$B$2:$G$6725,3)))</f>
        <v/>
      </c>
      <c r="AE981" s="146" t="str">
        <f>IF(ISBLANK($F981),"",IF(ISNA(VBLookup($F981,Сектора!$B$2:$G$6725,6)),"Unknown",VBLookup($F981,Сектора!$B$2:$G$6725,6)))</f>
        <v/>
      </c>
      <c r="AF981" s="146" t="str">
        <f>IF(ISNUMBER($B981),VBLookup(WEEKDAY($B981,2),Служебный!$I$2:$J$8,2),"")</f>
        <v/>
      </c>
      <c r="AG981" s="38" t="str">
        <f t="shared" si="314"/>
        <v/>
      </c>
      <c r="AH981" s="146" t="str">
        <f>IF(ISNUMBER($B981),VBLookup(MONTH($B981),Служебный!$L$2:$M$13,2),"")</f>
        <v/>
      </c>
      <c r="AI981" s="38" t="str">
        <f t="shared" si="315"/>
        <v/>
      </c>
      <c r="AJ981" s="210" t="str">
        <f t="shared" si="316"/>
        <v/>
      </c>
      <c r="AK981" s="211" t="str">
        <f t="shared" si="307"/>
        <v/>
      </c>
      <c r="AL981" s="212" t="str">
        <f t="shared" si="317"/>
        <v/>
      </c>
      <c r="AM981" s="213" t="str">
        <f t="shared" si="320"/>
        <v/>
      </c>
      <c r="AN981" s="213" t="str">
        <f t="shared" si="318"/>
        <v/>
      </c>
      <c r="AO981" s="212" t="str">
        <f t="shared" si="319"/>
        <v/>
      </c>
    </row>
    <row r="982" spans="1:41" x14ac:dyDescent="0.25">
      <c r="A982" s="72">
        <v>981</v>
      </c>
      <c r="B982" s="214"/>
      <c r="C982" s="214"/>
      <c r="D982" s="204"/>
      <c r="E982" s="204"/>
      <c r="F982" s="151"/>
      <c r="G982" s="151"/>
      <c r="H982" s="36"/>
      <c r="I982" s="80"/>
      <c r="J982" s="80"/>
      <c r="K982" s="81"/>
      <c r="L982" s="152"/>
      <c r="M982" s="152"/>
      <c r="N982" s="215"/>
      <c r="O982" s="152"/>
      <c r="P982" s="80"/>
      <c r="Q982" s="37" t="str">
        <f t="shared" si="308"/>
        <v/>
      </c>
      <c r="R982" s="37" t="str">
        <f t="shared" si="309"/>
        <v/>
      </c>
      <c r="S982" s="37" t="str">
        <f t="shared" si="310"/>
        <v/>
      </c>
      <c r="T982" s="69" t="str">
        <f t="shared" si="311"/>
        <v/>
      </c>
      <c r="U982" s="37" t="str">
        <f t="shared" si="305"/>
        <v/>
      </c>
      <c r="V982" s="37" t="str">
        <f t="shared" si="306"/>
        <v/>
      </c>
      <c r="W982" s="206" t="str">
        <f t="shared" si="303"/>
        <v/>
      </c>
      <c r="X982" s="206" t="str">
        <f t="shared" si="304"/>
        <v/>
      </c>
      <c r="Y982" s="37" t="str">
        <f t="shared" ref="Y982:Y1000" si="321">IF(AND(ISNUMBER($Y981),ISNUMBER($U982)),$Y981+$U982,"")</f>
        <v/>
      </c>
      <c r="Z982" s="37" t="str">
        <f t="shared" ref="Z982:Z1000" si="322">IF(AND(ISNUMBER($Z981),ISNUMBER($V982)),$Z981+$V982,"")</f>
        <v/>
      </c>
      <c r="AA982" s="38" t="str">
        <f t="shared" si="312"/>
        <v/>
      </c>
      <c r="AB982" s="39" t="str">
        <f t="shared" si="313"/>
        <v/>
      </c>
      <c r="AC982" s="146" t="str">
        <f>IF(ISBLANK($F982),"",IF(ISNA(VBLookup($F982,Сектора!$B$2:$G$6725,4)),"Unknown",VBLookup($F982,Сектора!$B$2:$G$6725,4)))</f>
        <v/>
      </c>
      <c r="AD982" s="146" t="str">
        <f>IF(ISBLANK($F982),"",IF(ISNA(VBLookup($F982,Сектора!$B$2:$G$6725,3)),"Unknown",VBLookup($F982,Сектора!$B$2:$G$6725,3)))</f>
        <v/>
      </c>
      <c r="AE982" s="146" t="str">
        <f>IF(ISBLANK($F982),"",IF(ISNA(VBLookup($F982,Сектора!$B$2:$G$6725,6)),"Unknown",VBLookup($F982,Сектора!$B$2:$G$6725,6)))</f>
        <v/>
      </c>
      <c r="AF982" s="146" t="str">
        <f>IF(ISNUMBER($B982),VBLookup(WEEKDAY($B982,2),Служебный!$I$2:$J$8,2),"")</f>
        <v/>
      </c>
      <c r="AG982" s="38" t="str">
        <f t="shared" si="314"/>
        <v/>
      </c>
      <c r="AH982" s="146" t="str">
        <f>IF(ISNUMBER($B982),VBLookup(MONTH($B982),Служебный!$L$2:$M$13,2),"")</f>
        <v/>
      </c>
      <c r="AI982" s="38" t="str">
        <f t="shared" si="315"/>
        <v/>
      </c>
      <c r="AJ982" s="210" t="str">
        <f t="shared" si="316"/>
        <v/>
      </c>
      <c r="AK982" s="211" t="str">
        <f t="shared" si="307"/>
        <v/>
      </c>
      <c r="AL982" s="212" t="str">
        <f t="shared" si="317"/>
        <v/>
      </c>
      <c r="AM982" s="213" t="str">
        <f t="shared" si="320"/>
        <v/>
      </c>
      <c r="AN982" s="213" t="str">
        <f t="shared" si="318"/>
        <v/>
      </c>
      <c r="AO982" s="212" t="str">
        <f t="shared" si="319"/>
        <v/>
      </c>
    </row>
    <row r="983" spans="1:41" x14ac:dyDescent="0.25">
      <c r="A983" s="72">
        <v>982</v>
      </c>
      <c r="B983" s="214"/>
      <c r="C983" s="214"/>
      <c r="D983" s="204"/>
      <c r="E983" s="204"/>
      <c r="F983" s="151"/>
      <c r="G983" s="151"/>
      <c r="H983" s="36"/>
      <c r="I983" s="80"/>
      <c r="J983" s="80"/>
      <c r="K983" s="81"/>
      <c r="L983" s="152"/>
      <c r="M983" s="152"/>
      <c r="N983" s="215"/>
      <c r="O983" s="152"/>
      <c r="P983" s="80"/>
      <c r="Q983" s="37" t="str">
        <f t="shared" si="308"/>
        <v/>
      </c>
      <c r="R983" s="37" t="str">
        <f t="shared" si="309"/>
        <v/>
      </c>
      <c r="S983" s="37" t="str">
        <f t="shared" si="310"/>
        <v/>
      </c>
      <c r="T983" s="69" t="str">
        <f t="shared" si="311"/>
        <v/>
      </c>
      <c r="U983" s="37" t="str">
        <f t="shared" si="305"/>
        <v/>
      </c>
      <c r="V983" s="37" t="str">
        <f t="shared" si="306"/>
        <v/>
      </c>
      <c r="W983" s="206" t="str">
        <f t="shared" si="303"/>
        <v/>
      </c>
      <c r="X983" s="206" t="str">
        <f t="shared" si="304"/>
        <v/>
      </c>
      <c r="Y983" s="37" t="str">
        <f t="shared" si="321"/>
        <v/>
      </c>
      <c r="Z983" s="37" t="str">
        <f t="shared" si="322"/>
        <v/>
      </c>
      <c r="AA983" s="38" t="str">
        <f t="shared" si="312"/>
        <v/>
      </c>
      <c r="AB983" s="39" t="str">
        <f t="shared" si="313"/>
        <v/>
      </c>
      <c r="AC983" s="146" t="str">
        <f>IF(ISBLANK($F983),"",IF(ISNA(VBLookup($F983,Сектора!$B$2:$G$6725,4)),"Unknown",VBLookup($F983,Сектора!$B$2:$G$6725,4)))</f>
        <v/>
      </c>
      <c r="AD983" s="146" t="str">
        <f>IF(ISBLANK($F983),"",IF(ISNA(VBLookup($F983,Сектора!$B$2:$G$6725,3)),"Unknown",VBLookup($F983,Сектора!$B$2:$G$6725,3)))</f>
        <v/>
      </c>
      <c r="AE983" s="146" t="str">
        <f>IF(ISBLANK($F983),"",IF(ISNA(VBLookup($F983,Сектора!$B$2:$G$6725,6)),"Unknown",VBLookup($F983,Сектора!$B$2:$G$6725,6)))</f>
        <v/>
      </c>
      <c r="AF983" s="146" t="str">
        <f>IF(ISNUMBER($B983),VBLookup(WEEKDAY($B983,2),Служебный!$I$2:$J$8,2),"")</f>
        <v/>
      </c>
      <c r="AG983" s="38" t="str">
        <f t="shared" si="314"/>
        <v/>
      </c>
      <c r="AH983" s="146" t="str">
        <f>IF(ISNUMBER($B983),VBLookup(MONTH($B983),Служебный!$L$2:$M$13,2),"")</f>
        <v/>
      </c>
      <c r="AI983" s="38" t="str">
        <f t="shared" si="315"/>
        <v/>
      </c>
      <c r="AJ983" s="210" t="str">
        <f t="shared" si="316"/>
        <v/>
      </c>
      <c r="AK983" s="211" t="str">
        <f t="shared" si="307"/>
        <v/>
      </c>
      <c r="AL983" s="212" t="str">
        <f t="shared" si="317"/>
        <v/>
      </c>
      <c r="AM983" s="213" t="str">
        <f t="shared" si="320"/>
        <v/>
      </c>
      <c r="AN983" s="213" t="str">
        <f t="shared" si="318"/>
        <v/>
      </c>
      <c r="AO983" s="212" t="str">
        <f t="shared" si="319"/>
        <v/>
      </c>
    </row>
    <row r="984" spans="1:41" x14ac:dyDescent="0.25">
      <c r="A984" s="72">
        <v>983</v>
      </c>
      <c r="B984" s="214"/>
      <c r="C984" s="214"/>
      <c r="D984" s="204"/>
      <c r="E984" s="204"/>
      <c r="F984" s="151"/>
      <c r="G984" s="151"/>
      <c r="H984" s="36"/>
      <c r="I984" s="80"/>
      <c r="J984" s="80"/>
      <c r="K984" s="81"/>
      <c r="L984" s="152"/>
      <c r="M984" s="152"/>
      <c r="N984" s="215"/>
      <c r="O984" s="152"/>
      <c r="P984" s="80"/>
      <c r="Q984" s="37" t="str">
        <f t="shared" si="308"/>
        <v/>
      </c>
      <c r="R984" s="37" t="str">
        <f t="shared" si="309"/>
        <v/>
      </c>
      <c r="S984" s="37" t="str">
        <f t="shared" si="310"/>
        <v/>
      </c>
      <c r="T984" s="69" t="str">
        <f t="shared" si="311"/>
        <v/>
      </c>
      <c r="U984" s="37" t="str">
        <f t="shared" si="305"/>
        <v/>
      </c>
      <c r="V984" s="37" t="str">
        <f t="shared" si="306"/>
        <v/>
      </c>
      <c r="W984" s="206" t="str">
        <f t="shared" si="303"/>
        <v/>
      </c>
      <c r="X984" s="206" t="str">
        <f t="shared" si="304"/>
        <v/>
      </c>
      <c r="Y984" s="37" t="str">
        <f t="shared" si="321"/>
        <v/>
      </c>
      <c r="Z984" s="37" t="str">
        <f t="shared" si="322"/>
        <v/>
      </c>
      <c r="AA984" s="38" t="str">
        <f t="shared" si="312"/>
        <v/>
      </c>
      <c r="AB984" s="39" t="str">
        <f t="shared" si="313"/>
        <v/>
      </c>
      <c r="AC984" s="146" t="str">
        <f>IF(ISBLANK($F984),"",IF(ISNA(VBLookup($F984,Сектора!$B$2:$G$6725,4)),"Unknown",VBLookup($F984,Сектора!$B$2:$G$6725,4)))</f>
        <v/>
      </c>
      <c r="AD984" s="146" t="str">
        <f>IF(ISBLANK($F984),"",IF(ISNA(VBLookup($F984,Сектора!$B$2:$G$6725,3)),"Unknown",VBLookup($F984,Сектора!$B$2:$G$6725,3)))</f>
        <v/>
      </c>
      <c r="AE984" s="146" t="str">
        <f>IF(ISBLANK($F984),"",IF(ISNA(VBLookup($F984,Сектора!$B$2:$G$6725,6)),"Unknown",VBLookup($F984,Сектора!$B$2:$G$6725,6)))</f>
        <v/>
      </c>
      <c r="AF984" s="146" t="str">
        <f>IF(ISNUMBER($B984),VBLookup(WEEKDAY($B984,2),Служебный!$I$2:$J$8,2),"")</f>
        <v/>
      </c>
      <c r="AG984" s="38" t="str">
        <f t="shared" si="314"/>
        <v/>
      </c>
      <c r="AH984" s="146" t="str">
        <f>IF(ISNUMBER($B984),VBLookup(MONTH($B984),Служебный!$L$2:$M$13,2),"")</f>
        <v/>
      </c>
      <c r="AI984" s="38" t="str">
        <f t="shared" si="315"/>
        <v/>
      </c>
      <c r="AJ984" s="210" t="str">
        <f t="shared" si="316"/>
        <v/>
      </c>
      <c r="AK984" s="211" t="str">
        <f t="shared" si="307"/>
        <v/>
      </c>
      <c r="AL984" s="212" t="str">
        <f t="shared" si="317"/>
        <v/>
      </c>
      <c r="AM984" s="213" t="str">
        <f t="shared" si="320"/>
        <v/>
      </c>
      <c r="AN984" s="213" t="str">
        <f t="shared" si="318"/>
        <v/>
      </c>
      <c r="AO984" s="212" t="str">
        <f t="shared" si="319"/>
        <v/>
      </c>
    </row>
    <row r="985" spans="1:41" x14ac:dyDescent="0.25">
      <c r="A985" s="72">
        <v>984</v>
      </c>
      <c r="B985" s="214"/>
      <c r="C985" s="214"/>
      <c r="D985" s="204"/>
      <c r="E985" s="204"/>
      <c r="F985" s="151"/>
      <c r="G985" s="151"/>
      <c r="H985" s="36"/>
      <c r="I985" s="80"/>
      <c r="J985" s="80"/>
      <c r="K985" s="81"/>
      <c r="L985" s="152"/>
      <c r="M985" s="152"/>
      <c r="N985" s="215"/>
      <c r="O985" s="152"/>
      <c r="P985" s="80"/>
      <c r="Q985" s="37" t="str">
        <f t="shared" si="308"/>
        <v/>
      </c>
      <c r="R985" s="37" t="str">
        <f t="shared" si="309"/>
        <v/>
      </c>
      <c r="S985" s="37" t="str">
        <f t="shared" si="310"/>
        <v/>
      </c>
      <c r="T985" s="69" t="str">
        <f t="shared" si="311"/>
        <v/>
      </c>
      <c r="U985" s="37" t="str">
        <f t="shared" si="305"/>
        <v/>
      </c>
      <c r="V985" s="37" t="str">
        <f t="shared" si="306"/>
        <v/>
      </c>
      <c r="W985" s="206" t="str">
        <f t="shared" ref="W985:W1000" si="323">IF(AND(ISNUMBER($Y984),ISNUMBER($U985)),IF($Y984&gt;0,$U985/$Y984,0),"")</f>
        <v/>
      </c>
      <c r="X985" s="206" t="str">
        <f t="shared" ref="X985:X1000" si="324">IF(AND(ISNUMBER($Z984),ISNUMBER($V985)),IF($Z984&gt;0,$V985/$Z984,0),"")</f>
        <v/>
      </c>
      <c r="Y985" s="37" t="str">
        <f t="shared" si="321"/>
        <v/>
      </c>
      <c r="Z985" s="37" t="str">
        <f t="shared" si="322"/>
        <v/>
      </c>
      <c r="AA985" s="38" t="str">
        <f t="shared" si="312"/>
        <v/>
      </c>
      <c r="AB985" s="39" t="str">
        <f t="shared" si="313"/>
        <v/>
      </c>
      <c r="AC985" s="146" t="str">
        <f>IF(ISBLANK($F985),"",IF(ISNA(VBLookup($F985,Сектора!$B$2:$G$6725,4)),"Unknown",VBLookup($F985,Сектора!$B$2:$G$6725,4)))</f>
        <v/>
      </c>
      <c r="AD985" s="146" t="str">
        <f>IF(ISBLANK($F985),"",IF(ISNA(VBLookup($F985,Сектора!$B$2:$G$6725,3)),"Unknown",VBLookup($F985,Сектора!$B$2:$G$6725,3)))</f>
        <v/>
      </c>
      <c r="AE985" s="146" t="str">
        <f>IF(ISBLANK($F985),"",IF(ISNA(VBLookup($F985,Сектора!$B$2:$G$6725,6)),"Unknown",VBLookup($F985,Сектора!$B$2:$G$6725,6)))</f>
        <v/>
      </c>
      <c r="AF985" s="146" t="str">
        <f>IF(ISNUMBER($B985),VBLookup(WEEKDAY($B985,2),Служебный!$I$2:$J$8,2),"")</f>
        <v/>
      </c>
      <c r="AG985" s="38" t="str">
        <f t="shared" si="314"/>
        <v/>
      </c>
      <c r="AH985" s="146" t="str">
        <f>IF(ISNUMBER($B985),VBLookup(MONTH($B985),Служебный!$L$2:$M$13,2),"")</f>
        <v/>
      </c>
      <c r="AI985" s="38" t="str">
        <f t="shared" si="315"/>
        <v/>
      </c>
      <c r="AJ985" s="210" t="str">
        <f t="shared" si="316"/>
        <v/>
      </c>
      <c r="AK985" s="211" t="str">
        <f t="shared" si="307"/>
        <v/>
      </c>
      <c r="AL985" s="212" t="str">
        <f t="shared" si="317"/>
        <v/>
      </c>
      <c r="AM985" s="213" t="str">
        <f t="shared" si="320"/>
        <v/>
      </c>
      <c r="AN985" s="213" t="str">
        <f t="shared" si="318"/>
        <v/>
      </c>
      <c r="AO985" s="212" t="str">
        <f t="shared" si="319"/>
        <v/>
      </c>
    </row>
    <row r="986" spans="1:41" x14ac:dyDescent="0.25">
      <c r="A986" s="72">
        <v>985</v>
      </c>
      <c r="B986" s="214"/>
      <c r="C986" s="214"/>
      <c r="D986" s="204"/>
      <c r="E986" s="204"/>
      <c r="F986" s="151"/>
      <c r="G986" s="151"/>
      <c r="H986" s="36"/>
      <c r="I986" s="80"/>
      <c r="J986" s="80"/>
      <c r="K986" s="81"/>
      <c r="L986" s="152"/>
      <c r="M986" s="152"/>
      <c r="N986" s="215"/>
      <c r="O986" s="152"/>
      <c r="P986" s="80"/>
      <c r="Q986" s="37" t="str">
        <f t="shared" si="308"/>
        <v/>
      </c>
      <c r="R986" s="37" t="str">
        <f t="shared" si="309"/>
        <v/>
      </c>
      <c r="S986" s="37" t="str">
        <f t="shared" si="310"/>
        <v/>
      </c>
      <c r="T986" s="69" t="str">
        <f t="shared" si="311"/>
        <v/>
      </c>
      <c r="U986" s="37" t="str">
        <f t="shared" si="305"/>
        <v/>
      </c>
      <c r="V986" s="37" t="str">
        <f t="shared" si="306"/>
        <v/>
      </c>
      <c r="W986" s="206" t="str">
        <f t="shared" si="323"/>
        <v/>
      </c>
      <c r="X986" s="206" t="str">
        <f t="shared" si="324"/>
        <v/>
      </c>
      <c r="Y986" s="37" t="str">
        <f t="shared" si="321"/>
        <v/>
      </c>
      <c r="Z986" s="37" t="str">
        <f t="shared" si="322"/>
        <v/>
      </c>
      <c r="AA986" s="38" t="str">
        <f t="shared" si="312"/>
        <v/>
      </c>
      <c r="AB986" s="39" t="str">
        <f t="shared" si="313"/>
        <v/>
      </c>
      <c r="AC986" s="146" t="str">
        <f>IF(ISBLANK($F986),"",IF(ISNA(VBLookup($F986,Сектора!$B$2:$G$6725,4)),"Unknown",VBLookup($F986,Сектора!$B$2:$G$6725,4)))</f>
        <v/>
      </c>
      <c r="AD986" s="146" t="str">
        <f>IF(ISBLANK($F986),"",IF(ISNA(VBLookup($F986,Сектора!$B$2:$G$6725,3)),"Unknown",VBLookup($F986,Сектора!$B$2:$G$6725,3)))</f>
        <v/>
      </c>
      <c r="AE986" s="146" t="str">
        <f>IF(ISBLANK($F986),"",IF(ISNA(VBLookup($F986,Сектора!$B$2:$G$6725,6)),"Unknown",VBLookup($F986,Сектора!$B$2:$G$6725,6)))</f>
        <v/>
      </c>
      <c r="AF986" s="146" t="str">
        <f>IF(ISNUMBER($B986),VBLookup(WEEKDAY($B986,2),Служебный!$I$2:$J$8,2),"")</f>
        <v/>
      </c>
      <c r="AG986" s="38" t="str">
        <f t="shared" si="314"/>
        <v/>
      </c>
      <c r="AH986" s="146" t="str">
        <f>IF(ISNUMBER($B986),VBLookup(MONTH($B986),Служебный!$L$2:$M$13,2),"")</f>
        <v/>
      </c>
      <c r="AI986" s="38" t="str">
        <f t="shared" si="315"/>
        <v/>
      </c>
      <c r="AJ986" s="210" t="str">
        <f t="shared" si="316"/>
        <v/>
      </c>
      <c r="AK986" s="211" t="str">
        <f t="shared" si="307"/>
        <v/>
      </c>
      <c r="AL986" s="212" t="str">
        <f t="shared" si="317"/>
        <v/>
      </c>
      <c r="AM986" s="213" t="str">
        <f t="shared" si="320"/>
        <v/>
      </c>
      <c r="AN986" s="213" t="str">
        <f t="shared" si="318"/>
        <v/>
      </c>
      <c r="AO986" s="212" t="str">
        <f t="shared" si="319"/>
        <v/>
      </c>
    </row>
    <row r="987" spans="1:41" x14ac:dyDescent="0.25">
      <c r="A987" s="72">
        <v>986</v>
      </c>
      <c r="B987" s="214"/>
      <c r="C987" s="214"/>
      <c r="D987" s="204"/>
      <c r="E987" s="204"/>
      <c r="F987" s="151"/>
      <c r="G987" s="151"/>
      <c r="H987" s="36"/>
      <c r="I987" s="80"/>
      <c r="J987" s="80"/>
      <c r="K987" s="81"/>
      <c r="L987" s="152"/>
      <c r="M987" s="152"/>
      <c r="N987" s="215"/>
      <c r="O987" s="152"/>
      <c r="P987" s="80"/>
      <c r="Q987" s="37" t="str">
        <f t="shared" si="308"/>
        <v/>
      </c>
      <c r="R987" s="37" t="str">
        <f t="shared" si="309"/>
        <v/>
      </c>
      <c r="S987" s="37" t="str">
        <f t="shared" si="310"/>
        <v/>
      </c>
      <c r="T987" s="69" t="str">
        <f t="shared" si="311"/>
        <v/>
      </c>
      <c r="U987" s="37" t="str">
        <f t="shared" si="305"/>
        <v/>
      </c>
      <c r="V987" s="37" t="str">
        <f t="shared" si="306"/>
        <v/>
      </c>
      <c r="W987" s="206" t="str">
        <f t="shared" si="323"/>
        <v/>
      </c>
      <c r="X987" s="206" t="str">
        <f t="shared" si="324"/>
        <v/>
      </c>
      <c r="Y987" s="37" t="str">
        <f t="shared" si="321"/>
        <v/>
      </c>
      <c r="Z987" s="37" t="str">
        <f t="shared" si="322"/>
        <v/>
      </c>
      <c r="AA987" s="38" t="str">
        <f t="shared" si="312"/>
        <v/>
      </c>
      <c r="AB987" s="39" t="str">
        <f t="shared" si="313"/>
        <v/>
      </c>
      <c r="AC987" s="146" t="str">
        <f>IF(ISBLANK($F987),"",IF(ISNA(VBLookup($F987,Сектора!$B$2:$G$6725,4)),"Unknown",VBLookup($F987,Сектора!$B$2:$G$6725,4)))</f>
        <v/>
      </c>
      <c r="AD987" s="146" t="str">
        <f>IF(ISBLANK($F987),"",IF(ISNA(VBLookup($F987,Сектора!$B$2:$G$6725,3)),"Unknown",VBLookup($F987,Сектора!$B$2:$G$6725,3)))</f>
        <v/>
      </c>
      <c r="AE987" s="146" t="str">
        <f>IF(ISBLANK($F987),"",IF(ISNA(VBLookup($F987,Сектора!$B$2:$G$6725,6)),"Unknown",VBLookup($F987,Сектора!$B$2:$G$6725,6)))</f>
        <v/>
      </c>
      <c r="AF987" s="146" t="str">
        <f>IF(ISNUMBER($B987),VBLookup(WEEKDAY($B987,2),Служебный!$I$2:$J$8,2),"")</f>
        <v/>
      </c>
      <c r="AG987" s="38" t="str">
        <f t="shared" si="314"/>
        <v/>
      </c>
      <c r="AH987" s="146" t="str">
        <f>IF(ISNUMBER($B987),VBLookup(MONTH($B987),Служебный!$L$2:$M$13,2),"")</f>
        <v/>
      </c>
      <c r="AI987" s="38" t="str">
        <f t="shared" si="315"/>
        <v/>
      </c>
      <c r="AJ987" s="210" t="str">
        <f t="shared" si="316"/>
        <v/>
      </c>
      <c r="AK987" s="211" t="str">
        <f t="shared" si="307"/>
        <v/>
      </c>
      <c r="AL987" s="212" t="str">
        <f t="shared" si="317"/>
        <v/>
      </c>
      <c r="AM987" s="213" t="str">
        <f t="shared" si="320"/>
        <v/>
      </c>
      <c r="AN987" s="213" t="str">
        <f t="shared" si="318"/>
        <v/>
      </c>
      <c r="AO987" s="212" t="str">
        <f t="shared" si="319"/>
        <v/>
      </c>
    </row>
    <row r="988" spans="1:41" x14ac:dyDescent="0.25">
      <c r="A988" s="72">
        <v>987</v>
      </c>
      <c r="B988" s="214"/>
      <c r="C988" s="214"/>
      <c r="D988" s="204"/>
      <c r="E988" s="204"/>
      <c r="F988" s="151"/>
      <c r="G988" s="151"/>
      <c r="H988" s="36"/>
      <c r="I988" s="80"/>
      <c r="J988" s="80"/>
      <c r="K988" s="81"/>
      <c r="L988" s="152"/>
      <c r="M988" s="152"/>
      <c r="N988" s="215"/>
      <c r="O988" s="152"/>
      <c r="P988" s="80"/>
      <c r="Q988" s="37" t="str">
        <f t="shared" si="308"/>
        <v/>
      </c>
      <c r="R988" s="37" t="str">
        <f t="shared" si="309"/>
        <v/>
      </c>
      <c r="S988" s="37" t="str">
        <f t="shared" si="310"/>
        <v/>
      </c>
      <c r="T988" s="69" t="str">
        <f t="shared" si="311"/>
        <v/>
      </c>
      <c r="U988" s="37" t="str">
        <f t="shared" si="305"/>
        <v/>
      </c>
      <c r="V988" s="37" t="str">
        <f t="shared" si="306"/>
        <v/>
      </c>
      <c r="W988" s="206" t="str">
        <f t="shared" si="323"/>
        <v/>
      </c>
      <c r="X988" s="206" t="str">
        <f t="shared" si="324"/>
        <v/>
      </c>
      <c r="Y988" s="37" t="str">
        <f t="shared" si="321"/>
        <v/>
      </c>
      <c r="Z988" s="37" t="str">
        <f t="shared" si="322"/>
        <v/>
      </c>
      <c r="AA988" s="38" t="str">
        <f t="shared" si="312"/>
        <v/>
      </c>
      <c r="AB988" s="39" t="str">
        <f t="shared" si="313"/>
        <v/>
      </c>
      <c r="AC988" s="146" t="str">
        <f>IF(ISBLANK($F988),"",IF(ISNA(VBLookup($F988,Сектора!$B$2:$G$6725,4)),"Unknown",VBLookup($F988,Сектора!$B$2:$G$6725,4)))</f>
        <v/>
      </c>
      <c r="AD988" s="146" t="str">
        <f>IF(ISBLANK($F988),"",IF(ISNA(VBLookup($F988,Сектора!$B$2:$G$6725,3)),"Unknown",VBLookup($F988,Сектора!$B$2:$G$6725,3)))</f>
        <v/>
      </c>
      <c r="AE988" s="146" t="str">
        <f>IF(ISBLANK($F988),"",IF(ISNA(VBLookup($F988,Сектора!$B$2:$G$6725,6)),"Unknown",VBLookup($F988,Сектора!$B$2:$G$6725,6)))</f>
        <v/>
      </c>
      <c r="AF988" s="146" t="str">
        <f>IF(ISNUMBER($B988),VBLookup(WEEKDAY($B988,2),Служебный!$I$2:$J$8,2),"")</f>
        <v/>
      </c>
      <c r="AG988" s="38" t="str">
        <f t="shared" si="314"/>
        <v/>
      </c>
      <c r="AH988" s="146" t="str">
        <f>IF(ISNUMBER($B988),VBLookup(MONTH($B988),Служебный!$L$2:$M$13,2),"")</f>
        <v/>
      </c>
      <c r="AI988" s="38" t="str">
        <f t="shared" si="315"/>
        <v/>
      </c>
      <c r="AJ988" s="210" t="str">
        <f t="shared" si="316"/>
        <v/>
      </c>
      <c r="AK988" s="211" t="str">
        <f t="shared" si="307"/>
        <v/>
      </c>
      <c r="AL988" s="212" t="str">
        <f t="shared" si="317"/>
        <v/>
      </c>
      <c r="AM988" s="213" t="str">
        <f t="shared" si="320"/>
        <v/>
      </c>
      <c r="AN988" s="213" t="str">
        <f t="shared" si="318"/>
        <v/>
      </c>
      <c r="AO988" s="212" t="str">
        <f t="shared" si="319"/>
        <v/>
      </c>
    </row>
    <row r="989" spans="1:41" x14ac:dyDescent="0.25">
      <c r="A989" s="72">
        <v>988</v>
      </c>
      <c r="B989" s="214"/>
      <c r="C989" s="214"/>
      <c r="D989" s="204"/>
      <c r="E989" s="204"/>
      <c r="F989" s="151"/>
      <c r="G989" s="151"/>
      <c r="H989" s="36"/>
      <c r="I989" s="80"/>
      <c r="J989" s="80"/>
      <c r="K989" s="81"/>
      <c r="L989" s="152"/>
      <c r="M989" s="152"/>
      <c r="N989" s="215"/>
      <c r="O989" s="152"/>
      <c r="P989" s="80"/>
      <c r="Q989" s="37" t="str">
        <f t="shared" si="308"/>
        <v/>
      </c>
      <c r="R989" s="37" t="str">
        <f t="shared" si="309"/>
        <v/>
      </c>
      <c r="S989" s="37" t="str">
        <f t="shared" si="310"/>
        <v/>
      </c>
      <c r="T989" s="69" t="str">
        <f t="shared" si="311"/>
        <v/>
      </c>
      <c r="U989" s="37" t="str">
        <f t="shared" si="305"/>
        <v/>
      </c>
      <c r="V989" s="37" t="str">
        <f t="shared" si="306"/>
        <v/>
      </c>
      <c r="W989" s="206" t="str">
        <f t="shared" si="323"/>
        <v/>
      </c>
      <c r="X989" s="206" t="str">
        <f t="shared" si="324"/>
        <v/>
      </c>
      <c r="Y989" s="37" t="str">
        <f t="shared" si="321"/>
        <v/>
      </c>
      <c r="Z989" s="37" t="str">
        <f t="shared" si="322"/>
        <v/>
      </c>
      <c r="AA989" s="38" t="str">
        <f t="shared" si="312"/>
        <v/>
      </c>
      <c r="AB989" s="39" t="str">
        <f t="shared" si="313"/>
        <v/>
      </c>
      <c r="AC989" s="146" t="str">
        <f>IF(ISBLANK($F989),"",IF(ISNA(VBLookup($F989,Сектора!$B$2:$G$6725,4)),"Unknown",VBLookup($F989,Сектора!$B$2:$G$6725,4)))</f>
        <v/>
      </c>
      <c r="AD989" s="146" t="str">
        <f>IF(ISBLANK($F989),"",IF(ISNA(VBLookup($F989,Сектора!$B$2:$G$6725,3)),"Unknown",VBLookup($F989,Сектора!$B$2:$G$6725,3)))</f>
        <v/>
      </c>
      <c r="AE989" s="146" t="str">
        <f>IF(ISBLANK($F989),"",IF(ISNA(VBLookup($F989,Сектора!$B$2:$G$6725,6)),"Unknown",VBLookup($F989,Сектора!$B$2:$G$6725,6)))</f>
        <v/>
      </c>
      <c r="AF989" s="146" t="str">
        <f>IF(ISNUMBER($B989),VBLookup(WEEKDAY($B989,2),Служебный!$I$2:$J$8,2),"")</f>
        <v/>
      </c>
      <c r="AG989" s="38" t="str">
        <f t="shared" si="314"/>
        <v/>
      </c>
      <c r="AH989" s="146" t="str">
        <f>IF(ISNUMBER($B989),VBLookup(MONTH($B989),Служебный!$L$2:$M$13,2),"")</f>
        <v/>
      </c>
      <c r="AI989" s="38" t="str">
        <f t="shared" si="315"/>
        <v/>
      </c>
      <c r="AJ989" s="210" t="str">
        <f t="shared" si="316"/>
        <v/>
      </c>
      <c r="AK989" s="211" t="str">
        <f t="shared" si="307"/>
        <v/>
      </c>
      <c r="AL989" s="212" t="str">
        <f t="shared" si="317"/>
        <v/>
      </c>
      <c r="AM989" s="213" t="str">
        <f t="shared" si="320"/>
        <v/>
      </c>
      <c r="AN989" s="213" t="str">
        <f t="shared" si="318"/>
        <v/>
      </c>
      <c r="AO989" s="212" t="str">
        <f t="shared" si="319"/>
        <v/>
      </c>
    </row>
    <row r="990" spans="1:41" x14ac:dyDescent="0.25">
      <c r="A990" s="72">
        <v>989</v>
      </c>
      <c r="B990" s="214"/>
      <c r="C990" s="214"/>
      <c r="D990" s="204"/>
      <c r="E990" s="204"/>
      <c r="F990" s="151"/>
      <c r="G990" s="151"/>
      <c r="H990" s="36"/>
      <c r="I990" s="80"/>
      <c r="J990" s="80"/>
      <c r="K990" s="81"/>
      <c r="L990" s="152"/>
      <c r="M990" s="152"/>
      <c r="N990" s="215"/>
      <c r="O990" s="152"/>
      <c r="P990" s="80"/>
      <c r="Q990" s="37" t="str">
        <f t="shared" si="308"/>
        <v/>
      </c>
      <c r="R990" s="37" t="str">
        <f t="shared" si="309"/>
        <v/>
      </c>
      <c r="S990" s="37" t="str">
        <f t="shared" si="310"/>
        <v/>
      </c>
      <c r="T990" s="69" t="str">
        <f t="shared" si="311"/>
        <v/>
      </c>
      <c r="U990" s="37" t="str">
        <f t="shared" si="305"/>
        <v/>
      </c>
      <c r="V990" s="37" t="str">
        <f t="shared" si="306"/>
        <v/>
      </c>
      <c r="W990" s="206" t="str">
        <f t="shared" si="323"/>
        <v/>
      </c>
      <c r="X990" s="206" t="str">
        <f t="shared" si="324"/>
        <v/>
      </c>
      <c r="Y990" s="37" t="str">
        <f t="shared" si="321"/>
        <v/>
      </c>
      <c r="Z990" s="37" t="str">
        <f t="shared" si="322"/>
        <v/>
      </c>
      <c r="AA990" s="38" t="str">
        <f t="shared" si="312"/>
        <v/>
      </c>
      <c r="AB990" s="39" t="str">
        <f t="shared" si="313"/>
        <v/>
      </c>
      <c r="AC990" s="146" t="str">
        <f>IF(ISBLANK($F990),"",IF(ISNA(VBLookup($F990,Сектора!$B$2:$G$6725,4)),"Unknown",VBLookup($F990,Сектора!$B$2:$G$6725,4)))</f>
        <v/>
      </c>
      <c r="AD990" s="146" t="str">
        <f>IF(ISBLANK($F990),"",IF(ISNA(VBLookup($F990,Сектора!$B$2:$G$6725,3)),"Unknown",VBLookup($F990,Сектора!$B$2:$G$6725,3)))</f>
        <v/>
      </c>
      <c r="AE990" s="146" t="str">
        <f>IF(ISBLANK($F990),"",IF(ISNA(VBLookup($F990,Сектора!$B$2:$G$6725,6)),"Unknown",VBLookup($F990,Сектора!$B$2:$G$6725,6)))</f>
        <v/>
      </c>
      <c r="AF990" s="146" t="str">
        <f>IF(ISNUMBER($B990),VBLookup(WEEKDAY($B990,2),Служебный!$I$2:$J$8,2),"")</f>
        <v/>
      </c>
      <c r="AG990" s="38" t="str">
        <f t="shared" si="314"/>
        <v/>
      </c>
      <c r="AH990" s="146" t="str">
        <f>IF(ISNUMBER($B990),VBLookup(MONTH($B990),Служебный!$L$2:$M$13,2),"")</f>
        <v/>
      </c>
      <c r="AI990" s="38" t="str">
        <f t="shared" si="315"/>
        <v/>
      </c>
      <c r="AJ990" s="210" t="str">
        <f t="shared" si="316"/>
        <v/>
      </c>
      <c r="AK990" s="211" t="str">
        <f t="shared" si="307"/>
        <v/>
      </c>
      <c r="AL990" s="212" t="str">
        <f t="shared" si="317"/>
        <v/>
      </c>
      <c r="AM990" s="213" t="str">
        <f t="shared" si="320"/>
        <v/>
      </c>
      <c r="AN990" s="213" t="str">
        <f t="shared" si="318"/>
        <v/>
      </c>
      <c r="AO990" s="212" t="str">
        <f t="shared" si="319"/>
        <v/>
      </c>
    </row>
    <row r="991" spans="1:41" x14ac:dyDescent="0.25">
      <c r="A991" s="72">
        <v>990</v>
      </c>
      <c r="B991" s="214"/>
      <c r="C991" s="214"/>
      <c r="D991" s="204"/>
      <c r="E991" s="204"/>
      <c r="F991" s="151"/>
      <c r="G991" s="151"/>
      <c r="H991" s="36"/>
      <c r="I991" s="80"/>
      <c r="J991" s="80"/>
      <c r="K991" s="81"/>
      <c r="L991" s="152"/>
      <c r="M991" s="152"/>
      <c r="N991" s="215"/>
      <c r="O991" s="152"/>
      <c r="P991" s="80"/>
      <c r="Q991" s="37" t="str">
        <f t="shared" si="308"/>
        <v/>
      </c>
      <c r="R991" s="37" t="str">
        <f t="shared" si="309"/>
        <v/>
      </c>
      <c r="S991" s="37" t="str">
        <f t="shared" si="310"/>
        <v/>
      </c>
      <c r="T991" s="69" t="str">
        <f t="shared" si="311"/>
        <v/>
      </c>
      <c r="U991" s="37" t="str">
        <f t="shared" si="305"/>
        <v/>
      </c>
      <c r="V991" s="37" t="str">
        <f t="shared" si="306"/>
        <v/>
      </c>
      <c r="W991" s="206" t="str">
        <f t="shared" si="323"/>
        <v/>
      </c>
      <c r="X991" s="206" t="str">
        <f t="shared" si="324"/>
        <v/>
      </c>
      <c r="Y991" s="37" t="str">
        <f t="shared" si="321"/>
        <v/>
      </c>
      <c r="Z991" s="37" t="str">
        <f t="shared" si="322"/>
        <v/>
      </c>
      <c r="AA991" s="38" t="str">
        <f t="shared" si="312"/>
        <v/>
      </c>
      <c r="AB991" s="39" t="str">
        <f t="shared" si="313"/>
        <v/>
      </c>
      <c r="AC991" s="146" t="str">
        <f>IF(ISBLANK($F991),"",IF(ISNA(VBLookup($F991,Сектора!$B$2:$G$6725,4)),"Unknown",VBLookup($F991,Сектора!$B$2:$G$6725,4)))</f>
        <v/>
      </c>
      <c r="AD991" s="146" t="str">
        <f>IF(ISBLANK($F991),"",IF(ISNA(VBLookup($F991,Сектора!$B$2:$G$6725,3)),"Unknown",VBLookup($F991,Сектора!$B$2:$G$6725,3)))</f>
        <v/>
      </c>
      <c r="AE991" s="146" t="str">
        <f>IF(ISBLANK($F991),"",IF(ISNA(VBLookup($F991,Сектора!$B$2:$G$6725,6)),"Unknown",VBLookup($F991,Сектора!$B$2:$G$6725,6)))</f>
        <v/>
      </c>
      <c r="AF991" s="146" t="str">
        <f>IF(ISNUMBER($B991),VBLookup(WEEKDAY($B991,2),Служебный!$I$2:$J$8,2),"")</f>
        <v/>
      </c>
      <c r="AG991" s="38" t="str">
        <f t="shared" si="314"/>
        <v/>
      </c>
      <c r="AH991" s="146" t="str">
        <f>IF(ISNUMBER($B991),VBLookup(MONTH($B991),Служебный!$L$2:$M$13,2),"")</f>
        <v/>
      </c>
      <c r="AI991" s="38" t="str">
        <f t="shared" si="315"/>
        <v/>
      </c>
      <c r="AJ991" s="210" t="str">
        <f t="shared" si="316"/>
        <v/>
      </c>
      <c r="AK991" s="211" t="str">
        <f t="shared" si="307"/>
        <v/>
      </c>
      <c r="AL991" s="212" t="str">
        <f t="shared" si="317"/>
        <v/>
      </c>
      <c r="AM991" s="213" t="str">
        <f t="shared" si="320"/>
        <v/>
      </c>
      <c r="AN991" s="213" t="str">
        <f t="shared" si="318"/>
        <v/>
      </c>
      <c r="AO991" s="212" t="str">
        <f t="shared" si="319"/>
        <v/>
      </c>
    </row>
    <row r="992" spans="1:41" x14ac:dyDescent="0.25">
      <c r="A992" s="72">
        <v>991</v>
      </c>
      <c r="B992" s="214"/>
      <c r="C992" s="214"/>
      <c r="D992" s="204"/>
      <c r="E992" s="204"/>
      <c r="F992" s="151"/>
      <c r="G992" s="151"/>
      <c r="H992" s="36"/>
      <c r="I992" s="80"/>
      <c r="J992" s="80"/>
      <c r="K992" s="81"/>
      <c r="L992" s="152"/>
      <c r="M992" s="152"/>
      <c r="N992" s="215"/>
      <c r="O992" s="152"/>
      <c r="P992" s="80"/>
      <c r="Q992" s="37" t="str">
        <f t="shared" si="308"/>
        <v/>
      </c>
      <c r="R992" s="37" t="str">
        <f t="shared" si="309"/>
        <v/>
      </c>
      <c r="S992" s="37" t="str">
        <f t="shared" si="310"/>
        <v/>
      </c>
      <c r="T992" s="69" t="str">
        <f t="shared" si="311"/>
        <v/>
      </c>
      <c r="U992" s="37" t="str">
        <f t="shared" si="305"/>
        <v/>
      </c>
      <c r="V992" s="37" t="str">
        <f t="shared" si="306"/>
        <v/>
      </c>
      <c r="W992" s="206" t="str">
        <f t="shared" si="323"/>
        <v/>
      </c>
      <c r="X992" s="206" t="str">
        <f t="shared" si="324"/>
        <v/>
      </c>
      <c r="Y992" s="37" t="str">
        <f t="shared" si="321"/>
        <v/>
      </c>
      <c r="Z992" s="37" t="str">
        <f t="shared" si="322"/>
        <v/>
      </c>
      <c r="AA992" s="38" t="str">
        <f t="shared" si="312"/>
        <v/>
      </c>
      <c r="AB992" s="39" t="str">
        <f t="shared" si="313"/>
        <v/>
      </c>
      <c r="AC992" s="146" t="str">
        <f>IF(ISBLANK($F992),"",IF(ISNA(VBLookup($F992,Сектора!$B$2:$G$6725,4)),"Unknown",VBLookup($F992,Сектора!$B$2:$G$6725,4)))</f>
        <v/>
      </c>
      <c r="AD992" s="146" t="str">
        <f>IF(ISBLANK($F992),"",IF(ISNA(VBLookup($F992,Сектора!$B$2:$G$6725,3)),"Unknown",VBLookup($F992,Сектора!$B$2:$G$6725,3)))</f>
        <v/>
      </c>
      <c r="AE992" s="146" t="str">
        <f>IF(ISBLANK($F992),"",IF(ISNA(VBLookup($F992,Сектора!$B$2:$G$6725,6)),"Unknown",VBLookup($F992,Сектора!$B$2:$G$6725,6)))</f>
        <v/>
      </c>
      <c r="AF992" s="146" t="str">
        <f>IF(ISNUMBER($B992),VBLookup(WEEKDAY($B992,2),Служебный!$I$2:$J$8,2),"")</f>
        <v/>
      </c>
      <c r="AG992" s="38" t="str">
        <f t="shared" si="314"/>
        <v/>
      </c>
      <c r="AH992" s="146" t="str">
        <f>IF(ISNUMBER($B992),VBLookup(MONTH($B992),Служебный!$L$2:$M$13,2),"")</f>
        <v/>
      </c>
      <c r="AI992" s="38" t="str">
        <f t="shared" si="315"/>
        <v/>
      </c>
      <c r="AJ992" s="210" t="str">
        <f t="shared" si="316"/>
        <v/>
      </c>
      <c r="AK992" s="211" t="str">
        <f t="shared" si="307"/>
        <v/>
      </c>
      <c r="AL992" s="212" t="str">
        <f t="shared" si="317"/>
        <v/>
      </c>
      <c r="AM992" s="213" t="str">
        <f t="shared" si="320"/>
        <v/>
      </c>
      <c r="AN992" s="213" t="str">
        <f t="shared" si="318"/>
        <v/>
      </c>
      <c r="AO992" s="212" t="str">
        <f t="shared" si="319"/>
        <v/>
      </c>
    </row>
    <row r="993" spans="1:42" x14ac:dyDescent="0.25">
      <c r="A993" s="72">
        <v>992</v>
      </c>
      <c r="B993" s="214"/>
      <c r="C993" s="214"/>
      <c r="D993" s="204"/>
      <c r="E993" s="204"/>
      <c r="F993" s="151"/>
      <c r="G993" s="151"/>
      <c r="H993" s="36"/>
      <c r="I993" s="80"/>
      <c r="J993" s="80"/>
      <c r="K993" s="81"/>
      <c r="L993" s="152"/>
      <c r="M993" s="152"/>
      <c r="N993" s="215"/>
      <c r="O993" s="152"/>
      <c r="P993" s="80"/>
      <c r="Q993" s="37" t="str">
        <f t="shared" si="308"/>
        <v/>
      </c>
      <c r="R993" s="37" t="str">
        <f t="shared" si="309"/>
        <v/>
      </c>
      <c r="S993" s="37" t="str">
        <f t="shared" si="310"/>
        <v/>
      </c>
      <c r="T993" s="69" t="str">
        <f t="shared" si="311"/>
        <v/>
      </c>
      <c r="U993" s="37" t="str">
        <f t="shared" si="305"/>
        <v/>
      </c>
      <c r="V993" s="37" t="str">
        <f t="shared" si="306"/>
        <v/>
      </c>
      <c r="W993" s="206" t="str">
        <f t="shared" si="323"/>
        <v/>
      </c>
      <c r="X993" s="206" t="str">
        <f t="shared" si="324"/>
        <v/>
      </c>
      <c r="Y993" s="37" t="str">
        <f t="shared" si="321"/>
        <v/>
      </c>
      <c r="Z993" s="37" t="str">
        <f t="shared" si="322"/>
        <v/>
      </c>
      <c r="AA993" s="38" t="str">
        <f t="shared" si="312"/>
        <v/>
      </c>
      <c r="AB993" s="39" t="str">
        <f t="shared" si="313"/>
        <v/>
      </c>
      <c r="AC993" s="146" t="str">
        <f>IF(ISBLANK($F993),"",IF(ISNA(VBLookup($F993,Сектора!$B$2:$G$6725,4)),"Unknown",VBLookup($F993,Сектора!$B$2:$G$6725,4)))</f>
        <v/>
      </c>
      <c r="AD993" s="146" t="str">
        <f>IF(ISBLANK($F993),"",IF(ISNA(VBLookup($F993,Сектора!$B$2:$G$6725,3)),"Unknown",VBLookup($F993,Сектора!$B$2:$G$6725,3)))</f>
        <v/>
      </c>
      <c r="AE993" s="146" t="str">
        <f>IF(ISBLANK($F993),"",IF(ISNA(VBLookup($F993,Сектора!$B$2:$G$6725,6)),"Unknown",VBLookup($F993,Сектора!$B$2:$G$6725,6)))</f>
        <v/>
      </c>
      <c r="AF993" s="146" t="str">
        <f>IF(ISNUMBER($B993),VBLookup(WEEKDAY($B993,2),Служебный!$I$2:$J$8,2),"")</f>
        <v/>
      </c>
      <c r="AG993" s="38" t="str">
        <f t="shared" si="314"/>
        <v/>
      </c>
      <c r="AH993" s="146" t="str">
        <f>IF(ISNUMBER($B993),VBLookup(MONTH($B993),Служебный!$L$2:$M$13,2),"")</f>
        <v/>
      </c>
      <c r="AI993" s="38" t="str">
        <f t="shared" si="315"/>
        <v/>
      </c>
      <c r="AJ993" s="210" t="str">
        <f t="shared" si="316"/>
        <v/>
      </c>
      <c r="AK993" s="211" t="str">
        <f t="shared" si="307"/>
        <v/>
      </c>
      <c r="AL993" s="212" t="str">
        <f t="shared" si="317"/>
        <v/>
      </c>
      <c r="AM993" s="213" t="str">
        <f t="shared" si="320"/>
        <v/>
      </c>
      <c r="AN993" s="213" t="str">
        <f t="shared" si="318"/>
        <v/>
      </c>
      <c r="AO993" s="212" t="str">
        <f t="shared" si="319"/>
        <v/>
      </c>
    </row>
    <row r="994" spans="1:42" x14ac:dyDescent="0.25">
      <c r="A994" s="72">
        <v>993</v>
      </c>
      <c r="B994" s="214"/>
      <c r="C994" s="214"/>
      <c r="D994" s="204"/>
      <c r="E994" s="204"/>
      <c r="F994" s="151"/>
      <c r="G994" s="151"/>
      <c r="H994" s="36"/>
      <c r="I994" s="80"/>
      <c r="J994" s="80"/>
      <c r="K994" s="81"/>
      <c r="L994" s="152"/>
      <c r="M994" s="152"/>
      <c r="N994" s="215"/>
      <c r="O994" s="152"/>
      <c r="P994" s="80"/>
      <c r="Q994" s="37" t="str">
        <f t="shared" si="308"/>
        <v/>
      </c>
      <c r="R994" s="37" t="str">
        <f t="shared" si="309"/>
        <v/>
      </c>
      <c r="S994" s="37" t="str">
        <f t="shared" si="310"/>
        <v/>
      </c>
      <c r="T994" s="69" t="str">
        <f t="shared" si="311"/>
        <v/>
      </c>
      <c r="U994" s="37" t="str">
        <f t="shared" si="305"/>
        <v/>
      </c>
      <c r="V994" s="37" t="str">
        <f t="shared" si="306"/>
        <v/>
      </c>
      <c r="W994" s="206" t="str">
        <f t="shared" si="323"/>
        <v/>
      </c>
      <c r="X994" s="206" t="str">
        <f t="shared" si="324"/>
        <v/>
      </c>
      <c r="Y994" s="37" t="str">
        <f t="shared" si="321"/>
        <v/>
      </c>
      <c r="Z994" s="37" t="str">
        <f t="shared" si="322"/>
        <v/>
      </c>
      <c r="AA994" s="38" t="str">
        <f t="shared" si="312"/>
        <v/>
      </c>
      <c r="AB994" s="39" t="str">
        <f t="shared" si="313"/>
        <v/>
      </c>
      <c r="AC994" s="146" t="str">
        <f>IF(ISBLANK($F994),"",IF(ISNA(VBLookup($F994,Сектора!$B$2:$G$6725,4)),"Unknown",VBLookup($F994,Сектора!$B$2:$G$6725,4)))</f>
        <v/>
      </c>
      <c r="AD994" s="146" t="str">
        <f>IF(ISBLANK($F994),"",IF(ISNA(VBLookup($F994,Сектора!$B$2:$G$6725,3)),"Unknown",VBLookup($F994,Сектора!$B$2:$G$6725,3)))</f>
        <v/>
      </c>
      <c r="AE994" s="146" t="str">
        <f>IF(ISBLANK($F994),"",IF(ISNA(VBLookup($F994,Сектора!$B$2:$G$6725,6)),"Unknown",VBLookup($F994,Сектора!$B$2:$G$6725,6)))</f>
        <v/>
      </c>
      <c r="AF994" s="146" t="str">
        <f>IF(ISNUMBER($B994),VBLookup(WEEKDAY($B994,2),Служебный!$I$2:$J$8,2),"")</f>
        <v/>
      </c>
      <c r="AG994" s="38" t="str">
        <f t="shared" si="314"/>
        <v/>
      </c>
      <c r="AH994" s="146" t="str">
        <f>IF(ISNUMBER($B994),VBLookup(MONTH($B994),Служебный!$L$2:$M$13,2),"")</f>
        <v/>
      </c>
      <c r="AI994" s="38" t="str">
        <f t="shared" si="315"/>
        <v/>
      </c>
      <c r="AJ994" s="210" t="str">
        <f t="shared" si="316"/>
        <v/>
      </c>
      <c r="AK994" s="211" t="str">
        <f t="shared" si="307"/>
        <v/>
      </c>
      <c r="AL994" s="212" t="str">
        <f t="shared" si="317"/>
        <v/>
      </c>
      <c r="AM994" s="213" t="str">
        <f t="shared" si="320"/>
        <v/>
      </c>
      <c r="AN994" s="213" t="str">
        <f t="shared" si="318"/>
        <v/>
      </c>
      <c r="AO994" s="212" t="str">
        <f t="shared" si="319"/>
        <v/>
      </c>
    </row>
    <row r="995" spans="1:42" x14ac:dyDescent="0.25">
      <c r="A995" s="72">
        <v>994</v>
      </c>
      <c r="B995" s="214"/>
      <c r="C995" s="214"/>
      <c r="D995" s="204"/>
      <c r="E995" s="204"/>
      <c r="F995" s="151"/>
      <c r="G995" s="151"/>
      <c r="H995" s="36"/>
      <c r="I995" s="80"/>
      <c r="J995" s="80"/>
      <c r="K995" s="81"/>
      <c r="L995" s="152"/>
      <c r="M995" s="152"/>
      <c r="N995" s="215"/>
      <c r="O995" s="152"/>
      <c r="P995" s="80"/>
      <c r="Q995" s="37" t="str">
        <f t="shared" si="308"/>
        <v/>
      </c>
      <c r="R995" s="37" t="str">
        <f t="shared" si="309"/>
        <v/>
      </c>
      <c r="S995" s="37" t="str">
        <f t="shared" si="310"/>
        <v/>
      </c>
      <c r="T995" s="69" t="str">
        <f t="shared" si="311"/>
        <v/>
      </c>
      <c r="U995" s="37" t="str">
        <f t="shared" si="305"/>
        <v/>
      </c>
      <c r="V995" s="37" t="str">
        <f t="shared" si="306"/>
        <v/>
      </c>
      <c r="W995" s="206" t="str">
        <f t="shared" si="323"/>
        <v/>
      </c>
      <c r="X995" s="206" t="str">
        <f t="shared" si="324"/>
        <v/>
      </c>
      <c r="Y995" s="37" t="str">
        <f t="shared" si="321"/>
        <v/>
      </c>
      <c r="Z995" s="37" t="str">
        <f t="shared" si="322"/>
        <v/>
      </c>
      <c r="AA995" s="38" t="str">
        <f t="shared" si="312"/>
        <v/>
      </c>
      <c r="AB995" s="39" t="str">
        <f t="shared" si="313"/>
        <v/>
      </c>
      <c r="AC995" s="146" t="str">
        <f>IF(ISBLANK($F995),"",IF(ISNA(VBLookup($F995,Сектора!$B$2:$G$6725,4)),"Unknown",VBLookup($F995,Сектора!$B$2:$G$6725,4)))</f>
        <v/>
      </c>
      <c r="AD995" s="146" t="str">
        <f>IF(ISBLANK($F995),"",IF(ISNA(VBLookup($F995,Сектора!$B$2:$G$6725,3)),"Unknown",VBLookup($F995,Сектора!$B$2:$G$6725,3)))</f>
        <v/>
      </c>
      <c r="AE995" s="146" t="str">
        <f>IF(ISBLANK($F995),"",IF(ISNA(VBLookup($F995,Сектора!$B$2:$G$6725,6)),"Unknown",VBLookup($F995,Сектора!$B$2:$G$6725,6)))</f>
        <v/>
      </c>
      <c r="AF995" s="146" t="str">
        <f>IF(ISNUMBER($B995),VBLookup(WEEKDAY($B995,2),Служебный!$I$2:$J$8,2),"")</f>
        <v/>
      </c>
      <c r="AG995" s="38" t="str">
        <f t="shared" si="314"/>
        <v/>
      </c>
      <c r="AH995" s="146" t="str">
        <f>IF(ISNUMBER($B995),VBLookup(MONTH($B995),Служебный!$L$2:$M$13,2),"")</f>
        <v/>
      </c>
      <c r="AI995" s="38" t="str">
        <f t="shared" si="315"/>
        <v/>
      </c>
      <c r="AJ995" s="210" t="str">
        <f t="shared" si="316"/>
        <v/>
      </c>
      <c r="AK995" s="211" t="str">
        <f t="shared" si="307"/>
        <v/>
      </c>
      <c r="AL995" s="212" t="str">
        <f t="shared" si="317"/>
        <v/>
      </c>
      <c r="AM995" s="213" t="str">
        <f t="shared" si="320"/>
        <v/>
      </c>
      <c r="AN995" s="213" t="str">
        <f t="shared" si="318"/>
        <v/>
      </c>
      <c r="AO995" s="212" t="str">
        <f t="shared" si="319"/>
        <v/>
      </c>
    </row>
    <row r="996" spans="1:42" x14ac:dyDescent="0.25">
      <c r="A996" s="72">
        <v>995</v>
      </c>
      <c r="B996" s="214"/>
      <c r="C996" s="214"/>
      <c r="D996" s="204"/>
      <c r="E996" s="204"/>
      <c r="F996" s="151"/>
      <c r="G996" s="151"/>
      <c r="H996" s="36"/>
      <c r="I996" s="80"/>
      <c r="J996" s="80"/>
      <c r="K996" s="81"/>
      <c r="L996" s="152"/>
      <c r="M996" s="152"/>
      <c r="N996" s="215"/>
      <c r="O996" s="152"/>
      <c r="P996" s="80"/>
      <c r="Q996" s="37" t="str">
        <f t="shared" si="308"/>
        <v/>
      </c>
      <c r="R996" s="37" t="str">
        <f t="shared" si="309"/>
        <v/>
      </c>
      <c r="S996" s="37" t="str">
        <f t="shared" si="310"/>
        <v/>
      </c>
      <c r="T996" s="69" t="str">
        <f t="shared" si="311"/>
        <v/>
      </c>
      <c r="U996" s="37" t="str">
        <f t="shared" si="305"/>
        <v/>
      </c>
      <c r="V996" s="37" t="str">
        <f t="shared" si="306"/>
        <v/>
      </c>
      <c r="W996" s="206" t="str">
        <f t="shared" si="323"/>
        <v/>
      </c>
      <c r="X996" s="206" t="str">
        <f t="shared" si="324"/>
        <v/>
      </c>
      <c r="Y996" s="37" t="str">
        <f t="shared" si="321"/>
        <v/>
      </c>
      <c r="Z996" s="37" t="str">
        <f t="shared" si="322"/>
        <v/>
      </c>
      <c r="AA996" s="38" t="str">
        <f t="shared" si="312"/>
        <v/>
      </c>
      <c r="AB996" s="39" t="str">
        <f t="shared" si="313"/>
        <v/>
      </c>
      <c r="AC996" s="146" t="str">
        <f>IF(ISBLANK($F996),"",IF(ISNA(VBLookup($F996,Сектора!$B$2:$G$6725,4)),"Unknown",VBLookup($F996,Сектора!$B$2:$G$6725,4)))</f>
        <v/>
      </c>
      <c r="AD996" s="146" t="str">
        <f>IF(ISBLANK($F996),"",IF(ISNA(VBLookup($F996,Сектора!$B$2:$G$6725,3)),"Unknown",VBLookup($F996,Сектора!$B$2:$G$6725,3)))</f>
        <v/>
      </c>
      <c r="AE996" s="146" t="str">
        <f>IF(ISBLANK($F996),"",IF(ISNA(VBLookup($F996,Сектора!$B$2:$G$6725,6)),"Unknown",VBLookup($F996,Сектора!$B$2:$G$6725,6)))</f>
        <v/>
      </c>
      <c r="AF996" s="146" t="str">
        <f>IF(ISNUMBER($B996),VBLookup(WEEKDAY($B996,2),Служебный!$I$2:$J$8,2),"")</f>
        <v/>
      </c>
      <c r="AG996" s="38" t="str">
        <f t="shared" si="314"/>
        <v/>
      </c>
      <c r="AH996" s="146" t="str">
        <f>IF(ISNUMBER($B996),VBLookup(MONTH($B996),Служебный!$L$2:$M$13,2),"")</f>
        <v/>
      </c>
      <c r="AI996" s="38" t="str">
        <f t="shared" si="315"/>
        <v/>
      </c>
      <c r="AJ996" s="210" t="str">
        <f t="shared" si="316"/>
        <v/>
      </c>
      <c r="AK996" s="211" t="str">
        <f t="shared" si="307"/>
        <v/>
      </c>
      <c r="AL996" s="212" t="str">
        <f t="shared" si="317"/>
        <v/>
      </c>
      <c r="AM996" s="213" t="str">
        <f t="shared" si="320"/>
        <v/>
      </c>
      <c r="AN996" s="213" t="str">
        <f t="shared" si="318"/>
        <v/>
      </c>
      <c r="AO996" s="212" t="str">
        <f t="shared" si="319"/>
        <v/>
      </c>
    </row>
    <row r="997" spans="1:42" x14ac:dyDescent="0.25">
      <c r="A997" s="72">
        <v>996</v>
      </c>
      <c r="B997" s="214"/>
      <c r="C997" s="214"/>
      <c r="D997" s="204"/>
      <c r="E997" s="204"/>
      <c r="F997" s="151"/>
      <c r="G997" s="151"/>
      <c r="H997" s="36"/>
      <c r="I997" s="80"/>
      <c r="J997" s="80"/>
      <c r="K997" s="81"/>
      <c r="L997" s="152"/>
      <c r="M997" s="152"/>
      <c r="N997" s="215"/>
      <c r="O997" s="152"/>
      <c r="P997" s="80"/>
      <c r="Q997" s="37" t="str">
        <f t="shared" si="308"/>
        <v/>
      </c>
      <c r="R997" s="37" t="str">
        <f t="shared" si="309"/>
        <v/>
      </c>
      <c r="S997" s="37" t="str">
        <f t="shared" si="310"/>
        <v/>
      </c>
      <c r="T997" s="69" t="str">
        <f t="shared" si="311"/>
        <v/>
      </c>
      <c r="U997" s="37" t="str">
        <f t="shared" si="305"/>
        <v/>
      </c>
      <c r="V997" s="37" t="str">
        <f t="shared" si="306"/>
        <v/>
      </c>
      <c r="W997" s="206" t="str">
        <f t="shared" si="323"/>
        <v/>
      </c>
      <c r="X997" s="206" t="str">
        <f t="shared" si="324"/>
        <v/>
      </c>
      <c r="Y997" s="37" t="str">
        <f t="shared" si="321"/>
        <v/>
      </c>
      <c r="Z997" s="37" t="str">
        <f t="shared" si="322"/>
        <v/>
      </c>
      <c r="AA997" s="38" t="str">
        <f t="shared" si="312"/>
        <v/>
      </c>
      <c r="AB997" s="39" t="str">
        <f t="shared" si="313"/>
        <v/>
      </c>
      <c r="AC997" s="146" t="str">
        <f>IF(ISBLANK($F997),"",IF(ISNA(VBLookup($F997,Сектора!$B$2:$G$6725,4)),"Unknown",VBLookup($F997,Сектора!$B$2:$G$6725,4)))</f>
        <v/>
      </c>
      <c r="AD997" s="146" t="str">
        <f>IF(ISBLANK($F997),"",IF(ISNA(VBLookup($F997,Сектора!$B$2:$G$6725,3)),"Unknown",VBLookup($F997,Сектора!$B$2:$G$6725,3)))</f>
        <v/>
      </c>
      <c r="AE997" s="146" t="str">
        <f>IF(ISBLANK($F997),"",IF(ISNA(VBLookup($F997,Сектора!$B$2:$G$6725,6)),"Unknown",VBLookup($F997,Сектора!$B$2:$G$6725,6)))</f>
        <v/>
      </c>
      <c r="AF997" s="146" t="str">
        <f>IF(ISNUMBER($B997),VBLookup(WEEKDAY($B997,2),Служебный!$I$2:$J$8,2),"")</f>
        <v/>
      </c>
      <c r="AG997" s="38" t="str">
        <f t="shared" si="314"/>
        <v/>
      </c>
      <c r="AH997" s="146" t="str">
        <f>IF(ISNUMBER($B997),VBLookup(MONTH($B997),Служебный!$L$2:$M$13,2),"")</f>
        <v/>
      </c>
      <c r="AI997" s="38" t="str">
        <f t="shared" si="315"/>
        <v/>
      </c>
      <c r="AJ997" s="210" t="str">
        <f t="shared" si="316"/>
        <v/>
      </c>
      <c r="AK997" s="211" t="str">
        <f t="shared" si="307"/>
        <v/>
      </c>
      <c r="AL997" s="212" t="str">
        <f t="shared" si="317"/>
        <v/>
      </c>
      <c r="AM997" s="213" t="str">
        <f t="shared" si="320"/>
        <v/>
      </c>
      <c r="AN997" s="213" t="str">
        <f t="shared" si="318"/>
        <v/>
      </c>
      <c r="AO997" s="212" t="str">
        <f t="shared" si="319"/>
        <v/>
      </c>
    </row>
    <row r="998" spans="1:42" x14ac:dyDescent="0.25">
      <c r="A998" s="72">
        <v>997</v>
      </c>
      <c r="B998" s="214"/>
      <c r="C998" s="214"/>
      <c r="D998" s="204"/>
      <c r="E998" s="204"/>
      <c r="F998" s="151"/>
      <c r="G998" s="151"/>
      <c r="H998" s="36"/>
      <c r="I998" s="80"/>
      <c r="J998" s="80"/>
      <c r="K998" s="81"/>
      <c r="L998" s="152"/>
      <c r="M998" s="152"/>
      <c r="N998" s="215"/>
      <c r="O998" s="152"/>
      <c r="P998" s="80"/>
      <c r="Q998" s="37" t="str">
        <f t="shared" si="308"/>
        <v/>
      </c>
      <c r="R998" s="37" t="str">
        <f t="shared" si="309"/>
        <v/>
      </c>
      <c r="S998" s="37" t="str">
        <f t="shared" si="310"/>
        <v/>
      </c>
      <c r="T998" s="69" t="str">
        <f t="shared" si="311"/>
        <v/>
      </c>
      <c r="U998" s="37" t="str">
        <f t="shared" si="305"/>
        <v/>
      </c>
      <c r="V998" s="37" t="str">
        <f t="shared" si="306"/>
        <v/>
      </c>
      <c r="W998" s="206" t="str">
        <f t="shared" si="323"/>
        <v/>
      </c>
      <c r="X998" s="206" t="str">
        <f t="shared" si="324"/>
        <v/>
      </c>
      <c r="Y998" s="37" t="str">
        <f t="shared" si="321"/>
        <v/>
      </c>
      <c r="Z998" s="37" t="str">
        <f t="shared" si="322"/>
        <v/>
      </c>
      <c r="AA998" s="38" t="str">
        <f t="shared" si="312"/>
        <v/>
      </c>
      <c r="AB998" s="39" t="str">
        <f t="shared" si="313"/>
        <v/>
      </c>
      <c r="AC998" s="146" t="str">
        <f>IF(ISBLANK($F998),"",IF(ISNA(VBLookup($F998,Сектора!$B$2:$G$6725,4)),"Unknown",VBLookup($F998,Сектора!$B$2:$G$6725,4)))</f>
        <v/>
      </c>
      <c r="AD998" s="146" t="str">
        <f>IF(ISBLANK($F998),"",IF(ISNA(VBLookup($F998,Сектора!$B$2:$G$6725,3)),"Unknown",VBLookup($F998,Сектора!$B$2:$G$6725,3)))</f>
        <v/>
      </c>
      <c r="AE998" s="146" t="str">
        <f>IF(ISBLANK($F998),"",IF(ISNA(VBLookup($F998,Сектора!$B$2:$G$6725,6)),"Unknown",VBLookup($F998,Сектора!$B$2:$G$6725,6)))</f>
        <v/>
      </c>
      <c r="AF998" s="146" t="str">
        <f>IF(ISNUMBER($B998),VBLookup(WEEKDAY($B998,2),Служебный!$I$2:$J$8,2),"")</f>
        <v/>
      </c>
      <c r="AG998" s="38" t="str">
        <f t="shared" si="314"/>
        <v/>
      </c>
      <c r="AH998" s="146" t="str">
        <f>IF(ISNUMBER($B998),VBLookup(MONTH($B998),Служебный!$L$2:$M$13,2),"")</f>
        <v/>
      </c>
      <c r="AI998" s="38" t="str">
        <f t="shared" si="315"/>
        <v/>
      </c>
      <c r="AJ998" s="210" t="str">
        <f t="shared" si="316"/>
        <v/>
      </c>
      <c r="AK998" s="211" t="str">
        <f t="shared" si="307"/>
        <v/>
      </c>
      <c r="AL998" s="212" t="str">
        <f t="shared" si="317"/>
        <v/>
      </c>
      <c r="AM998" s="213" t="str">
        <f t="shared" si="320"/>
        <v/>
      </c>
      <c r="AN998" s="213" t="str">
        <f t="shared" si="318"/>
        <v/>
      </c>
      <c r="AO998" s="212" t="str">
        <f t="shared" si="319"/>
        <v/>
      </c>
    </row>
    <row r="999" spans="1:42" x14ac:dyDescent="0.25">
      <c r="A999" s="72">
        <v>998</v>
      </c>
      <c r="B999" s="214"/>
      <c r="C999" s="214"/>
      <c r="D999" s="204"/>
      <c r="E999" s="204"/>
      <c r="F999" s="151"/>
      <c r="G999" s="151"/>
      <c r="H999" s="36"/>
      <c r="I999" s="80"/>
      <c r="J999" s="80"/>
      <c r="K999" s="81"/>
      <c r="L999" s="152"/>
      <c r="M999" s="152"/>
      <c r="N999" s="215"/>
      <c r="O999" s="152"/>
      <c r="P999" s="80"/>
      <c r="Q999" s="37" t="str">
        <f t="shared" si="308"/>
        <v/>
      </c>
      <c r="R999" s="37" t="str">
        <f t="shared" si="309"/>
        <v/>
      </c>
      <c r="S999" s="37" t="str">
        <f t="shared" si="310"/>
        <v/>
      </c>
      <c r="T999" s="69" t="str">
        <f t="shared" si="311"/>
        <v/>
      </c>
      <c r="U999" s="37" t="str">
        <f t="shared" si="305"/>
        <v/>
      </c>
      <c r="V999" s="37" t="str">
        <f t="shared" si="306"/>
        <v/>
      </c>
      <c r="W999" s="206" t="str">
        <f t="shared" si="323"/>
        <v/>
      </c>
      <c r="X999" s="206" t="str">
        <f t="shared" si="324"/>
        <v/>
      </c>
      <c r="Y999" s="37" t="str">
        <f t="shared" si="321"/>
        <v/>
      </c>
      <c r="Z999" s="37" t="str">
        <f t="shared" si="322"/>
        <v/>
      </c>
      <c r="AA999" s="38" t="str">
        <f t="shared" si="312"/>
        <v/>
      </c>
      <c r="AB999" s="39" t="str">
        <f t="shared" si="313"/>
        <v/>
      </c>
      <c r="AC999" s="146" t="str">
        <f>IF(ISBLANK($F999),"",IF(ISNA(VBLookup($F999,Сектора!$B$2:$G$6725,4)),"Unknown",VBLookup($F999,Сектора!$B$2:$G$6725,4)))</f>
        <v/>
      </c>
      <c r="AD999" s="146" t="str">
        <f>IF(ISBLANK($F999),"",IF(ISNA(VBLookup($F999,Сектора!$B$2:$G$6725,3)),"Unknown",VBLookup($F999,Сектора!$B$2:$G$6725,3)))</f>
        <v/>
      </c>
      <c r="AE999" s="146" t="str">
        <f>IF(ISBLANK($F999),"",IF(ISNA(VBLookup($F999,Сектора!$B$2:$G$6725,6)),"Unknown",VBLookup($F999,Сектора!$B$2:$G$6725,6)))</f>
        <v/>
      </c>
      <c r="AF999" s="146" t="str">
        <f>IF(ISNUMBER($B999),VBLookup(WEEKDAY($B999,2),Служебный!$I$2:$J$8,2),"")</f>
        <v/>
      </c>
      <c r="AG999" s="38" t="str">
        <f t="shared" si="314"/>
        <v/>
      </c>
      <c r="AH999" s="146" t="str">
        <f>IF(ISNUMBER($B999),VBLookup(MONTH($B999),Служебный!$L$2:$M$13,2),"")</f>
        <v/>
      </c>
      <c r="AI999" s="38" t="str">
        <f t="shared" si="315"/>
        <v/>
      </c>
      <c r="AJ999" s="210" t="str">
        <f t="shared" si="316"/>
        <v/>
      </c>
      <c r="AK999" s="211" t="str">
        <f t="shared" si="307"/>
        <v/>
      </c>
      <c r="AL999" s="212" t="str">
        <f t="shared" si="317"/>
        <v/>
      </c>
      <c r="AM999" s="213" t="str">
        <f t="shared" si="320"/>
        <v/>
      </c>
      <c r="AN999" s="213" t="str">
        <f t="shared" si="318"/>
        <v/>
      </c>
      <c r="AO999" s="212" t="str">
        <f t="shared" si="319"/>
        <v/>
      </c>
    </row>
    <row r="1000" spans="1:42" x14ac:dyDescent="0.25">
      <c r="A1000" s="72">
        <v>999</v>
      </c>
      <c r="B1000" s="214"/>
      <c r="C1000" s="214"/>
      <c r="D1000" s="204"/>
      <c r="E1000" s="204"/>
      <c r="F1000" s="151"/>
      <c r="G1000" s="151"/>
      <c r="H1000" s="36"/>
      <c r="I1000" s="80"/>
      <c r="J1000" s="80"/>
      <c r="K1000" s="81"/>
      <c r="L1000" s="152"/>
      <c r="M1000" s="152"/>
      <c r="N1000" s="215"/>
      <c r="O1000" s="152"/>
      <c r="P1000" s="80"/>
      <c r="Q1000" s="37" t="str">
        <f t="shared" si="308"/>
        <v/>
      </c>
      <c r="R1000" s="37" t="str">
        <f t="shared" si="309"/>
        <v/>
      </c>
      <c r="S1000" s="37" t="str">
        <f t="shared" si="310"/>
        <v/>
      </c>
      <c r="T1000" s="69" t="str">
        <f t="shared" si="311"/>
        <v/>
      </c>
      <c r="U1000" s="37" t="str">
        <f t="shared" si="305"/>
        <v/>
      </c>
      <c r="V1000" s="37" t="str">
        <f t="shared" si="306"/>
        <v/>
      </c>
      <c r="W1000" s="206" t="str">
        <f t="shared" si="323"/>
        <v/>
      </c>
      <c r="X1000" s="206" t="str">
        <f t="shared" si="324"/>
        <v/>
      </c>
      <c r="Y1000" s="37" t="str">
        <f t="shared" si="321"/>
        <v/>
      </c>
      <c r="Z1000" s="37" t="str">
        <f t="shared" si="322"/>
        <v/>
      </c>
      <c r="AA1000" s="38" t="str">
        <f t="shared" si="312"/>
        <v/>
      </c>
      <c r="AB1000" s="39" t="str">
        <f t="shared" si="313"/>
        <v/>
      </c>
      <c r="AC1000" s="146" t="str">
        <f>IF(ISBLANK($F1000),"",IF(ISNA(VBLookup($F1000,Сектора!$B$2:$G$6725,4)),"Unknown",VBLookup($F1000,Сектора!$B$2:$G$6725,4)))</f>
        <v/>
      </c>
      <c r="AD1000" s="146" t="str">
        <f>IF(ISBLANK($F1000),"",IF(ISNA(VBLookup($F1000,Сектора!$B$2:$G$6725,3)),"Unknown",VBLookup($F1000,Сектора!$B$2:$G$6725,3)))</f>
        <v/>
      </c>
      <c r="AE1000" s="146" t="str">
        <f>IF(ISBLANK($F1000),"",IF(ISNA(VBLookup($F1000,Сектора!$B$2:$G$6725,6)),"Unknown",VBLookup($F1000,Сектора!$B$2:$G$6725,6)))</f>
        <v/>
      </c>
      <c r="AF1000" s="146" t="str">
        <f>IF(ISNUMBER($B1000),VBLookup(WEEKDAY($B1000,2),Служебный!$I$2:$J$8,2),"")</f>
        <v/>
      </c>
      <c r="AG1000" s="38" t="str">
        <f t="shared" si="314"/>
        <v/>
      </c>
      <c r="AH1000" s="146" t="str">
        <f>IF(ISNUMBER($B1000),VBLookup(MONTH($B1000),Служебный!$L$2:$M$13,2),"")</f>
        <v/>
      </c>
      <c r="AI1000" s="38" t="str">
        <f t="shared" si="315"/>
        <v/>
      </c>
      <c r="AJ1000" s="210" t="str">
        <f t="shared" si="316"/>
        <v/>
      </c>
      <c r="AK1000" s="211" t="str">
        <f t="shared" si="307"/>
        <v/>
      </c>
      <c r="AL1000" s="212" t="str">
        <f t="shared" si="317"/>
        <v/>
      </c>
      <c r="AM1000" s="213" t="str">
        <f t="shared" si="320"/>
        <v/>
      </c>
      <c r="AN1000" s="213" t="str">
        <f t="shared" si="318"/>
        <v/>
      </c>
      <c r="AO1000" s="212" t="str">
        <f t="shared" si="319"/>
        <v/>
      </c>
      <c r="AP1000"/>
    </row>
    <row r="1001" spans="1:42" x14ac:dyDescent="0.25">
      <c r="A1001"/>
      <c r="B1001"/>
      <c r="C1001"/>
      <c r="D1001"/>
      <c r="E1001"/>
      <c r="F1001"/>
      <c r="G1001"/>
      <c r="I1001"/>
      <c r="J1001"/>
      <c r="K1001"/>
      <c r="L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</row>
    <row r="1002" spans="1:42" x14ac:dyDescent="0.25">
      <c r="A1002"/>
      <c r="B1002"/>
      <c r="C1002"/>
      <c r="D1002"/>
      <c r="E1002"/>
      <c r="F1002"/>
      <c r="G1002"/>
      <c r="I1002"/>
      <c r="J1002"/>
      <c r="K1002"/>
      <c r="L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</row>
    <row r="1003" spans="1:42" x14ac:dyDescent="0.25">
      <c r="A1003"/>
      <c r="B1003"/>
      <c r="C1003"/>
      <c r="D1003"/>
      <c r="E1003"/>
      <c r="F1003"/>
      <c r="G1003"/>
      <c r="I1003"/>
      <c r="J1003"/>
      <c r="K1003"/>
      <c r="L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</row>
    <row r="1004" spans="1:42" x14ac:dyDescent="0.25">
      <c r="A1004"/>
      <c r="B1004"/>
      <c r="C1004"/>
      <c r="D1004"/>
      <c r="E1004"/>
      <c r="F1004"/>
      <c r="G1004"/>
      <c r="I1004"/>
      <c r="J1004"/>
      <c r="K1004"/>
      <c r="L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</row>
    <row r="1005" spans="1:42" x14ac:dyDescent="0.25">
      <c r="A1005"/>
      <c r="B1005"/>
      <c r="C1005"/>
      <c r="D1005"/>
      <c r="E1005"/>
      <c r="F1005"/>
      <c r="G1005"/>
      <c r="I1005"/>
      <c r="J1005"/>
      <c r="K1005"/>
      <c r="L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</row>
    <row r="1006" spans="1:42" x14ac:dyDescent="0.25">
      <c r="A1006"/>
      <c r="B1006"/>
      <c r="C1006"/>
      <c r="D1006"/>
      <c r="E1006"/>
      <c r="F1006"/>
      <c r="G1006"/>
      <c r="I1006"/>
      <c r="J1006"/>
      <c r="K1006"/>
      <c r="L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</row>
    <row r="1007" spans="1:42" x14ac:dyDescent="0.25">
      <c r="A1007"/>
      <c r="B1007"/>
      <c r="C1007"/>
      <c r="D1007"/>
      <c r="E1007"/>
      <c r="F1007"/>
      <c r="G1007"/>
      <c r="I1007"/>
      <c r="J1007"/>
      <c r="K1007"/>
      <c r="L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</row>
    <row r="1008" spans="1:42" x14ac:dyDescent="0.25">
      <c r="A1008"/>
      <c r="B1008"/>
      <c r="C1008"/>
      <c r="D1008"/>
      <c r="E1008"/>
      <c r="F1008"/>
      <c r="G1008"/>
      <c r="I1008"/>
      <c r="J1008"/>
      <c r="K1008"/>
      <c r="L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</row>
    <row r="1009" spans="1:42" x14ac:dyDescent="0.25">
      <c r="A1009"/>
      <c r="B1009"/>
      <c r="C1009"/>
      <c r="D1009"/>
      <c r="E1009"/>
      <c r="F1009"/>
      <c r="G1009"/>
      <c r="I1009"/>
      <c r="J1009"/>
      <c r="K1009"/>
      <c r="L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</row>
    <row r="1010" spans="1:42" x14ac:dyDescent="0.25">
      <c r="A1010"/>
      <c r="B1010"/>
      <c r="C1010"/>
      <c r="D1010"/>
      <c r="E1010"/>
      <c r="F1010"/>
      <c r="G1010"/>
      <c r="I1010"/>
      <c r="J1010"/>
      <c r="K1010"/>
      <c r="L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</row>
    <row r="1011" spans="1:42" x14ac:dyDescent="0.25">
      <c r="A1011"/>
      <c r="B1011"/>
      <c r="C1011"/>
      <c r="D1011"/>
      <c r="E1011"/>
      <c r="F1011"/>
      <c r="G1011"/>
      <c r="I1011"/>
      <c r="J1011"/>
      <c r="K1011"/>
      <c r="L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</row>
    <row r="1012" spans="1:42" x14ac:dyDescent="0.25">
      <c r="A1012"/>
      <c r="B1012"/>
      <c r="C1012"/>
      <c r="D1012"/>
      <c r="E1012"/>
      <c r="F1012"/>
      <c r="G1012"/>
      <c r="I1012"/>
      <c r="J1012"/>
      <c r="K1012"/>
      <c r="L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</row>
    <row r="1013" spans="1:42" x14ac:dyDescent="0.25">
      <c r="A1013"/>
      <c r="B1013"/>
      <c r="C1013"/>
      <c r="D1013"/>
      <c r="E1013"/>
      <c r="F1013"/>
      <c r="G1013"/>
      <c r="I1013"/>
      <c r="J1013"/>
      <c r="K1013"/>
      <c r="L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</row>
    <row r="1014" spans="1:42" x14ac:dyDescent="0.25">
      <c r="A1014"/>
      <c r="B1014"/>
      <c r="C1014"/>
      <c r="D1014"/>
      <c r="E1014"/>
      <c r="F1014"/>
      <c r="G1014"/>
      <c r="I1014"/>
      <c r="J1014"/>
      <c r="K1014"/>
      <c r="L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</row>
    <row r="1015" spans="1:42" x14ac:dyDescent="0.25">
      <c r="A1015"/>
      <c r="B1015"/>
      <c r="C1015"/>
      <c r="D1015"/>
      <c r="E1015"/>
      <c r="F1015"/>
      <c r="G1015"/>
      <c r="I1015"/>
      <c r="J1015"/>
      <c r="K1015"/>
      <c r="L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</row>
    <row r="1016" spans="1:42" x14ac:dyDescent="0.25">
      <c r="A1016"/>
      <c r="B1016"/>
      <c r="C1016"/>
      <c r="D1016"/>
      <c r="E1016"/>
      <c r="F1016"/>
      <c r="G1016"/>
      <c r="I1016"/>
      <c r="J1016"/>
      <c r="K1016"/>
      <c r="L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</row>
    <row r="1017" spans="1:42" x14ac:dyDescent="0.25">
      <c r="A1017"/>
      <c r="B1017"/>
      <c r="C1017"/>
      <c r="D1017"/>
      <c r="E1017"/>
      <c r="F1017"/>
      <c r="G1017"/>
      <c r="I1017"/>
      <c r="J1017"/>
      <c r="K1017"/>
      <c r="L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</row>
    <row r="1018" spans="1:42" x14ac:dyDescent="0.25">
      <c r="A1018"/>
      <c r="B1018"/>
      <c r="C1018"/>
      <c r="D1018"/>
      <c r="E1018"/>
      <c r="F1018"/>
      <c r="G1018"/>
      <c r="I1018"/>
      <c r="J1018"/>
      <c r="K1018"/>
      <c r="L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</row>
    <row r="1019" spans="1:42" x14ac:dyDescent="0.25">
      <c r="A1019"/>
      <c r="B1019"/>
      <c r="C1019"/>
      <c r="D1019"/>
      <c r="E1019"/>
      <c r="F1019"/>
      <c r="G1019"/>
      <c r="I1019"/>
      <c r="J1019"/>
      <c r="K1019"/>
      <c r="L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</row>
    <row r="1020" spans="1:42" x14ac:dyDescent="0.25">
      <c r="A1020"/>
      <c r="B1020"/>
      <c r="C1020"/>
      <c r="D1020"/>
      <c r="E1020"/>
      <c r="F1020"/>
      <c r="G1020"/>
      <c r="I1020"/>
      <c r="J1020"/>
      <c r="K1020"/>
      <c r="L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</row>
    <row r="1021" spans="1:42" x14ac:dyDescent="0.25">
      <c r="A1021"/>
      <c r="B1021"/>
      <c r="C1021"/>
      <c r="D1021"/>
      <c r="E1021"/>
      <c r="F1021"/>
      <c r="G1021"/>
      <c r="I1021"/>
      <c r="J1021"/>
      <c r="K1021"/>
      <c r="L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</row>
    <row r="1022" spans="1:42" x14ac:dyDescent="0.25">
      <c r="A1022"/>
      <c r="B1022"/>
      <c r="C1022"/>
      <c r="D1022"/>
      <c r="E1022"/>
      <c r="F1022"/>
      <c r="G1022"/>
      <c r="I1022"/>
      <c r="J1022"/>
      <c r="K1022"/>
      <c r="L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</row>
    <row r="1023" spans="1:42" x14ac:dyDescent="0.25">
      <c r="A1023"/>
      <c r="B1023"/>
      <c r="C1023"/>
      <c r="D1023"/>
      <c r="E1023"/>
      <c r="F1023"/>
      <c r="G1023"/>
      <c r="I1023"/>
      <c r="J1023"/>
      <c r="K1023"/>
      <c r="L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</row>
    <row r="1024" spans="1:42" x14ac:dyDescent="0.25">
      <c r="A1024"/>
      <c r="B1024"/>
      <c r="C1024"/>
      <c r="D1024"/>
      <c r="E1024"/>
      <c r="F1024"/>
      <c r="G1024"/>
      <c r="I1024"/>
      <c r="J1024"/>
      <c r="K1024"/>
      <c r="L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</row>
    <row r="1025" spans="1:42" x14ac:dyDescent="0.25">
      <c r="A1025"/>
      <c r="B1025"/>
      <c r="C1025"/>
      <c r="D1025"/>
      <c r="E1025"/>
      <c r="F1025"/>
      <c r="G1025"/>
      <c r="I1025"/>
      <c r="J1025"/>
      <c r="K1025"/>
      <c r="L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</row>
    <row r="1026" spans="1:42" x14ac:dyDescent="0.25">
      <c r="A1026"/>
      <c r="B1026"/>
      <c r="C1026"/>
      <c r="D1026"/>
      <c r="E1026"/>
      <c r="F1026"/>
      <c r="G1026"/>
      <c r="I1026"/>
      <c r="J1026"/>
      <c r="K1026"/>
      <c r="L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</row>
    <row r="1027" spans="1:42" x14ac:dyDescent="0.25">
      <c r="A1027"/>
      <c r="B1027"/>
      <c r="C1027"/>
      <c r="D1027"/>
      <c r="E1027"/>
      <c r="F1027"/>
      <c r="G1027"/>
      <c r="I1027"/>
      <c r="J1027"/>
      <c r="K1027"/>
      <c r="L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</row>
    <row r="1028" spans="1:42" x14ac:dyDescent="0.25">
      <c r="A1028"/>
      <c r="B1028"/>
      <c r="C1028"/>
      <c r="D1028"/>
      <c r="E1028"/>
      <c r="F1028"/>
      <c r="G1028"/>
      <c r="I1028"/>
      <c r="J1028"/>
      <c r="K1028"/>
      <c r="L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</row>
    <row r="1029" spans="1:42" x14ac:dyDescent="0.25">
      <c r="A1029"/>
      <c r="B1029"/>
      <c r="C1029"/>
      <c r="D1029"/>
      <c r="E1029"/>
      <c r="F1029"/>
      <c r="G1029"/>
      <c r="I1029"/>
      <c r="J1029"/>
      <c r="K1029"/>
      <c r="L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</row>
    <row r="1030" spans="1:42" x14ac:dyDescent="0.25">
      <c r="A1030"/>
      <c r="B1030"/>
      <c r="C1030"/>
      <c r="D1030"/>
      <c r="E1030"/>
      <c r="F1030"/>
      <c r="G1030"/>
      <c r="I1030"/>
      <c r="J1030"/>
      <c r="K1030"/>
      <c r="L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</row>
    <row r="1031" spans="1:42" x14ac:dyDescent="0.25">
      <c r="A1031"/>
      <c r="B1031"/>
      <c r="C1031"/>
      <c r="D1031"/>
      <c r="E1031"/>
      <c r="F1031"/>
      <c r="G1031"/>
      <c r="I1031"/>
      <c r="J1031"/>
      <c r="K1031"/>
      <c r="L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</row>
    <row r="1032" spans="1:42" x14ac:dyDescent="0.25">
      <c r="A1032"/>
      <c r="B1032"/>
      <c r="C1032"/>
      <c r="D1032"/>
      <c r="E1032"/>
      <c r="F1032"/>
      <c r="G1032"/>
      <c r="I1032"/>
      <c r="J1032"/>
      <c r="K1032"/>
      <c r="L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</row>
    <row r="1033" spans="1:42" x14ac:dyDescent="0.25">
      <c r="A1033"/>
      <c r="B1033"/>
      <c r="C1033"/>
      <c r="D1033"/>
      <c r="E1033"/>
      <c r="F1033"/>
      <c r="G1033"/>
      <c r="I1033"/>
      <c r="J1033"/>
      <c r="K1033"/>
      <c r="L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</row>
    <row r="1034" spans="1:42" x14ac:dyDescent="0.25">
      <c r="A1034"/>
      <c r="B1034"/>
      <c r="C1034"/>
      <c r="D1034"/>
      <c r="E1034"/>
      <c r="F1034"/>
      <c r="G1034"/>
      <c r="I1034"/>
      <c r="J1034"/>
      <c r="K1034"/>
      <c r="L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</row>
    <row r="1035" spans="1:42" x14ac:dyDescent="0.25">
      <c r="A1035"/>
      <c r="B1035"/>
      <c r="C1035"/>
      <c r="D1035"/>
      <c r="E1035"/>
      <c r="F1035"/>
      <c r="G1035"/>
      <c r="I1035"/>
      <c r="J1035"/>
      <c r="K1035"/>
      <c r="L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</row>
    <row r="1036" spans="1:42" x14ac:dyDescent="0.25">
      <c r="A1036"/>
      <c r="B1036"/>
      <c r="C1036"/>
      <c r="D1036"/>
      <c r="E1036"/>
      <c r="F1036"/>
      <c r="G1036"/>
      <c r="I1036"/>
      <c r="J1036"/>
      <c r="K1036"/>
      <c r="L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</row>
    <row r="1037" spans="1:42" x14ac:dyDescent="0.25">
      <c r="A1037"/>
      <c r="B1037"/>
      <c r="C1037"/>
      <c r="D1037"/>
      <c r="E1037"/>
      <c r="F1037"/>
      <c r="G1037"/>
      <c r="I1037"/>
      <c r="J1037"/>
      <c r="K1037"/>
      <c r="L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</row>
    <row r="1038" spans="1:42" x14ac:dyDescent="0.25">
      <c r="A1038"/>
      <c r="B1038"/>
      <c r="C1038"/>
      <c r="D1038"/>
      <c r="E1038"/>
      <c r="F1038"/>
      <c r="G1038"/>
      <c r="I1038"/>
      <c r="J1038"/>
      <c r="K1038"/>
      <c r="L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</row>
    <row r="1039" spans="1:42" x14ac:dyDescent="0.25">
      <c r="A1039"/>
      <c r="B1039"/>
      <c r="C1039"/>
      <c r="D1039"/>
      <c r="E1039"/>
      <c r="F1039"/>
      <c r="G1039"/>
      <c r="I1039"/>
      <c r="J1039"/>
      <c r="K1039"/>
      <c r="L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</row>
    <row r="1040" spans="1:42" x14ac:dyDescent="0.25">
      <c r="A1040"/>
      <c r="B1040"/>
      <c r="C1040"/>
      <c r="D1040"/>
      <c r="E1040"/>
      <c r="F1040"/>
      <c r="G1040"/>
      <c r="I1040"/>
      <c r="J1040"/>
      <c r="K1040"/>
      <c r="L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</row>
    <row r="1041" spans="1:42" x14ac:dyDescent="0.25">
      <c r="A1041"/>
      <c r="B1041"/>
      <c r="C1041"/>
      <c r="D1041"/>
      <c r="E1041"/>
      <c r="F1041"/>
      <c r="G1041"/>
      <c r="I1041"/>
      <c r="J1041"/>
      <c r="K1041"/>
      <c r="L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</row>
    <row r="1042" spans="1:42" x14ac:dyDescent="0.25">
      <c r="A1042"/>
      <c r="B1042"/>
      <c r="C1042"/>
      <c r="D1042"/>
      <c r="E1042"/>
      <c r="F1042"/>
      <c r="G1042"/>
      <c r="I1042"/>
      <c r="J1042"/>
      <c r="K1042"/>
      <c r="L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</row>
    <row r="1043" spans="1:42" x14ac:dyDescent="0.25">
      <c r="A1043"/>
      <c r="B1043"/>
      <c r="C1043"/>
      <c r="D1043"/>
      <c r="E1043"/>
      <c r="F1043"/>
      <c r="G1043"/>
      <c r="I1043"/>
      <c r="J1043"/>
      <c r="K1043"/>
      <c r="L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</row>
    <row r="1044" spans="1:42" x14ac:dyDescent="0.25">
      <c r="A1044"/>
      <c r="B1044"/>
      <c r="C1044"/>
      <c r="D1044"/>
      <c r="E1044"/>
      <c r="F1044"/>
      <c r="G1044"/>
      <c r="I1044"/>
      <c r="J1044"/>
      <c r="K1044"/>
      <c r="L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</row>
    <row r="1045" spans="1:42" x14ac:dyDescent="0.25">
      <c r="A1045"/>
      <c r="B1045"/>
      <c r="C1045"/>
      <c r="D1045"/>
      <c r="E1045"/>
      <c r="F1045"/>
      <c r="G1045"/>
      <c r="I1045"/>
      <c r="J1045"/>
      <c r="K1045"/>
      <c r="L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</row>
    <row r="1046" spans="1:42" x14ac:dyDescent="0.25">
      <c r="A1046"/>
      <c r="B1046"/>
      <c r="C1046"/>
      <c r="D1046"/>
      <c r="E1046"/>
      <c r="F1046"/>
      <c r="G1046"/>
      <c r="I1046"/>
      <c r="J1046"/>
      <c r="K1046"/>
      <c r="L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</row>
    <row r="1047" spans="1:42" x14ac:dyDescent="0.25">
      <c r="A1047"/>
      <c r="B1047"/>
      <c r="C1047"/>
      <c r="D1047"/>
      <c r="E1047"/>
      <c r="F1047"/>
      <c r="G1047"/>
      <c r="I1047"/>
      <c r="J1047"/>
      <c r="K1047"/>
      <c r="L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</row>
    <row r="1048" spans="1:42" x14ac:dyDescent="0.25">
      <c r="A1048"/>
      <c r="B1048"/>
      <c r="C1048"/>
      <c r="D1048"/>
      <c r="E1048"/>
      <c r="F1048"/>
      <c r="G1048"/>
      <c r="I1048"/>
      <c r="J1048"/>
      <c r="K1048"/>
      <c r="L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</row>
    <row r="1049" spans="1:42" x14ac:dyDescent="0.25">
      <c r="A1049"/>
      <c r="B1049"/>
      <c r="C1049"/>
      <c r="D1049"/>
      <c r="E1049"/>
      <c r="F1049"/>
      <c r="G1049"/>
      <c r="I1049"/>
      <c r="J1049"/>
      <c r="K1049"/>
      <c r="L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</row>
    <row r="1050" spans="1:42" x14ac:dyDescent="0.25">
      <c r="A1050"/>
      <c r="B1050"/>
      <c r="C1050"/>
      <c r="D1050"/>
      <c r="E1050"/>
      <c r="F1050"/>
      <c r="G1050"/>
      <c r="I1050"/>
      <c r="J1050"/>
      <c r="K1050"/>
      <c r="L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</row>
    <row r="1051" spans="1:42" x14ac:dyDescent="0.25">
      <c r="A1051"/>
      <c r="B1051"/>
      <c r="C1051"/>
      <c r="D1051"/>
      <c r="E1051"/>
      <c r="F1051"/>
      <c r="G1051"/>
      <c r="I1051"/>
      <c r="J1051"/>
      <c r="K1051"/>
      <c r="L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</row>
    <row r="1052" spans="1:42" x14ac:dyDescent="0.25">
      <c r="A1052"/>
      <c r="B1052"/>
      <c r="C1052"/>
      <c r="D1052"/>
      <c r="E1052"/>
      <c r="F1052"/>
      <c r="G1052"/>
      <c r="I1052"/>
      <c r="J1052"/>
      <c r="K1052"/>
      <c r="L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</row>
    <row r="1053" spans="1:42" x14ac:dyDescent="0.25">
      <c r="A1053"/>
      <c r="B1053"/>
      <c r="C1053"/>
      <c r="D1053"/>
      <c r="E1053"/>
      <c r="F1053"/>
      <c r="G1053"/>
      <c r="I1053"/>
      <c r="J1053"/>
      <c r="K1053"/>
      <c r="L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</row>
    <row r="1054" spans="1:42" x14ac:dyDescent="0.25">
      <c r="A1054"/>
      <c r="B1054"/>
      <c r="C1054"/>
      <c r="D1054"/>
      <c r="E1054"/>
      <c r="F1054"/>
      <c r="G1054"/>
      <c r="I1054"/>
      <c r="J1054"/>
      <c r="K1054"/>
      <c r="L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</row>
    <row r="1055" spans="1:42" x14ac:dyDescent="0.25">
      <c r="A1055"/>
      <c r="B1055"/>
      <c r="C1055"/>
      <c r="D1055"/>
      <c r="E1055"/>
      <c r="F1055"/>
      <c r="G1055"/>
      <c r="I1055"/>
      <c r="J1055"/>
      <c r="K1055"/>
      <c r="L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</row>
    <row r="1056" spans="1:42" x14ac:dyDescent="0.25">
      <c r="A1056"/>
      <c r="B1056"/>
      <c r="C1056"/>
      <c r="D1056"/>
      <c r="E1056"/>
      <c r="F1056"/>
      <c r="G1056"/>
      <c r="I1056"/>
      <c r="J1056"/>
      <c r="K1056"/>
      <c r="L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</row>
    <row r="1057" spans="1:42" x14ac:dyDescent="0.25">
      <c r="A1057"/>
      <c r="B1057"/>
      <c r="C1057"/>
      <c r="D1057"/>
      <c r="E1057"/>
      <c r="F1057"/>
      <c r="G1057"/>
      <c r="I1057"/>
      <c r="J1057"/>
      <c r="K1057"/>
      <c r="L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</row>
    <row r="1058" spans="1:42" x14ac:dyDescent="0.25">
      <c r="A1058"/>
      <c r="B1058"/>
      <c r="C1058"/>
      <c r="D1058"/>
      <c r="E1058"/>
      <c r="F1058"/>
      <c r="G1058"/>
      <c r="I1058"/>
      <c r="J1058"/>
      <c r="K1058"/>
      <c r="L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</row>
    <row r="1059" spans="1:42" x14ac:dyDescent="0.25">
      <c r="A1059"/>
      <c r="B1059"/>
      <c r="C1059"/>
      <c r="D1059"/>
      <c r="E1059"/>
      <c r="F1059"/>
      <c r="G1059"/>
      <c r="I1059"/>
      <c r="J1059"/>
      <c r="K1059"/>
      <c r="L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</row>
    <row r="1060" spans="1:42" x14ac:dyDescent="0.25">
      <c r="A1060"/>
      <c r="B1060"/>
      <c r="C1060"/>
      <c r="D1060"/>
      <c r="E1060"/>
      <c r="F1060"/>
      <c r="G1060"/>
      <c r="I1060"/>
      <c r="J1060"/>
      <c r="K1060"/>
      <c r="L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</row>
    <row r="1061" spans="1:42" x14ac:dyDescent="0.25">
      <c r="A1061"/>
      <c r="B1061"/>
      <c r="C1061"/>
      <c r="D1061"/>
      <c r="E1061"/>
      <c r="F1061"/>
      <c r="G1061"/>
      <c r="I1061"/>
      <c r="J1061"/>
      <c r="K1061"/>
      <c r="L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</row>
    <row r="1062" spans="1:42" x14ac:dyDescent="0.25">
      <c r="A1062"/>
      <c r="B1062"/>
      <c r="C1062"/>
      <c r="D1062"/>
      <c r="E1062"/>
      <c r="F1062"/>
      <c r="G1062"/>
      <c r="I1062"/>
      <c r="J1062"/>
      <c r="K1062"/>
      <c r="L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</row>
    <row r="1063" spans="1:42" x14ac:dyDescent="0.25">
      <c r="A1063"/>
      <c r="B1063"/>
      <c r="C1063"/>
      <c r="D1063"/>
      <c r="E1063"/>
      <c r="F1063"/>
      <c r="G1063"/>
      <c r="I1063"/>
      <c r="J1063"/>
      <c r="K1063"/>
      <c r="L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</row>
    <row r="1064" spans="1:42" x14ac:dyDescent="0.25">
      <c r="A1064"/>
      <c r="B1064"/>
      <c r="C1064"/>
      <c r="D1064"/>
      <c r="E1064"/>
      <c r="F1064"/>
      <c r="G1064"/>
      <c r="I1064"/>
      <c r="J1064"/>
      <c r="K1064"/>
      <c r="L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</row>
    <row r="1065" spans="1:42" x14ac:dyDescent="0.25">
      <c r="A1065"/>
      <c r="B1065"/>
      <c r="C1065"/>
      <c r="D1065"/>
      <c r="E1065"/>
      <c r="F1065"/>
      <c r="G1065"/>
      <c r="I1065"/>
      <c r="J1065"/>
      <c r="K1065"/>
      <c r="L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</row>
    <row r="1066" spans="1:42" x14ac:dyDescent="0.25">
      <c r="A1066"/>
      <c r="B1066"/>
      <c r="C1066"/>
      <c r="D1066"/>
      <c r="E1066"/>
      <c r="F1066"/>
      <c r="G1066"/>
      <c r="I1066"/>
      <c r="J1066"/>
      <c r="K1066"/>
      <c r="L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</row>
    <row r="1067" spans="1:42" x14ac:dyDescent="0.25">
      <c r="A1067"/>
      <c r="B1067"/>
      <c r="C1067"/>
      <c r="D1067"/>
      <c r="E1067"/>
      <c r="F1067"/>
      <c r="G1067"/>
      <c r="I1067"/>
      <c r="J1067"/>
      <c r="K1067"/>
      <c r="L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</row>
    <row r="1068" spans="1:42" x14ac:dyDescent="0.25">
      <c r="A1068"/>
      <c r="B1068"/>
      <c r="C1068"/>
      <c r="D1068"/>
      <c r="E1068"/>
      <c r="F1068"/>
      <c r="G1068"/>
      <c r="I1068"/>
      <c r="J1068"/>
      <c r="K1068"/>
      <c r="L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</row>
    <row r="1069" spans="1:42" x14ac:dyDescent="0.25">
      <c r="A1069"/>
      <c r="B1069"/>
      <c r="C1069"/>
      <c r="D1069"/>
      <c r="E1069"/>
      <c r="F1069"/>
      <c r="G1069"/>
      <c r="I1069"/>
      <c r="J1069"/>
      <c r="K1069"/>
      <c r="L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</row>
    <row r="1070" spans="1:42" x14ac:dyDescent="0.25">
      <c r="A1070"/>
      <c r="B1070"/>
      <c r="C1070"/>
      <c r="D1070"/>
      <c r="E1070"/>
      <c r="F1070"/>
      <c r="G1070"/>
      <c r="I1070"/>
      <c r="J1070"/>
      <c r="K1070"/>
      <c r="L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</row>
    <row r="1071" spans="1:42" x14ac:dyDescent="0.25">
      <c r="A1071"/>
      <c r="B1071"/>
      <c r="C1071"/>
      <c r="D1071"/>
      <c r="E1071"/>
      <c r="F1071"/>
      <c r="G1071"/>
      <c r="I1071"/>
      <c r="J1071"/>
      <c r="K1071"/>
      <c r="L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</row>
    <row r="1072" spans="1:42" x14ac:dyDescent="0.25">
      <c r="A1072"/>
      <c r="B1072"/>
      <c r="C1072"/>
      <c r="D1072"/>
      <c r="E1072"/>
      <c r="F1072"/>
      <c r="G1072"/>
      <c r="I1072"/>
      <c r="J1072"/>
      <c r="K1072"/>
      <c r="L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</row>
    <row r="1073" spans="1:42" x14ac:dyDescent="0.25">
      <c r="A1073"/>
      <c r="B1073"/>
      <c r="C1073"/>
      <c r="D1073"/>
      <c r="E1073"/>
      <c r="F1073"/>
      <c r="G1073"/>
      <c r="I1073"/>
      <c r="J1073"/>
      <c r="K1073"/>
      <c r="L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</row>
    <row r="1074" spans="1:42" x14ac:dyDescent="0.25">
      <c r="A1074"/>
      <c r="B1074"/>
      <c r="C1074"/>
      <c r="D1074"/>
      <c r="E1074"/>
      <c r="F1074"/>
      <c r="G1074"/>
      <c r="I1074"/>
      <c r="J1074"/>
      <c r="K1074"/>
      <c r="L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</row>
    <row r="1075" spans="1:42" x14ac:dyDescent="0.25">
      <c r="A1075"/>
      <c r="B1075"/>
      <c r="C1075"/>
      <c r="D1075"/>
      <c r="E1075"/>
      <c r="F1075"/>
      <c r="G1075"/>
      <c r="I1075"/>
      <c r="J1075"/>
      <c r="K1075"/>
      <c r="L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</row>
    <row r="1076" spans="1:42" x14ac:dyDescent="0.25">
      <c r="A1076"/>
      <c r="B1076"/>
      <c r="C1076"/>
      <c r="D1076"/>
      <c r="E1076"/>
      <c r="F1076"/>
      <c r="G1076"/>
      <c r="I1076"/>
      <c r="J1076"/>
      <c r="K1076"/>
      <c r="L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</row>
    <row r="1077" spans="1:42" x14ac:dyDescent="0.25">
      <c r="A1077"/>
      <c r="B1077"/>
      <c r="C1077"/>
      <c r="D1077"/>
      <c r="E1077"/>
      <c r="F1077"/>
      <c r="G1077"/>
      <c r="I1077"/>
      <c r="J1077"/>
      <c r="K1077"/>
      <c r="L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</row>
    <row r="1078" spans="1:42" x14ac:dyDescent="0.25">
      <c r="A1078"/>
      <c r="B1078"/>
      <c r="C1078"/>
      <c r="D1078"/>
      <c r="E1078"/>
      <c r="F1078"/>
      <c r="G1078"/>
      <c r="I1078"/>
      <c r="J1078"/>
      <c r="K1078"/>
      <c r="L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</row>
    <row r="1079" spans="1:42" x14ac:dyDescent="0.25">
      <c r="A1079"/>
      <c r="B1079"/>
      <c r="C1079"/>
      <c r="D1079"/>
      <c r="E1079"/>
      <c r="F1079"/>
      <c r="G1079"/>
      <c r="I1079"/>
      <c r="J1079"/>
      <c r="K1079"/>
      <c r="L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</row>
    <row r="1080" spans="1:42" x14ac:dyDescent="0.25">
      <c r="A1080"/>
      <c r="B1080"/>
      <c r="C1080"/>
      <c r="D1080"/>
      <c r="E1080"/>
      <c r="F1080"/>
      <c r="G1080"/>
      <c r="I1080"/>
      <c r="J1080"/>
      <c r="K1080"/>
      <c r="L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</row>
    <row r="1081" spans="1:42" x14ac:dyDescent="0.25">
      <c r="A1081"/>
      <c r="B1081"/>
      <c r="C1081"/>
      <c r="D1081"/>
      <c r="E1081"/>
      <c r="F1081"/>
      <c r="G1081"/>
      <c r="I1081"/>
      <c r="J1081"/>
      <c r="K1081"/>
      <c r="L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</row>
    <row r="1082" spans="1:42" x14ac:dyDescent="0.25">
      <c r="A1082"/>
      <c r="B1082"/>
      <c r="C1082"/>
      <c r="D1082"/>
      <c r="E1082"/>
      <c r="F1082"/>
      <c r="G1082"/>
      <c r="I1082"/>
      <c r="J1082"/>
      <c r="K1082"/>
      <c r="L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</row>
    <row r="1083" spans="1:42" x14ac:dyDescent="0.25">
      <c r="A1083"/>
      <c r="B1083"/>
      <c r="C1083"/>
      <c r="D1083"/>
      <c r="E1083"/>
      <c r="F1083"/>
      <c r="G1083"/>
      <c r="I1083"/>
      <c r="J1083"/>
      <c r="K1083"/>
      <c r="L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</row>
    <row r="1084" spans="1:42" x14ac:dyDescent="0.25">
      <c r="A1084"/>
      <c r="B1084"/>
      <c r="C1084"/>
      <c r="D1084"/>
      <c r="E1084"/>
      <c r="F1084"/>
      <c r="G1084"/>
      <c r="I1084"/>
      <c r="J1084"/>
      <c r="K1084"/>
      <c r="L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</row>
    <row r="1085" spans="1:42" x14ac:dyDescent="0.25">
      <c r="A1085"/>
      <c r="B1085"/>
      <c r="C1085"/>
      <c r="D1085"/>
      <c r="E1085"/>
      <c r="F1085"/>
      <c r="G1085"/>
      <c r="I1085"/>
      <c r="J1085"/>
      <c r="K1085"/>
      <c r="L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</row>
    <row r="1086" spans="1:42" x14ac:dyDescent="0.25">
      <c r="A1086"/>
      <c r="B1086"/>
      <c r="C1086"/>
      <c r="D1086"/>
      <c r="E1086"/>
      <c r="F1086"/>
      <c r="G1086"/>
      <c r="I1086"/>
      <c r="J1086"/>
      <c r="K1086"/>
      <c r="L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</row>
    <row r="1087" spans="1:42" x14ac:dyDescent="0.25">
      <c r="A1087"/>
      <c r="B1087"/>
      <c r="C1087"/>
      <c r="D1087"/>
      <c r="E1087"/>
      <c r="F1087"/>
      <c r="G1087"/>
      <c r="I1087"/>
      <c r="J1087"/>
      <c r="K1087"/>
      <c r="L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</row>
    <row r="1088" spans="1:42" x14ac:dyDescent="0.25">
      <c r="A1088"/>
      <c r="B1088"/>
      <c r="C1088"/>
      <c r="D1088"/>
      <c r="E1088"/>
      <c r="F1088"/>
      <c r="G1088"/>
      <c r="I1088"/>
      <c r="J1088"/>
      <c r="K1088"/>
      <c r="L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</row>
    <row r="1089" spans="1:42" x14ac:dyDescent="0.25">
      <c r="A1089"/>
      <c r="B1089"/>
      <c r="C1089"/>
      <c r="D1089"/>
      <c r="E1089"/>
      <c r="F1089"/>
      <c r="G1089"/>
      <c r="I1089"/>
      <c r="J1089"/>
      <c r="K1089"/>
      <c r="L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</row>
    <row r="1090" spans="1:42" x14ac:dyDescent="0.25">
      <c r="A1090"/>
      <c r="B1090"/>
      <c r="C1090"/>
      <c r="D1090"/>
      <c r="E1090"/>
      <c r="F1090"/>
      <c r="G1090"/>
      <c r="I1090"/>
      <c r="J1090"/>
      <c r="K1090"/>
      <c r="L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</row>
    <row r="1091" spans="1:42" x14ac:dyDescent="0.25">
      <c r="A1091"/>
      <c r="B1091"/>
      <c r="C1091"/>
      <c r="D1091"/>
      <c r="E1091"/>
      <c r="F1091"/>
      <c r="G1091"/>
      <c r="I1091"/>
      <c r="J1091"/>
      <c r="K1091"/>
      <c r="L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</row>
    <row r="1092" spans="1:42" x14ac:dyDescent="0.25">
      <c r="A1092"/>
      <c r="B1092"/>
      <c r="C1092"/>
      <c r="D1092"/>
      <c r="E1092"/>
      <c r="F1092"/>
      <c r="G1092"/>
      <c r="I1092"/>
      <c r="J1092"/>
      <c r="K1092"/>
      <c r="L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</row>
    <row r="1093" spans="1:42" x14ac:dyDescent="0.25">
      <c r="A1093"/>
      <c r="B1093"/>
      <c r="C1093"/>
      <c r="D1093"/>
      <c r="E1093"/>
      <c r="F1093"/>
      <c r="G1093"/>
      <c r="I1093"/>
      <c r="J1093"/>
      <c r="K1093"/>
      <c r="L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</row>
    <row r="1094" spans="1:42" x14ac:dyDescent="0.25">
      <c r="A1094"/>
      <c r="B1094"/>
      <c r="C1094"/>
      <c r="D1094"/>
      <c r="E1094"/>
      <c r="F1094"/>
      <c r="G1094"/>
      <c r="I1094"/>
      <c r="J1094"/>
      <c r="K1094"/>
      <c r="L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</row>
    <row r="1095" spans="1:42" x14ac:dyDescent="0.25">
      <c r="A1095"/>
      <c r="B1095"/>
      <c r="C1095"/>
      <c r="D1095"/>
      <c r="E1095"/>
      <c r="F1095"/>
      <c r="G1095"/>
      <c r="I1095"/>
      <c r="J1095"/>
      <c r="K1095"/>
      <c r="L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</row>
    <row r="1096" spans="1:42" x14ac:dyDescent="0.25">
      <c r="A1096"/>
      <c r="B1096"/>
      <c r="C1096"/>
      <c r="D1096"/>
      <c r="E1096"/>
      <c r="F1096"/>
      <c r="G1096"/>
      <c r="I1096"/>
      <c r="J1096"/>
      <c r="K1096"/>
      <c r="L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</row>
    <row r="1097" spans="1:42" x14ac:dyDescent="0.25">
      <c r="A1097"/>
      <c r="B1097"/>
      <c r="C1097"/>
      <c r="D1097"/>
      <c r="E1097"/>
      <c r="F1097"/>
      <c r="G1097"/>
      <c r="I1097"/>
      <c r="J1097"/>
      <c r="K1097"/>
      <c r="L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</row>
    <row r="1098" spans="1:42" x14ac:dyDescent="0.25">
      <c r="A1098"/>
      <c r="B1098"/>
      <c r="C1098"/>
      <c r="D1098"/>
      <c r="E1098"/>
      <c r="F1098"/>
      <c r="G1098"/>
      <c r="I1098"/>
      <c r="J1098"/>
      <c r="K1098"/>
      <c r="L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</row>
    <row r="1099" spans="1:42" x14ac:dyDescent="0.25">
      <c r="A1099"/>
      <c r="B1099"/>
      <c r="C1099"/>
      <c r="D1099"/>
      <c r="E1099"/>
      <c r="F1099"/>
      <c r="G1099"/>
      <c r="I1099"/>
      <c r="J1099"/>
      <c r="K1099"/>
      <c r="L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</row>
    <row r="1100" spans="1:42" x14ac:dyDescent="0.25">
      <c r="A1100"/>
      <c r="B1100"/>
      <c r="C1100"/>
      <c r="D1100"/>
      <c r="E1100"/>
      <c r="F1100"/>
      <c r="G1100"/>
      <c r="I1100"/>
      <c r="J1100"/>
      <c r="K1100"/>
      <c r="L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</row>
    <row r="1101" spans="1:42" x14ac:dyDescent="0.25">
      <c r="A1101"/>
      <c r="B1101"/>
      <c r="C1101"/>
      <c r="D1101"/>
      <c r="E1101"/>
      <c r="F1101"/>
      <c r="G1101"/>
      <c r="I1101"/>
      <c r="J1101"/>
      <c r="K1101"/>
      <c r="L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</row>
    <row r="1102" spans="1:42" x14ac:dyDescent="0.25">
      <c r="A1102"/>
      <c r="B1102"/>
      <c r="C1102"/>
      <c r="D1102"/>
      <c r="E1102"/>
      <c r="F1102"/>
      <c r="G1102"/>
      <c r="I1102"/>
      <c r="J1102"/>
      <c r="K1102"/>
      <c r="L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</row>
    <row r="1103" spans="1:42" x14ac:dyDescent="0.25">
      <c r="A1103"/>
      <c r="B1103"/>
      <c r="C1103"/>
      <c r="D1103"/>
      <c r="E1103"/>
      <c r="F1103"/>
      <c r="G1103"/>
      <c r="I1103"/>
      <c r="J1103"/>
      <c r="K1103"/>
      <c r="L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</row>
    <row r="1104" spans="1:42" x14ac:dyDescent="0.25">
      <c r="A1104"/>
      <c r="B1104"/>
      <c r="C1104"/>
      <c r="D1104"/>
      <c r="E1104"/>
      <c r="F1104"/>
      <c r="G1104"/>
      <c r="I1104"/>
      <c r="J1104"/>
      <c r="K1104"/>
      <c r="L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</row>
    <row r="1105" spans="1:42" x14ac:dyDescent="0.25">
      <c r="A1105"/>
      <c r="B1105"/>
      <c r="C1105"/>
      <c r="D1105"/>
      <c r="E1105"/>
      <c r="F1105"/>
      <c r="G1105"/>
      <c r="I1105"/>
      <c r="J1105"/>
      <c r="K1105"/>
      <c r="L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</row>
    <row r="1106" spans="1:42" x14ac:dyDescent="0.25">
      <c r="A1106"/>
      <c r="B1106"/>
      <c r="C1106"/>
      <c r="D1106"/>
      <c r="E1106"/>
      <c r="F1106"/>
      <c r="G1106"/>
      <c r="I1106"/>
      <c r="J1106"/>
      <c r="K1106"/>
      <c r="L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</row>
    <row r="1107" spans="1:42" x14ac:dyDescent="0.25">
      <c r="A1107"/>
      <c r="B1107"/>
      <c r="C1107"/>
      <c r="D1107"/>
      <c r="E1107"/>
      <c r="F1107"/>
      <c r="G1107"/>
      <c r="I1107"/>
      <c r="J1107"/>
      <c r="K1107"/>
      <c r="L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</row>
    <row r="1108" spans="1:42" x14ac:dyDescent="0.25">
      <c r="A1108"/>
      <c r="B1108"/>
      <c r="C1108"/>
      <c r="D1108"/>
      <c r="E1108"/>
      <c r="F1108"/>
      <c r="G1108"/>
      <c r="I1108"/>
      <c r="J1108"/>
      <c r="K1108"/>
      <c r="L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</row>
    <row r="1109" spans="1:42" x14ac:dyDescent="0.25">
      <c r="A1109"/>
      <c r="B1109"/>
      <c r="C1109"/>
      <c r="D1109"/>
      <c r="E1109"/>
      <c r="F1109"/>
      <c r="G1109"/>
      <c r="I1109"/>
      <c r="J1109"/>
      <c r="K1109"/>
      <c r="L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</row>
    <row r="1110" spans="1:42" x14ac:dyDescent="0.25">
      <c r="A1110"/>
      <c r="B1110"/>
      <c r="C1110"/>
      <c r="D1110"/>
      <c r="E1110"/>
      <c r="F1110"/>
      <c r="G1110"/>
      <c r="I1110"/>
      <c r="J1110"/>
      <c r="K1110"/>
      <c r="L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</row>
    <row r="1111" spans="1:42" x14ac:dyDescent="0.25">
      <c r="A1111"/>
      <c r="B1111"/>
      <c r="C1111"/>
      <c r="D1111"/>
      <c r="E1111"/>
      <c r="F1111"/>
      <c r="G1111"/>
      <c r="I1111"/>
      <c r="J1111"/>
      <c r="K1111"/>
      <c r="L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</row>
    <row r="1112" spans="1:42" x14ac:dyDescent="0.25">
      <c r="A1112"/>
      <c r="B1112"/>
      <c r="C1112"/>
      <c r="D1112"/>
      <c r="E1112"/>
      <c r="F1112"/>
      <c r="G1112"/>
      <c r="I1112"/>
      <c r="J1112"/>
      <c r="K1112"/>
      <c r="L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</row>
    <row r="1113" spans="1:42" x14ac:dyDescent="0.25">
      <c r="A1113"/>
      <c r="B1113"/>
      <c r="C1113"/>
      <c r="D1113"/>
      <c r="E1113"/>
      <c r="F1113"/>
      <c r="G1113"/>
      <c r="I1113"/>
      <c r="J1113"/>
      <c r="K1113"/>
      <c r="L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</row>
    <row r="1114" spans="1:42" x14ac:dyDescent="0.25">
      <c r="A1114"/>
      <c r="B1114"/>
      <c r="C1114"/>
      <c r="D1114"/>
      <c r="E1114"/>
      <c r="F1114"/>
      <c r="G1114"/>
      <c r="I1114"/>
      <c r="J1114"/>
      <c r="K1114"/>
      <c r="L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</row>
    <row r="1115" spans="1:42" x14ac:dyDescent="0.25">
      <c r="A1115"/>
      <c r="B1115"/>
      <c r="C1115"/>
      <c r="D1115"/>
      <c r="E1115"/>
      <c r="F1115"/>
      <c r="G1115"/>
      <c r="I1115"/>
      <c r="J1115"/>
      <c r="K1115"/>
      <c r="L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</row>
    <row r="1116" spans="1:42" x14ac:dyDescent="0.25">
      <c r="A1116"/>
      <c r="B1116"/>
      <c r="C1116"/>
      <c r="D1116"/>
      <c r="E1116"/>
      <c r="F1116"/>
      <c r="G1116"/>
      <c r="I1116"/>
      <c r="J1116"/>
      <c r="K1116"/>
      <c r="L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</row>
    <row r="1117" spans="1:42" x14ac:dyDescent="0.25">
      <c r="A1117"/>
      <c r="B1117"/>
      <c r="C1117"/>
      <c r="D1117"/>
      <c r="E1117"/>
      <c r="F1117"/>
      <c r="G1117"/>
      <c r="I1117"/>
      <c r="J1117"/>
      <c r="K1117"/>
      <c r="L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</row>
    <row r="1118" spans="1:42" x14ac:dyDescent="0.25">
      <c r="A1118"/>
      <c r="B1118"/>
      <c r="C1118"/>
      <c r="D1118"/>
      <c r="E1118"/>
      <c r="F1118"/>
      <c r="G1118"/>
      <c r="I1118"/>
      <c r="J1118"/>
      <c r="K1118"/>
      <c r="L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</row>
    <row r="1119" spans="1:42" x14ac:dyDescent="0.25">
      <c r="A1119"/>
      <c r="B1119"/>
      <c r="C1119"/>
      <c r="D1119"/>
      <c r="E1119"/>
      <c r="F1119"/>
      <c r="G1119"/>
      <c r="I1119"/>
      <c r="J1119"/>
      <c r="K1119"/>
      <c r="L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</row>
    <row r="1120" spans="1:42" x14ac:dyDescent="0.25">
      <c r="A1120"/>
      <c r="B1120"/>
      <c r="C1120"/>
      <c r="D1120"/>
      <c r="E1120"/>
      <c r="F1120"/>
      <c r="G1120"/>
      <c r="I1120"/>
      <c r="J1120"/>
      <c r="K1120"/>
      <c r="L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</row>
    <row r="1121" spans="1:42" x14ac:dyDescent="0.25">
      <c r="A1121"/>
      <c r="B1121"/>
      <c r="C1121"/>
      <c r="D1121"/>
      <c r="E1121"/>
      <c r="F1121"/>
      <c r="G1121"/>
      <c r="I1121"/>
      <c r="J1121"/>
      <c r="K1121"/>
      <c r="L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</row>
    <row r="1122" spans="1:42" x14ac:dyDescent="0.25">
      <c r="A1122"/>
      <c r="B1122"/>
      <c r="C1122"/>
      <c r="D1122"/>
      <c r="E1122"/>
      <c r="F1122"/>
      <c r="G1122"/>
      <c r="I1122"/>
      <c r="J1122"/>
      <c r="K1122"/>
      <c r="L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</row>
    <row r="1123" spans="1:42" x14ac:dyDescent="0.25">
      <c r="A1123"/>
      <c r="B1123"/>
      <c r="C1123"/>
      <c r="D1123"/>
      <c r="E1123"/>
      <c r="F1123"/>
      <c r="G1123"/>
      <c r="I1123"/>
      <c r="J1123"/>
      <c r="K1123"/>
      <c r="L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</row>
    <row r="1124" spans="1:42" x14ac:dyDescent="0.25">
      <c r="A1124"/>
      <c r="B1124"/>
      <c r="C1124"/>
      <c r="D1124"/>
      <c r="E1124"/>
      <c r="F1124"/>
      <c r="G1124"/>
      <c r="I1124"/>
      <c r="J1124"/>
      <c r="K1124"/>
      <c r="L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</row>
    <row r="1125" spans="1:42" x14ac:dyDescent="0.25">
      <c r="A1125"/>
      <c r="B1125"/>
      <c r="C1125"/>
      <c r="D1125"/>
      <c r="E1125"/>
      <c r="F1125"/>
      <c r="G1125"/>
      <c r="I1125"/>
      <c r="J1125"/>
      <c r="K1125"/>
      <c r="L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</row>
    <row r="1126" spans="1:42" x14ac:dyDescent="0.25">
      <c r="A1126"/>
      <c r="B1126"/>
      <c r="C1126"/>
      <c r="D1126"/>
      <c r="E1126"/>
      <c r="F1126"/>
      <c r="G1126"/>
      <c r="I1126"/>
      <c r="J1126"/>
      <c r="K1126"/>
      <c r="L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</row>
    <row r="1127" spans="1:42" x14ac:dyDescent="0.25">
      <c r="A1127"/>
      <c r="B1127"/>
      <c r="C1127"/>
      <c r="D1127"/>
      <c r="E1127"/>
      <c r="F1127"/>
      <c r="G1127"/>
      <c r="I1127"/>
      <c r="J1127"/>
      <c r="K1127"/>
      <c r="L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</row>
    <row r="1128" spans="1:42" x14ac:dyDescent="0.25">
      <c r="A1128"/>
      <c r="B1128"/>
      <c r="C1128"/>
      <c r="D1128"/>
      <c r="E1128"/>
      <c r="F1128"/>
      <c r="G1128"/>
      <c r="I1128"/>
      <c r="J1128"/>
      <c r="K1128"/>
      <c r="L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</row>
    <row r="1129" spans="1:42" x14ac:dyDescent="0.25">
      <c r="A1129"/>
      <c r="B1129"/>
      <c r="C1129"/>
      <c r="D1129"/>
      <c r="E1129"/>
      <c r="F1129"/>
      <c r="G1129"/>
      <c r="I1129"/>
      <c r="J1129"/>
      <c r="K1129"/>
      <c r="L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</row>
    <row r="1130" spans="1:42" x14ac:dyDescent="0.25">
      <c r="A1130"/>
      <c r="B1130"/>
      <c r="C1130"/>
      <c r="D1130"/>
      <c r="E1130"/>
      <c r="F1130"/>
      <c r="G1130"/>
      <c r="I1130"/>
      <c r="J1130"/>
      <c r="K1130"/>
      <c r="L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</row>
    <row r="1131" spans="1:42" x14ac:dyDescent="0.25">
      <c r="A1131"/>
      <c r="B1131"/>
      <c r="C1131"/>
      <c r="D1131"/>
      <c r="E1131"/>
      <c r="F1131"/>
      <c r="G1131"/>
      <c r="I1131"/>
      <c r="J1131"/>
      <c r="K1131"/>
      <c r="L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</row>
    <row r="1132" spans="1:42" x14ac:dyDescent="0.25">
      <c r="A1132"/>
      <c r="B1132"/>
      <c r="C1132"/>
      <c r="D1132"/>
      <c r="E1132"/>
      <c r="F1132"/>
      <c r="G1132"/>
      <c r="I1132"/>
      <c r="J1132"/>
      <c r="K1132"/>
      <c r="L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</row>
    <row r="1133" spans="1:42" x14ac:dyDescent="0.25">
      <c r="A1133"/>
      <c r="B1133"/>
      <c r="C1133"/>
      <c r="D1133"/>
      <c r="E1133"/>
      <c r="F1133"/>
      <c r="G1133"/>
      <c r="I1133"/>
      <c r="J1133"/>
      <c r="K1133"/>
      <c r="L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</row>
    <row r="1134" spans="1:42" x14ac:dyDescent="0.25">
      <c r="A1134"/>
      <c r="B1134"/>
      <c r="C1134"/>
      <c r="D1134"/>
      <c r="E1134"/>
      <c r="F1134"/>
      <c r="G1134"/>
      <c r="I1134"/>
      <c r="J1134"/>
      <c r="K1134"/>
      <c r="L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</row>
    <row r="1135" spans="1:42" x14ac:dyDescent="0.25">
      <c r="A1135"/>
      <c r="B1135"/>
      <c r="C1135"/>
      <c r="D1135"/>
      <c r="E1135"/>
      <c r="F1135"/>
      <c r="G1135"/>
      <c r="I1135"/>
      <c r="J1135"/>
      <c r="K1135"/>
      <c r="L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</row>
    <row r="1136" spans="1:42" x14ac:dyDescent="0.25">
      <c r="A1136"/>
      <c r="B1136"/>
      <c r="C1136"/>
      <c r="D1136"/>
      <c r="E1136"/>
      <c r="F1136"/>
      <c r="G1136"/>
      <c r="I1136"/>
      <c r="J1136"/>
      <c r="K1136"/>
      <c r="L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</row>
    <row r="1137" spans="1:42" x14ac:dyDescent="0.25">
      <c r="A1137"/>
      <c r="B1137"/>
      <c r="C1137"/>
      <c r="D1137"/>
      <c r="E1137"/>
      <c r="F1137"/>
      <c r="G1137"/>
      <c r="I1137"/>
      <c r="J1137"/>
      <c r="K1137"/>
      <c r="L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</row>
    <row r="1138" spans="1:42" x14ac:dyDescent="0.25">
      <c r="A1138"/>
      <c r="B1138"/>
      <c r="C1138"/>
      <c r="D1138"/>
      <c r="E1138"/>
      <c r="F1138"/>
      <c r="G1138"/>
      <c r="I1138"/>
      <c r="J1138"/>
      <c r="K1138"/>
      <c r="L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</row>
    <row r="1139" spans="1:42" x14ac:dyDescent="0.25">
      <c r="A1139"/>
      <c r="B1139"/>
      <c r="C1139"/>
      <c r="D1139"/>
      <c r="E1139"/>
      <c r="F1139"/>
      <c r="G1139"/>
      <c r="I1139"/>
      <c r="J1139"/>
      <c r="K1139"/>
      <c r="L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</row>
    <row r="1140" spans="1:42" x14ac:dyDescent="0.25">
      <c r="A1140"/>
      <c r="B1140"/>
      <c r="C1140"/>
      <c r="D1140"/>
      <c r="E1140"/>
      <c r="F1140"/>
      <c r="G1140"/>
      <c r="I1140"/>
      <c r="J1140"/>
      <c r="K1140"/>
      <c r="L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</row>
    <row r="1141" spans="1:42" x14ac:dyDescent="0.25">
      <c r="A1141"/>
      <c r="B1141"/>
      <c r="C1141"/>
      <c r="D1141"/>
      <c r="E1141"/>
      <c r="F1141"/>
      <c r="G1141"/>
      <c r="I1141"/>
      <c r="J1141"/>
      <c r="K1141"/>
      <c r="L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</row>
    <row r="1142" spans="1:42" x14ac:dyDescent="0.25">
      <c r="A1142"/>
      <c r="B1142"/>
      <c r="C1142"/>
      <c r="D1142"/>
      <c r="E1142"/>
      <c r="F1142"/>
      <c r="G1142"/>
      <c r="I1142"/>
      <c r="J1142"/>
      <c r="K1142"/>
      <c r="L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</row>
    <row r="1143" spans="1:42" x14ac:dyDescent="0.25">
      <c r="A1143"/>
      <c r="B1143"/>
      <c r="C1143"/>
      <c r="D1143"/>
      <c r="E1143"/>
      <c r="F1143"/>
      <c r="G1143"/>
      <c r="I1143"/>
      <c r="J1143"/>
      <c r="K1143"/>
      <c r="L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</row>
    <row r="1144" spans="1:42" x14ac:dyDescent="0.25">
      <c r="A1144"/>
      <c r="B1144"/>
      <c r="C1144"/>
      <c r="D1144"/>
      <c r="E1144"/>
      <c r="F1144"/>
      <c r="G1144"/>
      <c r="I1144"/>
      <c r="J1144"/>
      <c r="K1144"/>
      <c r="L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</row>
    <row r="1145" spans="1:42" x14ac:dyDescent="0.25">
      <c r="A1145"/>
      <c r="B1145"/>
      <c r="C1145"/>
      <c r="D1145"/>
      <c r="E1145"/>
      <c r="F1145"/>
      <c r="G1145"/>
      <c r="I1145"/>
      <c r="J1145"/>
      <c r="K1145"/>
      <c r="L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</row>
    <row r="1146" spans="1:42" x14ac:dyDescent="0.25">
      <c r="A1146"/>
      <c r="B1146"/>
      <c r="C1146"/>
      <c r="D1146"/>
      <c r="E1146"/>
      <c r="F1146"/>
      <c r="G1146"/>
      <c r="I1146"/>
      <c r="J1146"/>
      <c r="K1146"/>
      <c r="L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</row>
    <row r="1147" spans="1:42" x14ac:dyDescent="0.25">
      <c r="A1147"/>
      <c r="B1147"/>
      <c r="C1147"/>
      <c r="D1147"/>
      <c r="E1147"/>
      <c r="F1147"/>
      <c r="G1147"/>
      <c r="I1147"/>
      <c r="J1147"/>
      <c r="K1147"/>
      <c r="L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</row>
    <row r="1148" spans="1:42" x14ac:dyDescent="0.25">
      <c r="A1148"/>
      <c r="B1148"/>
      <c r="C1148"/>
      <c r="D1148"/>
      <c r="E1148"/>
      <c r="F1148"/>
      <c r="G1148"/>
      <c r="I1148"/>
      <c r="J1148"/>
      <c r="K1148"/>
      <c r="L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</row>
    <row r="1149" spans="1:42" x14ac:dyDescent="0.25">
      <c r="A1149"/>
      <c r="B1149"/>
      <c r="C1149"/>
      <c r="D1149"/>
      <c r="E1149"/>
      <c r="F1149"/>
      <c r="G1149"/>
      <c r="I1149"/>
      <c r="J1149"/>
      <c r="K1149"/>
      <c r="L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</row>
    <row r="1150" spans="1:42" x14ac:dyDescent="0.25">
      <c r="A1150"/>
      <c r="B1150"/>
      <c r="C1150"/>
      <c r="D1150"/>
      <c r="E1150"/>
      <c r="F1150"/>
      <c r="G1150"/>
      <c r="I1150"/>
      <c r="J1150"/>
      <c r="K1150"/>
      <c r="L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</row>
    <row r="1151" spans="1:42" x14ac:dyDescent="0.25">
      <c r="A1151"/>
      <c r="B1151"/>
      <c r="C1151"/>
      <c r="D1151"/>
      <c r="E1151"/>
      <c r="F1151"/>
      <c r="G1151"/>
      <c r="I1151"/>
      <c r="J1151"/>
      <c r="K1151"/>
      <c r="L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</row>
    <row r="1152" spans="1:42" x14ac:dyDescent="0.25">
      <c r="A1152"/>
      <c r="B1152"/>
      <c r="C1152"/>
      <c r="D1152"/>
      <c r="E1152"/>
      <c r="F1152"/>
      <c r="G1152"/>
      <c r="I1152"/>
      <c r="J1152"/>
      <c r="K1152"/>
      <c r="L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</row>
    <row r="1153" spans="1:42" x14ac:dyDescent="0.25">
      <c r="A1153"/>
      <c r="B1153"/>
      <c r="C1153"/>
      <c r="D1153"/>
      <c r="E1153"/>
      <c r="F1153"/>
      <c r="G1153"/>
      <c r="I1153"/>
      <c r="J1153"/>
      <c r="K1153"/>
      <c r="L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</row>
    <row r="1154" spans="1:42" x14ac:dyDescent="0.25">
      <c r="A1154"/>
      <c r="B1154"/>
      <c r="C1154"/>
      <c r="D1154"/>
      <c r="E1154"/>
      <c r="F1154"/>
      <c r="G1154"/>
      <c r="I1154"/>
      <c r="J1154"/>
      <c r="K1154"/>
      <c r="L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</row>
    <row r="1155" spans="1:42" x14ac:dyDescent="0.25">
      <c r="A1155"/>
      <c r="B1155"/>
      <c r="C1155"/>
      <c r="D1155"/>
      <c r="E1155"/>
      <c r="F1155"/>
      <c r="G1155"/>
      <c r="I1155"/>
      <c r="J1155"/>
      <c r="K1155"/>
      <c r="L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</row>
    <row r="1156" spans="1:42" x14ac:dyDescent="0.25">
      <c r="A1156"/>
      <c r="B1156"/>
      <c r="C1156"/>
      <c r="D1156"/>
      <c r="E1156"/>
      <c r="F1156"/>
      <c r="G1156"/>
      <c r="I1156"/>
      <c r="J1156"/>
      <c r="K1156"/>
      <c r="L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</row>
    <row r="1157" spans="1:42" x14ac:dyDescent="0.25">
      <c r="A1157"/>
      <c r="B1157"/>
      <c r="C1157"/>
      <c r="D1157"/>
      <c r="E1157"/>
      <c r="F1157"/>
      <c r="G1157"/>
      <c r="I1157"/>
      <c r="J1157"/>
      <c r="K1157"/>
      <c r="L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</row>
    <row r="1158" spans="1:42" x14ac:dyDescent="0.25">
      <c r="A1158"/>
      <c r="B1158"/>
      <c r="C1158"/>
      <c r="D1158"/>
      <c r="E1158"/>
      <c r="F1158"/>
      <c r="G1158"/>
      <c r="I1158"/>
      <c r="J1158"/>
      <c r="K1158"/>
      <c r="L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</row>
    <row r="1159" spans="1:42" x14ac:dyDescent="0.25">
      <c r="A1159"/>
      <c r="B1159"/>
      <c r="C1159"/>
      <c r="D1159"/>
      <c r="E1159"/>
      <c r="F1159"/>
      <c r="G1159"/>
      <c r="I1159"/>
      <c r="J1159"/>
      <c r="K1159"/>
      <c r="L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</row>
    <row r="1160" spans="1:42" x14ac:dyDescent="0.25">
      <c r="A1160"/>
      <c r="B1160"/>
      <c r="C1160"/>
      <c r="D1160"/>
      <c r="E1160"/>
      <c r="F1160"/>
      <c r="G1160"/>
      <c r="I1160"/>
      <c r="J1160"/>
      <c r="K1160"/>
      <c r="L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</row>
    <row r="1161" spans="1:42" x14ac:dyDescent="0.25">
      <c r="A1161"/>
      <c r="B1161"/>
      <c r="C1161"/>
      <c r="D1161"/>
      <c r="E1161"/>
      <c r="F1161"/>
      <c r="G1161"/>
      <c r="I1161"/>
      <c r="J1161"/>
      <c r="K1161"/>
      <c r="L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</row>
    <row r="1162" spans="1:42" x14ac:dyDescent="0.25">
      <c r="A1162"/>
      <c r="B1162"/>
      <c r="C1162"/>
      <c r="D1162"/>
      <c r="E1162"/>
      <c r="F1162"/>
      <c r="G1162"/>
      <c r="I1162"/>
      <c r="J1162"/>
      <c r="K1162"/>
      <c r="L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</row>
    <row r="1163" spans="1:42" x14ac:dyDescent="0.25">
      <c r="A1163"/>
      <c r="B1163"/>
      <c r="C1163"/>
      <c r="D1163"/>
      <c r="E1163"/>
      <c r="F1163"/>
      <c r="G1163"/>
      <c r="I1163"/>
      <c r="J1163"/>
      <c r="K1163"/>
      <c r="L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</row>
    <row r="1164" spans="1:42" x14ac:dyDescent="0.25">
      <c r="A1164"/>
      <c r="B1164"/>
      <c r="C1164"/>
      <c r="D1164"/>
      <c r="E1164"/>
      <c r="F1164"/>
      <c r="G1164"/>
      <c r="I1164"/>
      <c r="J1164"/>
      <c r="K1164"/>
      <c r="L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</row>
    <row r="1165" spans="1:42" x14ac:dyDescent="0.25">
      <c r="A1165"/>
      <c r="B1165"/>
      <c r="C1165"/>
      <c r="D1165"/>
      <c r="E1165"/>
      <c r="F1165"/>
      <c r="G1165"/>
      <c r="I1165"/>
      <c r="J1165"/>
      <c r="K1165"/>
      <c r="L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</row>
    <row r="1166" spans="1:42" x14ac:dyDescent="0.25">
      <c r="A1166"/>
      <c r="B1166"/>
      <c r="C1166"/>
      <c r="D1166"/>
      <c r="E1166"/>
      <c r="F1166"/>
      <c r="G1166"/>
      <c r="I1166"/>
      <c r="J1166"/>
      <c r="K1166"/>
      <c r="L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</row>
    <row r="1167" spans="1:42" x14ac:dyDescent="0.25">
      <c r="A1167"/>
      <c r="B1167"/>
      <c r="C1167"/>
      <c r="D1167"/>
      <c r="E1167"/>
      <c r="F1167"/>
      <c r="G1167"/>
      <c r="I1167"/>
      <c r="J1167"/>
      <c r="K1167"/>
      <c r="L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</row>
    <row r="1168" spans="1:42" x14ac:dyDescent="0.25">
      <c r="A1168"/>
      <c r="B1168"/>
      <c r="C1168"/>
      <c r="D1168"/>
      <c r="E1168"/>
      <c r="F1168"/>
      <c r="G1168"/>
      <c r="I1168"/>
      <c r="J1168"/>
      <c r="K1168"/>
      <c r="L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</row>
    <row r="1169" spans="1:42" x14ac:dyDescent="0.25">
      <c r="A1169"/>
      <c r="B1169"/>
      <c r="C1169"/>
      <c r="D1169"/>
      <c r="E1169"/>
      <c r="F1169"/>
      <c r="G1169"/>
      <c r="I1169"/>
      <c r="J1169"/>
      <c r="K1169"/>
      <c r="L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</row>
    <row r="1170" spans="1:42" x14ac:dyDescent="0.25">
      <c r="A1170"/>
      <c r="B1170"/>
      <c r="C1170"/>
      <c r="D1170"/>
      <c r="E1170"/>
      <c r="F1170"/>
      <c r="G1170"/>
      <c r="I1170"/>
      <c r="J1170"/>
      <c r="K1170"/>
      <c r="L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</row>
    <row r="1171" spans="1:42" x14ac:dyDescent="0.25">
      <c r="A1171"/>
      <c r="B1171"/>
      <c r="C1171"/>
      <c r="D1171"/>
      <c r="E1171"/>
      <c r="F1171"/>
      <c r="G1171"/>
      <c r="I1171"/>
      <c r="J1171"/>
      <c r="K1171"/>
      <c r="L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</row>
    <row r="1172" spans="1:42" x14ac:dyDescent="0.25">
      <c r="A1172"/>
      <c r="B1172"/>
      <c r="C1172"/>
      <c r="D1172"/>
      <c r="E1172"/>
      <c r="F1172"/>
      <c r="G1172"/>
      <c r="I1172"/>
      <c r="J1172"/>
      <c r="K1172"/>
      <c r="L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</row>
    <row r="1173" spans="1:42" x14ac:dyDescent="0.25">
      <c r="A1173"/>
      <c r="B1173"/>
      <c r="C1173"/>
      <c r="D1173"/>
      <c r="E1173"/>
      <c r="F1173"/>
      <c r="G1173"/>
      <c r="I1173"/>
      <c r="J1173"/>
      <c r="K1173"/>
      <c r="L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</row>
    <row r="1174" spans="1:42" x14ac:dyDescent="0.25">
      <c r="A1174"/>
      <c r="B1174"/>
      <c r="C1174"/>
      <c r="D1174"/>
      <c r="E1174"/>
      <c r="F1174"/>
      <c r="G1174"/>
      <c r="I1174"/>
      <c r="J1174"/>
      <c r="K1174"/>
      <c r="L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</row>
    <row r="1175" spans="1:42" x14ac:dyDescent="0.25">
      <c r="A1175"/>
      <c r="B1175"/>
      <c r="C1175"/>
      <c r="D1175"/>
      <c r="E1175"/>
      <c r="F1175"/>
      <c r="G1175"/>
      <c r="I1175"/>
      <c r="J1175"/>
      <c r="K1175"/>
      <c r="L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</row>
    <row r="1176" spans="1:42" x14ac:dyDescent="0.25">
      <c r="A1176"/>
      <c r="B1176"/>
      <c r="C1176"/>
      <c r="D1176"/>
      <c r="E1176"/>
      <c r="F1176"/>
      <c r="G1176"/>
      <c r="I1176"/>
      <c r="J1176"/>
      <c r="K1176"/>
      <c r="L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</row>
    <row r="1177" spans="1:42" x14ac:dyDescent="0.25">
      <c r="A1177"/>
      <c r="B1177"/>
      <c r="C1177"/>
      <c r="D1177"/>
      <c r="E1177"/>
      <c r="F1177"/>
      <c r="G1177"/>
      <c r="I1177"/>
      <c r="J1177"/>
      <c r="K1177"/>
      <c r="L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</row>
    <row r="1178" spans="1:42" x14ac:dyDescent="0.25">
      <c r="A1178"/>
      <c r="B1178"/>
      <c r="C1178"/>
      <c r="D1178"/>
      <c r="E1178"/>
      <c r="F1178"/>
      <c r="G1178"/>
      <c r="I1178"/>
      <c r="J1178"/>
      <c r="K1178"/>
      <c r="L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</row>
    <row r="1179" spans="1:42" x14ac:dyDescent="0.25">
      <c r="A1179"/>
      <c r="B1179"/>
      <c r="C1179"/>
      <c r="D1179"/>
      <c r="E1179"/>
      <c r="F1179"/>
      <c r="G1179"/>
      <c r="I1179"/>
      <c r="J1179"/>
      <c r="K1179"/>
      <c r="L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</row>
    <row r="1180" spans="1:42" x14ac:dyDescent="0.25">
      <c r="A1180"/>
      <c r="B1180"/>
      <c r="C1180"/>
      <c r="D1180"/>
      <c r="E1180"/>
      <c r="F1180"/>
      <c r="G1180"/>
      <c r="I1180"/>
      <c r="J1180"/>
      <c r="K1180"/>
      <c r="L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</row>
    <row r="1181" spans="1:42" x14ac:dyDescent="0.25">
      <c r="A1181"/>
      <c r="B1181"/>
      <c r="C1181"/>
      <c r="D1181"/>
      <c r="E1181"/>
      <c r="F1181"/>
      <c r="G1181"/>
      <c r="I1181"/>
      <c r="J1181"/>
      <c r="K1181"/>
      <c r="L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</row>
    <row r="1182" spans="1:42" x14ac:dyDescent="0.25">
      <c r="A1182"/>
      <c r="B1182"/>
      <c r="C1182"/>
      <c r="D1182"/>
      <c r="E1182"/>
      <c r="F1182"/>
      <c r="G1182"/>
      <c r="I1182"/>
      <c r="J1182"/>
      <c r="K1182"/>
      <c r="L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</row>
    <row r="1183" spans="1:42" x14ac:dyDescent="0.25">
      <c r="A1183"/>
      <c r="B1183"/>
      <c r="C1183"/>
      <c r="D1183"/>
      <c r="E1183"/>
      <c r="F1183"/>
      <c r="G1183"/>
      <c r="I1183"/>
      <c r="J1183"/>
      <c r="K1183"/>
      <c r="L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</row>
    <row r="1184" spans="1:42" x14ac:dyDescent="0.25">
      <c r="A1184"/>
      <c r="B1184"/>
      <c r="C1184"/>
      <c r="D1184"/>
      <c r="E1184"/>
      <c r="F1184"/>
      <c r="G1184"/>
      <c r="I1184"/>
      <c r="J1184"/>
      <c r="K1184"/>
      <c r="L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</row>
    <row r="1185" spans="1:42" x14ac:dyDescent="0.25">
      <c r="A1185"/>
      <c r="B1185"/>
      <c r="C1185"/>
      <c r="D1185"/>
      <c r="E1185"/>
      <c r="F1185"/>
      <c r="G1185"/>
      <c r="I1185"/>
      <c r="J1185"/>
      <c r="K1185"/>
      <c r="L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</row>
    <row r="1186" spans="1:42" x14ac:dyDescent="0.25">
      <c r="A1186"/>
      <c r="B1186"/>
      <c r="C1186"/>
      <c r="D1186"/>
      <c r="E1186"/>
      <c r="F1186"/>
      <c r="G1186"/>
      <c r="I1186"/>
      <c r="J1186"/>
      <c r="K1186"/>
      <c r="L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</row>
    <row r="1187" spans="1:42" x14ac:dyDescent="0.25">
      <c r="A1187"/>
      <c r="B1187"/>
      <c r="C1187"/>
      <c r="D1187"/>
      <c r="E1187"/>
      <c r="F1187"/>
      <c r="G1187"/>
      <c r="I1187"/>
      <c r="J1187"/>
      <c r="K1187"/>
      <c r="L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</row>
    <row r="1188" spans="1:42" x14ac:dyDescent="0.25">
      <c r="A1188"/>
      <c r="B1188"/>
      <c r="C1188"/>
      <c r="D1188"/>
      <c r="E1188"/>
      <c r="F1188"/>
      <c r="G1188"/>
      <c r="I1188"/>
      <c r="J1188"/>
      <c r="K1188"/>
      <c r="L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</row>
    <row r="1189" spans="1:42" x14ac:dyDescent="0.25">
      <c r="A1189"/>
      <c r="B1189"/>
      <c r="C1189"/>
      <c r="D1189"/>
      <c r="E1189"/>
      <c r="F1189"/>
      <c r="G1189"/>
      <c r="I1189"/>
      <c r="J1189"/>
      <c r="K1189"/>
      <c r="L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</row>
    <row r="1190" spans="1:42" x14ac:dyDescent="0.25">
      <c r="A1190"/>
      <c r="B1190"/>
      <c r="C1190"/>
      <c r="D1190"/>
      <c r="E1190"/>
      <c r="F1190"/>
      <c r="G1190"/>
      <c r="I1190"/>
      <c r="J1190"/>
      <c r="K1190"/>
      <c r="L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</row>
    <row r="1191" spans="1:42" x14ac:dyDescent="0.25">
      <c r="A1191"/>
      <c r="B1191"/>
      <c r="C1191"/>
      <c r="D1191"/>
      <c r="E1191"/>
      <c r="F1191"/>
      <c r="G1191"/>
      <c r="I1191"/>
      <c r="J1191"/>
      <c r="K1191"/>
      <c r="L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</row>
    <row r="1192" spans="1:42" x14ac:dyDescent="0.25">
      <c r="A1192"/>
      <c r="B1192"/>
      <c r="C1192"/>
      <c r="D1192"/>
      <c r="E1192"/>
      <c r="F1192"/>
      <c r="G1192"/>
      <c r="I1192"/>
      <c r="J1192"/>
      <c r="K1192"/>
      <c r="L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</row>
    <row r="1193" spans="1:42" x14ac:dyDescent="0.25">
      <c r="A1193"/>
      <c r="B1193"/>
      <c r="C1193"/>
      <c r="D1193"/>
      <c r="E1193"/>
      <c r="F1193"/>
      <c r="G1193"/>
      <c r="I1193"/>
      <c r="J1193"/>
      <c r="K1193"/>
      <c r="L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</row>
    <row r="1194" spans="1:42" x14ac:dyDescent="0.25">
      <c r="A1194"/>
      <c r="B1194"/>
      <c r="C1194"/>
      <c r="D1194"/>
      <c r="E1194"/>
      <c r="F1194"/>
      <c r="G1194"/>
      <c r="I1194"/>
      <c r="J1194"/>
      <c r="K1194"/>
      <c r="L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</row>
    <row r="1195" spans="1:42" x14ac:dyDescent="0.25">
      <c r="A1195"/>
      <c r="B1195"/>
      <c r="C1195"/>
      <c r="D1195"/>
      <c r="E1195"/>
      <c r="F1195"/>
      <c r="G1195"/>
      <c r="I1195"/>
      <c r="J1195"/>
      <c r="K1195"/>
      <c r="L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</row>
    <row r="1196" spans="1:42" x14ac:dyDescent="0.25">
      <c r="A1196"/>
      <c r="B1196"/>
      <c r="C1196"/>
      <c r="D1196"/>
      <c r="E1196"/>
      <c r="F1196"/>
      <c r="G1196"/>
      <c r="I1196"/>
      <c r="J1196"/>
      <c r="K1196"/>
      <c r="L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</row>
    <row r="1197" spans="1:42" x14ac:dyDescent="0.25">
      <c r="A1197"/>
      <c r="B1197"/>
      <c r="C1197"/>
      <c r="D1197"/>
      <c r="E1197"/>
      <c r="F1197"/>
      <c r="G1197"/>
      <c r="I1197"/>
      <c r="J1197"/>
      <c r="K1197"/>
      <c r="L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</row>
    <row r="1198" spans="1:42" x14ac:dyDescent="0.25">
      <c r="A1198"/>
      <c r="B1198"/>
      <c r="C1198"/>
      <c r="D1198"/>
      <c r="E1198"/>
      <c r="F1198"/>
      <c r="G1198"/>
      <c r="I1198"/>
      <c r="J1198"/>
      <c r="K1198"/>
      <c r="L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</row>
    <row r="1199" spans="1:42" x14ac:dyDescent="0.25">
      <c r="A1199"/>
      <c r="B1199"/>
      <c r="C1199"/>
      <c r="D1199"/>
      <c r="E1199"/>
      <c r="F1199"/>
      <c r="G1199"/>
      <c r="I1199"/>
      <c r="J1199"/>
      <c r="K1199"/>
      <c r="L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</row>
    <row r="1200" spans="1:42" x14ac:dyDescent="0.25">
      <c r="A1200"/>
      <c r="B1200"/>
      <c r="C1200"/>
      <c r="D1200"/>
      <c r="E1200"/>
      <c r="F1200"/>
      <c r="G1200"/>
      <c r="I1200"/>
      <c r="J1200"/>
      <c r="K1200"/>
      <c r="L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</row>
    <row r="1201" spans="1:42" x14ac:dyDescent="0.25">
      <c r="A1201"/>
      <c r="B1201"/>
      <c r="C1201"/>
      <c r="D1201"/>
      <c r="E1201"/>
      <c r="F1201"/>
      <c r="G1201"/>
      <c r="I1201"/>
      <c r="J1201"/>
      <c r="K1201"/>
      <c r="L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</row>
    <row r="1202" spans="1:42" x14ac:dyDescent="0.25">
      <c r="A1202"/>
      <c r="B1202"/>
      <c r="C1202"/>
      <c r="D1202"/>
      <c r="E1202"/>
      <c r="F1202"/>
      <c r="G1202"/>
      <c r="I1202"/>
      <c r="J1202"/>
      <c r="K1202"/>
      <c r="L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</row>
    <row r="1203" spans="1:42" x14ac:dyDescent="0.25">
      <c r="A1203"/>
      <c r="B1203"/>
      <c r="C1203"/>
      <c r="D1203"/>
      <c r="E1203"/>
      <c r="F1203"/>
      <c r="G1203"/>
      <c r="I1203"/>
      <c r="J1203"/>
      <c r="K1203"/>
      <c r="L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</row>
    <row r="1204" spans="1:42" x14ac:dyDescent="0.25">
      <c r="A1204"/>
      <c r="B1204"/>
      <c r="C1204"/>
      <c r="D1204"/>
      <c r="E1204"/>
      <c r="F1204"/>
      <c r="G1204"/>
      <c r="I1204"/>
      <c r="J1204"/>
      <c r="K1204"/>
      <c r="L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</row>
    <row r="1205" spans="1:42" x14ac:dyDescent="0.25">
      <c r="A1205"/>
      <c r="B1205"/>
      <c r="C1205"/>
      <c r="D1205"/>
      <c r="E1205"/>
      <c r="F1205"/>
      <c r="G1205"/>
      <c r="I1205"/>
      <c r="J1205"/>
      <c r="K1205"/>
      <c r="L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</row>
    <row r="1206" spans="1:42" x14ac:dyDescent="0.25">
      <c r="A1206"/>
      <c r="B1206"/>
      <c r="C1206"/>
      <c r="D1206"/>
      <c r="E1206"/>
      <c r="F1206"/>
      <c r="G1206"/>
      <c r="I1206"/>
      <c r="J1206"/>
      <c r="K1206"/>
      <c r="L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</row>
    <row r="1207" spans="1:42" x14ac:dyDescent="0.25">
      <c r="A1207"/>
      <c r="B1207"/>
      <c r="C1207"/>
      <c r="D1207"/>
      <c r="E1207"/>
      <c r="F1207"/>
      <c r="G1207"/>
      <c r="I1207"/>
      <c r="J1207"/>
      <c r="K1207"/>
      <c r="L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</row>
    <row r="1208" spans="1:42" x14ac:dyDescent="0.25">
      <c r="A1208"/>
      <c r="B1208"/>
      <c r="C1208"/>
      <c r="D1208"/>
      <c r="E1208"/>
      <c r="F1208"/>
      <c r="G1208"/>
      <c r="I1208"/>
      <c r="J1208"/>
      <c r="K1208"/>
      <c r="L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</row>
    <row r="1209" spans="1:42" x14ac:dyDescent="0.25">
      <c r="A1209"/>
      <c r="B1209"/>
      <c r="C1209"/>
      <c r="D1209"/>
      <c r="E1209"/>
      <c r="F1209"/>
      <c r="G1209"/>
      <c r="I1209"/>
      <c r="J1209"/>
      <c r="K1209"/>
      <c r="L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</row>
    <row r="1210" spans="1:42" x14ac:dyDescent="0.25">
      <c r="A1210"/>
      <c r="B1210"/>
      <c r="C1210"/>
      <c r="D1210"/>
      <c r="E1210"/>
      <c r="F1210"/>
      <c r="G1210"/>
      <c r="I1210"/>
      <c r="J1210"/>
      <c r="K1210"/>
      <c r="L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</row>
    <row r="1211" spans="1:42" x14ac:dyDescent="0.25">
      <c r="A1211"/>
      <c r="B1211"/>
      <c r="C1211"/>
      <c r="D1211"/>
      <c r="E1211"/>
      <c r="F1211"/>
      <c r="G1211"/>
      <c r="I1211"/>
      <c r="J1211"/>
      <c r="K1211"/>
      <c r="L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</row>
    <row r="1212" spans="1:42" x14ac:dyDescent="0.25">
      <c r="A1212"/>
      <c r="B1212"/>
      <c r="C1212"/>
      <c r="D1212"/>
      <c r="E1212"/>
      <c r="F1212"/>
      <c r="G1212"/>
      <c r="I1212"/>
      <c r="J1212"/>
      <c r="K1212"/>
      <c r="L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</row>
    <row r="1213" spans="1:42" x14ac:dyDescent="0.25">
      <c r="A1213"/>
      <c r="B1213"/>
      <c r="C1213"/>
      <c r="D1213"/>
      <c r="E1213"/>
      <c r="F1213"/>
      <c r="G1213"/>
      <c r="I1213"/>
      <c r="J1213"/>
      <c r="K1213"/>
      <c r="L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</row>
    <row r="1214" spans="1:42" x14ac:dyDescent="0.25">
      <c r="A1214"/>
      <c r="B1214"/>
      <c r="C1214"/>
      <c r="D1214"/>
      <c r="E1214"/>
      <c r="F1214"/>
      <c r="G1214"/>
      <c r="I1214"/>
      <c r="J1214"/>
      <c r="K1214"/>
      <c r="L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</row>
    <row r="1215" spans="1:42" x14ac:dyDescent="0.25">
      <c r="A1215"/>
      <c r="B1215"/>
      <c r="C1215"/>
      <c r="D1215"/>
      <c r="E1215"/>
      <c r="F1215"/>
      <c r="G1215"/>
      <c r="I1215"/>
      <c r="J1215"/>
      <c r="K1215"/>
      <c r="L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</row>
    <row r="1216" spans="1:42" x14ac:dyDescent="0.25">
      <c r="A1216"/>
      <c r="B1216"/>
      <c r="C1216"/>
      <c r="D1216"/>
      <c r="E1216"/>
      <c r="F1216"/>
      <c r="G1216"/>
      <c r="I1216"/>
      <c r="J1216"/>
      <c r="K1216"/>
      <c r="L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</row>
    <row r="1217" spans="1:42" x14ac:dyDescent="0.25">
      <c r="A1217"/>
      <c r="B1217"/>
      <c r="C1217"/>
      <c r="D1217"/>
      <c r="E1217"/>
      <c r="F1217"/>
      <c r="G1217"/>
      <c r="I1217"/>
      <c r="J1217"/>
      <c r="K1217"/>
      <c r="L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</row>
    <row r="1218" spans="1:42" x14ac:dyDescent="0.25">
      <c r="A1218"/>
      <c r="B1218"/>
      <c r="C1218"/>
      <c r="D1218"/>
      <c r="E1218"/>
      <c r="F1218"/>
      <c r="G1218"/>
      <c r="I1218"/>
      <c r="J1218"/>
      <c r="K1218"/>
      <c r="L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</row>
    <row r="1219" spans="1:42" x14ac:dyDescent="0.25">
      <c r="A1219"/>
      <c r="B1219"/>
      <c r="C1219"/>
      <c r="D1219"/>
      <c r="E1219"/>
      <c r="F1219"/>
      <c r="G1219"/>
      <c r="I1219"/>
      <c r="J1219"/>
      <c r="K1219"/>
      <c r="L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</row>
    <row r="1220" spans="1:42" x14ac:dyDescent="0.25">
      <c r="A1220"/>
      <c r="B1220"/>
      <c r="C1220"/>
      <c r="D1220"/>
      <c r="E1220"/>
      <c r="F1220"/>
      <c r="G1220"/>
      <c r="I1220"/>
      <c r="J1220"/>
      <c r="K1220"/>
      <c r="L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</row>
    <row r="1221" spans="1:42" x14ac:dyDescent="0.25">
      <c r="A1221"/>
      <c r="B1221"/>
      <c r="C1221"/>
      <c r="D1221"/>
      <c r="E1221"/>
      <c r="F1221"/>
      <c r="G1221"/>
      <c r="I1221"/>
      <c r="J1221"/>
      <c r="K1221"/>
      <c r="L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</row>
    <row r="1222" spans="1:42" x14ac:dyDescent="0.25">
      <c r="A1222"/>
      <c r="B1222"/>
      <c r="C1222"/>
      <c r="D1222"/>
      <c r="E1222"/>
      <c r="F1222"/>
      <c r="G1222"/>
      <c r="I1222"/>
      <c r="J1222"/>
      <c r="K1222"/>
      <c r="L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</row>
    <row r="1223" spans="1:42" x14ac:dyDescent="0.25">
      <c r="A1223"/>
      <c r="B1223"/>
      <c r="C1223"/>
      <c r="D1223"/>
      <c r="E1223"/>
      <c r="F1223"/>
      <c r="G1223"/>
      <c r="I1223"/>
      <c r="J1223"/>
      <c r="K1223"/>
      <c r="L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</row>
    <row r="1224" spans="1:42" x14ac:dyDescent="0.25">
      <c r="A1224"/>
      <c r="B1224"/>
      <c r="C1224"/>
      <c r="D1224"/>
      <c r="E1224"/>
      <c r="F1224"/>
      <c r="G1224"/>
      <c r="I1224"/>
      <c r="J1224"/>
      <c r="K1224"/>
      <c r="L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</row>
    <row r="1225" spans="1:42" x14ac:dyDescent="0.25">
      <c r="A1225"/>
      <c r="B1225"/>
      <c r="C1225"/>
      <c r="D1225"/>
      <c r="E1225"/>
      <c r="F1225"/>
      <c r="G1225"/>
      <c r="I1225"/>
      <c r="J1225"/>
      <c r="K1225"/>
      <c r="L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</row>
    <row r="1226" spans="1:42" x14ac:dyDescent="0.25">
      <c r="A1226"/>
      <c r="B1226"/>
      <c r="C1226"/>
      <c r="D1226"/>
      <c r="E1226"/>
      <c r="F1226"/>
      <c r="G1226"/>
      <c r="I1226"/>
      <c r="J1226"/>
      <c r="K1226"/>
      <c r="L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</row>
    <row r="1227" spans="1:42" x14ac:dyDescent="0.25">
      <c r="A1227"/>
      <c r="B1227"/>
      <c r="C1227"/>
      <c r="D1227"/>
      <c r="E1227"/>
      <c r="F1227"/>
      <c r="G1227"/>
      <c r="I1227"/>
      <c r="J1227"/>
      <c r="K1227"/>
      <c r="L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</row>
    <row r="1228" spans="1:42" x14ac:dyDescent="0.25">
      <c r="A1228"/>
      <c r="B1228"/>
      <c r="C1228"/>
      <c r="D1228"/>
      <c r="E1228"/>
      <c r="F1228"/>
      <c r="G1228"/>
      <c r="I1228"/>
      <c r="J1228"/>
      <c r="K1228"/>
      <c r="L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</row>
    <row r="1229" spans="1:42" x14ac:dyDescent="0.25">
      <c r="A1229"/>
      <c r="B1229"/>
      <c r="C1229"/>
      <c r="D1229"/>
      <c r="E1229"/>
      <c r="F1229"/>
      <c r="G1229"/>
      <c r="I1229"/>
      <c r="J1229"/>
      <c r="K1229"/>
      <c r="L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</row>
    <row r="1230" spans="1:42" x14ac:dyDescent="0.25">
      <c r="A1230"/>
      <c r="B1230"/>
      <c r="C1230"/>
      <c r="D1230"/>
      <c r="E1230"/>
      <c r="F1230"/>
      <c r="G1230"/>
      <c r="I1230"/>
      <c r="J1230"/>
      <c r="K1230"/>
      <c r="L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</row>
    <row r="1231" spans="1:42" x14ac:dyDescent="0.25">
      <c r="A1231"/>
      <c r="B1231"/>
      <c r="C1231"/>
      <c r="D1231"/>
      <c r="E1231"/>
      <c r="F1231"/>
      <c r="G1231"/>
      <c r="I1231"/>
      <c r="J1231"/>
      <c r="K1231"/>
      <c r="L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</row>
    <row r="1232" spans="1:42" x14ac:dyDescent="0.25">
      <c r="A1232"/>
      <c r="B1232"/>
      <c r="C1232"/>
      <c r="D1232"/>
      <c r="E1232"/>
      <c r="F1232"/>
      <c r="G1232"/>
      <c r="I1232"/>
      <c r="J1232"/>
      <c r="K1232"/>
      <c r="L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</row>
    <row r="1233" spans="1:42" x14ac:dyDescent="0.25">
      <c r="A1233"/>
      <c r="B1233"/>
      <c r="C1233"/>
      <c r="D1233"/>
      <c r="E1233"/>
      <c r="F1233"/>
      <c r="G1233"/>
      <c r="I1233"/>
      <c r="J1233"/>
      <c r="K1233"/>
      <c r="L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</row>
    <row r="1234" spans="1:42" x14ac:dyDescent="0.25">
      <c r="A1234"/>
      <c r="B1234"/>
      <c r="C1234"/>
      <c r="D1234"/>
      <c r="E1234"/>
      <c r="F1234"/>
      <c r="G1234"/>
      <c r="I1234"/>
      <c r="J1234"/>
      <c r="K1234"/>
      <c r="L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</row>
    <row r="1235" spans="1:42" x14ac:dyDescent="0.25">
      <c r="A1235"/>
      <c r="B1235"/>
      <c r="C1235"/>
      <c r="D1235"/>
      <c r="E1235"/>
      <c r="F1235"/>
      <c r="G1235"/>
      <c r="I1235"/>
      <c r="J1235"/>
      <c r="K1235"/>
      <c r="L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</row>
    <row r="1236" spans="1:42" x14ac:dyDescent="0.25">
      <c r="A1236"/>
      <c r="B1236"/>
      <c r="C1236"/>
      <c r="D1236"/>
      <c r="E1236"/>
      <c r="F1236"/>
      <c r="G1236"/>
      <c r="I1236"/>
      <c r="J1236"/>
      <c r="K1236"/>
      <c r="L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</row>
    <row r="1237" spans="1:42" x14ac:dyDescent="0.25">
      <c r="A1237"/>
      <c r="B1237"/>
      <c r="C1237"/>
      <c r="D1237"/>
      <c r="E1237"/>
      <c r="F1237"/>
      <c r="G1237"/>
      <c r="I1237"/>
      <c r="J1237"/>
      <c r="K1237"/>
      <c r="L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</row>
    <row r="1238" spans="1:42" x14ac:dyDescent="0.25">
      <c r="A1238"/>
      <c r="B1238"/>
      <c r="C1238"/>
      <c r="D1238"/>
      <c r="E1238"/>
      <c r="F1238"/>
      <c r="G1238"/>
      <c r="I1238"/>
      <c r="J1238"/>
      <c r="K1238"/>
      <c r="L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</row>
    <row r="1239" spans="1:42" x14ac:dyDescent="0.25">
      <c r="A1239"/>
      <c r="B1239"/>
      <c r="C1239"/>
      <c r="D1239"/>
      <c r="E1239"/>
      <c r="F1239"/>
      <c r="G1239"/>
      <c r="I1239"/>
      <c r="J1239"/>
      <c r="K1239"/>
      <c r="L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</row>
    <row r="1240" spans="1:42" x14ac:dyDescent="0.25">
      <c r="A1240"/>
      <c r="B1240"/>
      <c r="C1240"/>
      <c r="D1240"/>
      <c r="E1240"/>
      <c r="F1240"/>
      <c r="G1240"/>
      <c r="I1240"/>
      <c r="J1240"/>
      <c r="K1240"/>
      <c r="L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</row>
    <row r="1241" spans="1:42" x14ac:dyDescent="0.25">
      <c r="A1241"/>
      <c r="B1241"/>
      <c r="C1241"/>
      <c r="D1241"/>
      <c r="E1241"/>
      <c r="F1241"/>
      <c r="G1241"/>
      <c r="I1241"/>
      <c r="J1241"/>
      <c r="K1241"/>
      <c r="L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</row>
    <row r="1242" spans="1:42" x14ac:dyDescent="0.25">
      <c r="A1242"/>
      <c r="B1242"/>
      <c r="C1242"/>
      <c r="D1242"/>
      <c r="E1242"/>
      <c r="F1242"/>
      <c r="G1242"/>
      <c r="I1242"/>
      <c r="J1242"/>
      <c r="K1242"/>
      <c r="L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</row>
    <row r="1243" spans="1:42" x14ac:dyDescent="0.25">
      <c r="A1243"/>
      <c r="B1243"/>
      <c r="C1243"/>
      <c r="D1243"/>
      <c r="E1243"/>
      <c r="F1243"/>
      <c r="G1243"/>
      <c r="I1243"/>
      <c r="J1243"/>
      <c r="K1243"/>
      <c r="L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</row>
    <row r="1244" spans="1:42" x14ac:dyDescent="0.25">
      <c r="A1244"/>
      <c r="B1244"/>
      <c r="C1244"/>
      <c r="D1244"/>
      <c r="E1244"/>
      <c r="F1244"/>
      <c r="G1244"/>
      <c r="I1244"/>
      <c r="J1244"/>
      <c r="K1244"/>
      <c r="L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</row>
    <row r="1245" spans="1:42" x14ac:dyDescent="0.25">
      <c r="A1245"/>
      <c r="B1245"/>
      <c r="C1245"/>
      <c r="D1245"/>
      <c r="E1245"/>
      <c r="F1245"/>
      <c r="G1245"/>
      <c r="I1245"/>
      <c r="J1245"/>
      <c r="K1245"/>
      <c r="L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</row>
    <row r="1246" spans="1:42" x14ac:dyDescent="0.25">
      <c r="A1246"/>
      <c r="B1246"/>
      <c r="C1246"/>
      <c r="D1246"/>
      <c r="E1246"/>
      <c r="F1246"/>
      <c r="G1246"/>
      <c r="I1246"/>
      <c r="J1246"/>
      <c r="K1246"/>
      <c r="L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</row>
    <row r="1247" spans="1:42" x14ac:dyDescent="0.25">
      <c r="A1247"/>
      <c r="B1247"/>
      <c r="C1247"/>
      <c r="D1247"/>
      <c r="E1247"/>
      <c r="F1247"/>
      <c r="G1247"/>
      <c r="I1247"/>
      <c r="J1247"/>
      <c r="K1247"/>
      <c r="L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</row>
    <row r="1248" spans="1:42" x14ac:dyDescent="0.25">
      <c r="A1248"/>
      <c r="B1248"/>
      <c r="C1248"/>
      <c r="D1248"/>
      <c r="E1248"/>
      <c r="F1248"/>
      <c r="G1248"/>
      <c r="I1248"/>
      <c r="J1248"/>
      <c r="K1248"/>
      <c r="L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</row>
    <row r="1249" spans="1:42" x14ac:dyDescent="0.25">
      <c r="A1249"/>
      <c r="B1249"/>
      <c r="C1249"/>
      <c r="D1249"/>
      <c r="E1249"/>
      <c r="F1249"/>
      <c r="G1249"/>
      <c r="I1249"/>
      <c r="J1249"/>
      <c r="K1249"/>
      <c r="L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</row>
    <row r="1250" spans="1:42" x14ac:dyDescent="0.25">
      <c r="A1250"/>
      <c r="B1250"/>
      <c r="C1250"/>
      <c r="D1250"/>
      <c r="E1250"/>
      <c r="F1250"/>
      <c r="G1250"/>
      <c r="I1250"/>
      <c r="J1250"/>
      <c r="K1250"/>
      <c r="L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</row>
    <row r="1251" spans="1:42" x14ac:dyDescent="0.25">
      <c r="A1251"/>
      <c r="B1251"/>
      <c r="C1251"/>
      <c r="D1251"/>
      <c r="E1251"/>
      <c r="F1251"/>
      <c r="G1251"/>
      <c r="I1251"/>
      <c r="J1251"/>
      <c r="K1251"/>
      <c r="L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</row>
    <row r="1252" spans="1:42" x14ac:dyDescent="0.25">
      <c r="A1252"/>
      <c r="B1252"/>
      <c r="C1252"/>
      <c r="D1252"/>
      <c r="E1252"/>
      <c r="F1252"/>
      <c r="G1252"/>
      <c r="I1252"/>
      <c r="J1252"/>
      <c r="K1252"/>
      <c r="L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</row>
    <row r="1253" spans="1:42" x14ac:dyDescent="0.25">
      <c r="A1253"/>
      <c r="B1253"/>
      <c r="C1253"/>
      <c r="D1253"/>
      <c r="E1253"/>
      <c r="F1253"/>
      <c r="G1253"/>
      <c r="I1253"/>
      <c r="J1253"/>
      <c r="K1253"/>
      <c r="L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</row>
    <row r="1254" spans="1:42" x14ac:dyDescent="0.25">
      <c r="A1254"/>
      <c r="B1254"/>
      <c r="C1254"/>
      <c r="D1254"/>
      <c r="E1254"/>
      <c r="F1254"/>
      <c r="G1254"/>
      <c r="I1254"/>
      <c r="J1254"/>
      <c r="K1254"/>
      <c r="L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</row>
    <row r="1255" spans="1:42" x14ac:dyDescent="0.25">
      <c r="A1255"/>
      <c r="B1255"/>
      <c r="C1255"/>
      <c r="D1255"/>
      <c r="E1255"/>
      <c r="F1255"/>
      <c r="G1255"/>
      <c r="I1255"/>
      <c r="J1255"/>
      <c r="K1255"/>
      <c r="L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</row>
    <row r="1256" spans="1:42" x14ac:dyDescent="0.25">
      <c r="A1256"/>
      <c r="B1256"/>
      <c r="C1256"/>
      <c r="D1256"/>
      <c r="E1256"/>
      <c r="F1256"/>
      <c r="G1256"/>
      <c r="I1256"/>
      <c r="J1256"/>
      <c r="K1256"/>
      <c r="L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</row>
    <row r="1257" spans="1:42" x14ac:dyDescent="0.25">
      <c r="A1257"/>
      <c r="B1257"/>
      <c r="C1257"/>
      <c r="D1257"/>
      <c r="E1257"/>
      <c r="F1257"/>
      <c r="G1257"/>
      <c r="I1257"/>
      <c r="J1257"/>
      <c r="K1257"/>
      <c r="L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</row>
    <row r="1258" spans="1:42" x14ac:dyDescent="0.25">
      <c r="A1258"/>
      <c r="B1258"/>
      <c r="C1258"/>
      <c r="D1258"/>
      <c r="E1258"/>
      <c r="F1258"/>
      <c r="G1258"/>
      <c r="I1258"/>
      <c r="J1258"/>
      <c r="K1258"/>
      <c r="L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</row>
    <row r="1259" spans="1:42" x14ac:dyDescent="0.25">
      <c r="A1259"/>
      <c r="B1259"/>
      <c r="C1259"/>
      <c r="D1259"/>
      <c r="E1259"/>
      <c r="F1259"/>
      <c r="G1259"/>
      <c r="I1259"/>
      <c r="J1259"/>
      <c r="K1259"/>
      <c r="L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</row>
    <row r="1260" spans="1:42" x14ac:dyDescent="0.25">
      <c r="A1260"/>
      <c r="B1260"/>
      <c r="C1260"/>
      <c r="D1260"/>
      <c r="E1260"/>
      <c r="F1260"/>
      <c r="G1260"/>
      <c r="I1260"/>
      <c r="J1260"/>
      <c r="K1260"/>
      <c r="L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</row>
    <row r="1261" spans="1:42" x14ac:dyDescent="0.25">
      <c r="A1261"/>
      <c r="B1261"/>
      <c r="C1261"/>
      <c r="D1261"/>
      <c r="E1261"/>
      <c r="F1261"/>
      <c r="G1261"/>
      <c r="I1261"/>
      <c r="J1261"/>
      <c r="K1261"/>
      <c r="L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</row>
    <row r="1262" spans="1:42" x14ac:dyDescent="0.25">
      <c r="A1262"/>
      <c r="B1262"/>
      <c r="C1262"/>
      <c r="D1262"/>
      <c r="E1262"/>
      <c r="F1262"/>
      <c r="G1262"/>
      <c r="I1262"/>
      <c r="J1262"/>
      <c r="K1262"/>
      <c r="L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</row>
    <row r="1263" spans="1:42" x14ac:dyDescent="0.25">
      <c r="A1263"/>
      <c r="B1263"/>
      <c r="C1263"/>
      <c r="D1263"/>
      <c r="E1263"/>
      <c r="F1263"/>
      <c r="G1263"/>
      <c r="I1263"/>
      <c r="J1263"/>
      <c r="K1263"/>
      <c r="L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</row>
    <row r="1264" spans="1:42" x14ac:dyDescent="0.25">
      <c r="A1264"/>
      <c r="B1264"/>
      <c r="C1264"/>
      <c r="D1264"/>
      <c r="E1264"/>
      <c r="F1264"/>
      <c r="G1264"/>
      <c r="I1264"/>
      <c r="J1264"/>
      <c r="K1264"/>
      <c r="L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</row>
    <row r="1265" spans="1:42" x14ac:dyDescent="0.25">
      <c r="A1265"/>
      <c r="B1265"/>
      <c r="C1265"/>
      <c r="D1265"/>
      <c r="E1265"/>
      <c r="F1265"/>
      <c r="G1265"/>
      <c r="I1265"/>
      <c r="J1265"/>
      <c r="K1265"/>
      <c r="L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</row>
    <row r="1266" spans="1:42" x14ac:dyDescent="0.25">
      <c r="A1266"/>
      <c r="B1266"/>
      <c r="C1266"/>
      <c r="D1266"/>
      <c r="E1266"/>
      <c r="F1266"/>
      <c r="G1266"/>
      <c r="I1266"/>
      <c r="J1266"/>
      <c r="K1266"/>
      <c r="L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</row>
    <row r="1267" spans="1:42" x14ac:dyDescent="0.25">
      <c r="A1267"/>
      <c r="B1267"/>
      <c r="C1267"/>
      <c r="D1267"/>
      <c r="E1267"/>
      <c r="F1267"/>
      <c r="G1267"/>
      <c r="I1267"/>
      <c r="J1267"/>
      <c r="K1267"/>
      <c r="L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</row>
    <row r="1268" spans="1:42" x14ac:dyDescent="0.25">
      <c r="A1268"/>
      <c r="B1268"/>
      <c r="C1268"/>
      <c r="D1268"/>
      <c r="E1268"/>
      <c r="F1268"/>
      <c r="G1268"/>
      <c r="I1268"/>
      <c r="J1268"/>
      <c r="K1268"/>
      <c r="L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</row>
    <row r="1269" spans="1:42" x14ac:dyDescent="0.25">
      <c r="A1269"/>
      <c r="B1269"/>
      <c r="C1269"/>
      <c r="D1269"/>
      <c r="E1269"/>
      <c r="F1269"/>
      <c r="G1269"/>
      <c r="I1269"/>
      <c r="J1269"/>
      <c r="K1269"/>
      <c r="L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</row>
    <row r="1270" spans="1:42" x14ac:dyDescent="0.25">
      <c r="A1270"/>
      <c r="B1270"/>
      <c r="C1270"/>
      <c r="D1270"/>
      <c r="E1270"/>
      <c r="F1270"/>
      <c r="G1270"/>
      <c r="I1270"/>
      <c r="J1270"/>
      <c r="K1270"/>
      <c r="L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</row>
    <row r="1271" spans="1:42" x14ac:dyDescent="0.25">
      <c r="A1271"/>
      <c r="B1271"/>
      <c r="C1271"/>
      <c r="D1271"/>
      <c r="E1271"/>
      <c r="F1271"/>
      <c r="G1271"/>
      <c r="I1271"/>
      <c r="J1271"/>
      <c r="K1271"/>
      <c r="L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</row>
    <row r="1272" spans="1:42" x14ac:dyDescent="0.25">
      <c r="A1272"/>
      <c r="B1272"/>
      <c r="C1272"/>
      <c r="D1272"/>
      <c r="E1272"/>
      <c r="F1272"/>
      <c r="G1272"/>
      <c r="I1272"/>
      <c r="J1272"/>
      <c r="K1272"/>
      <c r="L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</row>
    <row r="1273" spans="1:42" x14ac:dyDescent="0.25">
      <c r="A1273"/>
      <c r="B1273"/>
      <c r="C1273"/>
      <c r="D1273"/>
      <c r="E1273"/>
      <c r="F1273"/>
      <c r="G1273"/>
      <c r="I1273"/>
      <c r="J1273"/>
      <c r="K1273"/>
      <c r="L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</row>
    <row r="1274" spans="1:42" x14ac:dyDescent="0.25">
      <c r="A1274"/>
      <c r="B1274"/>
      <c r="C1274"/>
      <c r="D1274"/>
      <c r="E1274"/>
      <c r="F1274"/>
      <c r="G1274"/>
      <c r="I1274"/>
      <c r="J1274"/>
      <c r="K1274"/>
      <c r="L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</row>
    <row r="1275" spans="1:42" x14ac:dyDescent="0.25">
      <c r="A1275"/>
      <c r="B1275"/>
      <c r="C1275"/>
      <c r="D1275"/>
      <c r="E1275"/>
      <c r="F1275"/>
      <c r="G1275"/>
      <c r="I1275"/>
      <c r="J1275"/>
      <c r="K1275"/>
      <c r="L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</row>
    <row r="1276" spans="1:42" x14ac:dyDescent="0.25">
      <c r="A1276"/>
      <c r="B1276"/>
      <c r="C1276"/>
      <c r="D1276"/>
      <c r="E1276"/>
      <c r="F1276"/>
      <c r="G1276"/>
      <c r="I1276"/>
      <c r="J1276"/>
      <c r="K1276"/>
      <c r="L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</row>
    <row r="1277" spans="1:42" x14ac:dyDescent="0.25">
      <c r="A1277"/>
      <c r="B1277"/>
      <c r="C1277"/>
      <c r="D1277"/>
      <c r="E1277"/>
      <c r="F1277"/>
      <c r="G1277"/>
      <c r="I1277"/>
      <c r="J1277"/>
      <c r="K1277"/>
      <c r="L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</row>
    <row r="1278" spans="1:42" x14ac:dyDescent="0.25">
      <c r="A1278"/>
      <c r="B1278"/>
      <c r="C1278"/>
      <c r="D1278"/>
      <c r="E1278"/>
      <c r="F1278"/>
      <c r="G1278"/>
      <c r="I1278"/>
      <c r="J1278"/>
      <c r="K1278"/>
      <c r="L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</row>
    <row r="1279" spans="1:42" x14ac:dyDescent="0.25">
      <c r="A1279"/>
      <c r="B1279"/>
      <c r="C1279"/>
      <c r="D1279"/>
      <c r="E1279"/>
      <c r="F1279"/>
      <c r="G1279"/>
      <c r="I1279"/>
      <c r="J1279"/>
      <c r="K1279"/>
      <c r="L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</row>
    <row r="1280" spans="1:42" x14ac:dyDescent="0.25">
      <c r="A1280"/>
      <c r="B1280"/>
      <c r="C1280"/>
      <c r="D1280"/>
      <c r="E1280"/>
      <c r="F1280"/>
      <c r="G1280"/>
      <c r="I1280"/>
      <c r="J1280"/>
      <c r="K1280"/>
      <c r="L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</row>
    <row r="1281" spans="1:42" x14ac:dyDescent="0.25">
      <c r="A1281"/>
      <c r="B1281"/>
      <c r="C1281"/>
      <c r="D1281"/>
      <c r="E1281"/>
      <c r="F1281"/>
      <c r="G1281"/>
      <c r="I1281"/>
      <c r="J1281"/>
      <c r="K1281"/>
      <c r="L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</row>
    <row r="1282" spans="1:42" x14ac:dyDescent="0.25">
      <c r="A1282"/>
      <c r="B1282"/>
      <c r="C1282"/>
      <c r="D1282"/>
      <c r="E1282"/>
      <c r="F1282"/>
      <c r="G1282"/>
      <c r="I1282"/>
      <c r="J1282"/>
      <c r="K1282"/>
      <c r="L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</row>
    <row r="1283" spans="1:42" x14ac:dyDescent="0.25">
      <c r="A1283"/>
      <c r="B1283"/>
      <c r="C1283"/>
      <c r="D1283"/>
      <c r="E1283"/>
      <c r="F1283"/>
      <c r="G1283"/>
      <c r="I1283"/>
      <c r="J1283"/>
      <c r="K1283"/>
      <c r="L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</row>
    <row r="1284" spans="1:42" x14ac:dyDescent="0.25">
      <c r="A1284"/>
      <c r="B1284"/>
      <c r="C1284"/>
      <c r="D1284"/>
      <c r="E1284"/>
      <c r="F1284"/>
      <c r="G1284"/>
      <c r="I1284"/>
      <c r="J1284"/>
      <c r="K1284"/>
      <c r="L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</row>
    <row r="1285" spans="1:42" x14ac:dyDescent="0.25">
      <c r="A1285"/>
      <c r="B1285"/>
      <c r="C1285"/>
      <c r="D1285"/>
      <c r="E1285"/>
      <c r="F1285"/>
      <c r="G1285"/>
      <c r="I1285"/>
      <c r="J1285"/>
      <c r="K1285"/>
      <c r="L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</row>
    <row r="1286" spans="1:42" x14ac:dyDescent="0.25">
      <c r="A1286"/>
      <c r="B1286"/>
      <c r="C1286"/>
      <c r="D1286"/>
      <c r="E1286"/>
      <c r="F1286"/>
      <c r="G1286"/>
      <c r="I1286"/>
      <c r="J1286"/>
      <c r="K1286"/>
      <c r="L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</row>
    <row r="1287" spans="1:42" x14ac:dyDescent="0.25">
      <c r="A1287"/>
      <c r="B1287"/>
      <c r="C1287"/>
      <c r="D1287"/>
      <c r="E1287"/>
      <c r="F1287"/>
      <c r="G1287"/>
      <c r="I1287"/>
      <c r="J1287"/>
      <c r="K1287"/>
      <c r="L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</row>
    <row r="1288" spans="1:42" x14ac:dyDescent="0.25">
      <c r="A1288"/>
      <c r="B1288"/>
      <c r="C1288"/>
      <c r="D1288"/>
      <c r="E1288"/>
      <c r="F1288"/>
      <c r="G1288"/>
      <c r="I1288"/>
      <c r="J1288"/>
      <c r="K1288"/>
      <c r="L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</row>
    <row r="1289" spans="1:42" x14ac:dyDescent="0.25">
      <c r="A1289"/>
      <c r="B1289"/>
      <c r="C1289"/>
      <c r="D1289"/>
      <c r="E1289"/>
      <c r="F1289"/>
      <c r="G1289"/>
      <c r="I1289"/>
      <c r="J1289"/>
      <c r="K1289"/>
      <c r="L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</row>
    <row r="1290" spans="1:42" x14ac:dyDescent="0.25">
      <c r="A1290"/>
      <c r="B1290"/>
      <c r="C1290"/>
      <c r="D1290"/>
      <c r="E1290"/>
      <c r="F1290"/>
      <c r="G1290"/>
      <c r="I1290"/>
      <c r="J1290"/>
      <c r="K1290"/>
      <c r="L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</row>
    <row r="1291" spans="1:42" x14ac:dyDescent="0.25">
      <c r="A1291"/>
      <c r="B1291"/>
      <c r="C1291"/>
      <c r="D1291"/>
      <c r="E1291"/>
      <c r="F1291"/>
      <c r="G1291"/>
      <c r="I1291"/>
      <c r="J1291"/>
      <c r="K1291"/>
      <c r="L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</row>
    <row r="1292" spans="1:42" x14ac:dyDescent="0.25">
      <c r="A1292"/>
      <c r="B1292"/>
      <c r="C1292"/>
      <c r="D1292"/>
      <c r="E1292"/>
      <c r="F1292"/>
      <c r="G1292"/>
      <c r="I1292"/>
      <c r="J1292"/>
      <c r="K1292"/>
      <c r="L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</row>
    <row r="1293" spans="1:42" x14ac:dyDescent="0.25">
      <c r="A1293"/>
      <c r="B1293"/>
      <c r="C1293"/>
      <c r="D1293"/>
      <c r="E1293"/>
      <c r="F1293"/>
      <c r="G1293"/>
      <c r="I1293"/>
      <c r="J1293"/>
      <c r="K1293"/>
      <c r="L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</row>
    <row r="1294" spans="1:42" x14ac:dyDescent="0.25">
      <c r="A1294"/>
      <c r="B1294"/>
      <c r="C1294"/>
      <c r="D1294"/>
      <c r="E1294"/>
      <c r="F1294"/>
      <c r="G1294"/>
      <c r="I1294"/>
      <c r="J1294"/>
      <c r="K1294"/>
      <c r="L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</row>
    <row r="1295" spans="1:42" x14ac:dyDescent="0.25">
      <c r="A1295"/>
      <c r="B1295"/>
      <c r="C1295"/>
      <c r="D1295"/>
      <c r="E1295"/>
      <c r="F1295"/>
      <c r="G1295"/>
      <c r="I1295"/>
      <c r="J1295"/>
      <c r="K1295"/>
      <c r="L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</row>
    <row r="1296" spans="1:42" x14ac:dyDescent="0.25">
      <c r="A1296"/>
      <c r="B1296"/>
      <c r="C1296"/>
      <c r="D1296"/>
      <c r="E1296"/>
      <c r="F1296"/>
      <c r="G1296"/>
      <c r="I1296"/>
      <c r="J1296"/>
      <c r="K1296"/>
      <c r="L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</row>
    <row r="1297" spans="1:42" x14ac:dyDescent="0.25">
      <c r="A1297"/>
      <c r="B1297"/>
      <c r="C1297"/>
      <c r="D1297"/>
      <c r="E1297"/>
      <c r="F1297"/>
      <c r="G1297"/>
      <c r="I1297"/>
      <c r="J1297"/>
      <c r="K1297"/>
      <c r="L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</row>
    <row r="1298" spans="1:42" x14ac:dyDescent="0.25">
      <c r="A1298"/>
      <c r="B1298"/>
      <c r="C1298"/>
      <c r="D1298"/>
      <c r="E1298"/>
      <c r="F1298"/>
      <c r="G1298"/>
      <c r="I1298"/>
      <c r="J1298"/>
      <c r="K1298"/>
      <c r="L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</row>
    <row r="1299" spans="1:42" x14ac:dyDescent="0.25">
      <c r="A1299"/>
      <c r="B1299"/>
      <c r="C1299"/>
      <c r="D1299"/>
      <c r="E1299"/>
      <c r="F1299"/>
      <c r="G1299"/>
      <c r="I1299"/>
      <c r="J1299"/>
      <c r="K1299"/>
      <c r="L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</row>
    <row r="1300" spans="1:42" x14ac:dyDescent="0.25">
      <c r="A1300"/>
      <c r="B1300"/>
      <c r="C1300"/>
      <c r="D1300"/>
      <c r="E1300"/>
      <c r="F1300"/>
      <c r="G1300"/>
      <c r="I1300"/>
      <c r="J1300"/>
      <c r="K1300"/>
      <c r="L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</row>
    <row r="1301" spans="1:42" x14ac:dyDescent="0.25">
      <c r="A1301"/>
      <c r="B1301"/>
      <c r="C1301"/>
      <c r="D1301"/>
      <c r="E1301"/>
      <c r="F1301"/>
      <c r="G1301"/>
      <c r="I1301"/>
      <c r="J1301"/>
      <c r="K1301"/>
      <c r="L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</row>
    <row r="1302" spans="1:42" x14ac:dyDescent="0.25">
      <c r="A1302"/>
      <c r="B1302"/>
      <c r="C1302"/>
      <c r="D1302"/>
      <c r="E1302"/>
      <c r="F1302"/>
      <c r="G1302"/>
      <c r="I1302"/>
      <c r="J1302"/>
      <c r="K1302"/>
      <c r="L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</row>
    <row r="1303" spans="1:42" x14ac:dyDescent="0.25">
      <c r="A1303"/>
      <c r="B1303"/>
      <c r="C1303"/>
      <c r="D1303"/>
      <c r="E1303"/>
      <c r="F1303"/>
      <c r="G1303"/>
      <c r="I1303"/>
      <c r="J1303"/>
      <c r="K1303"/>
      <c r="L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</row>
    <row r="1304" spans="1:42" x14ac:dyDescent="0.25">
      <c r="A1304"/>
      <c r="B1304"/>
      <c r="C1304"/>
      <c r="D1304"/>
      <c r="E1304"/>
      <c r="F1304"/>
      <c r="G1304"/>
      <c r="I1304"/>
      <c r="J1304"/>
      <c r="K1304"/>
      <c r="L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</row>
    <row r="1305" spans="1:42" x14ac:dyDescent="0.25">
      <c r="A1305"/>
      <c r="B1305"/>
      <c r="C1305"/>
      <c r="D1305"/>
      <c r="E1305"/>
      <c r="F1305"/>
      <c r="G1305"/>
      <c r="I1305"/>
      <c r="J1305"/>
      <c r="K1305"/>
      <c r="L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</row>
    <row r="1306" spans="1:42" x14ac:dyDescent="0.25">
      <c r="A1306"/>
      <c r="B1306"/>
      <c r="C1306"/>
      <c r="D1306"/>
      <c r="E1306"/>
      <c r="F1306"/>
      <c r="G1306"/>
      <c r="I1306"/>
      <c r="J1306"/>
      <c r="K1306"/>
      <c r="L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</row>
    <row r="1307" spans="1:42" x14ac:dyDescent="0.25">
      <c r="A1307"/>
      <c r="B1307"/>
      <c r="C1307"/>
      <c r="D1307"/>
      <c r="E1307"/>
      <c r="F1307"/>
      <c r="G1307"/>
      <c r="I1307"/>
      <c r="J1307"/>
      <c r="K1307"/>
      <c r="L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</row>
    <row r="1308" spans="1:42" x14ac:dyDescent="0.25">
      <c r="A1308"/>
      <c r="B1308"/>
      <c r="C1308"/>
      <c r="D1308"/>
      <c r="E1308"/>
      <c r="F1308"/>
      <c r="G1308"/>
      <c r="I1308"/>
      <c r="J1308"/>
      <c r="K1308"/>
      <c r="L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</row>
    <row r="1309" spans="1:42" x14ac:dyDescent="0.25">
      <c r="A1309"/>
      <c r="B1309"/>
      <c r="C1309"/>
      <c r="D1309"/>
      <c r="E1309"/>
      <c r="F1309"/>
      <c r="G1309"/>
      <c r="I1309"/>
      <c r="J1309"/>
      <c r="K1309"/>
      <c r="L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</row>
    <row r="1310" spans="1:42" x14ac:dyDescent="0.25">
      <c r="A1310"/>
      <c r="B1310"/>
      <c r="C1310"/>
      <c r="D1310"/>
      <c r="E1310"/>
      <c r="F1310"/>
      <c r="G1310"/>
      <c r="I1310"/>
      <c r="J1310"/>
      <c r="K1310"/>
      <c r="L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</row>
    <row r="1311" spans="1:42" x14ac:dyDescent="0.25">
      <c r="A1311"/>
      <c r="B1311"/>
      <c r="C1311"/>
      <c r="D1311"/>
      <c r="E1311"/>
      <c r="F1311"/>
      <c r="G1311"/>
      <c r="I1311"/>
      <c r="J1311"/>
      <c r="K1311"/>
      <c r="L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</row>
    <row r="1312" spans="1:42" x14ac:dyDescent="0.25">
      <c r="A1312"/>
      <c r="B1312"/>
      <c r="C1312"/>
      <c r="D1312"/>
      <c r="E1312"/>
      <c r="F1312"/>
      <c r="G1312"/>
      <c r="I1312"/>
      <c r="J1312"/>
      <c r="K1312"/>
      <c r="L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</row>
    <row r="1313" spans="1:42" x14ac:dyDescent="0.25">
      <c r="A1313"/>
      <c r="B1313"/>
      <c r="C1313"/>
      <c r="D1313"/>
      <c r="E1313"/>
      <c r="F1313"/>
      <c r="G1313"/>
      <c r="I1313"/>
      <c r="J1313"/>
      <c r="K1313"/>
      <c r="L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</row>
    <row r="1314" spans="1:42" x14ac:dyDescent="0.25">
      <c r="A1314"/>
      <c r="B1314"/>
      <c r="C1314"/>
      <c r="D1314"/>
      <c r="E1314"/>
      <c r="F1314"/>
      <c r="G1314"/>
      <c r="I1314"/>
      <c r="J1314"/>
      <c r="K1314"/>
      <c r="L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</row>
    <row r="1315" spans="1:42" x14ac:dyDescent="0.25">
      <c r="A1315"/>
      <c r="B1315"/>
      <c r="C1315"/>
      <c r="D1315"/>
      <c r="E1315"/>
      <c r="F1315"/>
      <c r="G1315"/>
      <c r="I1315"/>
      <c r="J1315"/>
      <c r="K1315"/>
      <c r="L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</row>
    <row r="1316" spans="1:42" x14ac:dyDescent="0.25">
      <c r="A1316"/>
      <c r="B1316"/>
      <c r="C1316"/>
      <c r="D1316"/>
      <c r="E1316"/>
      <c r="F1316"/>
      <c r="G1316"/>
      <c r="I1316"/>
      <c r="J1316"/>
      <c r="K1316"/>
      <c r="L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</row>
    <row r="1317" spans="1:42" x14ac:dyDescent="0.25">
      <c r="A1317"/>
      <c r="B1317"/>
      <c r="C1317"/>
      <c r="D1317"/>
      <c r="E1317"/>
      <c r="F1317"/>
      <c r="G1317"/>
      <c r="I1317"/>
      <c r="J1317"/>
      <c r="K1317"/>
      <c r="L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</row>
    <row r="1318" spans="1:42" x14ac:dyDescent="0.25">
      <c r="A1318"/>
      <c r="B1318"/>
      <c r="C1318"/>
      <c r="D1318"/>
      <c r="E1318"/>
      <c r="F1318"/>
      <c r="G1318"/>
      <c r="I1318"/>
      <c r="J1318"/>
      <c r="K1318"/>
      <c r="L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</row>
    <row r="1319" spans="1:42" x14ac:dyDescent="0.25">
      <c r="A1319"/>
      <c r="B1319"/>
      <c r="C1319"/>
      <c r="D1319"/>
      <c r="E1319"/>
      <c r="F1319"/>
      <c r="G1319"/>
      <c r="I1319"/>
      <c r="J1319"/>
      <c r="K1319"/>
      <c r="L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</row>
    <row r="1320" spans="1:42" x14ac:dyDescent="0.25">
      <c r="A1320"/>
      <c r="B1320"/>
      <c r="C1320"/>
      <c r="D1320"/>
      <c r="E1320"/>
      <c r="F1320"/>
      <c r="G1320"/>
      <c r="I1320"/>
      <c r="J1320"/>
      <c r="K1320"/>
      <c r="L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</row>
    <row r="1321" spans="1:42" x14ac:dyDescent="0.25">
      <c r="A1321"/>
      <c r="B1321"/>
      <c r="C1321"/>
      <c r="D1321"/>
      <c r="E1321"/>
      <c r="F1321"/>
      <c r="G1321"/>
      <c r="I1321"/>
      <c r="J1321"/>
      <c r="K1321"/>
      <c r="L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</row>
    <row r="1322" spans="1:42" x14ac:dyDescent="0.25">
      <c r="A1322"/>
      <c r="B1322"/>
      <c r="C1322"/>
      <c r="D1322"/>
      <c r="E1322"/>
      <c r="F1322"/>
      <c r="G1322"/>
      <c r="I1322"/>
      <c r="J1322"/>
      <c r="K1322"/>
      <c r="L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</row>
    <row r="1323" spans="1:42" x14ac:dyDescent="0.25">
      <c r="A1323"/>
      <c r="B1323"/>
      <c r="C1323"/>
      <c r="D1323"/>
      <c r="E1323"/>
      <c r="F1323"/>
      <c r="G1323"/>
      <c r="I1323"/>
      <c r="J1323"/>
      <c r="K1323"/>
      <c r="L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</row>
    <row r="1324" spans="1:42" x14ac:dyDescent="0.25">
      <c r="A1324"/>
      <c r="B1324"/>
      <c r="C1324"/>
      <c r="D1324"/>
      <c r="E1324"/>
      <c r="F1324"/>
      <c r="G1324"/>
      <c r="I1324"/>
      <c r="J1324"/>
      <c r="K1324"/>
      <c r="L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</row>
    <row r="1325" spans="1:42" x14ac:dyDescent="0.25">
      <c r="A1325"/>
      <c r="B1325"/>
      <c r="C1325"/>
      <c r="D1325"/>
      <c r="E1325"/>
      <c r="F1325"/>
      <c r="G1325"/>
      <c r="I1325"/>
      <c r="J1325"/>
      <c r="K1325"/>
      <c r="L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</row>
    <row r="1326" spans="1:42" x14ac:dyDescent="0.25">
      <c r="A1326"/>
      <c r="B1326"/>
      <c r="C1326"/>
      <c r="D1326"/>
      <c r="E1326"/>
      <c r="F1326"/>
      <c r="G1326"/>
      <c r="I1326"/>
      <c r="J1326"/>
      <c r="K1326"/>
      <c r="L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</row>
    <row r="1327" spans="1:42" x14ac:dyDescent="0.25">
      <c r="A1327"/>
      <c r="B1327"/>
      <c r="C1327"/>
      <c r="D1327"/>
      <c r="E1327"/>
      <c r="F1327"/>
      <c r="G1327"/>
      <c r="I1327"/>
      <c r="J1327"/>
      <c r="K1327"/>
      <c r="L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</row>
    <row r="1328" spans="1:42" x14ac:dyDescent="0.25">
      <c r="A1328"/>
      <c r="B1328"/>
      <c r="C1328"/>
      <c r="D1328"/>
      <c r="E1328"/>
      <c r="F1328"/>
      <c r="G1328"/>
      <c r="I1328"/>
      <c r="J1328"/>
      <c r="K1328"/>
      <c r="L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</row>
    <row r="1329" spans="1:42" x14ac:dyDescent="0.25">
      <c r="A1329"/>
      <c r="B1329"/>
      <c r="C1329"/>
      <c r="D1329"/>
      <c r="E1329"/>
      <c r="F1329"/>
      <c r="G1329"/>
      <c r="I1329"/>
      <c r="J1329"/>
      <c r="K1329"/>
      <c r="L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</row>
    <row r="1330" spans="1:42" x14ac:dyDescent="0.25">
      <c r="A1330"/>
      <c r="B1330"/>
      <c r="C1330"/>
      <c r="D1330"/>
      <c r="E1330"/>
      <c r="F1330"/>
      <c r="G1330"/>
      <c r="I1330"/>
      <c r="J1330"/>
      <c r="K1330"/>
      <c r="L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</row>
    <row r="1331" spans="1:42" x14ac:dyDescent="0.25">
      <c r="A1331"/>
      <c r="B1331"/>
      <c r="C1331"/>
      <c r="D1331"/>
      <c r="E1331"/>
      <c r="F1331"/>
      <c r="G1331"/>
      <c r="I1331"/>
      <c r="J1331"/>
      <c r="K1331"/>
      <c r="L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</row>
    <row r="1332" spans="1:42" x14ac:dyDescent="0.25">
      <c r="A1332"/>
      <c r="B1332"/>
      <c r="C1332"/>
      <c r="D1332"/>
      <c r="E1332"/>
      <c r="F1332"/>
      <c r="G1332"/>
      <c r="I1332"/>
      <c r="J1332"/>
      <c r="K1332"/>
      <c r="L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</row>
    <row r="1333" spans="1:42" x14ac:dyDescent="0.25">
      <c r="A1333"/>
      <c r="B1333"/>
      <c r="C1333"/>
      <c r="D1333"/>
      <c r="E1333"/>
      <c r="F1333"/>
      <c r="G1333"/>
      <c r="I1333"/>
      <c r="J1333"/>
      <c r="K1333"/>
      <c r="L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</row>
    <row r="1334" spans="1:42" x14ac:dyDescent="0.25">
      <c r="A1334"/>
      <c r="B1334"/>
      <c r="C1334"/>
      <c r="D1334"/>
      <c r="E1334"/>
      <c r="F1334"/>
      <c r="G1334"/>
      <c r="I1334"/>
      <c r="J1334"/>
      <c r="K1334"/>
      <c r="L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</row>
    <row r="1335" spans="1:42" x14ac:dyDescent="0.25">
      <c r="A1335"/>
      <c r="B1335"/>
      <c r="C1335"/>
      <c r="D1335"/>
      <c r="E1335"/>
      <c r="F1335"/>
      <c r="G1335"/>
      <c r="I1335"/>
      <c r="J1335"/>
      <c r="K1335"/>
      <c r="L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</row>
    <row r="1336" spans="1:42" x14ac:dyDescent="0.25">
      <c r="A1336"/>
      <c r="B1336"/>
      <c r="C1336"/>
      <c r="D1336"/>
      <c r="E1336"/>
      <c r="F1336"/>
      <c r="G1336"/>
      <c r="I1336"/>
      <c r="J1336"/>
      <c r="K1336"/>
      <c r="L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</row>
    <row r="1337" spans="1:42" x14ac:dyDescent="0.25">
      <c r="A1337"/>
      <c r="B1337"/>
      <c r="C1337"/>
      <c r="D1337"/>
      <c r="E1337"/>
      <c r="F1337"/>
      <c r="G1337"/>
      <c r="I1337"/>
      <c r="J1337"/>
      <c r="K1337"/>
      <c r="L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</row>
    <row r="1338" spans="1:42" x14ac:dyDescent="0.25">
      <c r="A1338"/>
      <c r="B1338"/>
      <c r="C1338"/>
      <c r="D1338"/>
      <c r="E1338"/>
      <c r="F1338"/>
      <c r="G1338"/>
      <c r="I1338"/>
      <c r="J1338"/>
      <c r="K1338"/>
      <c r="L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</row>
    <row r="1339" spans="1:42" x14ac:dyDescent="0.25">
      <c r="A1339"/>
      <c r="B1339"/>
      <c r="C1339"/>
      <c r="D1339"/>
      <c r="E1339"/>
      <c r="F1339"/>
      <c r="G1339"/>
      <c r="I1339"/>
      <c r="J1339"/>
      <c r="K1339"/>
      <c r="L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</row>
    <row r="1340" spans="1:42" x14ac:dyDescent="0.25">
      <c r="A1340"/>
      <c r="B1340"/>
      <c r="C1340"/>
      <c r="D1340"/>
      <c r="E1340"/>
      <c r="F1340"/>
      <c r="G1340"/>
      <c r="I1340"/>
      <c r="J1340"/>
      <c r="K1340"/>
      <c r="L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</row>
    <row r="1341" spans="1:42" x14ac:dyDescent="0.25">
      <c r="A1341"/>
      <c r="B1341"/>
      <c r="C1341"/>
      <c r="D1341"/>
      <c r="E1341"/>
      <c r="F1341"/>
      <c r="G1341"/>
      <c r="I1341"/>
      <c r="J1341"/>
      <c r="K1341"/>
      <c r="L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</row>
    <row r="1342" spans="1:42" x14ac:dyDescent="0.25">
      <c r="A1342"/>
      <c r="B1342"/>
      <c r="C1342"/>
      <c r="D1342"/>
      <c r="E1342"/>
      <c r="F1342"/>
      <c r="G1342"/>
      <c r="I1342"/>
      <c r="J1342"/>
      <c r="K1342"/>
      <c r="L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</row>
    <row r="1343" spans="1:42" x14ac:dyDescent="0.25">
      <c r="A1343"/>
      <c r="B1343"/>
      <c r="C1343"/>
      <c r="D1343"/>
      <c r="E1343"/>
      <c r="F1343"/>
      <c r="G1343"/>
      <c r="I1343"/>
      <c r="J1343"/>
      <c r="K1343"/>
      <c r="L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</row>
    <row r="1344" spans="1:42" x14ac:dyDescent="0.25">
      <c r="A1344"/>
      <c r="B1344"/>
      <c r="C1344"/>
      <c r="D1344"/>
      <c r="E1344"/>
      <c r="F1344"/>
      <c r="G1344"/>
      <c r="I1344"/>
      <c r="J1344"/>
      <c r="K1344"/>
      <c r="L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</row>
    <row r="1345" spans="1:42" x14ac:dyDescent="0.25">
      <c r="A1345"/>
      <c r="B1345"/>
      <c r="C1345"/>
      <c r="D1345"/>
      <c r="E1345"/>
      <c r="F1345"/>
      <c r="G1345"/>
      <c r="I1345"/>
      <c r="J1345"/>
      <c r="K1345"/>
      <c r="L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</row>
    <row r="1346" spans="1:42" x14ac:dyDescent="0.25">
      <c r="A1346"/>
      <c r="B1346"/>
      <c r="C1346"/>
      <c r="D1346"/>
      <c r="E1346"/>
      <c r="F1346"/>
      <c r="G1346"/>
      <c r="I1346"/>
      <c r="J1346"/>
      <c r="K1346"/>
      <c r="L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</row>
    <row r="1347" spans="1:42" x14ac:dyDescent="0.25">
      <c r="A1347"/>
      <c r="B1347"/>
      <c r="C1347"/>
      <c r="D1347"/>
      <c r="E1347"/>
      <c r="F1347"/>
      <c r="G1347"/>
      <c r="I1347"/>
      <c r="J1347"/>
      <c r="K1347"/>
      <c r="L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</row>
    <row r="1348" spans="1:42" x14ac:dyDescent="0.25">
      <c r="A1348"/>
      <c r="B1348"/>
      <c r="C1348"/>
      <c r="D1348"/>
      <c r="E1348"/>
      <c r="F1348"/>
      <c r="G1348"/>
      <c r="I1348"/>
      <c r="J1348"/>
      <c r="K1348"/>
      <c r="L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</row>
    <row r="1349" spans="1:42" x14ac:dyDescent="0.25">
      <c r="A1349"/>
      <c r="B1349"/>
      <c r="C1349"/>
      <c r="D1349"/>
      <c r="E1349"/>
      <c r="F1349"/>
      <c r="G1349"/>
      <c r="I1349"/>
      <c r="J1349"/>
      <c r="K1349"/>
      <c r="L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</row>
    <row r="1350" spans="1:42" x14ac:dyDescent="0.25">
      <c r="A1350"/>
      <c r="B1350"/>
      <c r="C1350"/>
      <c r="D1350"/>
      <c r="E1350"/>
      <c r="F1350"/>
      <c r="G1350"/>
      <c r="I1350"/>
      <c r="J1350"/>
      <c r="K1350"/>
      <c r="L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</row>
    <row r="1351" spans="1:42" x14ac:dyDescent="0.25">
      <c r="A1351"/>
      <c r="B1351"/>
      <c r="C1351"/>
      <c r="D1351"/>
      <c r="E1351"/>
      <c r="F1351"/>
      <c r="G1351"/>
      <c r="I1351"/>
      <c r="J1351"/>
      <c r="K1351"/>
      <c r="L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</row>
    <row r="1352" spans="1:42" x14ac:dyDescent="0.25">
      <c r="A1352"/>
      <c r="B1352"/>
      <c r="C1352"/>
      <c r="D1352"/>
      <c r="E1352"/>
      <c r="F1352"/>
      <c r="G1352"/>
      <c r="I1352"/>
      <c r="J1352"/>
      <c r="K1352"/>
      <c r="L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</row>
    <row r="1353" spans="1:42" x14ac:dyDescent="0.25">
      <c r="A1353"/>
      <c r="B1353"/>
      <c r="C1353"/>
      <c r="D1353"/>
      <c r="E1353"/>
      <c r="F1353"/>
      <c r="G1353"/>
      <c r="I1353"/>
      <c r="J1353"/>
      <c r="K1353"/>
      <c r="L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</row>
    <row r="1354" spans="1:42" x14ac:dyDescent="0.25">
      <c r="A1354"/>
      <c r="B1354"/>
      <c r="C1354"/>
      <c r="D1354"/>
      <c r="E1354"/>
      <c r="F1354"/>
      <c r="G1354"/>
      <c r="I1354"/>
      <c r="J1354"/>
      <c r="K1354"/>
      <c r="L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</row>
    <row r="1355" spans="1:42" x14ac:dyDescent="0.25">
      <c r="A1355"/>
      <c r="B1355"/>
      <c r="C1355"/>
      <c r="D1355"/>
      <c r="E1355"/>
      <c r="F1355"/>
      <c r="G1355"/>
      <c r="I1355"/>
      <c r="J1355"/>
      <c r="K1355"/>
      <c r="L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</row>
    <row r="1356" spans="1:42" x14ac:dyDescent="0.25">
      <c r="A1356"/>
      <c r="B1356"/>
      <c r="C1356"/>
      <c r="D1356"/>
      <c r="E1356"/>
      <c r="F1356"/>
      <c r="G1356"/>
      <c r="I1356"/>
      <c r="J1356"/>
      <c r="K1356"/>
      <c r="L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</row>
    <row r="1357" spans="1:42" x14ac:dyDescent="0.25">
      <c r="A1357"/>
      <c r="B1357"/>
      <c r="C1357"/>
      <c r="D1357"/>
      <c r="E1357"/>
      <c r="F1357"/>
      <c r="G1357"/>
      <c r="I1357"/>
      <c r="J1357"/>
      <c r="K1357"/>
      <c r="L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</row>
    <row r="1358" spans="1:42" x14ac:dyDescent="0.25">
      <c r="A1358"/>
      <c r="B1358"/>
      <c r="C1358"/>
      <c r="D1358"/>
      <c r="E1358"/>
      <c r="F1358"/>
      <c r="G1358"/>
      <c r="I1358"/>
      <c r="J1358"/>
      <c r="K1358"/>
      <c r="L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</row>
    <row r="1359" spans="1:42" x14ac:dyDescent="0.25">
      <c r="A1359"/>
      <c r="B1359"/>
      <c r="C1359"/>
      <c r="D1359"/>
      <c r="E1359"/>
      <c r="F1359"/>
      <c r="G1359"/>
      <c r="I1359"/>
      <c r="J1359"/>
      <c r="K1359"/>
      <c r="L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</row>
    <row r="1360" spans="1:42" x14ac:dyDescent="0.25">
      <c r="A1360"/>
      <c r="B1360"/>
      <c r="C1360"/>
      <c r="D1360"/>
      <c r="E1360"/>
      <c r="F1360"/>
      <c r="G1360"/>
      <c r="I1360"/>
      <c r="J1360"/>
      <c r="K1360"/>
      <c r="L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</row>
    <row r="1361" spans="1:42" x14ac:dyDescent="0.25">
      <c r="A1361"/>
      <c r="B1361"/>
      <c r="C1361"/>
      <c r="D1361"/>
      <c r="E1361"/>
      <c r="F1361"/>
      <c r="G1361"/>
      <c r="I1361"/>
      <c r="J1361"/>
      <c r="K1361"/>
      <c r="L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</row>
    <row r="1362" spans="1:42" x14ac:dyDescent="0.25">
      <c r="A1362"/>
      <c r="B1362"/>
      <c r="C1362"/>
      <c r="D1362"/>
      <c r="E1362"/>
      <c r="F1362"/>
      <c r="G1362"/>
      <c r="I1362"/>
      <c r="J1362"/>
      <c r="K1362"/>
      <c r="L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</row>
    <row r="1363" spans="1:42" x14ac:dyDescent="0.25">
      <c r="A1363"/>
      <c r="B1363"/>
      <c r="C1363"/>
      <c r="D1363"/>
      <c r="E1363"/>
      <c r="F1363"/>
      <c r="G1363"/>
      <c r="I1363"/>
      <c r="J1363"/>
      <c r="K1363"/>
      <c r="L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</row>
    <row r="1364" spans="1:42" x14ac:dyDescent="0.25">
      <c r="A1364"/>
      <c r="B1364"/>
      <c r="C1364"/>
      <c r="D1364"/>
      <c r="E1364"/>
      <c r="F1364"/>
      <c r="G1364"/>
      <c r="I1364"/>
      <c r="J1364"/>
      <c r="K1364"/>
      <c r="L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</row>
    <row r="1365" spans="1:42" x14ac:dyDescent="0.25">
      <c r="A1365"/>
      <c r="B1365"/>
      <c r="C1365"/>
      <c r="D1365"/>
      <c r="E1365"/>
      <c r="F1365"/>
      <c r="G1365"/>
      <c r="I1365"/>
      <c r="J1365"/>
      <c r="K1365"/>
      <c r="L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</row>
    <row r="1366" spans="1:42" x14ac:dyDescent="0.25">
      <c r="A1366"/>
      <c r="B1366"/>
      <c r="C1366"/>
      <c r="D1366"/>
      <c r="E1366"/>
      <c r="F1366"/>
      <c r="G1366"/>
      <c r="I1366"/>
      <c r="J1366"/>
      <c r="K1366"/>
      <c r="L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</row>
    <row r="1367" spans="1:42" x14ac:dyDescent="0.25">
      <c r="A1367"/>
      <c r="B1367"/>
      <c r="C1367"/>
      <c r="D1367"/>
      <c r="E1367"/>
      <c r="F1367"/>
      <c r="G1367"/>
      <c r="I1367"/>
      <c r="J1367"/>
      <c r="K1367"/>
      <c r="L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</row>
    <row r="1368" spans="1:42" x14ac:dyDescent="0.25">
      <c r="A1368"/>
      <c r="B1368"/>
      <c r="C1368"/>
      <c r="D1368"/>
      <c r="E1368"/>
      <c r="F1368"/>
      <c r="G1368"/>
      <c r="I1368"/>
      <c r="J1368"/>
      <c r="K1368"/>
      <c r="L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</row>
    <row r="1369" spans="1:42" x14ac:dyDescent="0.25">
      <c r="A1369"/>
      <c r="B1369"/>
      <c r="C1369"/>
      <c r="D1369"/>
      <c r="E1369"/>
      <c r="F1369"/>
      <c r="G1369"/>
      <c r="I1369"/>
      <c r="J1369"/>
      <c r="K1369"/>
      <c r="L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</row>
    <row r="1370" spans="1:42" x14ac:dyDescent="0.25">
      <c r="A1370"/>
      <c r="B1370"/>
      <c r="C1370"/>
      <c r="D1370"/>
      <c r="E1370"/>
      <c r="F1370"/>
      <c r="G1370"/>
      <c r="I1370"/>
      <c r="J1370"/>
      <c r="K1370"/>
      <c r="L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</row>
    <row r="1371" spans="1:42" x14ac:dyDescent="0.25">
      <c r="A1371"/>
      <c r="B1371"/>
      <c r="C1371"/>
      <c r="D1371"/>
      <c r="E1371"/>
      <c r="F1371"/>
      <c r="G1371"/>
      <c r="I1371"/>
      <c r="J1371"/>
      <c r="K1371"/>
      <c r="L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</row>
    <row r="1372" spans="1:42" x14ac:dyDescent="0.25">
      <c r="A1372"/>
      <c r="B1372"/>
      <c r="C1372"/>
      <c r="D1372"/>
      <c r="E1372"/>
      <c r="F1372"/>
      <c r="G1372"/>
      <c r="I1372"/>
      <c r="J1372"/>
      <c r="K1372"/>
      <c r="L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</row>
    <row r="1373" spans="1:42" x14ac:dyDescent="0.25">
      <c r="A1373"/>
      <c r="B1373"/>
      <c r="C1373"/>
      <c r="D1373"/>
      <c r="E1373"/>
      <c r="F1373"/>
      <c r="G1373"/>
      <c r="I1373"/>
      <c r="J1373"/>
      <c r="K1373"/>
      <c r="L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</row>
    <row r="1374" spans="1:42" x14ac:dyDescent="0.25">
      <c r="A1374"/>
      <c r="B1374"/>
      <c r="C1374"/>
      <c r="D1374"/>
      <c r="E1374"/>
      <c r="F1374"/>
      <c r="G1374"/>
      <c r="I1374"/>
      <c r="J1374"/>
      <c r="K1374"/>
      <c r="L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</row>
    <row r="1375" spans="1:42" x14ac:dyDescent="0.25">
      <c r="A1375"/>
      <c r="B1375"/>
      <c r="C1375"/>
      <c r="D1375"/>
      <c r="E1375"/>
      <c r="F1375"/>
      <c r="G1375"/>
      <c r="I1375"/>
      <c r="J1375"/>
      <c r="K1375"/>
      <c r="L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</row>
    <row r="1376" spans="1:42" x14ac:dyDescent="0.25">
      <c r="A1376"/>
      <c r="B1376"/>
      <c r="C1376"/>
      <c r="D1376"/>
      <c r="E1376"/>
      <c r="F1376"/>
      <c r="G1376"/>
      <c r="I1376"/>
      <c r="J1376"/>
      <c r="K1376"/>
      <c r="L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</row>
    <row r="1377" spans="1:42" x14ac:dyDescent="0.25">
      <c r="A1377"/>
      <c r="B1377"/>
      <c r="C1377"/>
      <c r="D1377"/>
      <c r="E1377"/>
      <c r="F1377"/>
      <c r="G1377"/>
      <c r="I1377"/>
      <c r="J1377"/>
      <c r="K1377"/>
      <c r="L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</row>
    <row r="1378" spans="1:42" x14ac:dyDescent="0.25">
      <c r="A1378"/>
      <c r="B1378"/>
      <c r="C1378"/>
      <c r="D1378"/>
      <c r="E1378"/>
      <c r="F1378"/>
      <c r="G1378"/>
      <c r="I1378"/>
      <c r="J1378"/>
      <c r="K1378"/>
      <c r="L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</row>
    <row r="1379" spans="1:42" x14ac:dyDescent="0.25">
      <c r="A1379"/>
      <c r="B1379"/>
      <c r="C1379"/>
      <c r="D1379"/>
      <c r="E1379"/>
      <c r="F1379"/>
      <c r="G1379"/>
      <c r="I1379"/>
      <c r="J1379"/>
      <c r="K1379"/>
      <c r="L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</row>
    <row r="1380" spans="1:42" x14ac:dyDescent="0.25">
      <c r="A1380"/>
      <c r="B1380"/>
      <c r="C1380"/>
      <c r="D1380"/>
      <c r="E1380"/>
      <c r="F1380"/>
      <c r="G1380"/>
      <c r="I1380"/>
      <c r="J1380"/>
      <c r="K1380"/>
      <c r="L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</row>
    <row r="1381" spans="1:42" x14ac:dyDescent="0.25">
      <c r="A1381"/>
      <c r="B1381"/>
      <c r="C1381"/>
      <c r="D1381"/>
      <c r="E1381"/>
      <c r="F1381"/>
      <c r="G1381"/>
      <c r="I1381"/>
      <c r="J1381"/>
      <c r="K1381"/>
      <c r="L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</row>
    <row r="1382" spans="1:42" x14ac:dyDescent="0.25">
      <c r="A1382"/>
      <c r="B1382"/>
      <c r="C1382"/>
      <c r="D1382"/>
      <c r="E1382"/>
      <c r="F1382"/>
      <c r="G1382"/>
      <c r="I1382"/>
      <c r="J1382"/>
      <c r="K1382"/>
      <c r="L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</row>
    <row r="1383" spans="1:42" x14ac:dyDescent="0.25">
      <c r="A1383"/>
      <c r="B1383"/>
      <c r="C1383"/>
      <c r="D1383"/>
      <c r="E1383"/>
      <c r="F1383"/>
      <c r="G1383"/>
      <c r="I1383"/>
      <c r="J1383"/>
      <c r="K1383"/>
      <c r="L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</row>
    <row r="1384" spans="1:42" x14ac:dyDescent="0.25">
      <c r="A1384"/>
      <c r="B1384"/>
      <c r="C1384"/>
      <c r="D1384"/>
      <c r="E1384"/>
      <c r="F1384"/>
      <c r="G1384"/>
      <c r="I1384"/>
      <c r="J1384"/>
      <c r="K1384"/>
      <c r="L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</row>
    <row r="1385" spans="1:42" x14ac:dyDescent="0.25">
      <c r="A1385"/>
      <c r="B1385"/>
      <c r="C1385"/>
      <c r="D1385"/>
      <c r="E1385"/>
      <c r="F1385"/>
      <c r="G1385"/>
      <c r="I1385"/>
      <c r="J1385"/>
      <c r="K1385"/>
      <c r="L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</row>
    <row r="1386" spans="1:42" x14ac:dyDescent="0.25">
      <c r="A1386"/>
      <c r="B1386"/>
      <c r="C1386"/>
      <c r="D1386"/>
      <c r="E1386"/>
      <c r="F1386"/>
      <c r="G1386"/>
      <c r="I1386"/>
      <c r="J1386"/>
      <c r="K1386"/>
      <c r="L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</row>
    <row r="1387" spans="1:42" x14ac:dyDescent="0.25">
      <c r="A1387"/>
      <c r="B1387"/>
      <c r="C1387"/>
      <c r="D1387"/>
      <c r="E1387"/>
      <c r="F1387"/>
      <c r="G1387"/>
      <c r="I1387"/>
      <c r="J1387"/>
      <c r="K1387"/>
      <c r="L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</row>
    <row r="1388" spans="1:42" x14ac:dyDescent="0.25">
      <c r="A1388"/>
      <c r="B1388"/>
      <c r="C1388"/>
      <c r="D1388"/>
      <c r="E1388"/>
      <c r="F1388"/>
      <c r="G1388"/>
      <c r="I1388"/>
      <c r="J1388"/>
      <c r="K1388"/>
      <c r="L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</row>
    <row r="1389" spans="1:42" x14ac:dyDescent="0.25">
      <c r="A1389"/>
      <c r="B1389"/>
      <c r="C1389"/>
      <c r="D1389"/>
      <c r="E1389"/>
      <c r="F1389"/>
      <c r="G1389"/>
      <c r="I1389"/>
      <c r="J1389"/>
      <c r="K1389"/>
      <c r="L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</row>
    <row r="1390" spans="1:42" x14ac:dyDescent="0.25">
      <c r="A1390"/>
      <c r="B1390"/>
      <c r="C1390"/>
      <c r="D1390"/>
      <c r="E1390"/>
      <c r="F1390"/>
      <c r="G1390"/>
      <c r="I1390"/>
      <c r="J1390"/>
      <c r="K1390"/>
      <c r="L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</row>
    <row r="1391" spans="1:42" x14ac:dyDescent="0.25">
      <c r="A1391"/>
      <c r="B1391"/>
      <c r="C1391"/>
      <c r="D1391"/>
      <c r="E1391"/>
      <c r="F1391"/>
      <c r="G1391"/>
      <c r="I1391"/>
      <c r="J1391"/>
      <c r="K1391"/>
      <c r="L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</row>
    <row r="1392" spans="1:42" x14ac:dyDescent="0.25">
      <c r="A1392"/>
      <c r="B1392"/>
      <c r="C1392"/>
      <c r="D1392"/>
      <c r="E1392"/>
      <c r="F1392"/>
      <c r="G1392"/>
      <c r="I1392"/>
      <c r="J1392"/>
      <c r="K1392"/>
      <c r="L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</row>
    <row r="1393" spans="1:42" x14ac:dyDescent="0.25">
      <c r="A1393"/>
      <c r="B1393"/>
      <c r="C1393"/>
      <c r="D1393"/>
      <c r="E1393"/>
      <c r="F1393"/>
      <c r="G1393"/>
      <c r="I1393"/>
      <c r="J1393"/>
      <c r="K1393"/>
      <c r="L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</row>
    <row r="1394" spans="1:42" x14ac:dyDescent="0.25">
      <c r="A1394"/>
      <c r="B1394"/>
      <c r="C1394"/>
      <c r="D1394"/>
      <c r="E1394"/>
      <c r="F1394"/>
      <c r="G1394"/>
      <c r="I1394"/>
      <c r="J1394"/>
      <c r="K1394"/>
      <c r="L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</row>
    <row r="1395" spans="1:42" x14ac:dyDescent="0.25">
      <c r="A1395"/>
      <c r="B1395"/>
      <c r="C1395"/>
      <c r="D1395"/>
      <c r="E1395"/>
      <c r="F1395"/>
      <c r="G1395"/>
      <c r="I1395"/>
      <c r="J1395"/>
      <c r="K1395"/>
      <c r="L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</row>
    <row r="1396" spans="1:42" x14ac:dyDescent="0.25">
      <c r="A1396"/>
      <c r="B1396"/>
      <c r="C1396"/>
      <c r="D1396"/>
      <c r="E1396"/>
      <c r="F1396"/>
      <c r="G1396"/>
      <c r="I1396"/>
      <c r="J1396"/>
      <c r="K1396"/>
      <c r="L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</row>
    <row r="1397" spans="1:42" x14ac:dyDescent="0.25">
      <c r="A1397"/>
      <c r="B1397"/>
      <c r="C1397"/>
      <c r="D1397"/>
      <c r="E1397"/>
      <c r="F1397"/>
      <c r="G1397"/>
      <c r="I1397"/>
      <c r="J1397"/>
      <c r="K1397"/>
      <c r="L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</row>
    <row r="1398" spans="1:42" x14ac:dyDescent="0.25">
      <c r="A1398"/>
      <c r="B1398"/>
      <c r="C1398"/>
      <c r="D1398"/>
      <c r="E1398"/>
      <c r="F1398"/>
      <c r="G1398"/>
      <c r="I1398"/>
      <c r="J1398"/>
      <c r="K1398"/>
      <c r="L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</row>
    <row r="1399" spans="1:42" x14ac:dyDescent="0.25">
      <c r="A1399"/>
      <c r="B1399"/>
      <c r="C1399"/>
      <c r="D1399"/>
      <c r="E1399"/>
      <c r="F1399"/>
      <c r="G1399"/>
      <c r="I1399"/>
      <c r="J1399"/>
      <c r="K1399"/>
      <c r="L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</row>
    <row r="1400" spans="1:42" x14ac:dyDescent="0.25">
      <c r="A1400"/>
      <c r="B1400"/>
      <c r="C1400"/>
      <c r="D1400"/>
      <c r="E1400"/>
      <c r="F1400"/>
      <c r="G1400"/>
      <c r="I1400"/>
      <c r="J1400"/>
      <c r="K1400"/>
      <c r="L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</row>
    <row r="1401" spans="1:42" x14ac:dyDescent="0.25">
      <c r="A1401"/>
      <c r="B1401"/>
      <c r="C1401"/>
      <c r="D1401"/>
      <c r="E1401"/>
      <c r="F1401"/>
      <c r="G1401"/>
      <c r="I1401"/>
      <c r="J1401"/>
      <c r="K1401"/>
      <c r="L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</row>
    <row r="1402" spans="1:42" x14ac:dyDescent="0.25">
      <c r="A1402"/>
      <c r="B1402"/>
      <c r="C1402"/>
      <c r="D1402"/>
      <c r="E1402"/>
      <c r="F1402"/>
      <c r="G1402"/>
      <c r="I1402"/>
      <c r="J1402"/>
      <c r="K1402"/>
      <c r="L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</row>
    <row r="1403" spans="1:42" x14ac:dyDescent="0.25">
      <c r="A1403"/>
      <c r="B1403"/>
      <c r="C1403"/>
      <c r="D1403"/>
      <c r="E1403"/>
      <c r="F1403"/>
      <c r="G1403"/>
      <c r="I1403"/>
      <c r="J1403"/>
      <c r="K1403"/>
      <c r="L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</row>
    <row r="1404" spans="1:42" x14ac:dyDescent="0.25">
      <c r="A1404"/>
      <c r="B1404"/>
      <c r="C1404"/>
      <c r="D1404"/>
      <c r="E1404"/>
      <c r="F1404"/>
      <c r="G1404"/>
      <c r="I1404"/>
      <c r="J1404"/>
      <c r="K1404"/>
      <c r="L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</row>
    <row r="1405" spans="1:42" x14ac:dyDescent="0.25">
      <c r="A1405"/>
      <c r="B1405"/>
      <c r="C1405"/>
      <c r="D1405"/>
      <c r="E1405"/>
      <c r="F1405"/>
      <c r="G1405"/>
      <c r="I1405"/>
      <c r="J1405"/>
      <c r="K1405"/>
      <c r="L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</row>
    <row r="1406" spans="1:42" x14ac:dyDescent="0.25">
      <c r="A1406"/>
      <c r="B1406"/>
      <c r="C1406"/>
      <c r="D1406"/>
      <c r="E1406"/>
      <c r="F1406"/>
      <c r="G1406"/>
      <c r="I1406"/>
      <c r="J1406"/>
      <c r="K1406"/>
      <c r="L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</row>
    <row r="1407" spans="1:42" x14ac:dyDescent="0.25">
      <c r="A1407"/>
      <c r="B1407"/>
      <c r="C1407"/>
      <c r="D1407"/>
      <c r="E1407"/>
      <c r="F1407"/>
      <c r="G1407"/>
      <c r="I1407"/>
      <c r="J1407"/>
      <c r="K1407"/>
      <c r="L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</row>
    <row r="1408" spans="1:42" x14ac:dyDescent="0.25">
      <c r="A1408"/>
      <c r="B1408"/>
      <c r="C1408"/>
      <c r="D1408"/>
      <c r="E1408"/>
      <c r="F1408"/>
      <c r="G1408"/>
      <c r="I1408"/>
      <c r="J1408"/>
      <c r="K1408"/>
      <c r="L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</row>
    <row r="1409" spans="1:42" x14ac:dyDescent="0.25">
      <c r="A1409"/>
      <c r="B1409"/>
      <c r="C1409"/>
      <c r="D1409"/>
      <c r="E1409"/>
      <c r="F1409"/>
      <c r="G1409"/>
      <c r="I1409"/>
      <c r="J1409"/>
      <c r="K1409"/>
      <c r="L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</row>
    <row r="1410" spans="1:42" x14ac:dyDescent="0.25">
      <c r="A1410"/>
      <c r="B1410"/>
      <c r="C1410"/>
      <c r="D1410"/>
      <c r="E1410"/>
      <c r="F1410"/>
      <c r="G1410"/>
      <c r="I1410"/>
      <c r="J1410"/>
      <c r="K1410"/>
      <c r="L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</row>
    <row r="1411" spans="1:42" x14ac:dyDescent="0.25">
      <c r="A1411"/>
      <c r="B1411"/>
      <c r="C1411"/>
      <c r="D1411"/>
      <c r="E1411"/>
      <c r="F1411"/>
      <c r="G1411"/>
      <c r="I1411"/>
      <c r="J1411"/>
      <c r="K1411"/>
      <c r="L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</row>
    <row r="1412" spans="1:42" x14ac:dyDescent="0.25">
      <c r="A1412"/>
      <c r="B1412"/>
      <c r="C1412"/>
      <c r="D1412"/>
      <c r="E1412"/>
      <c r="F1412"/>
      <c r="G1412"/>
      <c r="I1412"/>
      <c r="J1412"/>
      <c r="K1412"/>
      <c r="L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</row>
    <row r="1413" spans="1:42" x14ac:dyDescent="0.25">
      <c r="A1413"/>
      <c r="B1413"/>
      <c r="C1413"/>
      <c r="D1413"/>
      <c r="E1413"/>
      <c r="F1413"/>
      <c r="G1413"/>
      <c r="I1413"/>
      <c r="J1413"/>
      <c r="K1413"/>
      <c r="L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</row>
    <row r="1414" spans="1:42" x14ac:dyDescent="0.25">
      <c r="A1414"/>
      <c r="B1414"/>
      <c r="C1414"/>
      <c r="D1414"/>
      <c r="E1414"/>
      <c r="F1414"/>
      <c r="G1414"/>
      <c r="I1414"/>
      <c r="J1414"/>
      <c r="K1414"/>
      <c r="L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</row>
    <row r="1415" spans="1:42" x14ac:dyDescent="0.25">
      <c r="A1415"/>
      <c r="B1415"/>
      <c r="C1415"/>
      <c r="D1415"/>
      <c r="E1415"/>
      <c r="F1415"/>
      <c r="G1415"/>
      <c r="I1415"/>
      <c r="J1415"/>
      <c r="K1415"/>
      <c r="L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</row>
    <row r="1416" spans="1:42" x14ac:dyDescent="0.25">
      <c r="A1416"/>
      <c r="B1416"/>
      <c r="C1416"/>
      <c r="D1416"/>
      <c r="E1416"/>
      <c r="F1416"/>
      <c r="G1416"/>
      <c r="I1416"/>
      <c r="J1416"/>
      <c r="K1416"/>
      <c r="L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</row>
    <row r="1417" spans="1:42" x14ac:dyDescent="0.25">
      <c r="A1417"/>
      <c r="B1417"/>
      <c r="C1417"/>
      <c r="D1417"/>
      <c r="E1417"/>
      <c r="F1417"/>
      <c r="G1417"/>
      <c r="I1417"/>
      <c r="J1417"/>
      <c r="K1417"/>
      <c r="L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</row>
    <row r="1418" spans="1:42" x14ac:dyDescent="0.25">
      <c r="A1418"/>
      <c r="B1418"/>
      <c r="C1418"/>
      <c r="D1418"/>
      <c r="E1418"/>
      <c r="F1418"/>
      <c r="G1418"/>
      <c r="I1418"/>
      <c r="J1418"/>
      <c r="K1418"/>
      <c r="L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</row>
    <row r="1419" spans="1:42" x14ac:dyDescent="0.25">
      <c r="A1419"/>
      <c r="B1419"/>
      <c r="C1419"/>
      <c r="D1419"/>
      <c r="E1419"/>
      <c r="F1419"/>
      <c r="G1419"/>
      <c r="I1419"/>
      <c r="J1419"/>
      <c r="K1419"/>
      <c r="L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</row>
    <row r="1420" spans="1:42" x14ac:dyDescent="0.25">
      <c r="A1420"/>
      <c r="B1420"/>
      <c r="C1420"/>
      <c r="D1420"/>
      <c r="E1420"/>
      <c r="F1420"/>
      <c r="G1420"/>
      <c r="I1420"/>
      <c r="J1420"/>
      <c r="K1420"/>
      <c r="L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</row>
    <row r="1421" spans="1:42" x14ac:dyDescent="0.25">
      <c r="A1421"/>
      <c r="B1421"/>
      <c r="C1421"/>
      <c r="D1421"/>
      <c r="E1421"/>
      <c r="F1421"/>
      <c r="G1421"/>
      <c r="I1421"/>
      <c r="J1421"/>
      <c r="K1421"/>
      <c r="L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</row>
    <row r="1422" spans="1:42" x14ac:dyDescent="0.25">
      <c r="A1422"/>
      <c r="B1422"/>
      <c r="C1422"/>
      <c r="D1422"/>
      <c r="E1422"/>
      <c r="F1422"/>
      <c r="G1422"/>
      <c r="I1422"/>
      <c r="J1422"/>
      <c r="K1422"/>
      <c r="L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</row>
    <row r="1423" spans="1:42" x14ac:dyDescent="0.25">
      <c r="A1423"/>
      <c r="B1423"/>
      <c r="C1423"/>
      <c r="D1423"/>
      <c r="E1423"/>
      <c r="F1423"/>
      <c r="G1423"/>
      <c r="I1423"/>
      <c r="J1423"/>
      <c r="K1423"/>
      <c r="L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</row>
    <row r="1424" spans="1:42" x14ac:dyDescent="0.25">
      <c r="A1424"/>
      <c r="B1424"/>
      <c r="C1424"/>
      <c r="D1424"/>
      <c r="E1424"/>
      <c r="F1424"/>
      <c r="G1424"/>
      <c r="I1424"/>
      <c r="J1424"/>
      <c r="K1424"/>
      <c r="L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</row>
    <row r="1425" spans="1:42" x14ac:dyDescent="0.25">
      <c r="A1425"/>
      <c r="B1425"/>
      <c r="C1425"/>
      <c r="D1425"/>
      <c r="E1425"/>
      <c r="F1425"/>
      <c r="G1425"/>
      <c r="I1425"/>
      <c r="J1425"/>
      <c r="K1425"/>
      <c r="L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</row>
    <row r="1426" spans="1:42" x14ac:dyDescent="0.25">
      <c r="A1426"/>
      <c r="B1426"/>
      <c r="C1426"/>
      <c r="D1426"/>
      <c r="E1426"/>
      <c r="F1426"/>
      <c r="G1426"/>
      <c r="I1426"/>
      <c r="J1426"/>
      <c r="K1426"/>
      <c r="L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</row>
    <row r="1427" spans="1:42" x14ac:dyDescent="0.25">
      <c r="A1427"/>
      <c r="B1427"/>
      <c r="C1427"/>
      <c r="D1427"/>
      <c r="E1427"/>
      <c r="F1427"/>
      <c r="G1427"/>
      <c r="I1427"/>
      <c r="J1427"/>
      <c r="K1427"/>
      <c r="L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</row>
    <row r="1428" spans="1:42" x14ac:dyDescent="0.25">
      <c r="A1428"/>
      <c r="B1428"/>
      <c r="C1428"/>
      <c r="D1428"/>
      <c r="E1428"/>
      <c r="F1428"/>
      <c r="G1428"/>
      <c r="I1428"/>
      <c r="J1428"/>
      <c r="K1428"/>
      <c r="L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</row>
    <row r="1429" spans="1:42" x14ac:dyDescent="0.25">
      <c r="A1429"/>
      <c r="B1429"/>
      <c r="C1429"/>
      <c r="D1429"/>
      <c r="E1429"/>
      <c r="F1429"/>
      <c r="G1429"/>
      <c r="I1429"/>
      <c r="J1429"/>
      <c r="K1429"/>
      <c r="L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</row>
    <row r="1430" spans="1:42" x14ac:dyDescent="0.25">
      <c r="A1430"/>
      <c r="B1430"/>
      <c r="C1430"/>
      <c r="D1430"/>
      <c r="E1430"/>
      <c r="F1430"/>
      <c r="G1430"/>
      <c r="I1430"/>
      <c r="J1430"/>
      <c r="K1430"/>
      <c r="L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</row>
    <row r="1431" spans="1:42" x14ac:dyDescent="0.25">
      <c r="A1431"/>
      <c r="B1431"/>
      <c r="C1431"/>
      <c r="D1431"/>
      <c r="E1431"/>
      <c r="F1431"/>
      <c r="G1431"/>
      <c r="I1431"/>
      <c r="J1431"/>
      <c r="K1431"/>
      <c r="L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</row>
    <row r="1432" spans="1:42" x14ac:dyDescent="0.25">
      <c r="A1432"/>
      <c r="B1432"/>
      <c r="C1432"/>
      <c r="D1432"/>
      <c r="E1432"/>
      <c r="F1432"/>
      <c r="G1432"/>
      <c r="I1432"/>
      <c r="J1432"/>
      <c r="K1432"/>
      <c r="L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</row>
    <row r="1433" spans="1:42" x14ac:dyDescent="0.25">
      <c r="A1433"/>
      <c r="B1433"/>
      <c r="C1433"/>
      <c r="D1433"/>
      <c r="E1433"/>
      <c r="F1433"/>
      <c r="G1433"/>
      <c r="I1433"/>
      <c r="J1433"/>
      <c r="K1433"/>
      <c r="L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</row>
    <row r="1434" spans="1:42" x14ac:dyDescent="0.25">
      <c r="A1434"/>
      <c r="B1434"/>
      <c r="C1434"/>
      <c r="D1434"/>
      <c r="E1434"/>
      <c r="F1434"/>
      <c r="G1434"/>
      <c r="I1434"/>
      <c r="J1434"/>
      <c r="K1434"/>
      <c r="L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</row>
    <row r="1435" spans="1:42" x14ac:dyDescent="0.25">
      <c r="A1435"/>
      <c r="B1435"/>
      <c r="C1435"/>
      <c r="D1435"/>
      <c r="E1435"/>
      <c r="F1435"/>
      <c r="G1435"/>
      <c r="I1435"/>
      <c r="J1435"/>
      <c r="K1435"/>
      <c r="L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</row>
    <row r="1436" spans="1:42" x14ac:dyDescent="0.25">
      <c r="A1436"/>
      <c r="B1436"/>
      <c r="C1436"/>
      <c r="D1436"/>
      <c r="E1436"/>
      <c r="F1436"/>
      <c r="G1436"/>
      <c r="I1436"/>
      <c r="J1436"/>
      <c r="K1436"/>
      <c r="L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</row>
    <row r="1437" spans="1:42" x14ac:dyDescent="0.25">
      <c r="A1437"/>
      <c r="B1437"/>
      <c r="C1437"/>
      <c r="D1437"/>
      <c r="E1437"/>
      <c r="F1437"/>
      <c r="G1437"/>
      <c r="I1437"/>
      <c r="J1437"/>
      <c r="K1437"/>
      <c r="L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</row>
    <row r="1438" spans="1:42" x14ac:dyDescent="0.25">
      <c r="A1438"/>
      <c r="B1438"/>
      <c r="C1438"/>
      <c r="D1438"/>
      <c r="E1438"/>
      <c r="F1438"/>
      <c r="G1438"/>
      <c r="I1438"/>
      <c r="J1438"/>
      <c r="K1438"/>
      <c r="L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</row>
    <row r="1439" spans="1:42" x14ac:dyDescent="0.25">
      <c r="A1439"/>
      <c r="B1439"/>
      <c r="C1439"/>
      <c r="D1439"/>
      <c r="E1439"/>
      <c r="F1439"/>
      <c r="G1439"/>
      <c r="I1439"/>
      <c r="J1439"/>
      <c r="K1439"/>
      <c r="L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</row>
    <row r="1440" spans="1:42" x14ac:dyDescent="0.25">
      <c r="A1440"/>
      <c r="B1440"/>
      <c r="C1440"/>
      <c r="D1440"/>
      <c r="E1440"/>
      <c r="F1440"/>
      <c r="G1440"/>
      <c r="I1440"/>
      <c r="J1440"/>
      <c r="K1440"/>
      <c r="L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</row>
    <row r="1441" spans="1:42" x14ac:dyDescent="0.25">
      <c r="A1441"/>
      <c r="B1441"/>
      <c r="C1441"/>
      <c r="D1441"/>
      <c r="E1441"/>
      <c r="F1441"/>
      <c r="G1441"/>
      <c r="I1441"/>
      <c r="J1441"/>
      <c r="K1441"/>
      <c r="L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</row>
    <row r="1442" spans="1:42" x14ac:dyDescent="0.25">
      <c r="A1442"/>
      <c r="B1442"/>
      <c r="C1442"/>
      <c r="D1442"/>
      <c r="E1442"/>
      <c r="F1442"/>
      <c r="G1442"/>
      <c r="I1442"/>
      <c r="J1442"/>
      <c r="K1442"/>
      <c r="L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</row>
    <row r="1443" spans="1:42" x14ac:dyDescent="0.25">
      <c r="A1443"/>
      <c r="B1443"/>
      <c r="C1443"/>
      <c r="D1443"/>
      <c r="E1443"/>
      <c r="F1443"/>
      <c r="G1443"/>
      <c r="I1443"/>
      <c r="J1443"/>
      <c r="K1443"/>
      <c r="L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</row>
    <row r="1444" spans="1:42" x14ac:dyDescent="0.25">
      <c r="A1444"/>
      <c r="B1444"/>
      <c r="C1444"/>
      <c r="D1444"/>
      <c r="E1444"/>
      <c r="F1444"/>
      <c r="G1444"/>
      <c r="I1444"/>
      <c r="J1444"/>
      <c r="K1444"/>
      <c r="L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</row>
    <row r="1445" spans="1:42" x14ac:dyDescent="0.25">
      <c r="A1445"/>
      <c r="B1445"/>
      <c r="C1445"/>
      <c r="D1445"/>
      <c r="E1445"/>
      <c r="F1445"/>
      <c r="G1445"/>
      <c r="I1445"/>
      <c r="J1445"/>
      <c r="K1445"/>
      <c r="L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</row>
    <row r="1446" spans="1:42" x14ac:dyDescent="0.25">
      <c r="A1446"/>
      <c r="B1446"/>
      <c r="C1446"/>
      <c r="D1446"/>
      <c r="E1446"/>
      <c r="F1446"/>
      <c r="G1446"/>
      <c r="I1446"/>
      <c r="J1446"/>
      <c r="K1446"/>
      <c r="L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</row>
    <row r="1447" spans="1:42" x14ac:dyDescent="0.25">
      <c r="A1447"/>
      <c r="B1447"/>
      <c r="C1447"/>
      <c r="D1447"/>
      <c r="E1447"/>
      <c r="F1447"/>
      <c r="G1447"/>
      <c r="I1447"/>
      <c r="J1447"/>
      <c r="K1447"/>
      <c r="L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</row>
    <row r="1448" spans="1:42" x14ac:dyDescent="0.25">
      <c r="A1448"/>
      <c r="B1448"/>
      <c r="C1448"/>
      <c r="D1448"/>
      <c r="E1448"/>
      <c r="F1448"/>
      <c r="G1448"/>
      <c r="I1448"/>
      <c r="J1448"/>
      <c r="K1448"/>
      <c r="L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</row>
    <row r="1449" spans="1:42" x14ac:dyDescent="0.25">
      <c r="A1449"/>
      <c r="B1449"/>
      <c r="C1449"/>
      <c r="D1449"/>
      <c r="E1449"/>
      <c r="F1449"/>
      <c r="G1449"/>
      <c r="I1449"/>
      <c r="J1449"/>
      <c r="K1449"/>
      <c r="L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</row>
    <row r="1450" spans="1:42" x14ac:dyDescent="0.25">
      <c r="A1450"/>
      <c r="B1450"/>
      <c r="C1450"/>
      <c r="D1450"/>
      <c r="E1450"/>
      <c r="F1450"/>
      <c r="G1450"/>
      <c r="I1450"/>
      <c r="J1450"/>
      <c r="K1450"/>
      <c r="L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</row>
    <row r="1451" spans="1:42" x14ac:dyDescent="0.25">
      <c r="A1451"/>
      <c r="B1451"/>
      <c r="C1451"/>
      <c r="D1451"/>
      <c r="E1451"/>
      <c r="F1451"/>
      <c r="G1451"/>
      <c r="I1451"/>
      <c r="J1451"/>
      <c r="K1451"/>
      <c r="L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</row>
    <row r="1452" spans="1:42" x14ac:dyDescent="0.25">
      <c r="A1452"/>
      <c r="B1452"/>
      <c r="C1452"/>
      <c r="D1452"/>
      <c r="E1452"/>
      <c r="F1452"/>
      <c r="G1452"/>
      <c r="I1452"/>
      <c r="J1452"/>
      <c r="K1452"/>
      <c r="L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</row>
    <row r="1453" spans="1:42" x14ac:dyDescent="0.25">
      <c r="A1453"/>
      <c r="B1453"/>
      <c r="C1453"/>
      <c r="D1453"/>
      <c r="E1453"/>
      <c r="F1453"/>
      <c r="G1453"/>
      <c r="I1453"/>
      <c r="J1453"/>
      <c r="K1453"/>
      <c r="L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</row>
    <row r="1454" spans="1:42" x14ac:dyDescent="0.25">
      <c r="A1454"/>
      <c r="B1454"/>
      <c r="C1454"/>
      <c r="D1454"/>
      <c r="E1454"/>
      <c r="F1454"/>
      <c r="G1454"/>
      <c r="I1454"/>
      <c r="J1454"/>
      <c r="K1454"/>
      <c r="L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</row>
    <row r="1455" spans="1:42" x14ac:dyDescent="0.25">
      <c r="A1455"/>
      <c r="B1455"/>
      <c r="C1455"/>
      <c r="D1455"/>
      <c r="E1455"/>
      <c r="F1455"/>
      <c r="G1455"/>
      <c r="I1455"/>
      <c r="J1455"/>
      <c r="K1455"/>
      <c r="L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</row>
    <row r="1456" spans="1:42" x14ac:dyDescent="0.25">
      <c r="A1456"/>
      <c r="B1456"/>
      <c r="C1456"/>
      <c r="D1456"/>
      <c r="E1456"/>
      <c r="F1456"/>
      <c r="G1456"/>
      <c r="I1456"/>
      <c r="J1456"/>
      <c r="K1456"/>
      <c r="L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</row>
    <row r="1457" spans="1:42" x14ac:dyDescent="0.25">
      <c r="A1457"/>
      <c r="B1457"/>
      <c r="C1457"/>
      <c r="D1457"/>
      <c r="E1457"/>
      <c r="F1457"/>
      <c r="G1457"/>
      <c r="I1457"/>
      <c r="J1457"/>
      <c r="K1457"/>
      <c r="L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</row>
    <row r="1458" spans="1:42" x14ac:dyDescent="0.25">
      <c r="A1458"/>
      <c r="B1458"/>
      <c r="C1458"/>
      <c r="D1458"/>
      <c r="E1458"/>
      <c r="F1458"/>
      <c r="G1458"/>
      <c r="I1458"/>
      <c r="J1458"/>
      <c r="K1458"/>
      <c r="L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</row>
    <row r="1459" spans="1:42" x14ac:dyDescent="0.25">
      <c r="A1459"/>
      <c r="B1459"/>
      <c r="C1459"/>
      <c r="D1459"/>
      <c r="E1459"/>
      <c r="F1459"/>
      <c r="G1459"/>
      <c r="I1459"/>
      <c r="J1459"/>
      <c r="K1459"/>
      <c r="L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</row>
    <row r="1460" spans="1:42" x14ac:dyDescent="0.25">
      <c r="A1460"/>
      <c r="B1460"/>
      <c r="C1460"/>
      <c r="D1460"/>
      <c r="E1460"/>
      <c r="F1460"/>
      <c r="G1460"/>
      <c r="I1460"/>
      <c r="J1460"/>
      <c r="K1460"/>
      <c r="L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</row>
    <row r="1461" spans="1:42" x14ac:dyDescent="0.25">
      <c r="A1461"/>
      <c r="B1461"/>
      <c r="C1461"/>
      <c r="D1461"/>
      <c r="E1461"/>
      <c r="F1461"/>
      <c r="G1461"/>
      <c r="I1461"/>
      <c r="J1461"/>
      <c r="K1461"/>
      <c r="L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</row>
    <row r="1462" spans="1:42" x14ac:dyDescent="0.25">
      <c r="A1462"/>
      <c r="B1462"/>
      <c r="C1462"/>
      <c r="D1462"/>
      <c r="E1462"/>
      <c r="F1462"/>
      <c r="G1462"/>
      <c r="I1462"/>
      <c r="J1462"/>
      <c r="K1462"/>
      <c r="L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</row>
    <row r="1463" spans="1:42" x14ac:dyDescent="0.25">
      <c r="A1463"/>
      <c r="B1463"/>
      <c r="C1463"/>
      <c r="D1463"/>
      <c r="E1463"/>
      <c r="F1463"/>
      <c r="G1463"/>
      <c r="I1463"/>
      <c r="J1463"/>
      <c r="K1463"/>
      <c r="L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</row>
    <row r="1464" spans="1:42" x14ac:dyDescent="0.25">
      <c r="A1464"/>
      <c r="B1464"/>
      <c r="C1464"/>
      <c r="D1464"/>
      <c r="E1464"/>
      <c r="F1464"/>
      <c r="G1464"/>
      <c r="I1464"/>
      <c r="J1464"/>
      <c r="K1464"/>
      <c r="L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</row>
    <row r="1465" spans="1:42" x14ac:dyDescent="0.25">
      <c r="A1465"/>
      <c r="B1465"/>
      <c r="C1465"/>
      <c r="D1465"/>
      <c r="E1465"/>
      <c r="F1465"/>
      <c r="G1465"/>
      <c r="I1465"/>
      <c r="J1465"/>
      <c r="K1465"/>
      <c r="L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</row>
    <row r="1466" spans="1:42" x14ac:dyDescent="0.25">
      <c r="A1466"/>
      <c r="B1466"/>
      <c r="C1466"/>
      <c r="D1466"/>
      <c r="E1466"/>
      <c r="F1466"/>
      <c r="G1466"/>
      <c r="I1466"/>
      <c r="J1466"/>
      <c r="K1466"/>
      <c r="L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</row>
    <row r="1467" spans="1:42" x14ac:dyDescent="0.25">
      <c r="A1467"/>
      <c r="B1467"/>
      <c r="C1467"/>
      <c r="D1467"/>
      <c r="E1467"/>
      <c r="F1467"/>
      <c r="G1467"/>
      <c r="I1467"/>
      <c r="J1467"/>
      <c r="K1467"/>
      <c r="L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</row>
    <row r="1468" spans="1:42" x14ac:dyDescent="0.25">
      <c r="A1468"/>
      <c r="B1468"/>
      <c r="C1468"/>
      <c r="D1468"/>
      <c r="E1468"/>
      <c r="F1468"/>
      <c r="G1468"/>
      <c r="I1468"/>
      <c r="J1468"/>
      <c r="K1468"/>
      <c r="L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</row>
    <row r="1469" spans="1:42" x14ac:dyDescent="0.25">
      <c r="A1469"/>
      <c r="B1469"/>
      <c r="C1469"/>
      <c r="D1469"/>
      <c r="E1469"/>
      <c r="F1469"/>
      <c r="G1469"/>
      <c r="I1469"/>
      <c r="J1469"/>
      <c r="K1469"/>
      <c r="L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</row>
    <row r="1470" spans="1:42" x14ac:dyDescent="0.25">
      <c r="A1470"/>
      <c r="B1470"/>
      <c r="C1470"/>
      <c r="D1470"/>
      <c r="E1470"/>
      <c r="F1470"/>
      <c r="G1470"/>
      <c r="I1470"/>
      <c r="J1470"/>
      <c r="K1470"/>
      <c r="L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</row>
    <row r="1471" spans="1:42" x14ac:dyDescent="0.25">
      <c r="A1471"/>
      <c r="B1471"/>
      <c r="C1471"/>
      <c r="D1471"/>
      <c r="E1471"/>
      <c r="F1471"/>
      <c r="G1471"/>
      <c r="I1471"/>
      <c r="J1471"/>
      <c r="K1471"/>
      <c r="L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</row>
    <row r="1472" spans="1:42" x14ac:dyDescent="0.25">
      <c r="A1472"/>
      <c r="B1472"/>
      <c r="C1472"/>
      <c r="D1472"/>
      <c r="E1472"/>
      <c r="F1472"/>
      <c r="G1472"/>
      <c r="I1472"/>
      <c r="J1472"/>
      <c r="K1472"/>
      <c r="L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</row>
    <row r="1473" spans="1:42" x14ac:dyDescent="0.25">
      <c r="A1473"/>
      <c r="B1473"/>
      <c r="C1473"/>
      <c r="D1473"/>
      <c r="E1473"/>
      <c r="F1473"/>
      <c r="G1473"/>
      <c r="I1473"/>
      <c r="J1473"/>
      <c r="K1473"/>
      <c r="L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</row>
    <row r="1474" spans="1:42" x14ac:dyDescent="0.25">
      <c r="A1474"/>
      <c r="B1474"/>
      <c r="C1474"/>
      <c r="D1474"/>
      <c r="E1474"/>
      <c r="F1474"/>
      <c r="G1474"/>
      <c r="I1474"/>
      <c r="J1474"/>
      <c r="K1474"/>
      <c r="L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</row>
    <row r="1475" spans="1:42" x14ac:dyDescent="0.25">
      <c r="A1475"/>
      <c r="B1475"/>
      <c r="C1475"/>
      <c r="D1475"/>
      <c r="E1475"/>
      <c r="F1475"/>
      <c r="G1475"/>
      <c r="I1475"/>
      <c r="J1475"/>
      <c r="K1475"/>
      <c r="L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</row>
    <row r="1476" spans="1:42" x14ac:dyDescent="0.25">
      <c r="A1476"/>
      <c r="B1476"/>
      <c r="C1476"/>
      <c r="D1476"/>
      <c r="E1476"/>
      <c r="F1476"/>
      <c r="G1476"/>
      <c r="I1476"/>
      <c r="J1476"/>
      <c r="K1476"/>
      <c r="L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</row>
    <row r="1477" spans="1:42" x14ac:dyDescent="0.25">
      <c r="A1477"/>
      <c r="B1477"/>
      <c r="C1477"/>
      <c r="D1477"/>
      <c r="E1477"/>
      <c r="F1477"/>
      <c r="G1477"/>
      <c r="I1477"/>
      <c r="J1477"/>
      <c r="K1477"/>
      <c r="L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</row>
    <row r="1478" spans="1:42" x14ac:dyDescent="0.25">
      <c r="A1478"/>
      <c r="B1478"/>
      <c r="C1478"/>
      <c r="D1478"/>
      <c r="E1478"/>
      <c r="F1478"/>
      <c r="G1478"/>
      <c r="I1478"/>
      <c r="J1478"/>
      <c r="K1478"/>
      <c r="L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</row>
    <row r="1479" spans="1:42" x14ac:dyDescent="0.25">
      <c r="A1479"/>
      <c r="B1479"/>
      <c r="C1479"/>
      <c r="D1479"/>
      <c r="E1479"/>
      <c r="F1479"/>
      <c r="G1479"/>
      <c r="I1479"/>
      <c r="J1479"/>
      <c r="K1479"/>
      <c r="L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</row>
    <row r="1480" spans="1:42" x14ac:dyDescent="0.25">
      <c r="A1480"/>
      <c r="B1480"/>
      <c r="C1480"/>
      <c r="D1480"/>
      <c r="E1480"/>
      <c r="F1480"/>
      <c r="G1480"/>
      <c r="I1480"/>
      <c r="J1480"/>
      <c r="K1480"/>
      <c r="L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</row>
    <row r="1481" spans="1:42" x14ac:dyDescent="0.25">
      <c r="A1481"/>
      <c r="B1481"/>
      <c r="C1481"/>
      <c r="D1481"/>
      <c r="E1481"/>
      <c r="F1481"/>
      <c r="G1481"/>
      <c r="I1481"/>
      <c r="J1481"/>
      <c r="K1481"/>
      <c r="L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</row>
    <row r="1482" spans="1:42" x14ac:dyDescent="0.25">
      <c r="A1482"/>
      <c r="B1482"/>
      <c r="C1482"/>
      <c r="D1482"/>
      <c r="E1482"/>
      <c r="F1482"/>
      <c r="G1482"/>
      <c r="I1482"/>
      <c r="J1482"/>
      <c r="K1482"/>
      <c r="L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</row>
    <row r="1483" spans="1:42" x14ac:dyDescent="0.25">
      <c r="A1483"/>
      <c r="B1483"/>
      <c r="C1483"/>
      <c r="D1483"/>
      <c r="E1483"/>
      <c r="F1483"/>
      <c r="G1483"/>
      <c r="I1483"/>
      <c r="J1483"/>
      <c r="K1483"/>
      <c r="L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</row>
    <row r="1484" spans="1:42" x14ac:dyDescent="0.25">
      <c r="A1484"/>
      <c r="B1484"/>
      <c r="C1484"/>
      <c r="D1484"/>
      <c r="E1484"/>
      <c r="F1484"/>
      <c r="G1484"/>
      <c r="I1484"/>
      <c r="J1484"/>
      <c r="K1484"/>
      <c r="L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</row>
    <row r="1485" spans="1:42" x14ac:dyDescent="0.25">
      <c r="A1485"/>
      <c r="B1485"/>
      <c r="C1485"/>
      <c r="D1485"/>
      <c r="E1485"/>
      <c r="F1485"/>
      <c r="G1485"/>
      <c r="I1485"/>
      <c r="J1485"/>
      <c r="K1485"/>
      <c r="L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</row>
    <row r="1486" spans="1:42" x14ac:dyDescent="0.25">
      <c r="A1486"/>
      <c r="B1486"/>
      <c r="C1486"/>
      <c r="D1486"/>
      <c r="E1486"/>
      <c r="F1486"/>
      <c r="G1486"/>
      <c r="I1486"/>
      <c r="J1486"/>
      <c r="K1486"/>
      <c r="L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</row>
    <row r="1487" spans="1:42" x14ac:dyDescent="0.25">
      <c r="A1487"/>
      <c r="B1487"/>
      <c r="C1487"/>
      <c r="D1487"/>
      <c r="E1487"/>
      <c r="F1487"/>
      <c r="G1487"/>
      <c r="I1487"/>
      <c r="J1487"/>
      <c r="K1487"/>
      <c r="L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</row>
    <row r="1488" spans="1:42" x14ac:dyDescent="0.25">
      <c r="A1488"/>
      <c r="B1488"/>
      <c r="C1488"/>
      <c r="D1488"/>
      <c r="E1488"/>
      <c r="F1488"/>
      <c r="G1488"/>
      <c r="I1488"/>
      <c r="J1488"/>
      <c r="K1488"/>
      <c r="L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</row>
    <row r="1489" spans="1:42" x14ac:dyDescent="0.25">
      <c r="A1489"/>
      <c r="B1489"/>
      <c r="C1489"/>
      <c r="D1489"/>
      <c r="E1489"/>
      <c r="F1489"/>
      <c r="G1489"/>
      <c r="I1489"/>
      <c r="J1489"/>
      <c r="K1489"/>
      <c r="L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</row>
    <row r="1490" spans="1:42" x14ac:dyDescent="0.25">
      <c r="A1490"/>
      <c r="B1490"/>
      <c r="C1490"/>
      <c r="D1490"/>
      <c r="E1490"/>
      <c r="F1490"/>
      <c r="G1490"/>
      <c r="I1490"/>
      <c r="J1490"/>
      <c r="K1490"/>
      <c r="L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</row>
    <row r="1491" spans="1:42" x14ac:dyDescent="0.25">
      <c r="A1491"/>
      <c r="B1491"/>
      <c r="C1491"/>
      <c r="D1491"/>
      <c r="E1491"/>
      <c r="F1491"/>
      <c r="G1491"/>
      <c r="I1491"/>
      <c r="J1491"/>
      <c r="K1491"/>
      <c r="L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</row>
    <row r="1492" spans="1:42" x14ac:dyDescent="0.25">
      <c r="A1492"/>
      <c r="B1492"/>
      <c r="C1492"/>
      <c r="D1492"/>
      <c r="E1492"/>
      <c r="F1492"/>
      <c r="G1492"/>
      <c r="I1492"/>
      <c r="J1492"/>
      <c r="K1492"/>
      <c r="L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</row>
    <row r="1493" spans="1:42" x14ac:dyDescent="0.25">
      <c r="A1493"/>
      <c r="B1493"/>
      <c r="C1493"/>
      <c r="D1493"/>
      <c r="E1493"/>
      <c r="F1493"/>
      <c r="G1493"/>
      <c r="I1493"/>
      <c r="J1493"/>
      <c r="K1493"/>
      <c r="L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</row>
    <row r="1494" spans="1:42" x14ac:dyDescent="0.25">
      <c r="A1494"/>
      <c r="B1494"/>
      <c r="C1494"/>
      <c r="D1494"/>
      <c r="E1494"/>
      <c r="F1494"/>
      <c r="G1494"/>
      <c r="I1494"/>
      <c r="J1494"/>
      <c r="K1494"/>
      <c r="L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</row>
    <row r="1495" spans="1:42" x14ac:dyDescent="0.25">
      <c r="A1495"/>
      <c r="B1495"/>
      <c r="C1495"/>
      <c r="D1495"/>
      <c r="E1495"/>
      <c r="F1495"/>
      <c r="G1495"/>
      <c r="I1495"/>
      <c r="J1495"/>
      <c r="K1495"/>
      <c r="L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</row>
    <row r="1496" spans="1:42" x14ac:dyDescent="0.25">
      <c r="A1496"/>
      <c r="B1496"/>
      <c r="C1496"/>
      <c r="D1496"/>
      <c r="E1496"/>
      <c r="F1496"/>
      <c r="G1496"/>
      <c r="I1496"/>
      <c r="J1496"/>
      <c r="K1496"/>
      <c r="L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</row>
    <row r="1497" spans="1:42" x14ac:dyDescent="0.25">
      <c r="A1497"/>
      <c r="B1497"/>
      <c r="C1497"/>
      <c r="D1497"/>
      <c r="E1497"/>
      <c r="F1497"/>
      <c r="G1497"/>
      <c r="I1497"/>
      <c r="J1497"/>
      <c r="K1497"/>
      <c r="L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</row>
    <row r="1498" spans="1:42" x14ac:dyDescent="0.25">
      <c r="A1498"/>
      <c r="B1498"/>
      <c r="C1498"/>
      <c r="D1498"/>
      <c r="E1498"/>
      <c r="F1498"/>
      <c r="G1498"/>
      <c r="I1498"/>
      <c r="J1498"/>
      <c r="K1498"/>
      <c r="L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</row>
    <row r="1499" spans="1:42" x14ac:dyDescent="0.25">
      <c r="A1499"/>
      <c r="B1499"/>
      <c r="C1499"/>
      <c r="D1499"/>
      <c r="E1499"/>
      <c r="F1499"/>
      <c r="G1499"/>
      <c r="I1499"/>
      <c r="J1499"/>
      <c r="K1499"/>
      <c r="L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</row>
    <row r="1500" spans="1:42" x14ac:dyDescent="0.25">
      <c r="A1500"/>
      <c r="B1500"/>
      <c r="C1500"/>
      <c r="D1500"/>
      <c r="E1500"/>
      <c r="F1500"/>
      <c r="G1500"/>
      <c r="I1500"/>
      <c r="J1500"/>
      <c r="K1500"/>
      <c r="L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</row>
    <row r="1501" spans="1:42" x14ac:dyDescent="0.25">
      <c r="A1501"/>
      <c r="B1501"/>
      <c r="C1501"/>
      <c r="D1501"/>
      <c r="E1501"/>
      <c r="F1501"/>
      <c r="G1501"/>
      <c r="I1501"/>
      <c r="J1501"/>
      <c r="K1501"/>
      <c r="L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</row>
    <row r="1502" spans="1:42" x14ac:dyDescent="0.25">
      <c r="A1502"/>
      <c r="B1502"/>
      <c r="C1502"/>
      <c r="D1502"/>
      <c r="E1502"/>
      <c r="F1502"/>
      <c r="G1502"/>
      <c r="I1502"/>
      <c r="J1502"/>
      <c r="K1502"/>
      <c r="L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</row>
    <row r="1503" spans="1:42" x14ac:dyDescent="0.25">
      <c r="A1503"/>
      <c r="B1503"/>
      <c r="C1503"/>
      <c r="D1503"/>
      <c r="E1503"/>
      <c r="F1503"/>
      <c r="G1503"/>
      <c r="I1503"/>
      <c r="J1503"/>
      <c r="K1503"/>
      <c r="L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</row>
    <row r="1504" spans="1:42" x14ac:dyDescent="0.25">
      <c r="A1504"/>
      <c r="B1504"/>
      <c r="C1504"/>
      <c r="D1504"/>
      <c r="E1504"/>
      <c r="F1504"/>
      <c r="G1504"/>
      <c r="I1504"/>
      <c r="J1504"/>
      <c r="K1504"/>
      <c r="L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</row>
    <row r="1505" spans="1:42" x14ac:dyDescent="0.25">
      <c r="A1505"/>
      <c r="B1505"/>
      <c r="C1505"/>
      <c r="D1505"/>
      <c r="E1505"/>
      <c r="F1505"/>
      <c r="G1505"/>
      <c r="I1505"/>
      <c r="J1505"/>
      <c r="K1505"/>
      <c r="L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</row>
    <row r="1506" spans="1:42" x14ac:dyDescent="0.25">
      <c r="A1506"/>
      <c r="B1506"/>
      <c r="C1506"/>
      <c r="D1506"/>
      <c r="E1506"/>
      <c r="F1506"/>
      <c r="G1506"/>
      <c r="I1506"/>
      <c r="J1506"/>
      <c r="K1506"/>
      <c r="L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</row>
    <row r="1507" spans="1:42" x14ac:dyDescent="0.25">
      <c r="A1507"/>
      <c r="B1507"/>
      <c r="C1507"/>
      <c r="D1507"/>
      <c r="E1507"/>
      <c r="F1507"/>
      <c r="G1507"/>
      <c r="I1507"/>
      <c r="J1507"/>
      <c r="K1507"/>
      <c r="L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</row>
    <row r="1508" spans="1:42" x14ac:dyDescent="0.25">
      <c r="A1508"/>
      <c r="B1508"/>
      <c r="C1508"/>
      <c r="D1508"/>
      <c r="E1508"/>
      <c r="F1508"/>
      <c r="G1508"/>
      <c r="I1508"/>
      <c r="J1508"/>
      <c r="K1508"/>
      <c r="L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</row>
    <row r="1509" spans="1:42" x14ac:dyDescent="0.25">
      <c r="A1509"/>
      <c r="B1509"/>
      <c r="C1509"/>
      <c r="D1509"/>
      <c r="E1509"/>
      <c r="F1509"/>
      <c r="G1509"/>
      <c r="I1509"/>
      <c r="J1509"/>
      <c r="K1509"/>
      <c r="L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</row>
    <row r="1510" spans="1:42" x14ac:dyDescent="0.25">
      <c r="A1510"/>
      <c r="B1510"/>
      <c r="C1510"/>
      <c r="D1510"/>
      <c r="E1510"/>
      <c r="F1510"/>
      <c r="G1510"/>
      <c r="I1510"/>
      <c r="J1510"/>
      <c r="K1510"/>
      <c r="L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</row>
    <row r="1511" spans="1:42" x14ac:dyDescent="0.25">
      <c r="A1511"/>
      <c r="B1511"/>
      <c r="C1511"/>
      <c r="D1511"/>
      <c r="E1511"/>
      <c r="F1511"/>
      <c r="G1511"/>
      <c r="I1511"/>
      <c r="J1511"/>
      <c r="K1511"/>
      <c r="L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</row>
    <row r="1512" spans="1:42" x14ac:dyDescent="0.25">
      <c r="A1512"/>
      <c r="B1512"/>
      <c r="C1512"/>
      <c r="D1512"/>
      <c r="E1512"/>
      <c r="F1512"/>
      <c r="G1512"/>
      <c r="I1512"/>
      <c r="J1512"/>
      <c r="K1512"/>
      <c r="L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</row>
    <row r="1513" spans="1:42" x14ac:dyDescent="0.25">
      <c r="A1513"/>
      <c r="B1513"/>
      <c r="C1513"/>
      <c r="D1513"/>
      <c r="E1513"/>
      <c r="F1513"/>
      <c r="G1513"/>
      <c r="I1513"/>
      <c r="J1513"/>
      <c r="K1513"/>
      <c r="L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</row>
    <row r="1514" spans="1:42" x14ac:dyDescent="0.25">
      <c r="A1514"/>
      <c r="B1514"/>
      <c r="C1514"/>
      <c r="D1514"/>
      <c r="E1514"/>
      <c r="F1514"/>
      <c r="G1514"/>
      <c r="I1514"/>
      <c r="J1514"/>
      <c r="K1514"/>
      <c r="L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</row>
    <row r="1515" spans="1:42" x14ac:dyDescent="0.25">
      <c r="A1515"/>
      <c r="B1515"/>
      <c r="C1515"/>
      <c r="D1515"/>
      <c r="E1515"/>
      <c r="F1515"/>
      <c r="G1515"/>
      <c r="I1515"/>
      <c r="J1515"/>
      <c r="K1515"/>
      <c r="L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</row>
    <row r="1516" spans="1:42" x14ac:dyDescent="0.25">
      <c r="A1516"/>
      <c r="B1516"/>
      <c r="C1516"/>
      <c r="D1516"/>
      <c r="E1516"/>
      <c r="F1516"/>
      <c r="G1516"/>
      <c r="I1516"/>
      <c r="J1516"/>
      <c r="K1516"/>
      <c r="L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</row>
    <row r="1517" spans="1:42" x14ac:dyDescent="0.25">
      <c r="A1517"/>
      <c r="B1517"/>
      <c r="C1517"/>
      <c r="D1517"/>
      <c r="E1517"/>
      <c r="F1517"/>
      <c r="G1517"/>
      <c r="I1517"/>
      <c r="J1517"/>
      <c r="K1517"/>
      <c r="L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</row>
    <row r="1518" spans="1:42" x14ac:dyDescent="0.25">
      <c r="A1518"/>
      <c r="B1518"/>
      <c r="C1518"/>
      <c r="D1518"/>
      <c r="E1518"/>
      <c r="F1518"/>
      <c r="G1518"/>
      <c r="I1518"/>
      <c r="J1518"/>
      <c r="K1518"/>
      <c r="L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</row>
    <row r="1519" spans="1:42" x14ac:dyDescent="0.25">
      <c r="A1519"/>
      <c r="B1519"/>
      <c r="C1519"/>
      <c r="D1519"/>
      <c r="E1519"/>
      <c r="F1519"/>
      <c r="G1519"/>
      <c r="I1519"/>
      <c r="J1519"/>
      <c r="K1519"/>
      <c r="L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</row>
    <row r="1520" spans="1:42" x14ac:dyDescent="0.25">
      <c r="A1520"/>
      <c r="B1520"/>
      <c r="C1520"/>
      <c r="D1520"/>
      <c r="E1520"/>
      <c r="F1520"/>
      <c r="G1520"/>
      <c r="I1520"/>
      <c r="J1520"/>
      <c r="K1520"/>
      <c r="L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</row>
    <row r="1521" spans="1:42" x14ac:dyDescent="0.25">
      <c r="A1521"/>
      <c r="B1521"/>
      <c r="C1521"/>
      <c r="D1521"/>
      <c r="E1521"/>
      <c r="F1521"/>
      <c r="G1521"/>
      <c r="I1521"/>
      <c r="J1521"/>
      <c r="K1521"/>
      <c r="L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</row>
    <row r="1522" spans="1:42" x14ac:dyDescent="0.25">
      <c r="A1522"/>
      <c r="B1522"/>
      <c r="C1522"/>
      <c r="D1522"/>
      <c r="E1522"/>
      <c r="F1522"/>
      <c r="G1522"/>
      <c r="I1522"/>
      <c r="J1522"/>
      <c r="K1522"/>
      <c r="L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</row>
    <row r="1523" spans="1:42" x14ac:dyDescent="0.25">
      <c r="A1523"/>
      <c r="B1523"/>
      <c r="C1523"/>
      <c r="D1523"/>
      <c r="E1523"/>
      <c r="F1523"/>
      <c r="G1523"/>
      <c r="I1523"/>
      <c r="J1523"/>
      <c r="K1523"/>
      <c r="L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</row>
    <row r="1524" spans="1:42" x14ac:dyDescent="0.25">
      <c r="A1524"/>
      <c r="B1524"/>
      <c r="C1524"/>
      <c r="D1524"/>
      <c r="E1524"/>
      <c r="F1524"/>
      <c r="G1524"/>
      <c r="I1524"/>
      <c r="J1524"/>
      <c r="K1524"/>
      <c r="L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</row>
    <row r="1525" spans="1:42" x14ac:dyDescent="0.25">
      <c r="A1525"/>
      <c r="B1525"/>
      <c r="C1525"/>
      <c r="D1525"/>
      <c r="E1525"/>
      <c r="F1525"/>
      <c r="G1525"/>
      <c r="I1525"/>
      <c r="J1525"/>
      <c r="K1525"/>
      <c r="L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</row>
    <row r="1526" spans="1:42" x14ac:dyDescent="0.25">
      <c r="A1526"/>
      <c r="B1526"/>
      <c r="C1526"/>
      <c r="D1526"/>
      <c r="E1526"/>
      <c r="F1526"/>
      <c r="G1526"/>
      <c r="I1526"/>
      <c r="J1526"/>
      <c r="K1526"/>
      <c r="L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</row>
    <row r="1527" spans="1:42" x14ac:dyDescent="0.25">
      <c r="A1527"/>
      <c r="B1527"/>
      <c r="C1527"/>
      <c r="D1527"/>
      <c r="E1527"/>
      <c r="F1527"/>
      <c r="G1527"/>
      <c r="I1527"/>
      <c r="J1527"/>
      <c r="K1527"/>
      <c r="L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</row>
    <row r="1528" spans="1:42" x14ac:dyDescent="0.25">
      <c r="A1528"/>
      <c r="B1528"/>
      <c r="C1528"/>
      <c r="D1528"/>
      <c r="E1528"/>
      <c r="F1528"/>
      <c r="G1528"/>
      <c r="I1528"/>
      <c r="J1528"/>
      <c r="K1528"/>
      <c r="L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</row>
    <row r="1529" spans="1:42" x14ac:dyDescent="0.25">
      <c r="A1529"/>
      <c r="B1529"/>
      <c r="C1529"/>
      <c r="D1529"/>
      <c r="E1529"/>
      <c r="F1529"/>
      <c r="G1529"/>
      <c r="I1529"/>
      <c r="J1529"/>
      <c r="K1529"/>
      <c r="L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</row>
    <row r="1530" spans="1:42" x14ac:dyDescent="0.25">
      <c r="A1530"/>
      <c r="B1530"/>
      <c r="C1530"/>
      <c r="D1530"/>
      <c r="E1530"/>
      <c r="F1530"/>
      <c r="G1530"/>
      <c r="I1530"/>
      <c r="J1530"/>
      <c r="K1530"/>
      <c r="L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</row>
    <row r="1531" spans="1:42" x14ac:dyDescent="0.25">
      <c r="A1531"/>
      <c r="B1531"/>
      <c r="C1531"/>
      <c r="D1531"/>
      <c r="E1531"/>
      <c r="F1531"/>
      <c r="G1531"/>
      <c r="I1531"/>
      <c r="J1531"/>
      <c r="K1531"/>
      <c r="L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</row>
    <row r="1532" spans="1:42" x14ac:dyDescent="0.25">
      <c r="A1532"/>
      <c r="B1532"/>
      <c r="C1532"/>
      <c r="D1532"/>
      <c r="E1532"/>
      <c r="F1532"/>
      <c r="G1532"/>
      <c r="I1532"/>
      <c r="J1532"/>
      <c r="K1532"/>
      <c r="L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</row>
    <row r="1533" spans="1:42" x14ac:dyDescent="0.25">
      <c r="A1533"/>
      <c r="B1533"/>
      <c r="C1533"/>
      <c r="D1533"/>
      <c r="E1533"/>
      <c r="F1533"/>
      <c r="G1533"/>
      <c r="I1533"/>
      <c r="J1533"/>
      <c r="K1533"/>
      <c r="L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</row>
    <row r="1534" spans="1:42" x14ac:dyDescent="0.25">
      <c r="A1534"/>
      <c r="B1534"/>
      <c r="C1534"/>
      <c r="D1534"/>
      <c r="E1534"/>
      <c r="F1534"/>
      <c r="G1534"/>
      <c r="I1534"/>
      <c r="J1534"/>
      <c r="K1534"/>
      <c r="L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</row>
    <row r="1535" spans="1:42" x14ac:dyDescent="0.25">
      <c r="A1535"/>
      <c r="B1535"/>
      <c r="C1535"/>
      <c r="D1535"/>
      <c r="E1535"/>
      <c r="F1535"/>
      <c r="G1535"/>
      <c r="I1535"/>
      <c r="J1535"/>
      <c r="K1535"/>
      <c r="L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</row>
    <row r="1536" spans="1:42" x14ac:dyDescent="0.25">
      <c r="A1536"/>
      <c r="B1536"/>
      <c r="C1536"/>
      <c r="D1536"/>
      <c r="E1536"/>
      <c r="F1536"/>
      <c r="G1536"/>
      <c r="I1536"/>
      <c r="J1536"/>
      <c r="K1536"/>
      <c r="L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</row>
    <row r="1537" spans="1:42" x14ac:dyDescent="0.25">
      <c r="A1537"/>
      <c r="B1537"/>
      <c r="C1537"/>
      <c r="D1537"/>
      <c r="E1537"/>
      <c r="F1537"/>
      <c r="G1537"/>
      <c r="I1537"/>
      <c r="J1537"/>
      <c r="K1537"/>
      <c r="L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</row>
    <row r="1538" spans="1:42" x14ac:dyDescent="0.25">
      <c r="A1538"/>
      <c r="B1538"/>
      <c r="C1538"/>
      <c r="D1538"/>
      <c r="E1538"/>
      <c r="F1538"/>
      <c r="G1538"/>
      <c r="I1538"/>
      <c r="J1538"/>
      <c r="K1538"/>
      <c r="L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</row>
    <row r="1539" spans="1:42" x14ac:dyDescent="0.25">
      <c r="A1539"/>
      <c r="B1539"/>
      <c r="C1539"/>
      <c r="D1539"/>
      <c r="E1539"/>
      <c r="F1539"/>
      <c r="G1539"/>
      <c r="I1539"/>
      <c r="J1539"/>
      <c r="K1539"/>
      <c r="L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</row>
    <row r="1540" spans="1:42" x14ac:dyDescent="0.25">
      <c r="A1540"/>
      <c r="B1540"/>
      <c r="C1540"/>
      <c r="D1540"/>
      <c r="E1540"/>
      <c r="F1540"/>
      <c r="G1540"/>
      <c r="I1540"/>
      <c r="J1540"/>
      <c r="K1540"/>
      <c r="L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</row>
    <row r="1541" spans="1:42" x14ac:dyDescent="0.25">
      <c r="A1541"/>
      <c r="B1541"/>
      <c r="C1541"/>
      <c r="D1541"/>
      <c r="E1541"/>
      <c r="F1541"/>
      <c r="G1541"/>
      <c r="I1541"/>
      <c r="J1541"/>
      <c r="K1541"/>
      <c r="L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</row>
    <row r="1542" spans="1:42" x14ac:dyDescent="0.25">
      <c r="A1542"/>
      <c r="B1542"/>
      <c r="C1542"/>
      <c r="D1542"/>
      <c r="E1542"/>
      <c r="F1542"/>
      <c r="G1542"/>
      <c r="I1542"/>
      <c r="J1542"/>
      <c r="K1542"/>
      <c r="L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</row>
    <row r="1543" spans="1:42" x14ac:dyDescent="0.25">
      <c r="A1543"/>
      <c r="B1543"/>
      <c r="C1543"/>
      <c r="D1543"/>
      <c r="E1543"/>
      <c r="F1543"/>
      <c r="G1543"/>
      <c r="I1543"/>
      <c r="J1543"/>
      <c r="K1543"/>
      <c r="L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</row>
    <row r="1544" spans="1:42" x14ac:dyDescent="0.25">
      <c r="A1544"/>
      <c r="B1544"/>
      <c r="C1544"/>
      <c r="D1544"/>
      <c r="E1544"/>
      <c r="F1544"/>
      <c r="G1544"/>
      <c r="I1544"/>
      <c r="J1544"/>
      <c r="K1544"/>
      <c r="L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</row>
    <row r="1545" spans="1:42" x14ac:dyDescent="0.25">
      <c r="A1545"/>
      <c r="B1545"/>
      <c r="C1545"/>
      <c r="D1545"/>
      <c r="E1545"/>
      <c r="F1545"/>
      <c r="G1545"/>
      <c r="I1545"/>
      <c r="J1545"/>
      <c r="K1545"/>
      <c r="L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</row>
    <row r="1546" spans="1:42" x14ac:dyDescent="0.25">
      <c r="A1546"/>
      <c r="B1546"/>
      <c r="C1546"/>
      <c r="D1546"/>
      <c r="E1546"/>
      <c r="F1546"/>
      <c r="G1546"/>
      <c r="I1546"/>
      <c r="J1546"/>
      <c r="K1546"/>
      <c r="L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</row>
    <row r="1547" spans="1:42" x14ac:dyDescent="0.25">
      <c r="A1547"/>
      <c r="B1547"/>
      <c r="C1547"/>
      <c r="D1547"/>
      <c r="E1547"/>
      <c r="F1547"/>
      <c r="G1547"/>
      <c r="I1547"/>
      <c r="J1547"/>
      <c r="K1547"/>
      <c r="L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</row>
    <row r="1548" spans="1:42" x14ac:dyDescent="0.25">
      <c r="A1548"/>
      <c r="B1548"/>
      <c r="C1548"/>
      <c r="D1548"/>
      <c r="E1548"/>
      <c r="F1548"/>
      <c r="G1548"/>
      <c r="I1548"/>
      <c r="J1548"/>
      <c r="K1548"/>
      <c r="L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</row>
    <row r="1549" spans="1:42" x14ac:dyDescent="0.25">
      <c r="A1549"/>
      <c r="B1549"/>
      <c r="C1549"/>
      <c r="D1549"/>
      <c r="E1549"/>
      <c r="F1549"/>
      <c r="G1549"/>
      <c r="I1549"/>
      <c r="J1549"/>
      <c r="K1549"/>
      <c r="L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</row>
    <row r="1550" spans="1:42" x14ac:dyDescent="0.25">
      <c r="A1550"/>
      <c r="B1550"/>
      <c r="C1550"/>
      <c r="D1550"/>
      <c r="E1550"/>
      <c r="F1550"/>
      <c r="G1550"/>
      <c r="I1550"/>
      <c r="J1550"/>
      <c r="K1550"/>
      <c r="L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</row>
    <row r="1551" spans="1:42" x14ac:dyDescent="0.25">
      <c r="A1551"/>
      <c r="B1551"/>
      <c r="C1551"/>
      <c r="D1551"/>
      <c r="E1551"/>
      <c r="F1551"/>
      <c r="G1551"/>
      <c r="I1551"/>
      <c r="J1551"/>
      <c r="K1551"/>
      <c r="L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</row>
    <row r="1552" spans="1:42" x14ac:dyDescent="0.25">
      <c r="A1552"/>
      <c r="B1552"/>
      <c r="C1552"/>
      <c r="D1552"/>
      <c r="E1552"/>
      <c r="F1552"/>
      <c r="G1552"/>
      <c r="I1552"/>
      <c r="J1552"/>
      <c r="K1552"/>
      <c r="L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</row>
    <row r="1553" spans="1:42" x14ac:dyDescent="0.25">
      <c r="A1553"/>
      <c r="B1553"/>
      <c r="C1553"/>
      <c r="D1553"/>
      <c r="E1553"/>
      <c r="F1553"/>
      <c r="G1553"/>
      <c r="I1553"/>
      <c r="J1553"/>
      <c r="K1553"/>
      <c r="L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</row>
    <row r="1554" spans="1:42" x14ac:dyDescent="0.25">
      <c r="A1554"/>
      <c r="B1554"/>
      <c r="C1554"/>
      <c r="D1554"/>
      <c r="E1554"/>
      <c r="F1554"/>
      <c r="G1554"/>
      <c r="I1554"/>
      <c r="J1554"/>
      <c r="K1554"/>
      <c r="L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</row>
    <row r="1555" spans="1:42" x14ac:dyDescent="0.25">
      <c r="A1555"/>
      <c r="B1555"/>
      <c r="C1555"/>
      <c r="D1555"/>
      <c r="E1555"/>
      <c r="F1555"/>
      <c r="G1555"/>
      <c r="I1555"/>
      <c r="J1555"/>
      <c r="K1555"/>
      <c r="L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</row>
    <row r="1556" spans="1:42" x14ac:dyDescent="0.25">
      <c r="A1556"/>
      <c r="B1556"/>
      <c r="C1556"/>
      <c r="D1556"/>
      <c r="E1556"/>
      <c r="F1556"/>
      <c r="G1556"/>
      <c r="I1556"/>
      <c r="J1556"/>
      <c r="K1556"/>
      <c r="L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</row>
    <row r="1557" spans="1:42" x14ac:dyDescent="0.25">
      <c r="A1557"/>
      <c r="B1557"/>
      <c r="C1557"/>
      <c r="D1557"/>
      <c r="E1557"/>
      <c r="F1557"/>
      <c r="G1557"/>
      <c r="I1557"/>
      <c r="J1557"/>
      <c r="K1557"/>
      <c r="L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</row>
    <row r="1558" spans="1:42" x14ac:dyDescent="0.25">
      <c r="A1558"/>
      <c r="B1558"/>
      <c r="C1558"/>
      <c r="D1558"/>
      <c r="E1558"/>
      <c r="F1558"/>
      <c r="G1558"/>
      <c r="I1558"/>
      <c r="J1558"/>
      <c r="K1558"/>
      <c r="L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</row>
    <row r="1559" spans="1:42" x14ac:dyDescent="0.25">
      <c r="A1559"/>
      <c r="B1559"/>
      <c r="C1559"/>
      <c r="D1559"/>
      <c r="E1559"/>
      <c r="F1559"/>
      <c r="G1559"/>
      <c r="I1559"/>
      <c r="J1559"/>
      <c r="K1559"/>
      <c r="L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</row>
    <row r="1560" spans="1:42" x14ac:dyDescent="0.25">
      <c r="A1560"/>
      <c r="B1560"/>
      <c r="C1560"/>
      <c r="D1560"/>
      <c r="E1560"/>
      <c r="F1560"/>
      <c r="G1560"/>
      <c r="I1560"/>
      <c r="J1560"/>
      <c r="K1560"/>
      <c r="L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</row>
    <row r="1561" spans="1:42" x14ac:dyDescent="0.25">
      <c r="A1561"/>
      <c r="B1561"/>
      <c r="C1561"/>
      <c r="D1561"/>
      <c r="E1561"/>
      <c r="F1561"/>
      <c r="G1561"/>
      <c r="I1561"/>
      <c r="J1561"/>
      <c r="K1561"/>
      <c r="L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</row>
    <row r="1562" spans="1:42" x14ac:dyDescent="0.25">
      <c r="A1562"/>
      <c r="B1562"/>
      <c r="C1562"/>
      <c r="D1562"/>
      <c r="E1562"/>
      <c r="F1562"/>
      <c r="G1562"/>
      <c r="I1562"/>
      <c r="J1562"/>
      <c r="K1562"/>
      <c r="L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</row>
    <row r="1563" spans="1:42" x14ac:dyDescent="0.25">
      <c r="A1563"/>
      <c r="B1563"/>
      <c r="C1563"/>
      <c r="D1563"/>
      <c r="E1563"/>
      <c r="F1563"/>
      <c r="G1563"/>
      <c r="I1563"/>
      <c r="J1563"/>
      <c r="K1563"/>
      <c r="L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</row>
    <row r="1564" spans="1:42" x14ac:dyDescent="0.25">
      <c r="A1564"/>
      <c r="B1564"/>
      <c r="C1564"/>
      <c r="D1564"/>
      <c r="E1564"/>
      <c r="F1564"/>
      <c r="G1564"/>
      <c r="I1564"/>
      <c r="J1564"/>
      <c r="K1564"/>
      <c r="L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</row>
    <row r="1565" spans="1:42" x14ac:dyDescent="0.25">
      <c r="A1565"/>
      <c r="B1565"/>
      <c r="C1565"/>
      <c r="D1565"/>
      <c r="E1565"/>
      <c r="F1565"/>
      <c r="G1565"/>
      <c r="I1565"/>
      <c r="J1565"/>
      <c r="K1565"/>
      <c r="L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</row>
    <row r="1566" spans="1:42" x14ac:dyDescent="0.25">
      <c r="A1566"/>
      <c r="B1566"/>
      <c r="C1566"/>
      <c r="D1566"/>
      <c r="E1566"/>
      <c r="F1566"/>
      <c r="G1566"/>
      <c r="I1566"/>
      <c r="J1566"/>
      <c r="K1566"/>
      <c r="L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</row>
    <row r="1567" spans="1:42" x14ac:dyDescent="0.25">
      <c r="A1567"/>
      <c r="B1567"/>
      <c r="C1567"/>
      <c r="D1567"/>
      <c r="E1567"/>
      <c r="F1567"/>
      <c r="G1567"/>
      <c r="I1567"/>
      <c r="J1567"/>
      <c r="K1567"/>
      <c r="L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</row>
    <row r="1568" spans="1:42" x14ac:dyDescent="0.25">
      <c r="A1568"/>
      <c r="B1568"/>
      <c r="C1568"/>
      <c r="D1568"/>
      <c r="E1568"/>
      <c r="F1568"/>
      <c r="G1568"/>
      <c r="I1568"/>
      <c r="J1568"/>
      <c r="K1568"/>
      <c r="L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</row>
    <row r="1569" spans="1:42" x14ac:dyDescent="0.25">
      <c r="A1569"/>
      <c r="B1569"/>
      <c r="C1569"/>
      <c r="D1569"/>
      <c r="E1569"/>
      <c r="F1569"/>
      <c r="G1569"/>
      <c r="I1569"/>
      <c r="J1569"/>
      <c r="K1569"/>
      <c r="L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</row>
    <row r="1570" spans="1:42" x14ac:dyDescent="0.25">
      <c r="A1570"/>
      <c r="B1570"/>
      <c r="C1570"/>
      <c r="D1570"/>
      <c r="E1570"/>
      <c r="F1570"/>
      <c r="G1570"/>
      <c r="I1570"/>
      <c r="J1570"/>
      <c r="K1570"/>
      <c r="L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</row>
    <row r="1571" spans="1:42" x14ac:dyDescent="0.25">
      <c r="A1571"/>
      <c r="B1571"/>
      <c r="C1571"/>
      <c r="D1571"/>
      <c r="E1571"/>
      <c r="F1571"/>
      <c r="G1571"/>
      <c r="I1571"/>
      <c r="J1571"/>
      <c r="K1571"/>
      <c r="L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</row>
    <row r="1572" spans="1:42" x14ac:dyDescent="0.25">
      <c r="A1572"/>
      <c r="B1572"/>
      <c r="C1572"/>
      <c r="D1572"/>
      <c r="E1572"/>
      <c r="F1572"/>
      <c r="G1572"/>
      <c r="I1572"/>
      <c r="J1572"/>
      <c r="K1572"/>
      <c r="L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</row>
    <row r="1573" spans="1:42" x14ac:dyDescent="0.25">
      <c r="A1573"/>
      <c r="B1573"/>
      <c r="C1573"/>
      <c r="D1573"/>
      <c r="E1573"/>
      <c r="F1573"/>
      <c r="G1573"/>
      <c r="I1573"/>
      <c r="J1573"/>
      <c r="K1573"/>
      <c r="L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</row>
    <row r="1574" spans="1:42" x14ac:dyDescent="0.25">
      <c r="A1574"/>
      <c r="B1574"/>
      <c r="C1574"/>
      <c r="D1574"/>
      <c r="E1574"/>
      <c r="F1574"/>
      <c r="G1574"/>
      <c r="I1574"/>
      <c r="J1574"/>
      <c r="K1574"/>
      <c r="L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</row>
    <row r="1575" spans="1:42" x14ac:dyDescent="0.25">
      <c r="A1575"/>
      <c r="B1575"/>
      <c r="C1575"/>
      <c r="D1575"/>
      <c r="E1575"/>
      <c r="F1575"/>
      <c r="G1575"/>
      <c r="I1575"/>
      <c r="J1575"/>
      <c r="K1575"/>
      <c r="L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</row>
    <row r="1576" spans="1:42" x14ac:dyDescent="0.25">
      <c r="A1576"/>
      <c r="B1576"/>
      <c r="C1576"/>
      <c r="D1576"/>
      <c r="E1576"/>
      <c r="F1576"/>
      <c r="G1576"/>
      <c r="I1576"/>
      <c r="J1576"/>
      <c r="K1576"/>
      <c r="L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</row>
    <row r="1577" spans="1:42" x14ac:dyDescent="0.25">
      <c r="A1577"/>
      <c r="B1577"/>
      <c r="C1577"/>
      <c r="D1577"/>
      <c r="E1577"/>
      <c r="F1577"/>
      <c r="G1577"/>
      <c r="I1577"/>
      <c r="J1577"/>
      <c r="K1577"/>
      <c r="L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</row>
    <row r="1578" spans="1:42" x14ac:dyDescent="0.25">
      <c r="A1578"/>
      <c r="B1578"/>
      <c r="C1578"/>
      <c r="D1578"/>
      <c r="E1578"/>
      <c r="F1578"/>
      <c r="G1578"/>
      <c r="I1578"/>
      <c r="J1578"/>
      <c r="K1578"/>
      <c r="L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</row>
    <row r="1579" spans="1:42" x14ac:dyDescent="0.25">
      <c r="A1579"/>
      <c r="B1579"/>
      <c r="C1579"/>
      <c r="D1579"/>
      <c r="E1579"/>
      <c r="F1579"/>
      <c r="G1579"/>
      <c r="I1579"/>
      <c r="J1579"/>
      <c r="K1579"/>
      <c r="L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</row>
    <row r="1580" spans="1:42" x14ac:dyDescent="0.25">
      <c r="A1580"/>
      <c r="B1580"/>
      <c r="C1580"/>
      <c r="D1580"/>
      <c r="E1580"/>
      <c r="F1580"/>
      <c r="G1580"/>
      <c r="I1580"/>
      <c r="J1580"/>
      <c r="K1580"/>
      <c r="L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</row>
    <row r="1581" spans="1:42" x14ac:dyDescent="0.25">
      <c r="A1581"/>
      <c r="B1581"/>
      <c r="C1581"/>
      <c r="D1581"/>
      <c r="E1581"/>
      <c r="F1581"/>
      <c r="G1581"/>
      <c r="I1581"/>
      <c r="J1581"/>
      <c r="K1581"/>
      <c r="L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</row>
    <row r="1582" spans="1:42" x14ac:dyDescent="0.25">
      <c r="A1582"/>
      <c r="B1582"/>
      <c r="C1582"/>
      <c r="D1582"/>
      <c r="E1582"/>
      <c r="F1582"/>
      <c r="G1582"/>
      <c r="I1582"/>
      <c r="J1582"/>
      <c r="K1582"/>
      <c r="L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</row>
    <row r="1583" spans="1:42" x14ac:dyDescent="0.25">
      <c r="A1583"/>
      <c r="B1583"/>
      <c r="C1583"/>
      <c r="D1583"/>
      <c r="E1583"/>
      <c r="F1583"/>
      <c r="G1583"/>
      <c r="I1583"/>
      <c r="J1583"/>
      <c r="K1583"/>
      <c r="L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</row>
    <row r="1584" spans="1:42" x14ac:dyDescent="0.25">
      <c r="A1584"/>
      <c r="B1584"/>
      <c r="C1584"/>
      <c r="D1584"/>
      <c r="E1584"/>
      <c r="F1584"/>
      <c r="G1584"/>
      <c r="I1584"/>
      <c r="J1584"/>
      <c r="K1584"/>
      <c r="L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</row>
    <row r="1585" spans="1:42" x14ac:dyDescent="0.25">
      <c r="A1585"/>
      <c r="B1585"/>
      <c r="C1585"/>
      <c r="D1585"/>
      <c r="E1585"/>
      <c r="F1585"/>
      <c r="G1585"/>
      <c r="I1585"/>
      <c r="J1585"/>
      <c r="K1585"/>
      <c r="L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</row>
    <row r="1586" spans="1:42" x14ac:dyDescent="0.25">
      <c r="A1586"/>
      <c r="B1586"/>
      <c r="C1586"/>
      <c r="D1586"/>
      <c r="E1586"/>
      <c r="F1586"/>
      <c r="G1586"/>
      <c r="I1586"/>
      <c r="J1586"/>
      <c r="K1586"/>
      <c r="L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</row>
    <row r="1587" spans="1:42" x14ac:dyDescent="0.25">
      <c r="A1587"/>
      <c r="B1587"/>
      <c r="C1587"/>
      <c r="D1587"/>
      <c r="E1587"/>
      <c r="F1587"/>
      <c r="G1587"/>
      <c r="I1587"/>
      <c r="J1587"/>
      <c r="K1587"/>
      <c r="L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</row>
    <row r="1588" spans="1:42" x14ac:dyDescent="0.25">
      <c r="A1588"/>
      <c r="B1588"/>
      <c r="C1588"/>
      <c r="D1588"/>
      <c r="E1588"/>
      <c r="F1588"/>
      <c r="G1588"/>
      <c r="I1588"/>
      <c r="J1588"/>
      <c r="K1588"/>
      <c r="L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</row>
    <row r="1589" spans="1:42" x14ac:dyDescent="0.25">
      <c r="A1589"/>
      <c r="B1589"/>
      <c r="C1589"/>
      <c r="D1589"/>
      <c r="E1589"/>
      <c r="F1589"/>
      <c r="G1589"/>
      <c r="I1589"/>
      <c r="J1589"/>
      <c r="K1589"/>
      <c r="L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</row>
    <row r="1590" spans="1:42" x14ac:dyDescent="0.25">
      <c r="A1590"/>
      <c r="B1590"/>
      <c r="C1590"/>
      <c r="D1590"/>
      <c r="E1590"/>
      <c r="F1590"/>
      <c r="G1590"/>
      <c r="I1590"/>
      <c r="J1590"/>
      <c r="K1590"/>
      <c r="L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</row>
    <row r="1591" spans="1:42" x14ac:dyDescent="0.25">
      <c r="A1591"/>
      <c r="B1591"/>
      <c r="C1591"/>
      <c r="D1591"/>
      <c r="E1591"/>
      <c r="F1591"/>
      <c r="G1591"/>
      <c r="I1591"/>
      <c r="J1591"/>
      <c r="K1591"/>
      <c r="L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</row>
    <row r="1592" spans="1:42" x14ac:dyDescent="0.25">
      <c r="A1592"/>
      <c r="B1592"/>
      <c r="C1592"/>
      <c r="D1592"/>
      <c r="E1592"/>
      <c r="F1592"/>
      <c r="G1592"/>
      <c r="I1592"/>
      <c r="J1592"/>
      <c r="K1592"/>
      <c r="L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</row>
    <row r="1593" spans="1:42" x14ac:dyDescent="0.25">
      <c r="A1593"/>
      <c r="B1593"/>
      <c r="C1593"/>
      <c r="D1593"/>
      <c r="E1593"/>
      <c r="F1593"/>
      <c r="G1593"/>
      <c r="I1593"/>
      <c r="J1593"/>
      <c r="K1593"/>
      <c r="L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</row>
    <row r="1594" spans="1:42" x14ac:dyDescent="0.25">
      <c r="A1594"/>
      <c r="B1594"/>
      <c r="C1594"/>
      <c r="D1594"/>
      <c r="E1594"/>
      <c r="F1594"/>
      <c r="G1594"/>
      <c r="I1594"/>
      <c r="J1594"/>
      <c r="K1594"/>
      <c r="L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</row>
    <row r="1595" spans="1:42" x14ac:dyDescent="0.25">
      <c r="A1595"/>
      <c r="B1595"/>
      <c r="C1595"/>
      <c r="D1595"/>
      <c r="E1595"/>
      <c r="F1595"/>
      <c r="G1595"/>
      <c r="I1595"/>
      <c r="J1595"/>
      <c r="K1595"/>
      <c r="L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</row>
    <row r="1596" spans="1:42" x14ac:dyDescent="0.25">
      <c r="A1596"/>
      <c r="B1596"/>
      <c r="C1596"/>
      <c r="D1596"/>
      <c r="E1596"/>
      <c r="F1596"/>
      <c r="G1596"/>
      <c r="I1596"/>
      <c r="J1596"/>
      <c r="K1596"/>
      <c r="L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</row>
    <row r="1597" spans="1:42" x14ac:dyDescent="0.25">
      <c r="A1597"/>
      <c r="B1597"/>
      <c r="C1597"/>
      <c r="D1597"/>
      <c r="E1597"/>
      <c r="F1597"/>
      <c r="G1597"/>
      <c r="I1597"/>
      <c r="J1597"/>
      <c r="K1597"/>
      <c r="L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</row>
    <row r="1598" spans="1:42" x14ac:dyDescent="0.25">
      <c r="A1598"/>
      <c r="B1598"/>
      <c r="C1598"/>
      <c r="D1598"/>
      <c r="E1598"/>
      <c r="F1598"/>
      <c r="G1598"/>
      <c r="I1598"/>
      <c r="J1598"/>
      <c r="K1598"/>
      <c r="L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</row>
    <row r="1599" spans="1:42" x14ac:dyDescent="0.25">
      <c r="A1599"/>
      <c r="B1599"/>
      <c r="C1599"/>
      <c r="D1599"/>
      <c r="E1599"/>
      <c r="F1599"/>
      <c r="G1599"/>
      <c r="I1599"/>
      <c r="J1599"/>
      <c r="K1599"/>
      <c r="L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</row>
    <row r="1600" spans="1:42" x14ac:dyDescent="0.25">
      <c r="A1600"/>
      <c r="B1600"/>
      <c r="C1600"/>
      <c r="D1600"/>
      <c r="E1600"/>
      <c r="F1600"/>
      <c r="G1600"/>
      <c r="I1600"/>
      <c r="J1600"/>
      <c r="K1600"/>
      <c r="L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</row>
    <row r="1601" spans="1:42" x14ac:dyDescent="0.25">
      <c r="A1601"/>
      <c r="B1601"/>
      <c r="C1601"/>
      <c r="D1601"/>
      <c r="E1601"/>
      <c r="F1601"/>
      <c r="G1601"/>
      <c r="I1601"/>
      <c r="J1601"/>
      <c r="K1601"/>
      <c r="L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</row>
    <row r="1602" spans="1:42" x14ac:dyDescent="0.25">
      <c r="A1602"/>
      <c r="B1602"/>
      <c r="C1602"/>
      <c r="D1602"/>
      <c r="E1602"/>
      <c r="F1602"/>
      <c r="G1602"/>
      <c r="I1602"/>
      <c r="J1602"/>
      <c r="K1602"/>
      <c r="L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</row>
    <row r="1603" spans="1:42" x14ac:dyDescent="0.25">
      <c r="A1603"/>
      <c r="B1603"/>
      <c r="C1603"/>
      <c r="D1603"/>
      <c r="E1603"/>
      <c r="F1603"/>
      <c r="G1603"/>
      <c r="I1603"/>
      <c r="J1603"/>
      <c r="K1603"/>
      <c r="L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</row>
    <row r="1604" spans="1:42" x14ac:dyDescent="0.25">
      <c r="A1604"/>
      <c r="B1604"/>
      <c r="C1604"/>
      <c r="D1604"/>
      <c r="E1604"/>
      <c r="F1604"/>
      <c r="G1604"/>
      <c r="I1604"/>
      <c r="J1604"/>
      <c r="K1604"/>
      <c r="L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</row>
    <row r="1605" spans="1:42" x14ac:dyDescent="0.25">
      <c r="A1605"/>
      <c r="B1605"/>
      <c r="C1605"/>
      <c r="D1605"/>
      <c r="E1605"/>
      <c r="F1605"/>
      <c r="G1605"/>
      <c r="I1605"/>
      <c r="J1605"/>
      <c r="K1605"/>
      <c r="L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</row>
    <row r="1606" spans="1:42" x14ac:dyDescent="0.25">
      <c r="A1606"/>
      <c r="B1606"/>
      <c r="C1606"/>
      <c r="D1606"/>
      <c r="E1606"/>
      <c r="F1606"/>
      <c r="G1606"/>
      <c r="I1606"/>
      <c r="J1606"/>
      <c r="K1606"/>
      <c r="L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</row>
    <row r="1607" spans="1:42" x14ac:dyDescent="0.25">
      <c r="A1607"/>
      <c r="B1607"/>
      <c r="C1607"/>
      <c r="D1607"/>
      <c r="E1607"/>
      <c r="F1607"/>
      <c r="G1607"/>
      <c r="I1607"/>
      <c r="J1607"/>
      <c r="K1607"/>
      <c r="L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</row>
    <row r="1608" spans="1:42" x14ac:dyDescent="0.25">
      <c r="A1608"/>
      <c r="B1608"/>
      <c r="C1608"/>
      <c r="D1608"/>
      <c r="E1608"/>
      <c r="F1608"/>
      <c r="G1608"/>
      <c r="I1608"/>
      <c r="J1608"/>
      <c r="K1608"/>
      <c r="L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</row>
    <row r="1609" spans="1:42" x14ac:dyDescent="0.25">
      <c r="A1609"/>
      <c r="B1609"/>
      <c r="C1609"/>
      <c r="D1609"/>
      <c r="E1609"/>
      <c r="F1609"/>
      <c r="G1609"/>
      <c r="I1609"/>
      <c r="J1609"/>
      <c r="K1609"/>
      <c r="L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</row>
    <row r="1610" spans="1:42" x14ac:dyDescent="0.25">
      <c r="A1610"/>
      <c r="B1610"/>
      <c r="C1610"/>
      <c r="D1610"/>
      <c r="E1610"/>
      <c r="F1610"/>
      <c r="G1610"/>
      <c r="I1610"/>
      <c r="J1610"/>
      <c r="K1610"/>
      <c r="L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</row>
    <row r="1611" spans="1:42" x14ac:dyDescent="0.25">
      <c r="A1611"/>
      <c r="B1611"/>
      <c r="C1611"/>
      <c r="D1611"/>
      <c r="E1611"/>
      <c r="F1611"/>
      <c r="G1611"/>
      <c r="I1611"/>
      <c r="J1611"/>
      <c r="K1611"/>
      <c r="L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</row>
    <row r="1612" spans="1:42" x14ac:dyDescent="0.25">
      <c r="A1612"/>
      <c r="B1612"/>
      <c r="C1612"/>
      <c r="D1612"/>
      <c r="E1612"/>
      <c r="F1612"/>
      <c r="G1612"/>
      <c r="I1612"/>
      <c r="J1612"/>
      <c r="K1612"/>
      <c r="L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</row>
    <row r="1613" spans="1:42" x14ac:dyDescent="0.25">
      <c r="A1613"/>
      <c r="B1613"/>
      <c r="C1613"/>
      <c r="D1613"/>
      <c r="E1613"/>
      <c r="F1613"/>
      <c r="G1613"/>
      <c r="I1613"/>
      <c r="J1613"/>
      <c r="K1613"/>
      <c r="L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</row>
    <row r="1614" spans="1:42" x14ac:dyDescent="0.25">
      <c r="A1614"/>
      <c r="B1614"/>
      <c r="C1614"/>
      <c r="D1614"/>
      <c r="E1614"/>
      <c r="F1614"/>
      <c r="G1614"/>
      <c r="I1614"/>
      <c r="J1614"/>
      <c r="K1614"/>
      <c r="L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</row>
    <row r="1615" spans="1:42" x14ac:dyDescent="0.25">
      <c r="A1615"/>
      <c r="B1615"/>
      <c r="C1615"/>
      <c r="D1615"/>
      <c r="E1615"/>
      <c r="F1615"/>
      <c r="G1615"/>
      <c r="I1615"/>
      <c r="J1615"/>
      <c r="K1615"/>
      <c r="L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</row>
    <row r="1616" spans="1:42" x14ac:dyDescent="0.25">
      <c r="A1616"/>
      <c r="B1616"/>
      <c r="C1616"/>
      <c r="D1616"/>
      <c r="E1616"/>
      <c r="F1616"/>
      <c r="G1616"/>
      <c r="I1616"/>
      <c r="J1616"/>
      <c r="K1616"/>
      <c r="L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</row>
    <row r="1617" spans="1:42" x14ac:dyDescent="0.25">
      <c r="A1617"/>
      <c r="B1617"/>
      <c r="C1617"/>
      <c r="D1617"/>
      <c r="E1617"/>
      <c r="F1617"/>
      <c r="G1617"/>
      <c r="I1617"/>
      <c r="J1617"/>
      <c r="K1617"/>
      <c r="L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</row>
    <row r="1618" spans="1:42" x14ac:dyDescent="0.25">
      <c r="A1618"/>
      <c r="B1618"/>
      <c r="C1618"/>
      <c r="D1618"/>
      <c r="E1618"/>
      <c r="F1618"/>
      <c r="G1618"/>
      <c r="I1618"/>
      <c r="J1618"/>
      <c r="K1618"/>
      <c r="L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</row>
    <row r="1619" spans="1:42" x14ac:dyDescent="0.25">
      <c r="A1619"/>
      <c r="B1619"/>
      <c r="C1619"/>
      <c r="D1619"/>
      <c r="E1619"/>
      <c r="F1619"/>
      <c r="G1619"/>
      <c r="I1619"/>
      <c r="J1619"/>
      <c r="K1619"/>
      <c r="L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</row>
    <row r="1620" spans="1:42" x14ac:dyDescent="0.25">
      <c r="A1620"/>
      <c r="B1620"/>
      <c r="C1620"/>
      <c r="D1620"/>
      <c r="E1620"/>
      <c r="F1620"/>
      <c r="G1620"/>
      <c r="I1620"/>
      <c r="J1620"/>
      <c r="K1620"/>
      <c r="L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</row>
    <row r="1621" spans="1:42" x14ac:dyDescent="0.25">
      <c r="A1621"/>
      <c r="B1621"/>
      <c r="C1621"/>
      <c r="D1621"/>
      <c r="E1621"/>
      <c r="F1621"/>
      <c r="G1621"/>
      <c r="I1621"/>
      <c r="J1621"/>
      <c r="K1621"/>
      <c r="L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</row>
    <row r="1622" spans="1:42" x14ac:dyDescent="0.25">
      <c r="A1622"/>
      <c r="B1622"/>
      <c r="C1622"/>
      <c r="D1622"/>
      <c r="E1622"/>
      <c r="F1622"/>
      <c r="G1622"/>
      <c r="I1622"/>
      <c r="J1622"/>
      <c r="K1622"/>
      <c r="L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</row>
    <row r="1623" spans="1:42" x14ac:dyDescent="0.25">
      <c r="A1623"/>
      <c r="B1623"/>
      <c r="C1623"/>
      <c r="D1623"/>
      <c r="E1623"/>
      <c r="F1623"/>
      <c r="G1623"/>
      <c r="I1623"/>
      <c r="J1623"/>
      <c r="K1623"/>
      <c r="L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</row>
    <row r="1624" spans="1:42" x14ac:dyDescent="0.25">
      <c r="A1624"/>
      <c r="B1624"/>
      <c r="C1624"/>
      <c r="D1624"/>
      <c r="E1624"/>
      <c r="F1624"/>
      <c r="G1624"/>
      <c r="I1624"/>
      <c r="J1624"/>
      <c r="K1624"/>
      <c r="L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</row>
    <row r="1625" spans="1:42" x14ac:dyDescent="0.25">
      <c r="A1625"/>
      <c r="B1625"/>
      <c r="C1625"/>
      <c r="D1625"/>
      <c r="E1625"/>
      <c r="F1625"/>
      <c r="G1625"/>
      <c r="I1625"/>
      <c r="J1625"/>
      <c r="K1625"/>
      <c r="L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</row>
    <row r="1626" spans="1:42" x14ac:dyDescent="0.25">
      <c r="A1626"/>
      <c r="B1626"/>
      <c r="C1626"/>
      <c r="D1626"/>
      <c r="E1626"/>
      <c r="F1626"/>
      <c r="G1626"/>
      <c r="I1626"/>
      <c r="J1626"/>
      <c r="K1626"/>
      <c r="L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</row>
    <row r="1627" spans="1:42" x14ac:dyDescent="0.25">
      <c r="A1627"/>
      <c r="B1627"/>
      <c r="C1627"/>
      <c r="D1627"/>
      <c r="E1627"/>
      <c r="F1627"/>
      <c r="G1627"/>
      <c r="I1627"/>
      <c r="J1627"/>
      <c r="K1627"/>
      <c r="L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</row>
    <row r="1628" spans="1:42" x14ac:dyDescent="0.25">
      <c r="A1628"/>
      <c r="B1628"/>
      <c r="C1628"/>
      <c r="D1628"/>
      <c r="E1628"/>
      <c r="F1628"/>
      <c r="G1628"/>
      <c r="I1628"/>
      <c r="J1628"/>
      <c r="K1628"/>
      <c r="L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</row>
    <row r="1629" spans="1:42" x14ac:dyDescent="0.25">
      <c r="A1629"/>
      <c r="B1629"/>
      <c r="C1629"/>
      <c r="D1629"/>
      <c r="E1629"/>
      <c r="F1629"/>
      <c r="G1629"/>
      <c r="I1629"/>
      <c r="J1629"/>
      <c r="K1629"/>
      <c r="L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</row>
    <row r="1630" spans="1:42" x14ac:dyDescent="0.25">
      <c r="A1630"/>
      <c r="B1630"/>
      <c r="C1630"/>
      <c r="D1630"/>
      <c r="E1630"/>
      <c r="F1630"/>
      <c r="G1630"/>
      <c r="I1630"/>
      <c r="J1630"/>
      <c r="K1630"/>
      <c r="L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</row>
    <row r="1631" spans="1:42" x14ac:dyDescent="0.25">
      <c r="A1631"/>
      <c r="B1631"/>
      <c r="C1631"/>
      <c r="D1631"/>
      <c r="E1631"/>
      <c r="F1631"/>
      <c r="G1631"/>
      <c r="I1631"/>
      <c r="J1631"/>
      <c r="K1631"/>
      <c r="L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</row>
    <row r="1632" spans="1:42" x14ac:dyDescent="0.25">
      <c r="A1632"/>
      <c r="B1632"/>
      <c r="C1632"/>
      <c r="D1632"/>
      <c r="E1632"/>
      <c r="F1632"/>
      <c r="G1632"/>
      <c r="I1632"/>
      <c r="J1632"/>
      <c r="K1632"/>
      <c r="L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</row>
    <row r="1633" spans="1:42" x14ac:dyDescent="0.25">
      <c r="A1633"/>
      <c r="B1633"/>
      <c r="C1633"/>
      <c r="D1633"/>
      <c r="E1633"/>
      <c r="F1633"/>
      <c r="G1633"/>
      <c r="I1633"/>
      <c r="J1633"/>
      <c r="K1633"/>
      <c r="L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</row>
    <row r="1634" spans="1:42" x14ac:dyDescent="0.25">
      <c r="A1634"/>
      <c r="B1634"/>
      <c r="C1634"/>
      <c r="D1634"/>
      <c r="E1634"/>
      <c r="F1634"/>
      <c r="G1634"/>
      <c r="I1634"/>
      <c r="J1634"/>
      <c r="K1634"/>
      <c r="L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</row>
    <row r="1635" spans="1:42" x14ac:dyDescent="0.25">
      <c r="A1635"/>
      <c r="B1635"/>
      <c r="C1635"/>
      <c r="D1635"/>
      <c r="E1635"/>
      <c r="F1635"/>
      <c r="G1635"/>
      <c r="I1635"/>
      <c r="J1635"/>
      <c r="K1635"/>
      <c r="L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</row>
    <row r="1636" spans="1:42" x14ac:dyDescent="0.25">
      <c r="A1636"/>
      <c r="B1636"/>
      <c r="C1636"/>
      <c r="D1636"/>
      <c r="E1636"/>
      <c r="F1636"/>
      <c r="G1636"/>
      <c r="I1636"/>
      <c r="J1636"/>
      <c r="K1636"/>
      <c r="L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</row>
    <row r="1637" spans="1:42" x14ac:dyDescent="0.25">
      <c r="A1637"/>
      <c r="B1637"/>
      <c r="C1637"/>
      <c r="D1637"/>
      <c r="E1637"/>
      <c r="F1637"/>
      <c r="G1637"/>
      <c r="I1637"/>
      <c r="J1637"/>
      <c r="K1637"/>
      <c r="L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</row>
    <row r="1638" spans="1:42" x14ac:dyDescent="0.25">
      <c r="A1638"/>
      <c r="B1638"/>
      <c r="C1638"/>
      <c r="D1638"/>
      <c r="E1638"/>
      <c r="F1638"/>
      <c r="G1638"/>
      <c r="I1638"/>
      <c r="J1638"/>
      <c r="K1638"/>
      <c r="L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</row>
    <row r="1639" spans="1:42" x14ac:dyDescent="0.25">
      <c r="A1639"/>
      <c r="B1639"/>
      <c r="C1639"/>
      <c r="D1639"/>
      <c r="E1639"/>
      <c r="F1639"/>
      <c r="G1639"/>
      <c r="I1639"/>
      <c r="J1639"/>
      <c r="K1639"/>
      <c r="L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</row>
    <row r="1640" spans="1:42" x14ac:dyDescent="0.25">
      <c r="A1640"/>
      <c r="B1640"/>
      <c r="C1640"/>
      <c r="D1640"/>
      <c r="E1640"/>
      <c r="F1640"/>
      <c r="G1640"/>
      <c r="I1640"/>
      <c r="J1640"/>
      <c r="K1640"/>
      <c r="L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</row>
    <row r="1641" spans="1:42" x14ac:dyDescent="0.25">
      <c r="A1641"/>
      <c r="B1641"/>
      <c r="C1641"/>
      <c r="D1641"/>
      <c r="E1641"/>
      <c r="F1641"/>
      <c r="G1641"/>
      <c r="I1641"/>
      <c r="J1641"/>
      <c r="K1641"/>
      <c r="L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</row>
    <row r="1642" spans="1:42" x14ac:dyDescent="0.25">
      <c r="A1642"/>
      <c r="B1642"/>
      <c r="C1642"/>
      <c r="D1642"/>
      <c r="E1642"/>
      <c r="F1642"/>
      <c r="G1642"/>
      <c r="I1642"/>
      <c r="J1642"/>
      <c r="K1642"/>
      <c r="L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</row>
    <row r="1643" spans="1:42" x14ac:dyDescent="0.25">
      <c r="A1643"/>
      <c r="B1643"/>
      <c r="C1643"/>
      <c r="D1643"/>
      <c r="E1643"/>
      <c r="F1643"/>
      <c r="G1643"/>
      <c r="I1643"/>
      <c r="J1643"/>
      <c r="K1643"/>
      <c r="L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</row>
    <row r="1644" spans="1:42" x14ac:dyDescent="0.25">
      <c r="A1644"/>
      <c r="B1644"/>
      <c r="C1644"/>
      <c r="D1644"/>
      <c r="E1644"/>
      <c r="F1644"/>
      <c r="G1644"/>
      <c r="I1644"/>
      <c r="J1644"/>
      <c r="K1644"/>
      <c r="L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</row>
    <row r="1645" spans="1:42" x14ac:dyDescent="0.25">
      <c r="A1645"/>
      <c r="B1645"/>
      <c r="C1645"/>
      <c r="D1645"/>
      <c r="E1645"/>
      <c r="F1645"/>
      <c r="G1645"/>
      <c r="I1645"/>
      <c r="J1645"/>
      <c r="K1645"/>
      <c r="L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</row>
    <row r="1646" spans="1:42" x14ac:dyDescent="0.25">
      <c r="A1646"/>
      <c r="B1646"/>
      <c r="C1646"/>
      <c r="D1646"/>
      <c r="E1646"/>
      <c r="F1646"/>
      <c r="G1646"/>
      <c r="I1646"/>
      <c r="J1646"/>
      <c r="K1646"/>
      <c r="L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</row>
    <row r="1647" spans="1:42" x14ac:dyDescent="0.25">
      <c r="A1647"/>
      <c r="B1647"/>
      <c r="C1647"/>
      <c r="D1647"/>
      <c r="E1647"/>
      <c r="F1647"/>
      <c r="G1647"/>
      <c r="I1647"/>
      <c r="J1647"/>
      <c r="K1647"/>
      <c r="L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</row>
    <row r="1648" spans="1:42" x14ac:dyDescent="0.25">
      <c r="A1648"/>
      <c r="B1648"/>
      <c r="C1648"/>
      <c r="D1648"/>
      <c r="E1648"/>
      <c r="F1648"/>
      <c r="G1648"/>
      <c r="I1648"/>
      <c r="J1648"/>
      <c r="K1648"/>
      <c r="L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</row>
    <row r="1649" spans="1:42" x14ac:dyDescent="0.25">
      <c r="A1649"/>
      <c r="B1649"/>
      <c r="C1649"/>
      <c r="D1649"/>
      <c r="E1649"/>
      <c r="F1649"/>
      <c r="G1649"/>
      <c r="I1649"/>
      <c r="J1649"/>
      <c r="K1649"/>
      <c r="L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</row>
    <row r="1650" spans="1:42" x14ac:dyDescent="0.25">
      <c r="A1650"/>
      <c r="B1650"/>
      <c r="C1650"/>
      <c r="D1650"/>
      <c r="E1650"/>
      <c r="F1650"/>
      <c r="G1650"/>
      <c r="I1650"/>
      <c r="J1650"/>
      <c r="K1650"/>
      <c r="L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</row>
    <row r="1651" spans="1:42" x14ac:dyDescent="0.25">
      <c r="A1651"/>
      <c r="B1651"/>
      <c r="C1651"/>
      <c r="D1651"/>
      <c r="E1651"/>
      <c r="F1651"/>
      <c r="G1651"/>
      <c r="I1651"/>
      <c r="J1651"/>
      <c r="K1651"/>
      <c r="L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</row>
    <row r="1652" spans="1:42" x14ac:dyDescent="0.25">
      <c r="A1652"/>
      <c r="B1652"/>
      <c r="C1652"/>
      <c r="D1652"/>
      <c r="E1652"/>
      <c r="F1652"/>
      <c r="G1652"/>
      <c r="I1652"/>
      <c r="J1652"/>
      <c r="K1652"/>
      <c r="L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</row>
    <row r="1653" spans="1:42" x14ac:dyDescent="0.25">
      <c r="A1653"/>
      <c r="B1653"/>
      <c r="C1653"/>
      <c r="D1653"/>
      <c r="E1653"/>
      <c r="F1653"/>
      <c r="G1653"/>
      <c r="I1653"/>
      <c r="J1653"/>
      <c r="K1653"/>
      <c r="L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</row>
    <row r="1654" spans="1:42" x14ac:dyDescent="0.25">
      <c r="A1654"/>
      <c r="B1654"/>
      <c r="C1654"/>
      <c r="D1654"/>
      <c r="E1654"/>
      <c r="F1654"/>
      <c r="G1654"/>
      <c r="I1654"/>
      <c r="J1654"/>
      <c r="K1654"/>
      <c r="L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</row>
    <row r="1655" spans="1:42" x14ac:dyDescent="0.25">
      <c r="A1655"/>
      <c r="B1655"/>
      <c r="C1655"/>
      <c r="D1655"/>
      <c r="E1655"/>
      <c r="F1655"/>
      <c r="G1655"/>
      <c r="I1655"/>
      <c r="J1655"/>
      <c r="K1655"/>
      <c r="L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</row>
    <row r="1656" spans="1:42" x14ac:dyDescent="0.25">
      <c r="A1656"/>
      <c r="B1656"/>
      <c r="C1656"/>
      <c r="D1656"/>
      <c r="E1656"/>
      <c r="F1656"/>
      <c r="G1656"/>
      <c r="I1656"/>
      <c r="J1656"/>
      <c r="K1656"/>
      <c r="L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</row>
    <row r="1657" spans="1:42" x14ac:dyDescent="0.25">
      <c r="A1657"/>
      <c r="B1657"/>
      <c r="C1657"/>
      <c r="D1657"/>
      <c r="E1657"/>
      <c r="F1657"/>
      <c r="G1657"/>
      <c r="I1657"/>
      <c r="J1657"/>
      <c r="K1657"/>
      <c r="L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</row>
    <row r="1658" spans="1:42" x14ac:dyDescent="0.25">
      <c r="A1658"/>
      <c r="B1658"/>
      <c r="C1658"/>
      <c r="D1658"/>
      <c r="E1658"/>
      <c r="F1658"/>
      <c r="G1658"/>
      <c r="I1658"/>
      <c r="J1658"/>
      <c r="K1658"/>
      <c r="L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</row>
    <row r="1659" spans="1:42" x14ac:dyDescent="0.25">
      <c r="A1659"/>
      <c r="B1659"/>
      <c r="C1659"/>
      <c r="D1659"/>
      <c r="E1659"/>
      <c r="F1659"/>
      <c r="G1659"/>
      <c r="I1659"/>
      <c r="J1659"/>
      <c r="K1659"/>
      <c r="L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</row>
    <row r="1660" spans="1:42" x14ac:dyDescent="0.25">
      <c r="A1660"/>
      <c r="B1660"/>
      <c r="C1660"/>
      <c r="D1660"/>
      <c r="E1660"/>
      <c r="F1660"/>
      <c r="G1660"/>
      <c r="I1660"/>
      <c r="J1660"/>
      <c r="K1660"/>
      <c r="L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</row>
    <row r="1661" spans="1:42" x14ac:dyDescent="0.25">
      <c r="A1661"/>
      <c r="B1661"/>
      <c r="C1661"/>
      <c r="D1661"/>
      <c r="E1661"/>
      <c r="F1661"/>
      <c r="G1661"/>
      <c r="I1661"/>
      <c r="J1661"/>
      <c r="K1661"/>
      <c r="L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</row>
    <row r="1662" spans="1:42" x14ac:dyDescent="0.25">
      <c r="A1662"/>
      <c r="B1662"/>
      <c r="C1662"/>
      <c r="D1662"/>
      <c r="E1662"/>
      <c r="F1662"/>
      <c r="G1662"/>
      <c r="I1662"/>
      <c r="J1662"/>
      <c r="K1662"/>
      <c r="L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</row>
    <row r="1663" spans="1:42" x14ac:dyDescent="0.25">
      <c r="A1663"/>
      <c r="B1663"/>
      <c r="C1663"/>
      <c r="D1663"/>
      <c r="E1663"/>
      <c r="F1663"/>
      <c r="G1663"/>
      <c r="I1663"/>
      <c r="J1663"/>
      <c r="K1663"/>
      <c r="L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</row>
    <row r="1664" spans="1:42" x14ac:dyDescent="0.25">
      <c r="A1664"/>
      <c r="B1664"/>
      <c r="C1664"/>
      <c r="D1664"/>
      <c r="E1664"/>
      <c r="F1664"/>
      <c r="G1664"/>
      <c r="I1664"/>
      <c r="J1664"/>
      <c r="K1664"/>
      <c r="L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</row>
    <row r="1665" spans="1:42" x14ac:dyDescent="0.25">
      <c r="A1665"/>
      <c r="B1665"/>
      <c r="C1665"/>
      <c r="D1665"/>
      <c r="E1665"/>
      <c r="F1665"/>
      <c r="G1665"/>
      <c r="I1665"/>
      <c r="J1665"/>
      <c r="K1665"/>
      <c r="L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</row>
    <row r="1666" spans="1:42" x14ac:dyDescent="0.25">
      <c r="A1666"/>
      <c r="B1666"/>
      <c r="C1666"/>
      <c r="D1666"/>
      <c r="E1666"/>
      <c r="F1666"/>
      <c r="G1666"/>
      <c r="I1666"/>
      <c r="J1666"/>
      <c r="K1666"/>
      <c r="L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</row>
    <row r="1667" spans="1:42" x14ac:dyDescent="0.25">
      <c r="A1667"/>
      <c r="B1667"/>
      <c r="C1667"/>
      <c r="D1667"/>
      <c r="E1667"/>
      <c r="F1667"/>
      <c r="G1667"/>
      <c r="I1667"/>
      <c r="J1667"/>
      <c r="K1667"/>
      <c r="L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</row>
    <row r="1668" spans="1:42" x14ac:dyDescent="0.25">
      <c r="A1668"/>
      <c r="B1668"/>
      <c r="C1668"/>
      <c r="D1668"/>
      <c r="E1668"/>
      <c r="F1668"/>
      <c r="G1668"/>
      <c r="I1668"/>
      <c r="J1668"/>
      <c r="K1668"/>
      <c r="L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</row>
    <row r="1669" spans="1:42" x14ac:dyDescent="0.25">
      <c r="A1669"/>
      <c r="B1669"/>
      <c r="C1669"/>
      <c r="D1669"/>
      <c r="E1669"/>
      <c r="F1669"/>
      <c r="G1669"/>
      <c r="I1669"/>
      <c r="J1669"/>
      <c r="K1669"/>
      <c r="L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</row>
    <row r="1670" spans="1:42" x14ac:dyDescent="0.25">
      <c r="A1670"/>
      <c r="B1670"/>
      <c r="C1670"/>
      <c r="D1670"/>
      <c r="E1670"/>
      <c r="F1670"/>
      <c r="G1670"/>
      <c r="I1670"/>
      <c r="J1670"/>
      <c r="K1670"/>
      <c r="L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</row>
    <row r="1671" spans="1:42" x14ac:dyDescent="0.25">
      <c r="A1671"/>
      <c r="B1671"/>
      <c r="C1671"/>
      <c r="D1671"/>
      <c r="E1671"/>
      <c r="F1671"/>
      <c r="G1671"/>
      <c r="I1671"/>
      <c r="J1671"/>
      <c r="K1671"/>
      <c r="L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</row>
    <row r="1672" spans="1:42" x14ac:dyDescent="0.25">
      <c r="A1672"/>
      <c r="B1672"/>
      <c r="C1672"/>
      <c r="D1672"/>
      <c r="E1672"/>
      <c r="F1672"/>
      <c r="G1672"/>
      <c r="I1672"/>
      <c r="J1672"/>
      <c r="K1672"/>
      <c r="L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</row>
    <row r="1673" spans="1:42" x14ac:dyDescent="0.25">
      <c r="A1673"/>
      <c r="B1673"/>
      <c r="C1673"/>
      <c r="D1673"/>
      <c r="E1673"/>
      <c r="F1673"/>
      <c r="G1673"/>
      <c r="I1673"/>
      <c r="J1673"/>
      <c r="K1673"/>
      <c r="L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</row>
    <row r="1674" spans="1:42" x14ac:dyDescent="0.25">
      <c r="A1674"/>
      <c r="B1674"/>
      <c r="C1674"/>
      <c r="D1674"/>
      <c r="E1674"/>
      <c r="F1674"/>
      <c r="G1674"/>
      <c r="I1674"/>
      <c r="J1674"/>
      <c r="K1674"/>
      <c r="L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</row>
    <row r="1675" spans="1:42" x14ac:dyDescent="0.25">
      <c r="A1675"/>
      <c r="B1675"/>
      <c r="C1675"/>
      <c r="D1675"/>
      <c r="E1675"/>
      <c r="F1675"/>
      <c r="G1675"/>
      <c r="I1675"/>
      <c r="J1675"/>
      <c r="K1675"/>
      <c r="L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</row>
    <row r="1676" spans="1:42" x14ac:dyDescent="0.25">
      <c r="A1676"/>
      <c r="B1676"/>
      <c r="C1676"/>
      <c r="D1676"/>
      <c r="E1676"/>
      <c r="F1676"/>
      <c r="G1676"/>
      <c r="I1676"/>
      <c r="J1676"/>
      <c r="K1676"/>
      <c r="L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</row>
    <row r="1677" spans="1:42" x14ac:dyDescent="0.25">
      <c r="A1677"/>
      <c r="B1677"/>
      <c r="C1677"/>
      <c r="D1677"/>
      <c r="E1677"/>
      <c r="F1677"/>
      <c r="G1677"/>
      <c r="I1677"/>
      <c r="J1677"/>
      <c r="K1677"/>
      <c r="L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</row>
    <row r="1678" spans="1:42" x14ac:dyDescent="0.25">
      <c r="A1678"/>
      <c r="B1678"/>
      <c r="C1678"/>
      <c r="D1678"/>
      <c r="E1678"/>
      <c r="F1678"/>
      <c r="G1678"/>
      <c r="I1678"/>
      <c r="J1678"/>
      <c r="K1678"/>
      <c r="L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</row>
    <row r="1679" spans="1:42" x14ac:dyDescent="0.25">
      <c r="A1679"/>
      <c r="B1679"/>
      <c r="C1679"/>
      <c r="D1679"/>
      <c r="E1679"/>
      <c r="F1679"/>
      <c r="G1679"/>
      <c r="I1679"/>
      <c r="J1679"/>
      <c r="K1679"/>
      <c r="L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</row>
    <row r="1680" spans="1:42" x14ac:dyDescent="0.25">
      <c r="A1680"/>
      <c r="B1680"/>
      <c r="C1680"/>
      <c r="D1680"/>
      <c r="E1680"/>
      <c r="F1680"/>
      <c r="G1680"/>
      <c r="I1680"/>
      <c r="J1680"/>
      <c r="K1680"/>
      <c r="L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</row>
    <row r="1681" spans="1:42" x14ac:dyDescent="0.25">
      <c r="A1681"/>
      <c r="B1681"/>
      <c r="C1681"/>
      <c r="D1681"/>
      <c r="E1681"/>
      <c r="F1681"/>
      <c r="G1681"/>
      <c r="I1681"/>
      <c r="J1681"/>
      <c r="K1681"/>
      <c r="L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</row>
    <row r="1682" spans="1:42" x14ac:dyDescent="0.25">
      <c r="A1682"/>
      <c r="B1682"/>
      <c r="C1682"/>
      <c r="D1682"/>
      <c r="E1682"/>
      <c r="F1682"/>
      <c r="G1682"/>
      <c r="I1682"/>
      <c r="J1682"/>
      <c r="K1682"/>
      <c r="L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</row>
    <row r="1683" spans="1:42" x14ac:dyDescent="0.25">
      <c r="A1683"/>
      <c r="B1683"/>
      <c r="C1683"/>
      <c r="D1683"/>
      <c r="E1683"/>
      <c r="F1683"/>
      <c r="G1683"/>
      <c r="I1683"/>
      <c r="J1683"/>
      <c r="K1683"/>
      <c r="L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</row>
    <row r="1684" spans="1:42" x14ac:dyDescent="0.25">
      <c r="A1684"/>
      <c r="B1684"/>
      <c r="C1684"/>
      <c r="D1684"/>
      <c r="E1684"/>
      <c r="F1684"/>
      <c r="G1684"/>
      <c r="I1684"/>
      <c r="J1684"/>
      <c r="K1684"/>
      <c r="L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</row>
    <row r="1685" spans="1:42" x14ac:dyDescent="0.25">
      <c r="A1685"/>
      <c r="B1685"/>
      <c r="C1685"/>
      <c r="D1685"/>
      <c r="E1685"/>
      <c r="F1685"/>
      <c r="G1685"/>
      <c r="I1685"/>
      <c r="J1685"/>
      <c r="K1685"/>
      <c r="L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</row>
    <row r="1686" spans="1:42" x14ac:dyDescent="0.25">
      <c r="A1686"/>
      <c r="B1686"/>
      <c r="C1686"/>
      <c r="D1686"/>
      <c r="E1686"/>
      <c r="F1686"/>
      <c r="G1686"/>
      <c r="I1686"/>
      <c r="J1686"/>
      <c r="K1686"/>
      <c r="L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</row>
    <row r="1687" spans="1:42" x14ac:dyDescent="0.25">
      <c r="A1687"/>
      <c r="B1687"/>
      <c r="C1687"/>
      <c r="D1687"/>
      <c r="E1687"/>
      <c r="F1687"/>
      <c r="G1687"/>
      <c r="I1687"/>
      <c r="J1687"/>
      <c r="K1687"/>
      <c r="L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</row>
    <row r="1688" spans="1:42" x14ac:dyDescent="0.25">
      <c r="A1688"/>
      <c r="B1688"/>
      <c r="C1688"/>
      <c r="D1688"/>
      <c r="E1688"/>
      <c r="F1688"/>
      <c r="G1688"/>
      <c r="I1688"/>
      <c r="J1688"/>
      <c r="K1688"/>
      <c r="L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</row>
    <row r="1689" spans="1:42" x14ac:dyDescent="0.25">
      <c r="A1689"/>
      <c r="B1689"/>
      <c r="C1689"/>
      <c r="D1689"/>
      <c r="E1689"/>
      <c r="F1689"/>
      <c r="G1689"/>
      <c r="I1689"/>
      <c r="J1689"/>
      <c r="K1689"/>
      <c r="L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</row>
    <row r="1690" spans="1:42" x14ac:dyDescent="0.25">
      <c r="A1690"/>
      <c r="B1690"/>
      <c r="C1690"/>
      <c r="D1690"/>
      <c r="E1690"/>
      <c r="F1690"/>
      <c r="G1690"/>
      <c r="I1690"/>
      <c r="J1690"/>
      <c r="K1690"/>
      <c r="L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</row>
    <row r="1691" spans="1:42" x14ac:dyDescent="0.25">
      <c r="A1691"/>
      <c r="B1691"/>
      <c r="C1691"/>
      <c r="D1691"/>
      <c r="E1691"/>
      <c r="F1691"/>
      <c r="G1691"/>
      <c r="I1691"/>
      <c r="J1691"/>
      <c r="K1691"/>
      <c r="L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</row>
    <row r="1692" spans="1:42" x14ac:dyDescent="0.25">
      <c r="A1692"/>
      <c r="B1692"/>
      <c r="C1692"/>
      <c r="D1692"/>
      <c r="E1692"/>
      <c r="F1692"/>
      <c r="G1692"/>
      <c r="I1692"/>
      <c r="J1692"/>
      <c r="K1692"/>
      <c r="L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</row>
    <row r="1693" spans="1:42" x14ac:dyDescent="0.25">
      <c r="A1693"/>
      <c r="B1693"/>
      <c r="C1693"/>
      <c r="D1693"/>
      <c r="E1693"/>
      <c r="F1693"/>
      <c r="G1693"/>
      <c r="I1693"/>
      <c r="J1693"/>
      <c r="K1693"/>
      <c r="L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</row>
    <row r="1694" spans="1:42" x14ac:dyDescent="0.25">
      <c r="A1694"/>
      <c r="B1694"/>
      <c r="C1694"/>
      <c r="D1694"/>
      <c r="E1694"/>
      <c r="F1694"/>
      <c r="G1694"/>
      <c r="I1694"/>
      <c r="J1694"/>
      <c r="K1694"/>
      <c r="L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</row>
    <row r="1695" spans="1:42" x14ac:dyDescent="0.25">
      <c r="A1695"/>
      <c r="B1695"/>
      <c r="C1695"/>
      <c r="D1695"/>
      <c r="E1695"/>
      <c r="F1695"/>
      <c r="G1695"/>
      <c r="I1695"/>
      <c r="J1695"/>
      <c r="K1695"/>
      <c r="L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</row>
    <row r="1696" spans="1:42" x14ac:dyDescent="0.25">
      <c r="A1696"/>
      <c r="B1696"/>
      <c r="C1696"/>
      <c r="D1696"/>
      <c r="E1696"/>
      <c r="F1696"/>
      <c r="G1696"/>
      <c r="I1696"/>
      <c r="J1696"/>
      <c r="K1696"/>
      <c r="L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</row>
    <row r="1697" spans="1:42" x14ac:dyDescent="0.25">
      <c r="A1697"/>
      <c r="B1697"/>
      <c r="C1697"/>
      <c r="D1697"/>
      <c r="E1697"/>
      <c r="F1697"/>
      <c r="G1697"/>
      <c r="I1697"/>
      <c r="J1697"/>
      <c r="K1697"/>
      <c r="L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</row>
    <row r="1698" spans="1:42" x14ac:dyDescent="0.25">
      <c r="A1698"/>
      <c r="B1698"/>
      <c r="C1698"/>
      <c r="D1698"/>
      <c r="E1698"/>
      <c r="F1698"/>
      <c r="G1698"/>
      <c r="I1698"/>
      <c r="J1698"/>
      <c r="K1698"/>
      <c r="L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</row>
    <row r="1699" spans="1:42" x14ac:dyDescent="0.25">
      <c r="A1699"/>
      <c r="B1699"/>
      <c r="C1699"/>
      <c r="D1699"/>
      <c r="E1699"/>
      <c r="F1699"/>
      <c r="G1699"/>
      <c r="I1699"/>
      <c r="J1699"/>
      <c r="K1699"/>
      <c r="L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</row>
    <row r="1700" spans="1:42" x14ac:dyDescent="0.25">
      <c r="A1700"/>
      <c r="B1700"/>
      <c r="C1700"/>
      <c r="D1700"/>
      <c r="E1700"/>
      <c r="F1700"/>
      <c r="G1700"/>
      <c r="I1700"/>
      <c r="J1700"/>
      <c r="K1700"/>
      <c r="L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</row>
    <row r="1701" spans="1:42" x14ac:dyDescent="0.25">
      <c r="A1701"/>
      <c r="B1701"/>
      <c r="C1701"/>
      <c r="D1701"/>
      <c r="E1701"/>
      <c r="F1701"/>
      <c r="G1701"/>
      <c r="I1701"/>
      <c r="J1701"/>
      <c r="K1701"/>
      <c r="L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</row>
    <row r="1702" spans="1:42" x14ac:dyDescent="0.25">
      <c r="A1702"/>
      <c r="B1702"/>
      <c r="C1702"/>
      <c r="D1702"/>
      <c r="E1702"/>
      <c r="F1702"/>
      <c r="G1702"/>
      <c r="I1702"/>
      <c r="J1702"/>
      <c r="K1702"/>
      <c r="L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</row>
    <row r="1703" spans="1:42" x14ac:dyDescent="0.25">
      <c r="A1703"/>
      <c r="B1703"/>
      <c r="C1703"/>
      <c r="D1703"/>
      <c r="E1703"/>
      <c r="F1703"/>
      <c r="G1703"/>
      <c r="I1703"/>
      <c r="J1703"/>
      <c r="K1703"/>
      <c r="L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</row>
    <row r="1704" spans="1:42" x14ac:dyDescent="0.25">
      <c r="A1704"/>
      <c r="B1704"/>
      <c r="C1704"/>
      <c r="D1704"/>
      <c r="E1704"/>
      <c r="F1704"/>
      <c r="G1704"/>
      <c r="I1704"/>
      <c r="J1704"/>
      <c r="K1704"/>
      <c r="L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</row>
    <row r="1705" spans="1:42" x14ac:dyDescent="0.25">
      <c r="A1705"/>
      <c r="B1705"/>
      <c r="C1705"/>
      <c r="D1705"/>
      <c r="E1705"/>
      <c r="F1705"/>
      <c r="G1705"/>
      <c r="I1705"/>
      <c r="J1705"/>
      <c r="K1705"/>
      <c r="L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</row>
    <row r="1706" spans="1:42" x14ac:dyDescent="0.25">
      <c r="A1706"/>
      <c r="B1706"/>
      <c r="C1706"/>
      <c r="D1706"/>
      <c r="E1706"/>
      <c r="F1706"/>
      <c r="G1706"/>
      <c r="I1706"/>
      <c r="J1706"/>
      <c r="K1706"/>
      <c r="L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</row>
    <row r="1707" spans="1:42" x14ac:dyDescent="0.25">
      <c r="A1707"/>
      <c r="B1707"/>
      <c r="C1707"/>
      <c r="D1707"/>
      <c r="E1707"/>
      <c r="F1707"/>
      <c r="G1707"/>
      <c r="I1707"/>
      <c r="J1707"/>
      <c r="K1707"/>
      <c r="L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</row>
    <row r="1708" spans="1:42" x14ac:dyDescent="0.25">
      <c r="A1708"/>
      <c r="B1708"/>
      <c r="C1708"/>
      <c r="D1708"/>
      <c r="E1708"/>
      <c r="F1708"/>
      <c r="G1708"/>
      <c r="I1708"/>
      <c r="J1708"/>
      <c r="K1708"/>
      <c r="L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</row>
    <row r="1709" spans="1:42" x14ac:dyDescent="0.25">
      <c r="A1709"/>
      <c r="B1709"/>
      <c r="C1709"/>
      <c r="D1709"/>
      <c r="E1709"/>
      <c r="F1709"/>
      <c r="G1709"/>
      <c r="I1709"/>
      <c r="J1709"/>
      <c r="K1709"/>
      <c r="L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</row>
    <row r="1710" spans="1:42" x14ac:dyDescent="0.25">
      <c r="A1710"/>
      <c r="B1710"/>
      <c r="C1710"/>
      <c r="D1710"/>
      <c r="E1710"/>
      <c r="F1710"/>
      <c r="G1710"/>
      <c r="I1710"/>
      <c r="J1710"/>
      <c r="K1710"/>
      <c r="L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</row>
    <row r="1711" spans="1:42" x14ac:dyDescent="0.25">
      <c r="A1711"/>
      <c r="B1711"/>
      <c r="C1711"/>
      <c r="D1711"/>
      <c r="E1711"/>
      <c r="F1711"/>
      <c r="G1711"/>
      <c r="I1711"/>
      <c r="J1711"/>
      <c r="K1711"/>
      <c r="L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</row>
    <row r="1712" spans="1:42" x14ac:dyDescent="0.25">
      <c r="A1712"/>
      <c r="B1712"/>
      <c r="C1712"/>
      <c r="D1712"/>
      <c r="E1712"/>
      <c r="F1712"/>
      <c r="G1712"/>
      <c r="I1712"/>
      <c r="J1712"/>
      <c r="K1712"/>
      <c r="L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</row>
    <row r="1713" spans="1:42" x14ac:dyDescent="0.25">
      <c r="A1713"/>
      <c r="B1713"/>
      <c r="C1713"/>
      <c r="D1713"/>
      <c r="E1713"/>
      <c r="F1713"/>
      <c r="G1713"/>
      <c r="I1713"/>
      <c r="J1713"/>
      <c r="K1713"/>
      <c r="L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</row>
    <row r="1714" spans="1:42" x14ac:dyDescent="0.25">
      <c r="A1714"/>
      <c r="B1714"/>
      <c r="C1714"/>
      <c r="D1714"/>
      <c r="E1714"/>
      <c r="F1714"/>
      <c r="G1714"/>
      <c r="I1714"/>
      <c r="J1714"/>
      <c r="K1714"/>
      <c r="L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</row>
    <row r="1715" spans="1:42" x14ac:dyDescent="0.25">
      <c r="A1715"/>
      <c r="B1715"/>
      <c r="C1715"/>
      <c r="D1715"/>
      <c r="E1715"/>
      <c r="F1715"/>
      <c r="G1715"/>
      <c r="I1715"/>
      <c r="J1715"/>
      <c r="K1715"/>
      <c r="L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</row>
    <row r="1716" spans="1:42" x14ac:dyDescent="0.25">
      <c r="A1716"/>
      <c r="B1716"/>
      <c r="C1716"/>
      <c r="D1716"/>
      <c r="E1716"/>
      <c r="F1716"/>
      <c r="G1716"/>
      <c r="I1716"/>
      <c r="J1716"/>
      <c r="K1716"/>
      <c r="L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</row>
    <row r="1717" spans="1:42" x14ac:dyDescent="0.25">
      <c r="A1717"/>
      <c r="B1717"/>
      <c r="C1717"/>
      <c r="D1717"/>
      <c r="E1717"/>
      <c r="F1717"/>
      <c r="G1717"/>
      <c r="I1717"/>
      <c r="J1717"/>
      <c r="K1717"/>
      <c r="L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</row>
    <row r="1718" spans="1:42" x14ac:dyDescent="0.25">
      <c r="A1718"/>
      <c r="B1718"/>
      <c r="C1718"/>
      <c r="D1718"/>
      <c r="E1718"/>
      <c r="F1718"/>
      <c r="G1718"/>
      <c r="I1718"/>
      <c r="J1718"/>
      <c r="K1718"/>
      <c r="L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</row>
    <row r="1719" spans="1:42" x14ac:dyDescent="0.25">
      <c r="A1719"/>
      <c r="B1719"/>
      <c r="C1719"/>
      <c r="D1719"/>
      <c r="E1719"/>
      <c r="F1719"/>
      <c r="G1719"/>
      <c r="I1719"/>
      <c r="J1719"/>
      <c r="K1719"/>
      <c r="L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</row>
    <row r="1720" spans="1:42" x14ac:dyDescent="0.25">
      <c r="A1720"/>
      <c r="B1720"/>
      <c r="C1720"/>
      <c r="D1720"/>
      <c r="E1720"/>
      <c r="F1720"/>
      <c r="G1720"/>
      <c r="I1720"/>
      <c r="J1720"/>
      <c r="K1720"/>
      <c r="L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</row>
    <row r="1721" spans="1:42" x14ac:dyDescent="0.25">
      <c r="A1721"/>
      <c r="B1721"/>
      <c r="C1721"/>
      <c r="D1721"/>
      <c r="E1721"/>
      <c r="F1721"/>
      <c r="G1721"/>
      <c r="I1721"/>
      <c r="J1721"/>
      <c r="K1721"/>
      <c r="L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</row>
    <row r="1722" spans="1:42" x14ac:dyDescent="0.25">
      <c r="A1722"/>
      <c r="B1722"/>
      <c r="C1722"/>
      <c r="D1722"/>
      <c r="E1722"/>
      <c r="F1722"/>
      <c r="G1722"/>
      <c r="I1722"/>
      <c r="J1722"/>
      <c r="K1722"/>
      <c r="L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</row>
    <row r="1723" spans="1:42" x14ac:dyDescent="0.25">
      <c r="A1723"/>
      <c r="B1723"/>
      <c r="C1723"/>
      <c r="D1723"/>
      <c r="E1723"/>
      <c r="F1723"/>
      <c r="G1723"/>
      <c r="I1723"/>
      <c r="J1723"/>
      <c r="K1723"/>
      <c r="L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</row>
    <row r="1724" spans="1:42" x14ac:dyDescent="0.25">
      <c r="A1724"/>
      <c r="B1724"/>
      <c r="C1724"/>
      <c r="D1724"/>
      <c r="E1724"/>
      <c r="F1724"/>
      <c r="G1724"/>
      <c r="I1724"/>
      <c r="J1724"/>
      <c r="K1724"/>
      <c r="L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</row>
    <row r="1725" spans="1:42" x14ac:dyDescent="0.25">
      <c r="A1725"/>
      <c r="B1725"/>
      <c r="C1725"/>
      <c r="D1725"/>
      <c r="E1725"/>
      <c r="F1725"/>
      <c r="G1725"/>
      <c r="I1725"/>
      <c r="J1725"/>
      <c r="K1725"/>
      <c r="L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</row>
    <row r="1726" spans="1:42" x14ac:dyDescent="0.25">
      <c r="A1726"/>
      <c r="B1726"/>
      <c r="C1726"/>
      <c r="D1726"/>
      <c r="E1726"/>
      <c r="F1726"/>
      <c r="G1726"/>
      <c r="I1726"/>
      <c r="J1726"/>
      <c r="K1726"/>
      <c r="L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</row>
    <row r="1727" spans="1:42" x14ac:dyDescent="0.25">
      <c r="A1727"/>
      <c r="B1727"/>
      <c r="C1727"/>
      <c r="D1727"/>
      <c r="E1727"/>
      <c r="F1727"/>
      <c r="G1727"/>
      <c r="I1727"/>
      <c r="J1727"/>
      <c r="K1727"/>
      <c r="L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</row>
    <row r="1728" spans="1:42" x14ac:dyDescent="0.25">
      <c r="A1728"/>
      <c r="B1728"/>
      <c r="C1728"/>
      <c r="D1728"/>
      <c r="E1728"/>
      <c r="F1728"/>
      <c r="G1728"/>
      <c r="I1728"/>
      <c r="J1728"/>
      <c r="K1728"/>
      <c r="L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</row>
    <row r="1729" spans="1:42" x14ac:dyDescent="0.25">
      <c r="A1729"/>
      <c r="B1729"/>
      <c r="C1729"/>
      <c r="D1729"/>
      <c r="E1729"/>
      <c r="F1729"/>
      <c r="G1729"/>
      <c r="I1729"/>
      <c r="J1729"/>
      <c r="K1729"/>
      <c r="L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</row>
    <row r="1730" spans="1:42" x14ac:dyDescent="0.25">
      <c r="A1730"/>
      <c r="B1730"/>
      <c r="C1730"/>
      <c r="D1730"/>
      <c r="E1730"/>
      <c r="F1730"/>
      <c r="G1730"/>
      <c r="I1730"/>
      <c r="J1730"/>
      <c r="K1730"/>
      <c r="L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</row>
    <row r="1731" spans="1:42" x14ac:dyDescent="0.25">
      <c r="A1731"/>
      <c r="B1731"/>
      <c r="C1731"/>
      <c r="D1731"/>
      <c r="E1731"/>
      <c r="F1731"/>
      <c r="G1731"/>
      <c r="I1731"/>
      <c r="J1731"/>
      <c r="K1731"/>
      <c r="L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</row>
    <row r="1732" spans="1:42" x14ac:dyDescent="0.25">
      <c r="A1732"/>
      <c r="B1732"/>
      <c r="C1732"/>
      <c r="D1732"/>
      <c r="E1732"/>
      <c r="F1732"/>
      <c r="G1732"/>
      <c r="I1732"/>
      <c r="J1732"/>
      <c r="K1732"/>
      <c r="L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</row>
    <row r="1733" spans="1:42" x14ac:dyDescent="0.25">
      <c r="A1733"/>
      <c r="B1733"/>
      <c r="C1733"/>
      <c r="D1733"/>
      <c r="E1733"/>
      <c r="F1733"/>
      <c r="G1733"/>
      <c r="I1733"/>
      <c r="J1733"/>
      <c r="K1733"/>
      <c r="L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</row>
    <row r="1734" spans="1:42" x14ac:dyDescent="0.25">
      <c r="A1734"/>
      <c r="B1734"/>
      <c r="C1734"/>
      <c r="D1734"/>
      <c r="E1734"/>
      <c r="F1734"/>
      <c r="G1734"/>
      <c r="I1734"/>
      <c r="J1734"/>
      <c r="K1734"/>
      <c r="L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</row>
    <row r="1735" spans="1:42" x14ac:dyDescent="0.25">
      <c r="A1735"/>
      <c r="B1735"/>
      <c r="C1735"/>
      <c r="D1735"/>
      <c r="E1735"/>
      <c r="F1735"/>
      <c r="G1735"/>
      <c r="I1735"/>
      <c r="J1735"/>
      <c r="K1735"/>
      <c r="L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</row>
    <row r="1736" spans="1:42" x14ac:dyDescent="0.25">
      <c r="A1736"/>
      <c r="B1736"/>
      <c r="C1736"/>
      <c r="D1736"/>
      <c r="E1736"/>
      <c r="F1736"/>
      <c r="G1736"/>
      <c r="I1736"/>
      <c r="J1736"/>
      <c r="K1736"/>
      <c r="L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</row>
    <row r="1737" spans="1:42" x14ac:dyDescent="0.25">
      <c r="A1737"/>
      <c r="B1737"/>
      <c r="C1737"/>
      <c r="D1737"/>
      <c r="E1737"/>
      <c r="F1737"/>
      <c r="G1737"/>
      <c r="I1737"/>
      <c r="J1737"/>
      <c r="K1737"/>
      <c r="L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</row>
    <row r="1738" spans="1:42" x14ac:dyDescent="0.25">
      <c r="A1738"/>
      <c r="B1738"/>
      <c r="C1738"/>
      <c r="D1738"/>
      <c r="E1738"/>
      <c r="F1738"/>
      <c r="G1738"/>
      <c r="I1738"/>
      <c r="J1738"/>
      <c r="K1738"/>
      <c r="L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</row>
    <row r="1739" spans="1:42" x14ac:dyDescent="0.25">
      <c r="A1739"/>
      <c r="B1739"/>
      <c r="C1739"/>
      <c r="D1739"/>
      <c r="E1739"/>
      <c r="F1739"/>
      <c r="G1739"/>
      <c r="I1739"/>
      <c r="J1739"/>
      <c r="K1739"/>
      <c r="L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</row>
    <row r="1740" spans="1:42" x14ac:dyDescent="0.25">
      <c r="A1740"/>
      <c r="B1740"/>
      <c r="C1740"/>
      <c r="D1740"/>
      <c r="E1740"/>
      <c r="F1740"/>
      <c r="G1740"/>
      <c r="I1740"/>
      <c r="J1740"/>
      <c r="K1740"/>
      <c r="L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</row>
    <row r="1741" spans="1:42" x14ac:dyDescent="0.25">
      <c r="A1741"/>
      <c r="B1741"/>
      <c r="C1741"/>
      <c r="D1741"/>
      <c r="E1741"/>
      <c r="F1741"/>
      <c r="G1741"/>
      <c r="I1741"/>
      <c r="J1741"/>
      <c r="K1741"/>
      <c r="L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</row>
    <row r="1742" spans="1:42" x14ac:dyDescent="0.25">
      <c r="A1742"/>
      <c r="B1742"/>
      <c r="C1742"/>
      <c r="D1742"/>
      <c r="E1742"/>
      <c r="F1742"/>
      <c r="G1742"/>
      <c r="I1742"/>
      <c r="J1742"/>
      <c r="K1742"/>
      <c r="L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</row>
    <row r="1743" spans="1:42" x14ac:dyDescent="0.25">
      <c r="A1743"/>
      <c r="B1743"/>
      <c r="C1743"/>
      <c r="D1743"/>
      <c r="E1743"/>
      <c r="F1743"/>
      <c r="G1743"/>
      <c r="I1743"/>
      <c r="J1743"/>
      <c r="K1743"/>
      <c r="L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</row>
    <row r="1744" spans="1:42" x14ac:dyDescent="0.25">
      <c r="A1744"/>
      <c r="B1744"/>
      <c r="C1744"/>
      <c r="D1744"/>
      <c r="E1744"/>
      <c r="F1744"/>
      <c r="G1744"/>
      <c r="I1744"/>
      <c r="J1744"/>
      <c r="K1744"/>
      <c r="L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</row>
    <row r="1745" spans="1:42" x14ac:dyDescent="0.25">
      <c r="A1745"/>
      <c r="B1745"/>
      <c r="C1745"/>
      <c r="D1745"/>
      <c r="E1745"/>
      <c r="F1745"/>
      <c r="G1745"/>
      <c r="I1745"/>
      <c r="J1745"/>
      <c r="K1745"/>
      <c r="L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</row>
    <row r="1746" spans="1:42" x14ac:dyDescent="0.25">
      <c r="A1746"/>
      <c r="B1746"/>
      <c r="C1746"/>
      <c r="D1746"/>
      <c r="E1746"/>
      <c r="F1746"/>
      <c r="G1746"/>
      <c r="I1746"/>
      <c r="J1746"/>
      <c r="K1746"/>
      <c r="L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</row>
    <row r="1747" spans="1:42" x14ac:dyDescent="0.25">
      <c r="A1747"/>
      <c r="B1747"/>
      <c r="C1747"/>
      <c r="D1747"/>
      <c r="E1747"/>
      <c r="F1747"/>
      <c r="G1747"/>
      <c r="I1747"/>
      <c r="J1747"/>
      <c r="K1747"/>
      <c r="L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</row>
    <row r="1748" spans="1:42" x14ac:dyDescent="0.25">
      <c r="A1748"/>
      <c r="B1748"/>
      <c r="C1748"/>
      <c r="D1748"/>
      <c r="E1748"/>
      <c r="F1748"/>
      <c r="G1748"/>
      <c r="I1748"/>
      <c r="J1748"/>
      <c r="K1748"/>
      <c r="L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</row>
    <row r="1749" spans="1:42" x14ac:dyDescent="0.25">
      <c r="A1749"/>
      <c r="B1749"/>
      <c r="C1749"/>
      <c r="D1749"/>
      <c r="E1749"/>
      <c r="F1749"/>
      <c r="G1749"/>
      <c r="I1749"/>
      <c r="J1749"/>
      <c r="K1749"/>
      <c r="L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</row>
    <row r="1750" spans="1:42" x14ac:dyDescent="0.25">
      <c r="A1750"/>
      <c r="B1750"/>
      <c r="C1750"/>
      <c r="D1750"/>
      <c r="E1750"/>
      <c r="F1750"/>
      <c r="G1750"/>
      <c r="I1750"/>
      <c r="J1750"/>
      <c r="K1750"/>
      <c r="L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</row>
    <row r="1751" spans="1:42" x14ac:dyDescent="0.25">
      <c r="A1751"/>
      <c r="B1751"/>
      <c r="C1751"/>
      <c r="D1751"/>
      <c r="E1751"/>
      <c r="F1751"/>
      <c r="G1751"/>
      <c r="I1751"/>
      <c r="J1751"/>
      <c r="K1751"/>
      <c r="L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</row>
    <row r="1752" spans="1:42" x14ac:dyDescent="0.25">
      <c r="A1752"/>
      <c r="B1752"/>
      <c r="C1752"/>
      <c r="D1752"/>
      <c r="E1752"/>
      <c r="F1752"/>
      <c r="G1752"/>
      <c r="I1752"/>
      <c r="J1752"/>
      <c r="K1752"/>
      <c r="L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</row>
    <row r="1753" spans="1:42" x14ac:dyDescent="0.25">
      <c r="A1753"/>
      <c r="B1753"/>
      <c r="C1753"/>
      <c r="D1753"/>
      <c r="E1753"/>
      <c r="F1753"/>
      <c r="G1753"/>
      <c r="I1753"/>
      <c r="J1753"/>
      <c r="K1753"/>
      <c r="L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</row>
    <row r="1754" spans="1:42" x14ac:dyDescent="0.25">
      <c r="A1754"/>
      <c r="B1754"/>
      <c r="C1754"/>
      <c r="D1754"/>
      <c r="E1754"/>
      <c r="F1754"/>
      <c r="G1754"/>
      <c r="I1754"/>
      <c r="J1754"/>
      <c r="K1754"/>
      <c r="L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</row>
    <row r="1755" spans="1:42" x14ac:dyDescent="0.25">
      <c r="A1755"/>
      <c r="B1755"/>
      <c r="C1755"/>
      <c r="D1755"/>
      <c r="E1755"/>
      <c r="F1755"/>
      <c r="G1755"/>
      <c r="I1755"/>
      <c r="J1755"/>
      <c r="K1755"/>
      <c r="L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</row>
    <row r="1756" spans="1:42" x14ac:dyDescent="0.25">
      <c r="A1756"/>
      <c r="B1756"/>
      <c r="C1756"/>
      <c r="D1756"/>
      <c r="E1756"/>
      <c r="F1756"/>
      <c r="G1756"/>
      <c r="I1756"/>
      <c r="J1756"/>
      <c r="K1756"/>
      <c r="L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</row>
    <row r="1757" spans="1:42" x14ac:dyDescent="0.25">
      <c r="A1757"/>
      <c r="B1757"/>
      <c r="C1757"/>
      <c r="D1757"/>
      <c r="E1757"/>
      <c r="F1757"/>
      <c r="G1757"/>
      <c r="I1757"/>
      <c r="J1757"/>
      <c r="K1757"/>
      <c r="L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</row>
    <row r="1758" spans="1:42" x14ac:dyDescent="0.25">
      <c r="A1758"/>
      <c r="B1758"/>
      <c r="C1758"/>
      <c r="D1758"/>
      <c r="E1758"/>
      <c r="F1758"/>
      <c r="G1758"/>
      <c r="I1758"/>
      <c r="J1758"/>
      <c r="K1758"/>
      <c r="L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</row>
    <row r="1759" spans="1:42" x14ac:dyDescent="0.25">
      <c r="A1759"/>
      <c r="B1759"/>
      <c r="C1759"/>
      <c r="D1759"/>
      <c r="E1759"/>
      <c r="F1759"/>
      <c r="G1759"/>
      <c r="I1759"/>
      <c r="J1759"/>
      <c r="K1759"/>
      <c r="L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</row>
    <row r="1760" spans="1:42" x14ac:dyDescent="0.25">
      <c r="A1760"/>
      <c r="B1760"/>
      <c r="C1760"/>
      <c r="D1760"/>
      <c r="E1760"/>
      <c r="F1760"/>
      <c r="G1760"/>
      <c r="I1760"/>
      <c r="J1760"/>
      <c r="K1760"/>
      <c r="L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</row>
    <row r="1761" spans="1:42" x14ac:dyDescent="0.25">
      <c r="A1761"/>
      <c r="B1761"/>
      <c r="C1761"/>
      <c r="D1761"/>
      <c r="E1761"/>
      <c r="F1761"/>
      <c r="G1761"/>
      <c r="I1761"/>
      <c r="J1761"/>
      <c r="K1761"/>
      <c r="L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</row>
    <row r="1762" spans="1:42" x14ac:dyDescent="0.25">
      <c r="A1762"/>
      <c r="B1762"/>
      <c r="C1762"/>
      <c r="D1762"/>
      <c r="E1762"/>
      <c r="F1762"/>
      <c r="G1762"/>
      <c r="I1762"/>
      <c r="J1762"/>
      <c r="K1762"/>
      <c r="L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</row>
    <row r="1763" spans="1:42" x14ac:dyDescent="0.25">
      <c r="A1763"/>
      <c r="B1763"/>
      <c r="C1763"/>
      <c r="D1763"/>
      <c r="E1763"/>
      <c r="F1763"/>
      <c r="G1763"/>
      <c r="I1763"/>
      <c r="J1763"/>
      <c r="K1763"/>
      <c r="L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</row>
    <row r="1764" spans="1:42" x14ac:dyDescent="0.25">
      <c r="A1764"/>
      <c r="B1764"/>
      <c r="C1764"/>
      <c r="D1764"/>
      <c r="E1764"/>
      <c r="F1764"/>
      <c r="G1764"/>
      <c r="I1764"/>
      <c r="J1764"/>
      <c r="K1764"/>
      <c r="L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</row>
    <row r="1765" spans="1:42" x14ac:dyDescent="0.25">
      <c r="A1765"/>
      <c r="B1765"/>
      <c r="C1765"/>
      <c r="D1765"/>
      <c r="E1765"/>
      <c r="F1765"/>
      <c r="G1765"/>
      <c r="I1765"/>
      <c r="J1765"/>
      <c r="K1765"/>
      <c r="L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</row>
    <row r="1766" spans="1:42" x14ac:dyDescent="0.25">
      <c r="A1766"/>
      <c r="B1766"/>
      <c r="C1766"/>
      <c r="D1766"/>
      <c r="E1766"/>
      <c r="F1766"/>
      <c r="G1766"/>
      <c r="I1766"/>
      <c r="J1766"/>
      <c r="K1766"/>
      <c r="L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</row>
    <row r="1767" spans="1:42" x14ac:dyDescent="0.25">
      <c r="A1767"/>
      <c r="B1767"/>
      <c r="C1767"/>
      <c r="D1767"/>
      <c r="E1767"/>
      <c r="F1767"/>
      <c r="G1767"/>
      <c r="I1767"/>
      <c r="J1767"/>
      <c r="K1767"/>
      <c r="L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</row>
    <row r="1768" spans="1:42" x14ac:dyDescent="0.25">
      <c r="A1768"/>
      <c r="B1768"/>
      <c r="C1768"/>
      <c r="D1768"/>
      <c r="E1768"/>
      <c r="F1768"/>
      <c r="G1768"/>
      <c r="I1768"/>
      <c r="J1768"/>
      <c r="K1768"/>
      <c r="L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</row>
    <row r="1769" spans="1:42" x14ac:dyDescent="0.25">
      <c r="A1769"/>
      <c r="B1769"/>
      <c r="C1769"/>
      <c r="D1769"/>
      <c r="E1769"/>
      <c r="F1769"/>
      <c r="G1769"/>
      <c r="I1769"/>
      <c r="J1769"/>
      <c r="K1769"/>
      <c r="L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</row>
    <row r="1770" spans="1:42" x14ac:dyDescent="0.25">
      <c r="A1770"/>
      <c r="B1770"/>
      <c r="C1770"/>
      <c r="D1770"/>
      <c r="E1770"/>
      <c r="F1770"/>
      <c r="G1770"/>
      <c r="I1770"/>
      <c r="J1770"/>
      <c r="K1770"/>
      <c r="L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</row>
    <row r="1771" spans="1:42" x14ac:dyDescent="0.25">
      <c r="A1771"/>
      <c r="B1771"/>
      <c r="C1771"/>
      <c r="D1771"/>
      <c r="E1771"/>
      <c r="F1771"/>
      <c r="G1771"/>
      <c r="I1771"/>
      <c r="J1771"/>
      <c r="K1771"/>
      <c r="L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</row>
    <row r="1772" spans="1:42" x14ac:dyDescent="0.25">
      <c r="A1772"/>
      <c r="B1772"/>
      <c r="C1772"/>
      <c r="D1772"/>
      <c r="E1772"/>
      <c r="F1772"/>
      <c r="G1772"/>
      <c r="I1772"/>
      <c r="J1772"/>
      <c r="K1772"/>
      <c r="L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</row>
    <row r="1773" spans="1:42" x14ac:dyDescent="0.25">
      <c r="A1773"/>
      <c r="B1773"/>
      <c r="C1773"/>
      <c r="D1773"/>
      <c r="E1773"/>
      <c r="F1773"/>
      <c r="G1773"/>
      <c r="I1773"/>
      <c r="J1773"/>
      <c r="K1773"/>
      <c r="L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</row>
    <row r="1774" spans="1:42" x14ac:dyDescent="0.25">
      <c r="A1774"/>
      <c r="B1774"/>
      <c r="C1774"/>
      <c r="D1774"/>
      <c r="E1774"/>
      <c r="F1774"/>
      <c r="G1774"/>
      <c r="I1774"/>
      <c r="J1774"/>
      <c r="K1774"/>
      <c r="L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</row>
    <row r="1775" spans="1:42" x14ac:dyDescent="0.25">
      <c r="A1775"/>
      <c r="B1775"/>
      <c r="C1775"/>
      <c r="D1775"/>
      <c r="E1775"/>
      <c r="F1775"/>
      <c r="G1775"/>
      <c r="I1775"/>
      <c r="J1775"/>
      <c r="K1775"/>
      <c r="L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</row>
    <row r="1776" spans="1:42" x14ac:dyDescent="0.25">
      <c r="A1776"/>
      <c r="B1776"/>
      <c r="C1776"/>
      <c r="D1776"/>
      <c r="E1776"/>
      <c r="F1776"/>
      <c r="G1776"/>
      <c r="I1776"/>
      <c r="J1776"/>
      <c r="K1776"/>
      <c r="L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</row>
    <row r="1777" spans="1:42" x14ac:dyDescent="0.25">
      <c r="A1777"/>
      <c r="B1777"/>
      <c r="C1777"/>
      <c r="D1777"/>
      <c r="E1777"/>
      <c r="F1777"/>
      <c r="G1777"/>
      <c r="I1777"/>
      <c r="J1777"/>
      <c r="K1777"/>
      <c r="L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</row>
    <row r="1778" spans="1:42" x14ac:dyDescent="0.25">
      <c r="A1778"/>
      <c r="B1778"/>
      <c r="C1778"/>
      <c r="D1778"/>
      <c r="E1778"/>
      <c r="F1778"/>
      <c r="G1778"/>
      <c r="I1778"/>
      <c r="J1778"/>
      <c r="K1778"/>
      <c r="L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</row>
    <row r="1779" spans="1:42" x14ac:dyDescent="0.25">
      <c r="A1779"/>
      <c r="B1779"/>
      <c r="C1779"/>
      <c r="D1779"/>
      <c r="E1779"/>
      <c r="F1779"/>
      <c r="G1779"/>
      <c r="I1779"/>
      <c r="J1779"/>
      <c r="K1779"/>
      <c r="L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</row>
    <row r="1780" spans="1:42" x14ac:dyDescent="0.25">
      <c r="A1780"/>
      <c r="B1780"/>
      <c r="C1780"/>
      <c r="D1780"/>
      <c r="E1780"/>
      <c r="F1780"/>
      <c r="G1780"/>
      <c r="I1780"/>
      <c r="J1780"/>
      <c r="K1780"/>
      <c r="L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</row>
    <row r="1781" spans="1:42" x14ac:dyDescent="0.25">
      <c r="A1781"/>
      <c r="B1781"/>
      <c r="C1781"/>
      <c r="D1781"/>
      <c r="E1781"/>
      <c r="F1781"/>
      <c r="G1781"/>
      <c r="I1781"/>
      <c r="J1781"/>
      <c r="K1781"/>
      <c r="L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</row>
    <row r="1782" spans="1:42" x14ac:dyDescent="0.25">
      <c r="A1782"/>
      <c r="B1782"/>
      <c r="C1782"/>
      <c r="D1782"/>
      <c r="E1782"/>
      <c r="F1782"/>
      <c r="G1782"/>
      <c r="I1782"/>
      <c r="J1782"/>
      <c r="K1782"/>
      <c r="L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</row>
    <row r="1783" spans="1:42" x14ac:dyDescent="0.25">
      <c r="A1783"/>
      <c r="B1783"/>
      <c r="C1783"/>
      <c r="D1783"/>
      <c r="E1783"/>
      <c r="F1783"/>
      <c r="G1783"/>
      <c r="I1783"/>
      <c r="J1783"/>
      <c r="K1783"/>
      <c r="L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</row>
    <row r="1784" spans="1:42" x14ac:dyDescent="0.25">
      <c r="A1784"/>
      <c r="B1784"/>
      <c r="C1784"/>
      <c r="D1784"/>
      <c r="E1784"/>
      <c r="F1784"/>
      <c r="G1784"/>
      <c r="I1784"/>
      <c r="J1784"/>
      <c r="K1784"/>
      <c r="L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</row>
    <row r="1785" spans="1:42" x14ac:dyDescent="0.25">
      <c r="A1785"/>
      <c r="B1785"/>
      <c r="C1785"/>
      <c r="D1785"/>
      <c r="E1785"/>
      <c r="F1785"/>
      <c r="G1785"/>
      <c r="I1785"/>
      <c r="J1785"/>
      <c r="K1785"/>
      <c r="L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</row>
    <row r="1786" spans="1:42" x14ac:dyDescent="0.25">
      <c r="A1786"/>
      <c r="B1786"/>
      <c r="C1786"/>
      <c r="D1786"/>
      <c r="E1786"/>
      <c r="F1786"/>
      <c r="G1786"/>
      <c r="I1786"/>
      <c r="J1786"/>
      <c r="K1786"/>
      <c r="L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</row>
    <row r="1787" spans="1:42" x14ac:dyDescent="0.25">
      <c r="A1787"/>
      <c r="B1787"/>
      <c r="C1787"/>
      <c r="D1787"/>
      <c r="E1787"/>
      <c r="F1787"/>
      <c r="G1787"/>
      <c r="I1787"/>
      <c r="J1787"/>
      <c r="K1787"/>
      <c r="L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</row>
    <row r="1788" spans="1:42" x14ac:dyDescent="0.25">
      <c r="A1788"/>
      <c r="B1788"/>
      <c r="C1788"/>
      <c r="D1788"/>
      <c r="E1788"/>
      <c r="F1788"/>
      <c r="G1788"/>
      <c r="I1788"/>
      <c r="J1788"/>
      <c r="K1788"/>
      <c r="L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</row>
    <row r="1789" spans="1:42" x14ac:dyDescent="0.25">
      <c r="A1789"/>
      <c r="B1789"/>
      <c r="C1789"/>
      <c r="D1789"/>
      <c r="E1789"/>
      <c r="F1789"/>
      <c r="G1789"/>
      <c r="I1789"/>
      <c r="J1789"/>
      <c r="K1789"/>
      <c r="L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</row>
    <row r="1790" spans="1:42" x14ac:dyDescent="0.25">
      <c r="A1790"/>
      <c r="B1790"/>
      <c r="C1790"/>
      <c r="D1790"/>
      <c r="E1790"/>
      <c r="F1790"/>
      <c r="G1790"/>
      <c r="I1790"/>
      <c r="J1790"/>
      <c r="K1790"/>
      <c r="L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</row>
    <row r="1791" spans="1:42" x14ac:dyDescent="0.25">
      <c r="A1791"/>
      <c r="B1791"/>
      <c r="C1791"/>
      <c r="D1791"/>
      <c r="E1791"/>
      <c r="F1791"/>
      <c r="G1791"/>
      <c r="I1791"/>
      <c r="J1791"/>
      <c r="K1791"/>
      <c r="L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</row>
    <row r="1792" spans="1:42" x14ac:dyDescent="0.25">
      <c r="A1792"/>
      <c r="B1792"/>
      <c r="C1792"/>
      <c r="D1792"/>
      <c r="E1792"/>
      <c r="F1792"/>
      <c r="G1792"/>
      <c r="I1792"/>
      <c r="J1792"/>
      <c r="K1792"/>
      <c r="L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</row>
    <row r="1793" spans="1:42" x14ac:dyDescent="0.25">
      <c r="A1793"/>
      <c r="B1793"/>
      <c r="C1793"/>
      <c r="D1793"/>
      <c r="E1793"/>
      <c r="F1793"/>
      <c r="G1793"/>
      <c r="I1793"/>
      <c r="J1793"/>
      <c r="K1793"/>
      <c r="L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</row>
    <row r="1794" spans="1:42" x14ac:dyDescent="0.25">
      <c r="A1794"/>
      <c r="B1794"/>
      <c r="C1794"/>
      <c r="D1794"/>
      <c r="E1794"/>
      <c r="F1794"/>
      <c r="G1794"/>
      <c r="I1794"/>
      <c r="J1794"/>
      <c r="K1794"/>
      <c r="L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</row>
    <row r="1795" spans="1:42" x14ac:dyDescent="0.25">
      <c r="A1795"/>
      <c r="B1795"/>
      <c r="C1795"/>
      <c r="D1795"/>
      <c r="E1795"/>
      <c r="F1795"/>
      <c r="G1795"/>
      <c r="I1795"/>
      <c r="J1795"/>
      <c r="K1795"/>
      <c r="L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</row>
    <row r="1796" spans="1:42" x14ac:dyDescent="0.25">
      <c r="A1796"/>
      <c r="B1796"/>
      <c r="C1796"/>
      <c r="D1796"/>
      <c r="E1796"/>
      <c r="F1796"/>
      <c r="G1796"/>
      <c r="I1796"/>
      <c r="J1796"/>
      <c r="K1796"/>
      <c r="L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</row>
    <row r="1797" spans="1:42" x14ac:dyDescent="0.25">
      <c r="A1797"/>
      <c r="B1797"/>
      <c r="C1797"/>
      <c r="D1797"/>
      <c r="E1797"/>
      <c r="F1797"/>
      <c r="G1797"/>
      <c r="I1797"/>
      <c r="J1797"/>
      <c r="K1797"/>
      <c r="L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</row>
    <row r="1798" spans="1:42" x14ac:dyDescent="0.25">
      <c r="A1798"/>
      <c r="B1798"/>
      <c r="C1798"/>
      <c r="D1798"/>
      <c r="E1798"/>
      <c r="F1798"/>
      <c r="G1798"/>
      <c r="I1798"/>
      <c r="J1798"/>
      <c r="K1798"/>
      <c r="L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</row>
    <row r="1799" spans="1:42" x14ac:dyDescent="0.25">
      <c r="A1799"/>
      <c r="B1799"/>
      <c r="C1799"/>
      <c r="D1799"/>
      <c r="E1799"/>
      <c r="F1799"/>
      <c r="G1799"/>
      <c r="I1799"/>
      <c r="J1799"/>
      <c r="K1799"/>
      <c r="L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</row>
    <row r="1800" spans="1:42" x14ac:dyDescent="0.25">
      <c r="A1800"/>
      <c r="B1800"/>
      <c r="C1800"/>
      <c r="D1800"/>
      <c r="E1800"/>
      <c r="F1800"/>
      <c r="G1800"/>
      <c r="I1800"/>
      <c r="J1800"/>
      <c r="K1800"/>
      <c r="L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</row>
    <row r="1801" spans="1:42" x14ac:dyDescent="0.25">
      <c r="A1801"/>
      <c r="B1801"/>
      <c r="C1801"/>
      <c r="D1801"/>
      <c r="E1801"/>
      <c r="F1801"/>
      <c r="G1801"/>
      <c r="I1801"/>
      <c r="J1801"/>
      <c r="K1801"/>
      <c r="L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</row>
    <row r="1802" spans="1:42" x14ac:dyDescent="0.25">
      <c r="A1802"/>
      <c r="B1802"/>
      <c r="C1802"/>
      <c r="D1802"/>
      <c r="E1802"/>
      <c r="F1802"/>
      <c r="G1802"/>
      <c r="I1802"/>
      <c r="J1802"/>
      <c r="K1802"/>
      <c r="L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</row>
    <row r="1803" spans="1:42" x14ac:dyDescent="0.25">
      <c r="A1803"/>
      <c r="B1803"/>
      <c r="C1803"/>
      <c r="D1803"/>
      <c r="E1803"/>
      <c r="F1803"/>
      <c r="G1803"/>
      <c r="I1803"/>
      <c r="J1803"/>
      <c r="K1803"/>
      <c r="L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</row>
    <row r="1804" spans="1:42" x14ac:dyDescent="0.25">
      <c r="A1804"/>
      <c r="B1804"/>
      <c r="C1804"/>
      <c r="D1804"/>
      <c r="E1804"/>
      <c r="F1804"/>
      <c r="G1804"/>
      <c r="I1804"/>
      <c r="J1804"/>
      <c r="K1804"/>
      <c r="L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</row>
    <row r="1805" spans="1:42" x14ac:dyDescent="0.25">
      <c r="A1805"/>
      <c r="B1805"/>
      <c r="C1805"/>
      <c r="D1805"/>
      <c r="E1805"/>
      <c r="F1805"/>
      <c r="G1805"/>
      <c r="I1805"/>
      <c r="J1805"/>
      <c r="K1805"/>
      <c r="L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</row>
    <row r="1806" spans="1:42" x14ac:dyDescent="0.25">
      <c r="A1806"/>
      <c r="B1806"/>
      <c r="C1806"/>
      <c r="D1806"/>
      <c r="E1806"/>
      <c r="F1806"/>
      <c r="G1806"/>
      <c r="I1806"/>
      <c r="J1806"/>
      <c r="K1806"/>
      <c r="L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</row>
    <row r="1807" spans="1:42" x14ac:dyDescent="0.25">
      <c r="A1807"/>
      <c r="B1807"/>
      <c r="C1807"/>
      <c r="D1807"/>
      <c r="E1807"/>
      <c r="F1807"/>
      <c r="G1807"/>
      <c r="I1807"/>
      <c r="J1807"/>
      <c r="K1807"/>
      <c r="L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</row>
    <row r="1808" spans="1:42" x14ac:dyDescent="0.25">
      <c r="A1808"/>
      <c r="B1808"/>
      <c r="C1808"/>
      <c r="D1808"/>
      <c r="E1808"/>
      <c r="F1808"/>
      <c r="G1808"/>
      <c r="I1808"/>
      <c r="J1808"/>
      <c r="K1808"/>
      <c r="L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</row>
    <row r="1809" spans="1:42" x14ac:dyDescent="0.25">
      <c r="A1809"/>
      <c r="B1809"/>
      <c r="C1809"/>
      <c r="D1809"/>
      <c r="E1809"/>
      <c r="F1809"/>
      <c r="G1809"/>
      <c r="I1809"/>
      <c r="J1809"/>
      <c r="K1809"/>
      <c r="L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</row>
    <row r="1810" spans="1:42" x14ac:dyDescent="0.25">
      <c r="A1810"/>
      <c r="B1810"/>
      <c r="C1810"/>
      <c r="D1810"/>
      <c r="E1810"/>
      <c r="F1810"/>
      <c r="G1810"/>
      <c r="I1810"/>
      <c r="J1810"/>
      <c r="K1810"/>
      <c r="L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</row>
    <row r="1811" spans="1:42" x14ac:dyDescent="0.25">
      <c r="A1811"/>
      <c r="B1811"/>
      <c r="C1811"/>
      <c r="D1811"/>
      <c r="E1811"/>
      <c r="F1811"/>
      <c r="G1811"/>
      <c r="I1811"/>
      <c r="J1811"/>
      <c r="K1811"/>
      <c r="L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</row>
    <row r="1812" spans="1:42" x14ac:dyDescent="0.25">
      <c r="A1812"/>
      <c r="B1812"/>
      <c r="C1812"/>
      <c r="D1812"/>
      <c r="E1812"/>
      <c r="F1812"/>
      <c r="G1812"/>
      <c r="I1812"/>
      <c r="J1812"/>
      <c r="K1812"/>
      <c r="L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</row>
    <row r="1813" spans="1:42" x14ac:dyDescent="0.25">
      <c r="A1813"/>
      <c r="B1813"/>
      <c r="C1813"/>
      <c r="D1813"/>
      <c r="E1813"/>
      <c r="F1813"/>
      <c r="G1813"/>
      <c r="I1813"/>
      <c r="J1813"/>
      <c r="K1813"/>
      <c r="L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</row>
    <row r="1814" spans="1:42" x14ac:dyDescent="0.25">
      <c r="A1814"/>
      <c r="B1814"/>
      <c r="C1814"/>
      <c r="D1814"/>
      <c r="E1814"/>
      <c r="F1814"/>
      <c r="G1814"/>
      <c r="I1814"/>
      <c r="J1814"/>
      <c r="K1814"/>
      <c r="L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</row>
    <row r="1815" spans="1:42" x14ac:dyDescent="0.25">
      <c r="A1815"/>
      <c r="B1815"/>
      <c r="C1815"/>
      <c r="D1815"/>
      <c r="E1815"/>
      <c r="F1815"/>
      <c r="G1815"/>
      <c r="I1815"/>
      <c r="J1815"/>
      <c r="K1815"/>
      <c r="L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</row>
    <row r="1816" spans="1:42" x14ac:dyDescent="0.25">
      <c r="A1816"/>
      <c r="B1816"/>
      <c r="C1816"/>
      <c r="D1816"/>
      <c r="E1816"/>
      <c r="F1816"/>
      <c r="G1816"/>
      <c r="I1816"/>
      <c r="J1816"/>
      <c r="K1816"/>
      <c r="L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</row>
    <row r="1817" spans="1:42" x14ac:dyDescent="0.25">
      <c r="A1817"/>
      <c r="B1817"/>
      <c r="C1817"/>
      <c r="D1817"/>
      <c r="E1817"/>
      <c r="F1817"/>
      <c r="G1817"/>
      <c r="I1817"/>
      <c r="J1817"/>
      <c r="K1817"/>
      <c r="L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</row>
    <row r="1818" spans="1:42" x14ac:dyDescent="0.25">
      <c r="A1818"/>
      <c r="B1818"/>
      <c r="C1818"/>
      <c r="D1818"/>
      <c r="E1818"/>
      <c r="F1818"/>
      <c r="G1818"/>
      <c r="I1818"/>
      <c r="J1818"/>
      <c r="K1818"/>
      <c r="L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</row>
    <row r="1819" spans="1:42" x14ac:dyDescent="0.25">
      <c r="A1819"/>
      <c r="B1819"/>
      <c r="C1819"/>
      <c r="D1819"/>
      <c r="E1819"/>
      <c r="F1819"/>
      <c r="G1819"/>
      <c r="I1819"/>
      <c r="J1819"/>
      <c r="K1819"/>
      <c r="L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</row>
    <row r="1820" spans="1:42" x14ac:dyDescent="0.25">
      <c r="A1820"/>
      <c r="B1820"/>
      <c r="C1820"/>
      <c r="D1820"/>
      <c r="E1820"/>
      <c r="F1820"/>
      <c r="G1820"/>
      <c r="I1820"/>
      <c r="J1820"/>
      <c r="K1820"/>
      <c r="L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</row>
    <row r="1821" spans="1:42" x14ac:dyDescent="0.25">
      <c r="A1821"/>
      <c r="B1821"/>
      <c r="C1821"/>
      <c r="D1821"/>
      <c r="E1821"/>
      <c r="F1821"/>
      <c r="G1821"/>
      <c r="I1821"/>
      <c r="J1821"/>
      <c r="K1821"/>
      <c r="L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</row>
    <row r="1822" spans="1:42" x14ac:dyDescent="0.25">
      <c r="A1822"/>
      <c r="B1822"/>
      <c r="C1822"/>
      <c r="D1822"/>
      <c r="E1822"/>
      <c r="F1822"/>
      <c r="G1822"/>
      <c r="I1822"/>
      <c r="J1822"/>
      <c r="K1822"/>
      <c r="L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</row>
    <row r="1823" spans="1:42" x14ac:dyDescent="0.25">
      <c r="A1823"/>
      <c r="B1823"/>
      <c r="C1823"/>
      <c r="D1823"/>
      <c r="E1823"/>
      <c r="F1823"/>
      <c r="G1823"/>
      <c r="I1823"/>
      <c r="J1823"/>
      <c r="K1823"/>
      <c r="L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</row>
    <row r="1824" spans="1:42" x14ac:dyDescent="0.25">
      <c r="A1824"/>
      <c r="B1824"/>
      <c r="C1824"/>
      <c r="D1824"/>
      <c r="E1824"/>
      <c r="F1824"/>
      <c r="G1824"/>
      <c r="I1824"/>
      <c r="J1824"/>
      <c r="K1824"/>
      <c r="L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</row>
    <row r="1825" spans="1:42" x14ac:dyDescent="0.25">
      <c r="A1825"/>
      <c r="B1825"/>
      <c r="C1825"/>
      <c r="D1825"/>
      <c r="E1825"/>
      <c r="F1825"/>
      <c r="G1825"/>
      <c r="I1825"/>
      <c r="J1825"/>
      <c r="K1825"/>
      <c r="L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</row>
    <row r="1826" spans="1:42" x14ac:dyDescent="0.25">
      <c r="A1826"/>
      <c r="B1826"/>
      <c r="C1826"/>
      <c r="D1826"/>
      <c r="E1826"/>
      <c r="F1826"/>
      <c r="G1826"/>
      <c r="I1826"/>
      <c r="J1826"/>
      <c r="K1826"/>
      <c r="L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</row>
    <row r="1827" spans="1:42" x14ac:dyDescent="0.25">
      <c r="A1827"/>
      <c r="B1827"/>
      <c r="C1827"/>
      <c r="D1827"/>
      <c r="E1827"/>
      <c r="F1827"/>
      <c r="G1827"/>
      <c r="I1827"/>
      <c r="J1827"/>
      <c r="K1827"/>
      <c r="L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</row>
    <row r="1828" spans="1:42" x14ac:dyDescent="0.25">
      <c r="A1828"/>
      <c r="B1828"/>
      <c r="C1828"/>
      <c r="D1828"/>
      <c r="E1828"/>
      <c r="F1828"/>
      <c r="G1828"/>
      <c r="I1828"/>
      <c r="J1828"/>
      <c r="K1828"/>
      <c r="L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</row>
    <row r="1829" spans="1:42" x14ac:dyDescent="0.25">
      <c r="A1829"/>
      <c r="B1829"/>
      <c r="C1829"/>
      <c r="D1829"/>
      <c r="E1829"/>
      <c r="F1829"/>
      <c r="G1829"/>
      <c r="I1829"/>
      <c r="J1829"/>
      <c r="K1829"/>
      <c r="L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</row>
    <row r="1830" spans="1:42" x14ac:dyDescent="0.25">
      <c r="A1830"/>
      <c r="B1830"/>
      <c r="C1830"/>
      <c r="D1830"/>
      <c r="E1830"/>
      <c r="F1830"/>
      <c r="G1830"/>
      <c r="I1830"/>
      <c r="J1830"/>
      <c r="K1830"/>
      <c r="L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</row>
    <row r="1831" spans="1:42" x14ac:dyDescent="0.25">
      <c r="A1831"/>
      <c r="B1831"/>
      <c r="C1831"/>
      <c r="D1831"/>
      <c r="E1831"/>
      <c r="F1831"/>
      <c r="G1831"/>
      <c r="I1831"/>
      <c r="J1831"/>
      <c r="K1831"/>
      <c r="L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</row>
    <row r="1832" spans="1:42" x14ac:dyDescent="0.25">
      <c r="A1832"/>
      <c r="B1832"/>
      <c r="C1832"/>
      <c r="D1832"/>
      <c r="E1832"/>
      <c r="F1832"/>
      <c r="G1832"/>
      <c r="I1832"/>
      <c r="J1832"/>
      <c r="K1832"/>
      <c r="L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</row>
    <row r="1833" spans="1:42" x14ac:dyDescent="0.25">
      <c r="A1833"/>
      <c r="B1833"/>
      <c r="C1833"/>
      <c r="D1833"/>
      <c r="E1833"/>
      <c r="F1833"/>
      <c r="G1833"/>
      <c r="I1833"/>
      <c r="J1833"/>
      <c r="K1833"/>
      <c r="L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</row>
    <row r="1834" spans="1:42" x14ac:dyDescent="0.25">
      <c r="A1834"/>
      <c r="B1834"/>
      <c r="C1834"/>
      <c r="D1834"/>
      <c r="E1834"/>
      <c r="F1834"/>
      <c r="G1834"/>
      <c r="I1834"/>
      <c r="J1834"/>
      <c r="K1834"/>
      <c r="L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</row>
    <row r="1835" spans="1:42" x14ac:dyDescent="0.25">
      <c r="A1835"/>
      <c r="B1835"/>
      <c r="C1835"/>
      <c r="D1835"/>
      <c r="E1835"/>
      <c r="F1835"/>
      <c r="G1835"/>
      <c r="I1835"/>
      <c r="J1835"/>
      <c r="K1835"/>
      <c r="L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</row>
    <row r="1836" spans="1:42" x14ac:dyDescent="0.25">
      <c r="A1836"/>
      <c r="B1836"/>
      <c r="C1836"/>
      <c r="D1836"/>
      <c r="E1836"/>
      <c r="F1836"/>
      <c r="G1836"/>
      <c r="I1836"/>
      <c r="J1836"/>
      <c r="K1836"/>
      <c r="L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</row>
    <row r="1837" spans="1:42" x14ac:dyDescent="0.25">
      <c r="A1837"/>
      <c r="B1837"/>
      <c r="C1837"/>
      <c r="D1837"/>
      <c r="E1837"/>
      <c r="F1837"/>
      <c r="G1837"/>
      <c r="I1837"/>
      <c r="J1837"/>
      <c r="K1837"/>
      <c r="L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</row>
    <row r="1838" spans="1:42" x14ac:dyDescent="0.25">
      <c r="A1838"/>
      <c r="B1838"/>
      <c r="C1838"/>
      <c r="D1838"/>
      <c r="E1838"/>
      <c r="F1838"/>
      <c r="G1838"/>
      <c r="I1838"/>
      <c r="J1838"/>
      <c r="K1838"/>
      <c r="L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</row>
    <row r="1839" spans="1:42" x14ac:dyDescent="0.25">
      <c r="A1839"/>
      <c r="B1839"/>
      <c r="C1839"/>
      <c r="D1839"/>
      <c r="E1839"/>
      <c r="F1839"/>
      <c r="G1839"/>
      <c r="I1839"/>
      <c r="J1839"/>
      <c r="K1839"/>
      <c r="L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</row>
    <row r="1840" spans="1:42" x14ac:dyDescent="0.25">
      <c r="A1840"/>
      <c r="B1840"/>
      <c r="C1840"/>
      <c r="D1840"/>
      <c r="E1840"/>
      <c r="F1840"/>
      <c r="G1840"/>
      <c r="I1840"/>
      <c r="J1840"/>
      <c r="K1840"/>
      <c r="L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</row>
    <row r="1841" spans="1:42" x14ac:dyDescent="0.25">
      <c r="A1841"/>
      <c r="B1841"/>
      <c r="C1841"/>
      <c r="D1841"/>
      <c r="E1841"/>
      <c r="F1841"/>
      <c r="G1841"/>
      <c r="I1841"/>
      <c r="J1841"/>
      <c r="K1841"/>
      <c r="L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</row>
    <row r="1842" spans="1:42" x14ac:dyDescent="0.25">
      <c r="A1842"/>
      <c r="B1842"/>
      <c r="C1842"/>
      <c r="D1842"/>
      <c r="E1842"/>
      <c r="F1842"/>
      <c r="G1842"/>
      <c r="I1842"/>
      <c r="J1842"/>
      <c r="K1842"/>
      <c r="L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</row>
    <row r="1843" spans="1:42" x14ac:dyDescent="0.25">
      <c r="A1843"/>
      <c r="B1843"/>
      <c r="C1843"/>
      <c r="D1843"/>
      <c r="E1843"/>
      <c r="F1843"/>
      <c r="G1843"/>
      <c r="I1843"/>
      <c r="J1843"/>
      <c r="K1843"/>
      <c r="L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</row>
    <row r="1844" spans="1:42" x14ac:dyDescent="0.25">
      <c r="A1844"/>
      <c r="B1844"/>
      <c r="C1844"/>
      <c r="D1844"/>
      <c r="E1844"/>
      <c r="F1844"/>
      <c r="G1844"/>
      <c r="I1844"/>
      <c r="J1844"/>
      <c r="K1844"/>
      <c r="L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</row>
    <row r="1845" spans="1:42" x14ac:dyDescent="0.25">
      <c r="A1845"/>
      <c r="B1845"/>
      <c r="C1845"/>
      <c r="D1845"/>
      <c r="E1845"/>
      <c r="F1845"/>
      <c r="G1845"/>
      <c r="I1845"/>
      <c r="J1845"/>
      <c r="K1845"/>
      <c r="L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</row>
    <row r="1846" spans="1:42" x14ac:dyDescent="0.25">
      <c r="A1846"/>
      <c r="B1846"/>
      <c r="C1846"/>
      <c r="D1846"/>
      <c r="E1846"/>
      <c r="F1846"/>
      <c r="G1846"/>
      <c r="I1846"/>
      <c r="J1846"/>
      <c r="K1846"/>
      <c r="L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</row>
    <row r="1847" spans="1:42" x14ac:dyDescent="0.25">
      <c r="A1847"/>
      <c r="B1847"/>
      <c r="C1847"/>
      <c r="D1847"/>
      <c r="E1847"/>
      <c r="F1847"/>
      <c r="G1847"/>
      <c r="I1847"/>
      <c r="J1847"/>
      <c r="K1847"/>
      <c r="L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</row>
    <row r="1848" spans="1:42" x14ac:dyDescent="0.25">
      <c r="A1848"/>
      <c r="B1848"/>
      <c r="C1848"/>
      <c r="D1848"/>
      <c r="E1848"/>
      <c r="F1848"/>
      <c r="G1848"/>
      <c r="I1848"/>
      <c r="J1848"/>
      <c r="K1848"/>
      <c r="L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</row>
    <row r="1849" spans="1:42" x14ac:dyDescent="0.25">
      <c r="A1849"/>
      <c r="B1849"/>
      <c r="C1849"/>
      <c r="D1849"/>
      <c r="E1849"/>
      <c r="F1849"/>
      <c r="G1849"/>
      <c r="I1849"/>
      <c r="J1849"/>
      <c r="K1849"/>
      <c r="L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</row>
    <row r="1850" spans="1:42" x14ac:dyDescent="0.25">
      <c r="A1850"/>
      <c r="B1850"/>
      <c r="C1850"/>
      <c r="D1850"/>
      <c r="E1850"/>
      <c r="F1850"/>
      <c r="G1850"/>
      <c r="I1850"/>
      <c r="J1850"/>
      <c r="K1850"/>
      <c r="L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</row>
    <row r="1851" spans="1:42" x14ac:dyDescent="0.25">
      <c r="A1851"/>
      <c r="B1851"/>
      <c r="C1851"/>
      <c r="D1851"/>
      <c r="E1851"/>
      <c r="F1851"/>
      <c r="G1851"/>
      <c r="I1851"/>
      <c r="J1851"/>
      <c r="K1851"/>
      <c r="L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</row>
    <row r="1852" spans="1:42" x14ac:dyDescent="0.25">
      <c r="A1852"/>
      <c r="B1852"/>
      <c r="C1852"/>
      <c r="D1852"/>
      <c r="E1852"/>
      <c r="F1852"/>
      <c r="G1852"/>
      <c r="I1852"/>
      <c r="J1852"/>
      <c r="K1852"/>
      <c r="L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</row>
    <row r="1853" spans="1:42" x14ac:dyDescent="0.25">
      <c r="A1853"/>
      <c r="B1853"/>
      <c r="C1853"/>
      <c r="D1853"/>
      <c r="E1853"/>
      <c r="F1853"/>
      <c r="G1853"/>
      <c r="I1853"/>
      <c r="J1853"/>
      <c r="K1853"/>
      <c r="L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</row>
    <row r="1854" spans="1:42" x14ac:dyDescent="0.25">
      <c r="A1854"/>
      <c r="B1854"/>
      <c r="C1854"/>
      <c r="D1854"/>
      <c r="E1854"/>
      <c r="F1854"/>
      <c r="G1854"/>
      <c r="I1854"/>
      <c r="J1854"/>
      <c r="K1854"/>
      <c r="L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</row>
    <row r="1855" spans="1:42" x14ac:dyDescent="0.25">
      <c r="A1855"/>
      <c r="B1855"/>
      <c r="C1855"/>
      <c r="D1855"/>
      <c r="E1855"/>
      <c r="F1855"/>
      <c r="G1855"/>
      <c r="I1855"/>
      <c r="J1855"/>
      <c r="K1855"/>
      <c r="L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</row>
    <row r="1856" spans="1:42" x14ac:dyDescent="0.25">
      <c r="A1856"/>
      <c r="B1856"/>
      <c r="C1856"/>
      <c r="D1856"/>
      <c r="E1856"/>
      <c r="F1856"/>
      <c r="G1856"/>
      <c r="I1856"/>
      <c r="J1856"/>
      <c r="K1856"/>
      <c r="L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</row>
    <row r="1857" spans="1:42" x14ac:dyDescent="0.25">
      <c r="A1857"/>
      <c r="B1857"/>
      <c r="C1857"/>
      <c r="D1857"/>
      <c r="E1857"/>
      <c r="F1857"/>
      <c r="G1857"/>
      <c r="I1857"/>
      <c r="J1857"/>
      <c r="K1857"/>
      <c r="L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</row>
    <row r="1858" spans="1:42" x14ac:dyDescent="0.25">
      <c r="A1858"/>
      <c r="B1858"/>
      <c r="C1858"/>
      <c r="D1858"/>
      <c r="E1858"/>
      <c r="F1858"/>
      <c r="G1858"/>
      <c r="I1858"/>
      <c r="J1858"/>
      <c r="K1858"/>
      <c r="L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</row>
    <row r="1859" spans="1:42" x14ac:dyDescent="0.25">
      <c r="A1859"/>
      <c r="B1859"/>
      <c r="C1859"/>
      <c r="D1859"/>
      <c r="E1859"/>
      <c r="F1859"/>
      <c r="G1859"/>
      <c r="I1859"/>
      <c r="J1859"/>
      <c r="K1859"/>
      <c r="L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</row>
    <row r="1860" spans="1:42" x14ac:dyDescent="0.25">
      <c r="A1860"/>
      <c r="B1860"/>
      <c r="C1860"/>
      <c r="D1860"/>
      <c r="E1860"/>
      <c r="F1860"/>
      <c r="G1860"/>
      <c r="I1860"/>
      <c r="J1860"/>
      <c r="K1860"/>
      <c r="L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</row>
    <row r="1861" spans="1:42" x14ac:dyDescent="0.25">
      <c r="A1861"/>
      <c r="B1861"/>
      <c r="C1861"/>
      <c r="D1861"/>
      <c r="E1861"/>
      <c r="F1861"/>
      <c r="G1861"/>
      <c r="I1861"/>
      <c r="J1861"/>
      <c r="K1861"/>
      <c r="L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</row>
    <row r="1862" spans="1:42" x14ac:dyDescent="0.25">
      <c r="A1862"/>
      <c r="B1862"/>
      <c r="C1862"/>
      <c r="D1862"/>
      <c r="E1862"/>
      <c r="F1862"/>
      <c r="G1862"/>
      <c r="I1862"/>
      <c r="J1862"/>
      <c r="K1862"/>
      <c r="L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</row>
    <row r="1863" spans="1:42" x14ac:dyDescent="0.25">
      <c r="A1863"/>
      <c r="B1863"/>
      <c r="C1863"/>
      <c r="D1863"/>
      <c r="E1863"/>
      <c r="F1863"/>
      <c r="G1863"/>
      <c r="I1863"/>
      <c r="J1863"/>
      <c r="K1863"/>
      <c r="L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</row>
    <row r="1864" spans="1:42" x14ac:dyDescent="0.25">
      <c r="A1864"/>
      <c r="B1864"/>
      <c r="C1864"/>
      <c r="D1864"/>
      <c r="E1864"/>
      <c r="F1864"/>
      <c r="G1864"/>
      <c r="I1864"/>
      <c r="J1864"/>
      <c r="K1864"/>
      <c r="L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</row>
    <row r="1865" spans="1:42" x14ac:dyDescent="0.25">
      <c r="A1865"/>
      <c r="B1865"/>
      <c r="C1865"/>
      <c r="D1865"/>
      <c r="E1865"/>
      <c r="F1865"/>
      <c r="G1865"/>
      <c r="I1865"/>
      <c r="J1865"/>
      <c r="K1865"/>
      <c r="L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</row>
    <row r="1866" spans="1:42" x14ac:dyDescent="0.25">
      <c r="A1866"/>
      <c r="B1866"/>
      <c r="C1866"/>
      <c r="D1866"/>
      <c r="E1866"/>
      <c r="F1866"/>
      <c r="G1866"/>
      <c r="I1866"/>
      <c r="J1866"/>
      <c r="K1866"/>
      <c r="L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</row>
    <row r="1867" spans="1:42" x14ac:dyDescent="0.25">
      <c r="A1867"/>
      <c r="B1867"/>
      <c r="C1867"/>
      <c r="D1867"/>
      <c r="E1867"/>
      <c r="F1867"/>
      <c r="G1867"/>
      <c r="I1867"/>
      <c r="J1867"/>
      <c r="K1867"/>
      <c r="L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</row>
    <row r="1868" spans="1:42" x14ac:dyDescent="0.25">
      <c r="A1868"/>
      <c r="B1868"/>
      <c r="C1868"/>
      <c r="D1868"/>
      <c r="E1868"/>
      <c r="F1868"/>
      <c r="G1868"/>
      <c r="I1868"/>
      <c r="J1868"/>
      <c r="K1868"/>
      <c r="L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</row>
    <row r="1869" spans="1:42" x14ac:dyDescent="0.25">
      <c r="A1869"/>
      <c r="B1869"/>
      <c r="C1869"/>
      <c r="D1869"/>
      <c r="E1869"/>
      <c r="F1869"/>
      <c r="G1869"/>
      <c r="I1869"/>
      <c r="J1869"/>
      <c r="K1869"/>
      <c r="L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</row>
    <row r="1870" spans="1:42" x14ac:dyDescent="0.25">
      <c r="A1870"/>
      <c r="B1870"/>
      <c r="C1870"/>
      <c r="D1870"/>
      <c r="E1870"/>
      <c r="F1870"/>
      <c r="G1870"/>
      <c r="I1870"/>
      <c r="J1870"/>
      <c r="K1870"/>
      <c r="L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</row>
    <row r="1871" spans="1:42" x14ac:dyDescent="0.25">
      <c r="A1871"/>
      <c r="B1871"/>
      <c r="C1871"/>
      <c r="D1871"/>
      <c r="E1871"/>
      <c r="F1871"/>
      <c r="G1871"/>
      <c r="I1871"/>
      <c r="J1871"/>
      <c r="K1871"/>
      <c r="L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</row>
    <row r="1872" spans="1:42" x14ac:dyDescent="0.25">
      <c r="A1872"/>
      <c r="B1872"/>
      <c r="C1872"/>
      <c r="D1872"/>
      <c r="E1872"/>
      <c r="F1872"/>
      <c r="G1872"/>
      <c r="I1872"/>
      <c r="J1872"/>
      <c r="K1872"/>
      <c r="L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</row>
    <row r="1873" spans="1:42" x14ac:dyDescent="0.25">
      <c r="A1873"/>
      <c r="B1873"/>
      <c r="C1873"/>
      <c r="D1873"/>
      <c r="E1873"/>
      <c r="F1873"/>
      <c r="G1873"/>
      <c r="I1873"/>
      <c r="J1873"/>
      <c r="K1873"/>
      <c r="L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</row>
    <row r="1874" spans="1:42" x14ac:dyDescent="0.25">
      <c r="A1874"/>
      <c r="B1874"/>
      <c r="C1874"/>
      <c r="D1874"/>
      <c r="E1874"/>
      <c r="F1874"/>
      <c r="G1874"/>
      <c r="I1874"/>
      <c r="J1874"/>
      <c r="K1874"/>
      <c r="L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</row>
    <row r="1875" spans="1:42" x14ac:dyDescent="0.25">
      <c r="A1875"/>
      <c r="B1875"/>
      <c r="C1875"/>
      <c r="D1875"/>
      <c r="E1875"/>
      <c r="F1875"/>
      <c r="G1875"/>
      <c r="I1875"/>
      <c r="J1875"/>
      <c r="K1875"/>
      <c r="L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</row>
    <row r="1876" spans="1:42" x14ac:dyDescent="0.25">
      <c r="A1876"/>
      <c r="B1876"/>
      <c r="C1876"/>
      <c r="D1876"/>
      <c r="E1876"/>
      <c r="F1876"/>
      <c r="G1876"/>
      <c r="I1876"/>
      <c r="J1876"/>
      <c r="K1876"/>
      <c r="L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</row>
    <row r="1877" spans="1:42" x14ac:dyDescent="0.25">
      <c r="A1877"/>
      <c r="B1877"/>
      <c r="C1877"/>
      <c r="D1877"/>
      <c r="E1877"/>
      <c r="F1877"/>
      <c r="G1877"/>
      <c r="I1877"/>
      <c r="J1877"/>
      <c r="K1877"/>
      <c r="L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</row>
    <row r="1878" spans="1:42" x14ac:dyDescent="0.25">
      <c r="A1878"/>
      <c r="B1878"/>
      <c r="C1878"/>
      <c r="D1878"/>
      <c r="E1878"/>
      <c r="F1878"/>
      <c r="G1878"/>
      <c r="I1878"/>
      <c r="J1878"/>
      <c r="K1878"/>
      <c r="L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</row>
    <row r="1879" spans="1:42" x14ac:dyDescent="0.25">
      <c r="A1879"/>
      <c r="B1879"/>
      <c r="C1879"/>
      <c r="D1879"/>
      <c r="E1879"/>
      <c r="F1879"/>
      <c r="G1879"/>
      <c r="I1879"/>
      <c r="J1879"/>
      <c r="K1879"/>
      <c r="L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</row>
    <row r="1880" spans="1:42" x14ac:dyDescent="0.25">
      <c r="A1880"/>
      <c r="B1880"/>
      <c r="C1880"/>
      <c r="D1880"/>
      <c r="E1880"/>
      <c r="F1880"/>
      <c r="G1880"/>
      <c r="I1880"/>
      <c r="J1880"/>
      <c r="K1880"/>
      <c r="L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</row>
    <row r="1881" spans="1:42" x14ac:dyDescent="0.25">
      <c r="A1881"/>
      <c r="B1881"/>
      <c r="C1881"/>
      <c r="D1881"/>
      <c r="E1881"/>
      <c r="F1881"/>
      <c r="G1881"/>
      <c r="I1881"/>
      <c r="J1881"/>
      <c r="K1881"/>
      <c r="L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</row>
    <row r="1882" spans="1:42" x14ac:dyDescent="0.25">
      <c r="A1882"/>
      <c r="B1882"/>
      <c r="C1882"/>
      <c r="D1882"/>
      <c r="E1882"/>
      <c r="F1882"/>
      <c r="G1882"/>
      <c r="I1882"/>
      <c r="J1882"/>
      <c r="K1882"/>
      <c r="L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</row>
    <row r="1883" spans="1:42" x14ac:dyDescent="0.25">
      <c r="A1883"/>
      <c r="B1883"/>
      <c r="C1883"/>
      <c r="D1883"/>
      <c r="E1883"/>
      <c r="F1883"/>
      <c r="G1883"/>
      <c r="I1883"/>
      <c r="J1883"/>
      <c r="K1883"/>
      <c r="L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</row>
    <row r="1884" spans="1:42" x14ac:dyDescent="0.25">
      <c r="A1884"/>
      <c r="B1884"/>
      <c r="C1884"/>
      <c r="D1884"/>
      <c r="E1884"/>
      <c r="F1884"/>
      <c r="G1884"/>
      <c r="I1884"/>
      <c r="J1884"/>
      <c r="K1884"/>
      <c r="L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</row>
    <row r="1885" spans="1:42" x14ac:dyDescent="0.25">
      <c r="A1885"/>
      <c r="B1885"/>
      <c r="C1885"/>
      <c r="D1885"/>
      <c r="E1885"/>
      <c r="F1885"/>
      <c r="G1885"/>
      <c r="I1885"/>
      <c r="J1885"/>
      <c r="K1885"/>
      <c r="L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</row>
    <row r="1886" spans="1:42" x14ac:dyDescent="0.25">
      <c r="A1886"/>
      <c r="B1886"/>
      <c r="C1886"/>
      <c r="D1886"/>
      <c r="E1886"/>
      <c r="F1886"/>
      <c r="G1886"/>
      <c r="I1886"/>
      <c r="J1886"/>
      <c r="K1886"/>
      <c r="L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</row>
    <row r="1887" spans="1:42" x14ac:dyDescent="0.25">
      <c r="A1887"/>
      <c r="B1887"/>
      <c r="C1887"/>
      <c r="D1887"/>
      <c r="E1887"/>
      <c r="F1887"/>
      <c r="G1887"/>
      <c r="I1887"/>
      <c r="J1887"/>
      <c r="K1887"/>
      <c r="L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</row>
    <row r="1888" spans="1:42" x14ac:dyDescent="0.25">
      <c r="A1888"/>
      <c r="B1888"/>
      <c r="C1888"/>
      <c r="D1888"/>
      <c r="E1888"/>
      <c r="F1888"/>
      <c r="G1888"/>
      <c r="I1888"/>
      <c r="J1888"/>
      <c r="K1888"/>
      <c r="L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</row>
    <row r="1889" spans="1:42" x14ac:dyDescent="0.25">
      <c r="A1889"/>
      <c r="B1889"/>
      <c r="C1889"/>
      <c r="D1889"/>
      <c r="E1889"/>
      <c r="F1889"/>
      <c r="G1889"/>
      <c r="I1889"/>
      <c r="J1889"/>
      <c r="K1889"/>
      <c r="L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</row>
    <row r="1890" spans="1:42" x14ac:dyDescent="0.25">
      <c r="A1890"/>
      <c r="B1890"/>
      <c r="C1890"/>
      <c r="D1890"/>
      <c r="E1890"/>
      <c r="F1890"/>
      <c r="G1890"/>
      <c r="I1890"/>
      <c r="J1890"/>
      <c r="K1890"/>
      <c r="L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</row>
    <row r="1891" spans="1:42" x14ac:dyDescent="0.25">
      <c r="A1891"/>
      <c r="B1891"/>
      <c r="C1891"/>
      <c r="D1891"/>
      <c r="E1891"/>
      <c r="F1891"/>
      <c r="G1891"/>
      <c r="I1891"/>
      <c r="J1891"/>
      <c r="K1891"/>
      <c r="L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</row>
    <row r="1892" spans="1:42" x14ac:dyDescent="0.25">
      <c r="A1892"/>
      <c r="B1892"/>
      <c r="C1892"/>
      <c r="D1892"/>
      <c r="E1892"/>
      <c r="F1892"/>
      <c r="G1892"/>
      <c r="I1892"/>
      <c r="J1892"/>
      <c r="K1892"/>
      <c r="L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</row>
    <row r="1893" spans="1:42" x14ac:dyDescent="0.25">
      <c r="A1893"/>
      <c r="B1893"/>
      <c r="C1893"/>
      <c r="D1893"/>
      <c r="E1893"/>
      <c r="F1893"/>
      <c r="G1893"/>
      <c r="I1893"/>
      <c r="J1893"/>
      <c r="K1893"/>
      <c r="L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</row>
    <row r="1894" spans="1:42" x14ac:dyDescent="0.25">
      <c r="A1894"/>
      <c r="B1894"/>
      <c r="C1894"/>
      <c r="D1894"/>
      <c r="E1894"/>
      <c r="F1894"/>
      <c r="G1894"/>
      <c r="I1894"/>
      <c r="J1894"/>
      <c r="K1894"/>
      <c r="L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</row>
    <row r="1895" spans="1:42" x14ac:dyDescent="0.25">
      <c r="A1895"/>
      <c r="B1895"/>
      <c r="C1895"/>
      <c r="D1895"/>
      <c r="E1895"/>
      <c r="F1895"/>
      <c r="G1895"/>
      <c r="I1895"/>
      <c r="J1895"/>
      <c r="K1895"/>
      <c r="L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</row>
    <row r="1896" spans="1:42" x14ac:dyDescent="0.25">
      <c r="A1896"/>
      <c r="B1896"/>
      <c r="C1896"/>
      <c r="D1896"/>
      <c r="E1896"/>
      <c r="F1896"/>
      <c r="G1896"/>
      <c r="I1896"/>
      <c r="J1896"/>
      <c r="K1896"/>
      <c r="L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</row>
    <row r="1897" spans="1:42" x14ac:dyDescent="0.25">
      <c r="A1897"/>
      <c r="B1897"/>
      <c r="C1897"/>
      <c r="D1897"/>
      <c r="E1897"/>
      <c r="F1897"/>
      <c r="G1897"/>
      <c r="I1897"/>
      <c r="J1897"/>
      <c r="K1897"/>
      <c r="L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</row>
    <row r="1898" spans="1:42" x14ac:dyDescent="0.25">
      <c r="A1898"/>
      <c r="B1898"/>
      <c r="C1898"/>
      <c r="D1898"/>
      <c r="E1898"/>
      <c r="F1898"/>
      <c r="G1898"/>
      <c r="I1898"/>
      <c r="J1898"/>
      <c r="K1898"/>
      <c r="L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</row>
    <row r="1899" spans="1:42" x14ac:dyDescent="0.25">
      <c r="A1899"/>
      <c r="B1899"/>
      <c r="C1899"/>
      <c r="D1899"/>
      <c r="E1899"/>
      <c r="F1899"/>
      <c r="G1899"/>
      <c r="I1899"/>
      <c r="J1899"/>
      <c r="K1899"/>
      <c r="L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</row>
    <row r="1900" spans="1:42" x14ac:dyDescent="0.25">
      <c r="A1900"/>
      <c r="B1900"/>
      <c r="C1900"/>
      <c r="D1900"/>
      <c r="E1900"/>
      <c r="F1900"/>
      <c r="G1900"/>
      <c r="I1900"/>
      <c r="J1900"/>
      <c r="K1900"/>
      <c r="L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</row>
    <row r="1901" spans="1:42" x14ac:dyDescent="0.25">
      <c r="A1901"/>
      <c r="B1901"/>
      <c r="C1901"/>
      <c r="D1901"/>
      <c r="E1901"/>
      <c r="F1901"/>
      <c r="G1901"/>
      <c r="I1901"/>
      <c r="J1901"/>
      <c r="K1901"/>
      <c r="L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</row>
    <row r="1902" spans="1:42" x14ac:dyDescent="0.25">
      <c r="A1902"/>
      <c r="B1902"/>
      <c r="C1902"/>
      <c r="D1902"/>
      <c r="E1902"/>
      <c r="F1902"/>
      <c r="G1902"/>
      <c r="I1902"/>
      <c r="J1902"/>
      <c r="K1902"/>
      <c r="L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</row>
    <row r="1903" spans="1:42" x14ac:dyDescent="0.25">
      <c r="A1903"/>
      <c r="B1903"/>
      <c r="C1903"/>
      <c r="D1903"/>
      <c r="E1903"/>
      <c r="F1903"/>
      <c r="G1903"/>
      <c r="I1903"/>
      <c r="J1903"/>
      <c r="K1903"/>
      <c r="L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</row>
    <row r="1904" spans="1:42" x14ac:dyDescent="0.25">
      <c r="A1904"/>
      <c r="B1904"/>
      <c r="C1904"/>
      <c r="D1904"/>
      <c r="E1904"/>
      <c r="F1904"/>
      <c r="G1904"/>
      <c r="I1904"/>
      <c r="J1904"/>
      <c r="K1904"/>
      <c r="L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</row>
    <row r="1905" spans="1:42" x14ac:dyDescent="0.25">
      <c r="A1905"/>
      <c r="B1905"/>
      <c r="C1905"/>
      <c r="D1905"/>
      <c r="E1905"/>
      <c r="F1905"/>
      <c r="G1905"/>
      <c r="I1905"/>
      <c r="J1905"/>
      <c r="K1905"/>
      <c r="L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</row>
    <row r="1906" spans="1:42" x14ac:dyDescent="0.25">
      <c r="A1906"/>
      <c r="B1906"/>
      <c r="C1906"/>
      <c r="D1906"/>
      <c r="E1906"/>
      <c r="F1906"/>
      <c r="G1906"/>
      <c r="I1906"/>
      <c r="J1906"/>
      <c r="K1906"/>
      <c r="L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</row>
    <row r="1907" spans="1:42" x14ac:dyDescent="0.25">
      <c r="A1907"/>
      <c r="B1907"/>
      <c r="C1907"/>
      <c r="D1907"/>
      <c r="E1907"/>
      <c r="F1907"/>
      <c r="G1907"/>
      <c r="I1907"/>
      <c r="J1907"/>
      <c r="K1907"/>
      <c r="L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</row>
    <row r="1908" spans="1:42" x14ac:dyDescent="0.25">
      <c r="A1908"/>
      <c r="B1908"/>
      <c r="C1908"/>
      <c r="D1908"/>
      <c r="E1908"/>
      <c r="F1908"/>
      <c r="G1908"/>
      <c r="I1908"/>
      <c r="J1908"/>
      <c r="K1908"/>
      <c r="L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</row>
    <row r="1909" spans="1:42" x14ac:dyDescent="0.25">
      <c r="A1909"/>
      <c r="B1909"/>
      <c r="C1909"/>
      <c r="D1909"/>
      <c r="E1909"/>
      <c r="F1909"/>
      <c r="G1909"/>
      <c r="I1909"/>
      <c r="J1909"/>
      <c r="K1909"/>
      <c r="L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</row>
    <row r="1910" spans="1:42" x14ac:dyDescent="0.25">
      <c r="A1910"/>
      <c r="B1910"/>
      <c r="C1910"/>
      <c r="D1910"/>
      <c r="E1910"/>
      <c r="F1910"/>
      <c r="G1910"/>
      <c r="I1910"/>
      <c r="J1910"/>
      <c r="K1910"/>
      <c r="L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</row>
    <row r="1911" spans="1:42" x14ac:dyDescent="0.25">
      <c r="A1911"/>
      <c r="B1911"/>
      <c r="C1911"/>
      <c r="D1911"/>
      <c r="E1911"/>
      <c r="F1911"/>
      <c r="G1911"/>
      <c r="I1911"/>
      <c r="J1911"/>
      <c r="K1911"/>
      <c r="L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</row>
    <row r="1912" spans="1:42" x14ac:dyDescent="0.25">
      <c r="A1912"/>
      <c r="B1912"/>
      <c r="C1912"/>
      <c r="D1912"/>
      <c r="E1912"/>
      <c r="F1912"/>
      <c r="G1912"/>
      <c r="I1912"/>
      <c r="J1912"/>
      <c r="K1912"/>
      <c r="L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</row>
    <row r="1913" spans="1:42" x14ac:dyDescent="0.25">
      <c r="A1913"/>
      <c r="B1913"/>
      <c r="C1913"/>
      <c r="D1913"/>
      <c r="E1913"/>
      <c r="F1913"/>
      <c r="G1913"/>
      <c r="I1913"/>
      <c r="J1913"/>
      <c r="K1913"/>
      <c r="L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</row>
    <row r="1914" spans="1:42" x14ac:dyDescent="0.25">
      <c r="A1914"/>
      <c r="B1914"/>
      <c r="C1914"/>
      <c r="D1914"/>
      <c r="E1914"/>
      <c r="F1914"/>
      <c r="G1914"/>
      <c r="I1914"/>
      <c r="J1914"/>
      <c r="K1914"/>
      <c r="L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</row>
    <row r="1915" spans="1:42" x14ac:dyDescent="0.25">
      <c r="A1915"/>
      <c r="B1915"/>
      <c r="C1915"/>
      <c r="D1915"/>
      <c r="E1915"/>
      <c r="F1915"/>
      <c r="G1915"/>
      <c r="I1915"/>
      <c r="J1915"/>
      <c r="K1915"/>
      <c r="L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</row>
    <row r="1916" spans="1:42" x14ac:dyDescent="0.25">
      <c r="A1916"/>
      <c r="B1916"/>
      <c r="C1916"/>
      <c r="D1916"/>
      <c r="E1916"/>
      <c r="F1916"/>
      <c r="G1916"/>
      <c r="I1916"/>
      <c r="J1916"/>
      <c r="K1916"/>
      <c r="L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</row>
    <row r="1917" spans="1:42" x14ac:dyDescent="0.25">
      <c r="A1917"/>
      <c r="B1917"/>
      <c r="C1917"/>
      <c r="D1917"/>
      <c r="E1917"/>
      <c r="F1917"/>
      <c r="G1917"/>
      <c r="I1917"/>
      <c r="J1917"/>
      <c r="K1917"/>
      <c r="L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</row>
    <row r="1918" spans="1:42" x14ac:dyDescent="0.25">
      <c r="A1918"/>
      <c r="B1918"/>
      <c r="C1918"/>
      <c r="D1918"/>
      <c r="E1918"/>
      <c r="F1918"/>
      <c r="G1918"/>
      <c r="I1918"/>
      <c r="J1918"/>
      <c r="K1918"/>
      <c r="L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</row>
    <row r="1919" spans="1:42" x14ac:dyDescent="0.25">
      <c r="A1919"/>
      <c r="B1919"/>
      <c r="C1919"/>
      <c r="D1919"/>
      <c r="E1919"/>
      <c r="F1919"/>
      <c r="G1919"/>
      <c r="I1919"/>
      <c r="J1919"/>
      <c r="K1919"/>
      <c r="L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</row>
    <row r="1920" spans="1:42" x14ac:dyDescent="0.25">
      <c r="A1920"/>
      <c r="B1920"/>
      <c r="C1920"/>
      <c r="D1920"/>
      <c r="E1920"/>
      <c r="F1920"/>
      <c r="G1920"/>
      <c r="I1920"/>
      <c r="J1920"/>
      <c r="K1920"/>
      <c r="L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</row>
    <row r="1921" spans="1:42" x14ac:dyDescent="0.25">
      <c r="A1921"/>
      <c r="B1921"/>
      <c r="C1921"/>
      <c r="D1921"/>
      <c r="E1921"/>
      <c r="F1921"/>
      <c r="G1921"/>
      <c r="I1921"/>
      <c r="J1921"/>
      <c r="K1921"/>
      <c r="L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</row>
    <row r="1922" spans="1:42" x14ac:dyDescent="0.25">
      <c r="A1922"/>
      <c r="B1922"/>
      <c r="C1922"/>
      <c r="D1922"/>
      <c r="E1922"/>
      <c r="F1922"/>
      <c r="G1922"/>
      <c r="I1922"/>
      <c r="J1922"/>
      <c r="K1922"/>
      <c r="L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</row>
    <row r="1923" spans="1:42" x14ac:dyDescent="0.25">
      <c r="A1923"/>
      <c r="B1923"/>
      <c r="C1923"/>
      <c r="D1923"/>
      <c r="E1923"/>
      <c r="F1923"/>
      <c r="G1923"/>
      <c r="I1923"/>
      <c r="J1923"/>
      <c r="K1923"/>
      <c r="L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</row>
    <row r="1924" spans="1:42" x14ac:dyDescent="0.25">
      <c r="A1924"/>
      <c r="B1924"/>
      <c r="C1924"/>
      <c r="D1924"/>
      <c r="E1924"/>
      <c r="F1924"/>
      <c r="G1924"/>
      <c r="I1924"/>
      <c r="J1924"/>
      <c r="K1924"/>
      <c r="L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</row>
    <row r="1925" spans="1:42" x14ac:dyDescent="0.25">
      <c r="A1925"/>
      <c r="B1925"/>
      <c r="C1925"/>
      <c r="D1925"/>
      <c r="E1925"/>
      <c r="F1925"/>
      <c r="G1925"/>
      <c r="I1925"/>
      <c r="J1925"/>
      <c r="K1925"/>
      <c r="L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</row>
    <row r="1926" spans="1:42" x14ac:dyDescent="0.25">
      <c r="A1926"/>
      <c r="B1926"/>
      <c r="C1926"/>
      <c r="D1926"/>
      <c r="E1926"/>
      <c r="F1926"/>
      <c r="G1926"/>
      <c r="I1926"/>
      <c r="J1926"/>
      <c r="K1926"/>
      <c r="L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</row>
    <row r="1927" spans="1:42" x14ac:dyDescent="0.25">
      <c r="A1927"/>
      <c r="B1927"/>
      <c r="C1927"/>
      <c r="D1927"/>
      <c r="E1927"/>
      <c r="F1927"/>
      <c r="G1927"/>
      <c r="I1927"/>
      <c r="J1927"/>
      <c r="K1927"/>
      <c r="L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</row>
    <row r="1928" spans="1:42" x14ac:dyDescent="0.25">
      <c r="A1928"/>
      <c r="B1928"/>
      <c r="C1928"/>
      <c r="D1928"/>
      <c r="E1928"/>
      <c r="F1928"/>
      <c r="G1928"/>
      <c r="I1928"/>
      <c r="J1928"/>
      <c r="K1928"/>
      <c r="L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</row>
    <row r="1929" spans="1:42" x14ac:dyDescent="0.25">
      <c r="A1929"/>
      <c r="B1929"/>
      <c r="C1929"/>
      <c r="D1929"/>
      <c r="E1929"/>
      <c r="F1929"/>
      <c r="G1929"/>
      <c r="I1929"/>
      <c r="J1929"/>
      <c r="K1929"/>
      <c r="L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</row>
    <row r="1930" spans="1:42" x14ac:dyDescent="0.25">
      <c r="A1930"/>
      <c r="B1930"/>
      <c r="C1930"/>
      <c r="D1930"/>
      <c r="E1930"/>
      <c r="F1930"/>
      <c r="G1930"/>
      <c r="I1930"/>
      <c r="J1930"/>
      <c r="K1930"/>
      <c r="L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</row>
    <row r="1931" spans="1:42" x14ac:dyDescent="0.25">
      <c r="A1931"/>
      <c r="B1931"/>
      <c r="C1931"/>
      <c r="D1931"/>
      <c r="E1931"/>
      <c r="F1931"/>
      <c r="G1931"/>
      <c r="I1931"/>
      <c r="J1931"/>
      <c r="K1931"/>
      <c r="L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</row>
    <row r="1932" spans="1:42" x14ac:dyDescent="0.25">
      <c r="A1932"/>
      <c r="B1932"/>
      <c r="C1932"/>
      <c r="D1932"/>
      <c r="E1932"/>
      <c r="F1932"/>
      <c r="G1932"/>
      <c r="I1932"/>
      <c r="J1932"/>
      <c r="K1932"/>
      <c r="L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</row>
    <row r="1933" spans="1:42" x14ac:dyDescent="0.25">
      <c r="A1933"/>
      <c r="B1933"/>
      <c r="C1933"/>
      <c r="D1933"/>
      <c r="E1933"/>
      <c r="F1933"/>
      <c r="G1933"/>
      <c r="I1933"/>
      <c r="J1933"/>
      <c r="K1933"/>
      <c r="L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</row>
    <row r="1934" spans="1:42" x14ac:dyDescent="0.25">
      <c r="A1934"/>
      <c r="B1934"/>
      <c r="C1934"/>
      <c r="D1934"/>
      <c r="E1934"/>
      <c r="F1934"/>
      <c r="G1934"/>
      <c r="I1934"/>
      <c r="J1934"/>
      <c r="K1934"/>
      <c r="L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</row>
    <row r="1935" spans="1:42" x14ac:dyDescent="0.25">
      <c r="A1935"/>
      <c r="B1935"/>
      <c r="C1935"/>
      <c r="D1935"/>
      <c r="E1935"/>
      <c r="F1935"/>
      <c r="G1935"/>
      <c r="I1935"/>
      <c r="J1935"/>
      <c r="K1935"/>
      <c r="L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</row>
    <row r="1936" spans="1:42" x14ac:dyDescent="0.25">
      <c r="A1936"/>
      <c r="B1936"/>
      <c r="C1936"/>
      <c r="D1936"/>
      <c r="E1936"/>
      <c r="F1936"/>
      <c r="G1936"/>
      <c r="I1936"/>
      <c r="J1936"/>
      <c r="K1936"/>
      <c r="L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</row>
    <row r="1937" spans="1:42" x14ac:dyDescent="0.25">
      <c r="A1937"/>
      <c r="B1937"/>
      <c r="C1937"/>
      <c r="D1937"/>
      <c r="E1937"/>
      <c r="F1937"/>
      <c r="G1937"/>
      <c r="I1937"/>
      <c r="J1937"/>
      <c r="K1937"/>
      <c r="L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</row>
    <row r="1938" spans="1:42" x14ac:dyDescent="0.25">
      <c r="A1938"/>
      <c r="B1938"/>
      <c r="C1938"/>
      <c r="D1938"/>
      <c r="E1938"/>
      <c r="F1938"/>
      <c r="G1938"/>
      <c r="I1938"/>
      <c r="J1938"/>
      <c r="K1938"/>
      <c r="L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</row>
    <row r="1939" spans="1:42" x14ac:dyDescent="0.25">
      <c r="A1939"/>
      <c r="B1939"/>
      <c r="C1939"/>
      <c r="D1939"/>
      <c r="E1939"/>
      <c r="F1939"/>
      <c r="G1939"/>
      <c r="I1939"/>
      <c r="J1939"/>
      <c r="K1939"/>
      <c r="L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</row>
    <row r="1940" spans="1:42" x14ac:dyDescent="0.25">
      <c r="A1940"/>
      <c r="B1940"/>
      <c r="C1940"/>
      <c r="D1940"/>
      <c r="E1940"/>
      <c r="F1940"/>
      <c r="G1940"/>
      <c r="I1940"/>
      <c r="J1940"/>
      <c r="K1940"/>
      <c r="L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</row>
    <row r="1941" spans="1:42" x14ac:dyDescent="0.25">
      <c r="A1941"/>
      <c r="B1941"/>
      <c r="C1941"/>
      <c r="D1941"/>
      <c r="E1941"/>
      <c r="F1941"/>
      <c r="G1941"/>
      <c r="I1941"/>
      <c r="J1941"/>
      <c r="K1941"/>
      <c r="L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</row>
    <row r="1942" spans="1:42" x14ac:dyDescent="0.25">
      <c r="A1942"/>
      <c r="B1942"/>
      <c r="C1942"/>
      <c r="D1942"/>
      <c r="E1942"/>
      <c r="F1942"/>
      <c r="G1942"/>
      <c r="I1942"/>
      <c r="J1942"/>
      <c r="K1942"/>
      <c r="L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</row>
    <row r="1943" spans="1:42" x14ac:dyDescent="0.25">
      <c r="A1943"/>
      <c r="B1943"/>
      <c r="C1943"/>
      <c r="D1943"/>
      <c r="E1943"/>
      <c r="F1943"/>
      <c r="G1943"/>
      <c r="I1943"/>
      <c r="J1943"/>
      <c r="K1943"/>
      <c r="L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</row>
    <row r="1944" spans="1:42" x14ac:dyDescent="0.25">
      <c r="A1944"/>
      <c r="B1944"/>
      <c r="C1944"/>
      <c r="D1944"/>
      <c r="E1944"/>
      <c r="F1944"/>
      <c r="G1944"/>
      <c r="I1944"/>
      <c r="J1944"/>
      <c r="K1944"/>
      <c r="L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</row>
    <row r="1945" spans="1:42" x14ac:dyDescent="0.25">
      <c r="A1945"/>
      <c r="B1945"/>
      <c r="C1945"/>
      <c r="D1945"/>
      <c r="E1945"/>
      <c r="F1945"/>
      <c r="G1945"/>
      <c r="I1945"/>
      <c r="J1945"/>
      <c r="K1945"/>
      <c r="L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</row>
    <row r="1946" spans="1:42" x14ac:dyDescent="0.25">
      <c r="A1946"/>
      <c r="B1946"/>
      <c r="C1946"/>
      <c r="D1946"/>
      <c r="E1946"/>
      <c r="F1946"/>
      <c r="G1946"/>
      <c r="I1946"/>
      <c r="J1946"/>
      <c r="K1946"/>
      <c r="L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</row>
    <row r="1947" spans="1:42" x14ac:dyDescent="0.25">
      <c r="A1947"/>
      <c r="B1947"/>
      <c r="C1947"/>
      <c r="D1947"/>
      <c r="E1947"/>
      <c r="F1947"/>
      <c r="G1947"/>
      <c r="I1947"/>
      <c r="J1947"/>
      <c r="K1947"/>
      <c r="L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</row>
    <row r="1948" spans="1:42" x14ac:dyDescent="0.25">
      <c r="A1948"/>
      <c r="B1948"/>
      <c r="C1948"/>
      <c r="D1948"/>
      <c r="E1948"/>
      <c r="F1948"/>
      <c r="G1948"/>
      <c r="I1948"/>
      <c r="J1948"/>
      <c r="K1948"/>
      <c r="L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</row>
    <row r="1949" spans="1:42" x14ac:dyDescent="0.25">
      <c r="A1949"/>
      <c r="B1949"/>
      <c r="C1949"/>
      <c r="D1949"/>
      <c r="E1949"/>
      <c r="F1949"/>
      <c r="G1949"/>
      <c r="I1949"/>
      <c r="J1949"/>
      <c r="K1949"/>
      <c r="L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</row>
    <row r="1950" spans="1:42" x14ac:dyDescent="0.25">
      <c r="A1950"/>
      <c r="B1950"/>
      <c r="C1950"/>
      <c r="D1950"/>
      <c r="E1950"/>
      <c r="F1950"/>
      <c r="G1950"/>
      <c r="I1950"/>
      <c r="J1950"/>
      <c r="K1950"/>
      <c r="L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</row>
    <row r="1951" spans="1:42" x14ac:dyDescent="0.25">
      <c r="A1951"/>
      <c r="B1951"/>
      <c r="C1951"/>
      <c r="D1951"/>
      <c r="E1951"/>
      <c r="F1951"/>
      <c r="G1951"/>
      <c r="I1951"/>
      <c r="J1951"/>
      <c r="K1951"/>
      <c r="L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</row>
    <row r="1952" spans="1:42" x14ac:dyDescent="0.25">
      <c r="A1952"/>
      <c r="B1952"/>
      <c r="C1952"/>
      <c r="D1952"/>
      <c r="E1952"/>
      <c r="F1952"/>
      <c r="G1952"/>
      <c r="I1952"/>
      <c r="J1952"/>
      <c r="K1952"/>
      <c r="L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</row>
    <row r="1953" spans="1:42" x14ac:dyDescent="0.25">
      <c r="A1953"/>
      <c r="B1953"/>
      <c r="C1953"/>
      <c r="D1953"/>
      <c r="E1953"/>
      <c r="F1953"/>
      <c r="G1953"/>
      <c r="I1953"/>
      <c r="J1953"/>
      <c r="K1953"/>
      <c r="L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</row>
    <row r="1954" spans="1:42" x14ac:dyDescent="0.25">
      <c r="A1954"/>
      <c r="B1954"/>
      <c r="C1954"/>
      <c r="D1954"/>
      <c r="E1954"/>
      <c r="F1954"/>
      <c r="G1954"/>
      <c r="I1954"/>
      <c r="J1954"/>
      <c r="K1954"/>
      <c r="L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</row>
    <row r="1955" spans="1:42" x14ac:dyDescent="0.25">
      <c r="A1955"/>
      <c r="B1955"/>
      <c r="C1955"/>
      <c r="D1955"/>
      <c r="E1955"/>
      <c r="F1955"/>
      <c r="G1955"/>
      <c r="I1955"/>
      <c r="J1955"/>
      <c r="K1955"/>
      <c r="L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</row>
    <row r="1956" spans="1:42" x14ac:dyDescent="0.25">
      <c r="A1956"/>
      <c r="B1956"/>
      <c r="C1956"/>
      <c r="D1956"/>
      <c r="E1956"/>
      <c r="F1956"/>
      <c r="G1956"/>
      <c r="I1956"/>
      <c r="J1956"/>
      <c r="K1956"/>
      <c r="L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</row>
    <row r="1957" spans="1:42" x14ac:dyDescent="0.25">
      <c r="A1957"/>
      <c r="B1957"/>
      <c r="C1957"/>
      <c r="D1957"/>
      <c r="E1957"/>
      <c r="F1957"/>
      <c r="G1957"/>
      <c r="I1957"/>
      <c r="J1957"/>
      <c r="K1957"/>
      <c r="L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</row>
    <row r="1958" spans="1:42" x14ac:dyDescent="0.25">
      <c r="A1958"/>
      <c r="B1958"/>
      <c r="C1958"/>
      <c r="D1958"/>
      <c r="E1958"/>
      <c r="F1958"/>
      <c r="G1958"/>
      <c r="I1958"/>
      <c r="J1958"/>
      <c r="K1958"/>
      <c r="L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</row>
    <row r="1959" spans="1:42" x14ac:dyDescent="0.25">
      <c r="A1959"/>
      <c r="B1959"/>
      <c r="C1959"/>
      <c r="D1959"/>
      <c r="E1959"/>
      <c r="F1959"/>
      <c r="G1959"/>
      <c r="I1959"/>
      <c r="J1959"/>
      <c r="K1959"/>
      <c r="L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</row>
    <row r="1960" spans="1:42" x14ac:dyDescent="0.25">
      <c r="A1960"/>
      <c r="B1960"/>
      <c r="C1960"/>
      <c r="D1960"/>
      <c r="E1960"/>
      <c r="F1960"/>
      <c r="G1960"/>
      <c r="I1960"/>
      <c r="J1960"/>
      <c r="K1960"/>
      <c r="L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</row>
    <row r="1961" spans="1:42" x14ac:dyDescent="0.25">
      <c r="A1961"/>
      <c r="B1961"/>
      <c r="C1961"/>
      <c r="D1961"/>
      <c r="E1961"/>
      <c r="F1961"/>
      <c r="G1961"/>
      <c r="I1961"/>
      <c r="J1961"/>
      <c r="K1961"/>
      <c r="L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</row>
    <row r="1962" spans="1:42" x14ac:dyDescent="0.25">
      <c r="A1962"/>
      <c r="B1962"/>
      <c r="C1962"/>
      <c r="D1962"/>
      <c r="E1962"/>
      <c r="F1962"/>
      <c r="G1962"/>
      <c r="I1962"/>
      <c r="J1962"/>
      <c r="K1962"/>
      <c r="L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</row>
    <row r="1963" spans="1:42" x14ac:dyDescent="0.25">
      <c r="A1963"/>
      <c r="B1963"/>
      <c r="C1963"/>
      <c r="D1963"/>
      <c r="E1963"/>
      <c r="F1963"/>
      <c r="G1963"/>
      <c r="I1963"/>
      <c r="J1963"/>
      <c r="K1963"/>
      <c r="L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</row>
    <row r="1964" spans="1:42" x14ac:dyDescent="0.25">
      <c r="A1964"/>
      <c r="B1964"/>
      <c r="C1964"/>
      <c r="D1964"/>
      <c r="E1964"/>
      <c r="F1964"/>
      <c r="G1964"/>
      <c r="I1964"/>
      <c r="J1964"/>
      <c r="K1964"/>
      <c r="L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</row>
    <row r="1965" spans="1:42" x14ac:dyDescent="0.25">
      <c r="A1965"/>
      <c r="B1965"/>
      <c r="C1965"/>
      <c r="D1965"/>
      <c r="E1965"/>
      <c r="F1965"/>
      <c r="G1965"/>
      <c r="I1965"/>
      <c r="J1965"/>
      <c r="K1965"/>
      <c r="L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</row>
    <row r="1966" spans="1:42" x14ac:dyDescent="0.25">
      <c r="A1966"/>
      <c r="B1966"/>
      <c r="C1966"/>
      <c r="D1966"/>
      <c r="E1966"/>
      <c r="F1966"/>
      <c r="G1966"/>
      <c r="I1966"/>
      <c r="J1966"/>
      <c r="K1966"/>
      <c r="L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</row>
    <row r="1967" spans="1:42" x14ac:dyDescent="0.25">
      <c r="A1967"/>
      <c r="B1967"/>
      <c r="C1967"/>
      <c r="D1967"/>
      <c r="E1967"/>
      <c r="F1967"/>
      <c r="G1967"/>
      <c r="I1967"/>
      <c r="J1967"/>
      <c r="K1967"/>
      <c r="L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</row>
    <row r="1968" spans="1:42" x14ac:dyDescent="0.25">
      <c r="A1968"/>
      <c r="B1968"/>
      <c r="C1968"/>
      <c r="D1968"/>
      <c r="E1968"/>
      <c r="F1968"/>
      <c r="G1968"/>
      <c r="I1968"/>
      <c r="J1968"/>
      <c r="K1968"/>
      <c r="L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</row>
    <row r="1969" spans="1:42" x14ac:dyDescent="0.25">
      <c r="A1969"/>
      <c r="B1969"/>
      <c r="C1969"/>
      <c r="D1969"/>
      <c r="E1969"/>
      <c r="F1969"/>
      <c r="G1969"/>
      <c r="I1969"/>
      <c r="J1969"/>
      <c r="K1969"/>
      <c r="L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</row>
    <row r="1970" spans="1:42" x14ac:dyDescent="0.25">
      <c r="A1970"/>
      <c r="B1970"/>
      <c r="C1970"/>
      <c r="D1970"/>
      <c r="E1970"/>
      <c r="F1970"/>
      <c r="G1970"/>
      <c r="I1970"/>
      <c r="J1970"/>
      <c r="K1970"/>
      <c r="L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</row>
    <row r="1971" spans="1:42" x14ac:dyDescent="0.25">
      <c r="A1971"/>
      <c r="B1971"/>
      <c r="C1971"/>
      <c r="D1971"/>
      <c r="E1971"/>
      <c r="F1971"/>
      <c r="G1971"/>
      <c r="I1971"/>
      <c r="J1971"/>
      <c r="K1971"/>
      <c r="L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</row>
    <row r="1972" spans="1:42" x14ac:dyDescent="0.25">
      <c r="A1972"/>
      <c r="B1972"/>
      <c r="C1972"/>
      <c r="D1972"/>
      <c r="E1972"/>
      <c r="F1972"/>
      <c r="G1972"/>
      <c r="I1972"/>
      <c r="J1972"/>
      <c r="K1972"/>
      <c r="L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</row>
    <row r="1973" spans="1:42" x14ac:dyDescent="0.25">
      <c r="A1973"/>
      <c r="B1973"/>
      <c r="C1973"/>
      <c r="D1973"/>
      <c r="E1973"/>
      <c r="F1973"/>
      <c r="G1973"/>
      <c r="I1973"/>
      <c r="J1973"/>
      <c r="K1973"/>
      <c r="L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</row>
    <row r="1974" spans="1:42" x14ac:dyDescent="0.25">
      <c r="A1974"/>
      <c r="B1974"/>
      <c r="C1974"/>
      <c r="D1974"/>
      <c r="E1974"/>
      <c r="F1974"/>
      <c r="G1974"/>
      <c r="I1974"/>
      <c r="J1974"/>
      <c r="K1974"/>
      <c r="L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</row>
    <row r="1975" spans="1:42" x14ac:dyDescent="0.25">
      <c r="A1975"/>
      <c r="B1975"/>
      <c r="C1975"/>
      <c r="D1975"/>
      <c r="E1975"/>
      <c r="F1975"/>
      <c r="G1975"/>
      <c r="I1975"/>
      <c r="J1975"/>
      <c r="K1975"/>
      <c r="L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</row>
    <row r="1976" spans="1:42" x14ac:dyDescent="0.25">
      <c r="A1976"/>
      <c r="B1976"/>
      <c r="C1976"/>
      <c r="D1976"/>
      <c r="E1976"/>
      <c r="F1976"/>
      <c r="G1976"/>
      <c r="I1976"/>
      <c r="J1976"/>
      <c r="K1976"/>
      <c r="L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</row>
    <row r="1977" spans="1:42" x14ac:dyDescent="0.25">
      <c r="A1977"/>
      <c r="B1977"/>
      <c r="C1977"/>
      <c r="D1977"/>
      <c r="E1977"/>
      <c r="F1977"/>
      <c r="G1977"/>
      <c r="I1977"/>
      <c r="J1977"/>
      <c r="K1977"/>
      <c r="L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</row>
    <row r="1978" spans="1:42" x14ac:dyDescent="0.25">
      <c r="A1978"/>
      <c r="B1978"/>
      <c r="C1978"/>
      <c r="D1978"/>
      <c r="E1978"/>
      <c r="F1978"/>
      <c r="G1978"/>
      <c r="I1978"/>
      <c r="J1978"/>
      <c r="K1978"/>
      <c r="L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</row>
    <row r="1979" spans="1:42" x14ac:dyDescent="0.25">
      <c r="A1979"/>
      <c r="B1979"/>
      <c r="C1979"/>
      <c r="D1979"/>
      <c r="E1979"/>
      <c r="F1979"/>
      <c r="G1979"/>
      <c r="I1979"/>
      <c r="J1979"/>
      <c r="K1979"/>
      <c r="L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</row>
    <row r="1980" spans="1:42" x14ac:dyDescent="0.25">
      <c r="A1980"/>
      <c r="B1980"/>
      <c r="C1980"/>
      <c r="D1980"/>
      <c r="E1980"/>
      <c r="F1980"/>
      <c r="G1980"/>
      <c r="I1980"/>
      <c r="J1980"/>
      <c r="K1980"/>
      <c r="L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</row>
    <row r="1981" spans="1:42" x14ac:dyDescent="0.25">
      <c r="A1981"/>
      <c r="B1981"/>
      <c r="C1981"/>
      <c r="D1981"/>
      <c r="E1981"/>
      <c r="F1981"/>
      <c r="G1981"/>
      <c r="I1981"/>
      <c r="J1981"/>
      <c r="K1981"/>
      <c r="L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</row>
    <row r="1982" spans="1:42" x14ac:dyDescent="0.25">
      <c r="A1982"/>
      <c r="B1982"/>
      <c r="C1982"/>
      <c r="D1982"/>
      <c r="E1982"/>
      <c r="F1982"/>
      <c r="G1982"/>
      <c r="I1982"/>
      <c r="J1982"/>
      <c r="K1982"/>
      <c r="L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</row>
    <row r="1983" spans="1:42" x14ac:dyDescent="0.25">
      <c r="A1983"/>
      <c r="B1983"/>
      <c r="C1983"/>
      <c r="D1983"/>
      <c r="E1983"/>
      <c r="F1983"/>
      <c r="G1983"/>
      <c r="I1983"/>
      <c r="J1983"/>
      <c r="K1983"/>
      <c r="L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</row>
    <row r="1984" spans="1:42" x14ac:dyDescent="0.25">
      <c r="A1984"/>
      <c r="B1984"/>
      <c r="C1984"/>
      <c r="D1984"/>
      <c r="E1984"/>
      <c r="F1984"/>
      <c r="G1984"/>
      <c r="I1984"/>
      <c r="J1984"/>
      <c r="K1984"/>
      <c r="L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</row>
    <row r="1985" spans="1:42" x14ac:dyDescent="0.25">
      <c r="A1985"/>
      <c r="B1985"/>
      <c r="C1985"/>
      <c r="D1985"/>
      <c r="E1985"/>
      <c r="F1985"/>
      <c r="G1985"/>
      <c r="I1985"/>
      <c r="J1985"/>
      <c r="K1985"/>
      <c r="L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</row>
    <row r="1986" spans="1:42" x14ac:dyDescent="0.25">
      <c r="A1986"/>
      <c r="B1986"/>
      <c r="C1986"/>
      <c r="D1986"/>
      <c r="E1986"/>
      <c r="F1986"/>
      <c r="G1986"/>
      <c r="I1986"/>
      <c r="J1986"/>
      <c r="K1986"/>
      <c r="L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</row>
    <row r="1987" spans="1:42" x14ac:dyDescent="0.25">
      <c r="A1987"/>
      <c r="B1987"/>
      <c r="C1987"/>
      <c r="D1987"/>
      <c r="E1987"/>
      <c r="F1987"/>
      <c r="G1987"/>
      <c r="I1987"/>
      <c r="J1987"/>
      <c r="K1987"/>
      <c r="L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</row>
    <row r="1988" spans="1:42" x14ac:dyDescent="0.25">
      <c r="A1988"/>
      <c r="B1988"/>
      <c r="C1988"/>
      <c r="D1988"/>
      <c r="E1988"/>
      <c r="F1988"/>
      <c r="G1988"/>
      <c r="I1988"/>
      <c r="J1988"/>
      <c r="K1988"/>
      <c r="L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</row>
    <row r="1989" spans="1:42" x14ac:dyDescent="0.25">
      <c r="A1989"/>
      <c r="B1989"/>
      <c r="C1989"/>
      <c r="D1989"/>
      <c r="E1989"/>
      <c r="F1989"/>
      <c r="G1989"/>
      <c r="I1989"/>
      <c r="J1989"/>
      <c r="K1989"/>
      <c r="L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</row>
    <row r="1990" spans="1:42" x14ac:dyDescent="0.25">
      <c r="A1990"/>
      <c r="B1990"/>
      <c r="C1990"/>
      <c r="D1990"/>
      <c r="E1990"/>
      <c r="F1990"/>
      <c r="G1990"/>
      <c r="I1990"/>
      <c r="J1990"/>
      <c r="K1990"/>
      <c r="L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</row>
    <row r="1991" spans="1:42" x14ac:dyDescent="0.25">
      <c r="A1991"/>
      <c r="B1991"/>
      <c r="C1991"/>
      <c r="D1991"/>
      <c r="E1991"/>
      <c r="F1991"/>
      <c r="G1991"/>
      <c r="I1991"/>
      <c r="J1991"/>
      <c r="K1991"/>
      <c r="L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</row>
    <row r="1992" spans="1:42" x14ac:dyDescent="0.25">
      <c r="A1992"/>
      <c r="B1992"/>
      <c r="C1992"/>
      <c r="D1992"/>
      <c r="E1992"/>
      <c r="F1992"/>
      <c r="G1992"/>
      <c r="I1992"/>
      <c r="J1992"/>
      <c r="K1992"/>
      <c r="L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</row>
    <row r="1993" spans="1:42" x14ac:dyDescent="0.25">
      <c r="A1993"/>
      <c r="B1993"/>
      <c r="C1993"/>
      <c r="D1993"/>
      <c r="E1993"/>
      <c r="F1993"/>
      <c r="G1993"/>
      <c r="I1993"/>
      <c r="J1993"/>
      <c r="K1993"/>
      <c r="L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</row>
    <row r="1994" spans="1:42" x14ac:dyDescent="0.25">
      <c r="A1994"/>
      <c r="B1994"/>
      <c r="C1994"/>
      <c r="D1994"/>
      <c r="E1994"/>
      <c r="F1994"/>
      <c r="G1994"/>
      <c r="I1994"/>
      <c r="J1994"/>
      <c r="K1994"/>
      <c r="L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</row>
    <row r="1995" spans="1:42" x14ac:dyDescent="0.25">
      <c r="A1995"/>
      <c r="B1995"/>
      <c r="C1995"/>
      <c r="D1995"/>
      <c r="E1995"/>
      <c r="F1995"/>
      <c r="G1995"/>
      <c r="I1995"/>
      <c r="J1995"/>
      <c r="K1995"/>
      <c r="L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</row>
    <row r="1996" spans="1:42" x14ac:dyDescent="0.25">
      <c r="A1996"/>
      <c r="B1996"/>
      <c r="C1996"/>
      <c r="D1996"/>
      <c r="E1996"/>
      <c r="F1996"/>
      <c r="G1996"/>
      <c r="I1996"/>
      <c r="J1996"/>
      <c r="K1996"/>
      <c r="L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</row>
    <row r="1997" spans="1:42" x14ac:dyDescent="0.25">
      <c r="A1997"/>
      <c r="B1997"/>
      <c r="C1997"/>
      <c r="D1997"/>
      <c r="E1997"/>
      <c r="F1997"/>
      <c r="G1997"/>
      <c r="I1997"/>
      <c r="J1997"/>
      <c r="K1997"/>
      <c r="L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</row>
    <row r="1998" spans="1:42" x14ac:dyDescent="0.25">
      <c r="A1998"/>
      <c r="B1998"/>
      <c r="C1998"/>
      <c r="D1998"/>
      <c r="E1998"/>
      <c r="F1998"/>
      <c r="G1998"/>
      <c r="I1998"/>
      <c r="J1998"/>
      <c r="K1998"/>
      <c r="L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</row>
    <row r="1999" spans="1:42" x14ac:dyDescent="0.25">
      <c r="A1999"/>
      <c r="B1999"/>
      <c r="C1999"/>
      <c r="D1999"/>
      <c r="E1999"/>
      <c r="F1999"/>
      <c r="G1999"/>
      <c r="I1999"/>
      <c r="J1999"/>
      <c r="K1999"/>
      <c r="L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</row>
    <row r="2000" spans="1:42" x14ac:dyDescent="0.25">
      <c r="A2000"/>
      <c r="B2000"/>
      <c r="C2000"/>
      <c r="D2000"/>
      <c r="E2000"/>
      <c r="F2000"/>
      <c r="G2000"/>
      <c r="I2000"/>
      <c r="J2000"/>
      <c r="K2000"/>
      <c r="L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</row>
    <row r="2001" spans="1:42" x14ac:dyDescent="0.25">
      <c r="A2001"/>
      <c r="B2001"/>
      <c r="C2001"/>
      <c r="D2001"/>
      <c r="E2001"/>
      <c r="F2001"/>
      <c r="G2001"/>
      <c r="I2001"/>
      <c r="J2001"/>
      <c r="K2001"/>
      <c r="L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</row>
  </sheetData>
  <autoFilter ref="A1:AM2001"/>
  <sortState ref="B1431:P1434">
    <sortCondition ref="D1431:D1434"/>
  </sortState>
  <phoneticPr fontId="5" type="noConversion"/>
  <conditionalFormatting sqref="A169:N170 A198:AO1000 A2:AO31 A32:O168 A171:O197 P32:AO197">
    <cfRule type="expression" dxfId="624" priority="4">
      <formula>$B2&lt;&gt;$B3</formula>
    </cfRule>
  </conditionalFormatting>
  <conditionalFormatting sqref="Q2:AO1000">
    <cfRule type="expression" dxfId="623" priority="3" stopIfTrue="1">
      <formula>$B2=""</formula>
    </cfRule>
  </conditionalFormatting>
  <conditionalFormatting sqref="Q2:Z1000">
    <cfRule type="expression" dxfId="622" priority="121" stopIfTrue="1">
      <formula>$V2&gt;=0</formula>
    </cfRule>
    <cfRule type="expression" dxfId="621" priority="122" stopIfTrue="1">
      <formula>$V2&lt;0</formula>
    </cfRule>
  </conditionalFormatting>
  <conditionalFormatting sqref="O169:O170">
    <cfRule type="expression" dxfId="620" priority="124">
      <formula>$B170&lt;&gt;$B171</formula>
    </cfRule>
  </conditionalFormatting>
  <dataValidations count="1">
    <dataValidation type="list" allowBlank="1" showInputMessage="1" showErrorMessage="1" sqref="N589:N1000">
      <formula1>$C$2:$C$6</formula1>
    </dataValidation>
  </dataValidations>
  <pageMargins left="0.7" right="0.7" top="0.75" bottom="0.75" header="0.3" footer="0.3"/>
  <pageSetup paperSize="9" orientation="portrait" horizontalDpi="180" verticalDpi="18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Служебный!$A$2:$A$3</xm:f>
          </x14:formula1>
          <xm:sqref>G2:G1000</xm:sqref>
        </x14:dataValidation>
        <x14:dataValidation type="list" allowBlank="1" showInputMessage="1" showErrorMessage="1">
          <x14:formula1>
            <xm:f>Служебный!$C$2:$C$6</xm:f>
          </x14:formula1>
          <xm:sqref>N2:N587</xm:sqref>
        </x14:dataValidation>
        <x14:dataValidation type="list" allowBlank="1" showInputMessage="1" showErrorMessage="1">
          <x14:formula1>
            <xm:f>Служебный!$G$2:$G$10</xm:f>
          </x14:formula1>
          <xm:sqref>M2:M1000</xm:sqref>
        </x14:dataValidation>
        <x14:dataValidation type="list" allowBlank="1" showInputMessage="1" showErrorMessage="1">
          <x14:formula1>
            <xm:f>Служебный!$E$2:$E$11</xm:f>
          </x14:formula1>
          <xm:sqref>L2:L1000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</sheetPr>
  <dimension ref="A1:CX49"/>
  <sheetViews>
    <sheetView showGridLines="0" tabSelected="1" zoomScale="75" zoomScaleNormal="75" workbookViewId="0">
      <selection activeCell="D1" sqref="D1:O1"/>
    </sheetView>
  </sheetViews>
  <sheetFormatPr defaultColWidth="0" defaultRowHeight="15" x14ac:dyDescent="0.25"/>
  <cols>
    <col min="1" max="1" width="42.7109375" customWidth="1"/>
    <col min="2" max="2" width="15.7109375" customWidth="1"/>
    <col min="3" max="3" width="8.7109375" customWidth="1"/>
    <col min="4" max="4" width="11.42578125" customWidth="1"/>
    <col min="5" max="5" width="14.42578125" customWidth="1"/>
    <col min="6" max="6" width="8.42578125" customWidth="1"/>
    <col min="7" max="7" width="9.85546875" customWidth="1"/>
    <col min="8" max="8" width="8.42578125" customWidth="1"/>
    <col min="9" max="9" width="9.42578125" customWidth="1"/>
    <col min="10" max="10" width="10.5703125" customWidth="1"/>
    <col min="11" max="11" width="14.5703125" customWidth="1"/>
    <col min="12" max="12" width="20.140625" customWidth="1"/>
    <col min="13" max="13" width="18.7109375" customWidth="1"/>
    <col min="14" max="14" width="19.28515625" customWidth="1"/>
    <col min="15" max="15" width="7.7109375" customWidth="1"/>
    <col min="16" max="16" width="8.7109375" customWidth="1"/>
    <col min="17" max="17" width="10.140625" customWidth="1"/>
    <col min="18" max="18" width="13" customWidth="1"/>
    <col min="19" max="19" width="13.85546875" customWidth="1"/>
    <col min="20" max="20" width="8.42578125" customWidth="1"/>
    <col min="21" max="21" width="9.85546875" customWidth="1"/>
    <col min="22" max="22" width="8.42578125" customWidth="1"/>
    <col min="23" max="23" width="9.42578125" customWidth="1"/>
    <col min="24" max="24" width="10.5703125" customWidth="1"/>
    <col min="25" max="25" width="14.5703125" customWidth="1"/>
    <col min="26" max="26" width="20.140625" customWidth="1"/>
    <col min="27" max="27" width="18.7109375" customWidth="1"/>
    <col min="28" max="28" width="19.28515625" customWidth="1"/>
    <col min="29" max="29" width="7.7109375" customWidth="1"/>
    <col min="30" max="30" width="8.140625" customWidth="1"/>
    <col min="31" max="31" width="10.140625" customWidth="1"/>
    <col min="32" max="32" width="13" customWidth="1"/>
    <col min="33" max="33" width="13.85546875" customWidth="1"/>
    <col min="34" max="34" width="10.28515625" customWidth="1"/>
    <col min="35" max="35" width="10.5703125" customWidth="1"/>
    <col min="36" max="36" width="14.5703125" customWidth="1"/>
    <col min="37" max="37" width="8.7109375" customWidth="1"/>
    <col min="38" max="38" width="11.42578125" customWidth="1"/>
    <col min="39" max="39" width="11.7109375" customWidth="1"/>
    <col min="40" max="40" width="9.28515625" customWidth="1"/>
    <col min="41" max="41" width="8.7109375" customWidth="1"/>
    <col min="42" max="42" width="11.42578125" customWidth="1"/>
    <col min="43" max="43" width="11.7109375" customWidth="1"/>
    <col min="44" max="46" width="9.28515625" customWidth="1"/>
    <col min="47" max="47" width="8" customWidth="1"/>
    <col min="48" max="48" width="8.7109375" customWidth="1"/>
    <col min="49" max="49" width="19.42578125" customWidth="1"/>
    <col min="50" max="50" width="11.7109375" customWidth="1"/>
    <col min="51" max="51" width="10.5703125" customWidth="1"/>
    <col min="52" max="52" width="14.5703125" customWidth="1"/>
    <col min="53" max="53" width="21.5703125" customWidth="1"/>
    <col min="54" max="54" width="20.140625" customWidth="1"/>
    <col min="55" max="55" width="20.7109375" customWidth="1"/>
    <col min="56" max="56" width="7.7109375" customWidth="1"/>
    <col min="57" max="57" width="8.7109375" customWidth="1"/>
    <col min="58" max="58" width="30.28515625" customWidth="1"/>
    <col min="59" max="59" width="11.7109375" customWidth="1"/>
    <col min="60" max="60" width="10.5703125" customWidth="1"/>
    <col min="61" max="61" width="14.5703125" customWidth="1"/>
    <col min="62" max="62" width="21.5703125" customWidth="1"/>
    <col min="63" max="63" width="20.140625" customWidth="1"/>
    <col min="64" max="64" width="20.7109375" customWidth="1"/>
    <col min="65" max="65" width="7.7109375" customWidth="1"/>
    <col min="66" max="66" width="8.7109375" customWidth="1"/>
    <col min="67" max="67" width="32.7109375" customWidth="1"/>
    <col min="68" max="68" width="11.7109375" customWidth="1"/>
    <col min="69" max="69" width="10.5703125" customWidth="1"/>
    <col min="70" max="70" width="14.5703125" customWidth="1"/>
    <col min="71" max="71" width="21.5703125" customWidth="1"/>
    <col min="72" max="72" width="20.140625" customWidth="1"/>
    <col min="73" max="73" width="20.7109375" customWidth="1"/>
    <col min="74" max="74" width="7.7109375" customWidth="1"/>
    <col min="75" max="75" width="8.7109375" customWidth="1"/>
    <col min="76" max="76" width="24.85546875" customWidth="1"/>
    <col min="77" max="77" width="14.5703125" customWidth="1"/>
    <col min="78" max="78" width="9.140625" customWidth="1"/>
    <col min="79" max="79" width="9.140625" hidden="1" customWidth="1"/>
    <col min="80" max="80" width="10.7109375" hidden="1" customWidth="1"/>
    <col min="81" max="81" width="14.42578125" hidden="1" customWidth="1"/>
    <col min="82" max="82" width="14.5703125" hidden="1" customWidth="1"/>
    <col min="83" max="85" width="13.85546875" hidden="1" customWidth="1"/>
    <col min="86" max="86" width="11.5703125" hidden="1" customWidth="1"/>
    <col min="87" max="87" width="12.28515625" hidden="1" customWidth="1"/>
    <col min="88" max="88" width="14.7109375" hidden="1" customWidth="1"/>
    <col min="89" max="89" width="10.5703125" hidden="1" customWidth="1"/>
    <col min="90" max="90" width="10.28515625" hidden="1" customWidth="1"/>
    <col min="91" max="91" width="14.140625" hidden="1" customWidth="1"/>
    <col min="92" max="92" width="10.28515625" hidden="1" customWidth="1"/>
    <col min="93" max="93" width="15" hidden="1" customWidth="1"/>
    <col min="94" max="94" width="19.28515625" hidden="1" customWidth="1"/>
    <col min="95" max="95" width="22.7109375" hidden="1" customWidth="1"/>
    <col min="96" max="96" width="14.140625" hidden="1" customWidth="1"/>
    <col min="97" max="97" width="11.42578125" hidden="1" customWidth="1"/>
    <col min="98" max="98" width="11" hidden="1" customWidth="1"/>
    <col min="99" max="99" width="19.140625" hidden="1" customWidth="1"/>
    <col min="100" max="100" width="12.85546875" hidden="1" customWidth="1"/>
    <col min="101" max="101" width="14.5703125" hidden="1" customWidth="1"/>
    <col min="102" max="102" width="13.42578125" hidden="1" customWidth="1"/>
    <col min="103" max="103" width="9.140625" hidden="1" customWidth="1"/>
    <col min="104" max="16384" width="9.140625" hidden="1"/>
  </cols>
  <sheetData>
    <row r="1" spans="1:77" ht="45" customHeight="1" x14ac:dyDescent="0.25">
      <c r="A1" s="248" t="s">
        <v>11975</v>
      </c>
      <c r="B1" s="249"/>
      <c r="D1" s="246" t="s">
        <v>13737</v>
      </c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47"/>
      <c r="Q1" s="262" t="s">
        <v>13738</v>
      </c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4"/>
      <c r="AE1" s="256" t="s">
        <v>12047</v>
      </c>
      <c r="AF1" s="257"/>
      <c r="AG1" s="257"/>
      <c r="AH1" s="257"/>
      <c r="AI1" s="257"/>
      <c r="AJ1" s="258"/>
      <c r="AK1" s="6"/>
      <c r="AL1" s="250" t="s">
        <v>13769</v>
      </c>
      <c r="AM1" s="251"/>
      <c r="AN1" s="252"/>
      <c r="AO1" s="6"/>
      <c r="AP1" s="253" t="s">
        <v>13768</v>
      </c>
      <c r="AQ1" s="254"/>
      <c r="AR1" s="254"/>
      <c r="AS1" s="254"/>
      <c r="AT1" s="254"/>
      <c r="AU1" s="255"/>
      <c r="AV1" s="6"/>
      <c r="AW1" s="259" t="s">
        <v>12046</v>
      </c>
      <c r="AX1" s="260"/>
      <c r="AY1" s="260"/>
      <c r="AZ1" s="260"/>
      <c r="BA1" s="260"/>
      <c r="BB1" s="260"/>
      <c r="BC1" s="260"/>
      <c r="BD1" s="261"/>
      <c r="BE1" s="8"/>
      <c r="BF1" s="262" t="s">
        <v>13767</v>
      </c>
      <c r="BG1" s="263"/>
      <c r="BH1" s="263"/>
      <c r="BI1" s="263"/>
      <c r="BJ1" s="263"/>
      <c r="BK1" s="263"/>
      <c r="BL1" s="263"/>
      <c r="BM1" s="264"/>
      <c r="BO1" s="262" t="s">
        <v>13766</v>
      </c>
      <c r="BP1" s="263"/>
      <c r="BQ1" s="263"/>
      <c r="BR1" s="263"/>
      <c r="BS1" s="263"/>
      <c r="BT1" s="263"/>
      <c r="BU1" s="263"/>
      <c r="BV1" s="264"/>
      <c r="BX1" s="246" t="s">
        <v>13765</v>
      </c>
      <c r="BY1" s="247"/>
    </row>
    <row r="2" spans="1:77" ht="15" customHeight="1" x14ac:dyDescent="0.25">
      <c r="A2" s="59" t="s">
        <v>18</v>
      </c>
      <c r="B2" s="60">
        <f>SUM(Данные!$U$2:$U$65536)</f>
        <v>2978.05</v>
      </c>
      <c r="D2" s="47" t="s">
        <v>0</v>
      </c>
      <c r="E2" s="47" t="s">
        <v>13926</v>
      </c>
      <c r="F2" s="41"/>
      <c r="G2" s="41"/>
      <c r="H2" s="90"/>
      <c r="I2" s="90"/>
      <c r="J2" s="90"/>
      <c r="K2" s="90"/>
      <c r="L2" s="90"/>
      <c r="M2" s="90"/>
      <c r="N2" s="90"/>
      <c r="O2" s="66"/>
      <c r="Q2" s="88"/>
      <c r="R2" s="40"/>
      <c r="S2" s="40"/>
      <c r="T2" s="40"/>
      <c r="U2" s="40"/>
      <c r="V2" s="40"/>
      <c r="W2" s="90"/>
      <c r="X2" s="90"/>
      <c r="Y2" s="90"/>
      <c r="Z2" s="90"/>
      <c r="AA2" s="90"/>
      <c r="AB2" s="90"/>
      <c r="AC2" s="66"/>
      <c r="AE2" s="183"/>
      <c r="AF2" s="90"/>
      <c r="AG2" s="90"/>
      <c r="AH2" s="90"/>
      <c r="AI2" s="90"/>
      <c r="AJ2" s="66"/>
      <c r="AK2" s="6"/>
      <c r="AL2" s="89"/>
      <c r="AM2" s="40"/>
      <c r="AN2" s="51"/>
      <c r="AP2" s="88"/>
      <c r="AQ2" s="90"/>
      <c r="AR2" s="44"/>
      <c r="AS2" s="44"/>
      <c r="AT2" s="44"/>
      <c r="AU2" s="48"/>
      <c r="AV2" s="6"/>
      <c r="AW2" s="47" t="s">
        <v>0</v>
      </c>
      <c r="AX2" s="47" t="s">
        <v>13926</v>
      </c>
      <c r="AY2" s="41"/>
      <c r="AZ2" s="41"/>
      <c r="BA2" s="41"/>
      <c r="BB2" s="41"/>
      <c r="BC2" s="41"/>
      <c r="BD2" s="50"/>
      <c r="BE2" s="8"/>
      <c r="BF2" s="47" t="s">
        <v>0</v>
      </c>
      <c r="BG2" s="47" t="s">
        <v>13926</v>
      </c>
      <c r="BH2" s="41"/>
      <c r="BI2" s="41"/>
      <c r="BJ2" s="41"/>
      <c r="BK2" s="41"/>
      <c r="BL2" s="41"/>
      <c r="BM2" s="50"/>
      <c r="BO2" s="47" t="s">
        <v>0</v>
      </c>
      <c r="BP2" s="47" t="s">
        <v>13926</v>
      </c>
      <c r="BQ2" s="40"/>
      <c r="BR2" s="40"/>
      <c r="BS2" s="40"/>
      <c r="BT2" s="40"/>
      <c r="BU2" s="40"/>
      <c r="BV2" s="51"/>
      <c r="BW2" s="6"/>
      <c r="BX2" s="47" t="s">
        <v>0</v>
      </c>
      <c r="BY2" s="47" t="s">
        <v>13926</v>
      </c>
    </row>
    <row r="3" spans="1:77" ht="15" customHeight="1" x14ac:dyDescent="0.25">
      <c r="A3" s="61" t="s">
        <v>17</v>
      </c>
      <c r="B3" s="62">
        <f>SUM(Данные!$V$2:$V$65536)</f>
        <v>2264.66</v>
      </c>
      <c r="D3" s="45" t="s">
        <v>11979</v>
      </c>
      <c r="E3" s="46" t="s">
        <v>13926</v>
      </c>
      <c r="F3" s="41"/>
      <c r="G3" s="41"/>
      <c r="H3" s="90"/>
      <c r="I3" s="90"/>
      <c r="J3" s="90"/>
      <c r="K3" s="90"/>
      <c r="L3" s="90"/>
      <c r="M3" s="90"/>
      <c r="N3" s="90"/>
      <c r="O3" s="66"/>
      <c r="Q3" s="49"/>
      <c r="R3" s="41"/>
      <c r="S3" s="41"/>
      <c r="T3" s="41"/>
      <c r="U3" s="41"/>
      <c r="V3" s="41"/>
      <c r="W3" s="41"/>
      <c r="X3" s="41"/>
      <c r="Y3" s="41"/>
      <c r="Z3" s="41"/>
      <c r="AA3" s="41"/>
      <c r="AB3" s="90"/>
      <c r="AC3" s="66"/>
      <c r="AE3" s="183"/>
      <c r="AF3" s="90"/>
      <c r="AG3" s="90"/>
      <c r="AH3" s="90"/>
      <c r="AI3" s="90"/>
      <c r="AJ3" s="66"/>
      <c r="AK3" s="9"/>
      <c r="AL3" s="45" t="s">
        <v>11979</v>
      </c>
      <c r="AM3" s="46" t="s">
        <v>13926</v>
      </c>
      <c r="AN3" s="51"/>
      <c r="AP3" s="171" t="s">
        <v>11979</v>
      </c>
      <c r="AQ3" s="172" t="s">
        <v>13926</v>
      </c>
      <c r="AR3" s="44"/>
      <c r="AS3" s="44"/>
      <c r="AT3" s="44"/>
      <c r="AU3" s="48"/>
      <c r="AV3" s="9"/>
      <c r="AW3" s="45" t="s">
        <v>11979</v>
      </c>
      <c r="AX3" s="47" t="s">
        <v>13926</v>
      </c>
      <c r="AY3" s="41"/>
      <c r="AZ3" s="41"/>
      <c r="BA3" s="41"/>
      <c r="BB3" s="41"/>
      <c r="BC3" s="41"/>
      <c r="BD3" s="50"/>
      <c r="BE3" s="9"/>
      <c r="BF3" s="47" t="s">
        <v>11979</v>
      </c>
      <c r="BG3" s="47" t="s">
        <v>13926</v>
      </c>
      <c r="BH3" s="41"/>
      <c r="BI3" s="41"/>
      <c r="BJ3" s="41"/>
      <c r="BK3" s="41"/>
      <c r="BL3" s="41"/>
      <c r="BM3" s="50"/>
      <c r="BO3" s="47" t="s">
        <v>11979</v>
      </c>
      <c r="BP3" s="47" t="s">
        <v>13926</v>
      </c>
      <c r="BQ3" s="41"/>
      <c r="BR3" s="41"/>
      <c r="BS3" s="41"/>
      <c r="BT3" s="41"/>
      <c r="BU3" s="41"/>
      <c r="BV3" s="50"/>
      <c r="BX3" s="45" t="s">
        <v>11979</v>
      </c>
      <c r="BY3" s="46" t="s">
        <v>13926</v>
      </c>
    </row>
    <row r="4" spans="1:77" x14ac:dyDescent="0.25">
      <c r="A4" s="61" t="s">
        <v>13729</v>
      </c>
      <c r="B4" s="221">
        <f>IF($B$2&lt;&gt;0,$B$3/$B$2,0)</f>
        <v>0.76045063044609718</v>
      </c>
      <c r="D4" s="45" t="s">
        <v>11977</v>
      </c>
      <c r="E4" s="46" t="s">
        <v>13926</v>
      </c>
      <c r="F4" s="41"/>
      <c r="G4" s="41"/>
      <c r="H4" s="90"/>
      <c r="I4" s="90"/>
      <c r="J4" s="90"/>
      <c r="K4" s="90"/>
      <c r="L4" s="90"/>
      <c r="M4" s="90"/>
      <c r="N4" s="90"/>
      <c r="O4" s="66"/>
      <c r="Q4" s="47" t="s">
        <v>0</v>
      </c>
      <c r="R4" s="47" t="s">
        <v>13926</v>
      </c>
      <c r="S4" s="40"/>
      <c r="T4" s="40"/>
      <c r="U4" s="40"/>
      <c r="V4" s="40"/>
      <c r="W4" s="90"/>
      <c r="X4" s="90"/>
      <c r="Y4" s="90"/>
      <c r="Z4" s="90"/>
      <c r="AA4" s="90"/>
      <c r="AB4" s="90"/>
      <c r="AC4" s="66"/>
      <c r="AE4" s="45" t="s">
        <v>0</v>
      </c>
      <c r="AF4" s="46" t="s">
        <v>13926</v>
      </c>
      <c r="AG4" s="90"/>
      <c r="AH4" s="90"/>
      <c r="AI4" s="90"/>
      <c r="AJ4" s="66"/>
      <c r="AK4" s="9"/>
      <c r="AL4" s="45" t="s">
        <v>11977</v>
      </c>
      <c r="AM4" s="46" t="s">
        <v>13926</v>
      </c>
      <c r="AN4" s="50"/>
      <c r="AP4" s="171" t="s">
        <v>11977</v>
      </c>
      <c r="AQ4" s="172" t="s">
        <v>13926</v>
      </c>
      <c r="AR4" s="41"/>
      <c r="AS4" s="41"/>
      <c r="AT4" s="41"/>
      <c r="AU4" s="50"/>
      <c r="AV4" s="9"/>
      <c r="AW4" s="45" t="s">
        <v>11977</v>
      </c>
      <c r="AX4" s="47" t="s">
        <v>13926</v>
      </c>
      <c r="AY4" s="40"/>
      <c r="AZ4" s="40"/>
      <c r="BA4" s="40"/>
      <c r="BB4" s="40"/>
      <c r="BC4" s="40"/>
      <c r="BD4" s="51"/>
      <c r="BE4" s="9"/>
      <c r="BF4" s="47" t="s">
        <v>11977</v>
      </c>
      <c r="BG4" s="47" t="s">
        <v>13926</v>
      </c>
      <c r="BH4" s="40"/>
      <c r="BI4" s="40"/>
      <c r="BJ4" s="40"/>
      <c r="BK4" s="40"/>
      <c r="BL4" s="40"/>
      <c r="BM4" s="51"/>
      <c r="BO4" s="47" t="s">
        <v>11977</v>
      </c>
      <c r="BP4" s="47" t="s">
        <v>13926</v>
      </c>
      <c r="BQ4" s="40"/>
      <c r="BR4" s="40"/>
      <c r="BS4" s="40"/>
      <c r="BT4" s="40"/>
      <c r="BU4" s="40"/>
      <c r="BV4" s="51"/>
      <c r="BX4" s="45" t="s">
        <v>11977</v>
      </c>
      <c r="BY4" s="46" t="s">
        <v>13926</v>
      </c>
    </row>
    <row r="5" spans="1:77" ht="15" customHeight="1" x14ac:dyDescent="0.25">
      <c r="A5" s="73" t="s">
        <v>5</v>
      </c>
      <c r="B5" s="136">
        <f>SUM(Данные!$K$2:$K$65536)*2</f>
        <v>57071.56</v>
      </c>
      <c r="D5" s="49"/>
      <c r="E5" s="41"/>
      <c r="F5" s="41"/>
      <c r="G5" s="41"/>
      <c r="H5" s="90"/>
      <c r="I5" s="180"/>
      <c r="J5" s="90"/>
      <c r="K5" s="90"/>
      <c r="L5" s="180"/>
      <c r="M5" s="180"/>
      <c r="N5" s="90"/>
      <c r="O5" s="220"/>
      <c r="Q5" s="49"/>
      <c r="R5" s="41"/>
      <c r="S5" s="41"/>
      <c r="T5" s="41"/>
      <c r="U5" s="41"/>
      <c r="V5" s="41"/>
      <c r="W5" s="90"/>
      <c r="X5" s="180"/>
      <c r="Y5" s="90"/>
      <c r="Z5" s="90"/>
      <c r="AA5" s="90"/>
      <c r="AB5" s="180"/>
      <c r="AC5" s="66"/>
      <c r="AE5" s="183"/>
      <c r="AF5" s="90"/>
      <c r="AG5" s="90"/>
      <c r="AH5" s="90"/>
      <c r="AI5" s="90"/>
      <c r="AJ5" s="66"/>
      <c r="AK5" s="6"/>
      <c r="AL5" s="49"/>
      <c r="AM5" s="41"/>
      <c r="AN5" s="50"/>
      <c r="AP5" s="49"/>
      <c r="AQ5" s="41"/>
      <c r="AR5" s="41"/>
      <c r="AS5" s="41"/>
      <c r="AT5" s="41"/>
      <c r="AU5" s="182"/>
      <c r="AV5" s="6"/>
      <c r="AW5" s="55"/>
      <c r="AX5" s="56"/>
      <c r="AY5" s="56"/>
      <c r="AZ5" s="56"/>
      <c r="BA5" s="184"/>
      <c r="BB5" s="56"/>
      <c r="BC5" s="56"/>
      <c r="BD5" s="194"/>
      <c r="BF5" s="57"/>
      <c r="BG5" s="42"/>
      <c r="BH5" s="42"/>
      <c r="BI5" s="42"/>
      <c r="BJ5" s="185"/>
      <c r="BK5" s="42"/>
      <c r="BL5" s="42"/>
      <c r="BM5" s="195"/>
      <c r="BO5" s="57"/>
      <c r="BP5" s="42"/>
      <c r="BQ5" s="42"/>
      <c r="BR5" s="42"/>
      <c r="BS5" s="185"/>
      <c r="BT5" s="42"/>
      <c r="BU5" s="42"/>
      <c r="BV5" s="195"/>
      <c r="BX5" s="57"/>
      <c r="BY5" s="58"/>
    </row>
    <row r="6" spans="1:77" ht="15" customHeight="1" x14ac:dyDescent="0.25">
      <c r="A6" s="244" t="s">
        <v>12073</v>
      </c>
      <c r="B6" s="245"/>
      <c r="D6" s="53" t="s">
        <v>4</v>
      </c>
      <c r="E6" s="54" t="s">
        <v>13773</v>
      </c>
      <c r="F6" s="54" t="s">
        <v>12022</v>
      </c>
      <c r="G6" s="54" t="s">
        <v>13753</v>
      </c>
      <c r="H6" s="52" t="s">
        <v>11968</v>
      </c>
      <c r="I6" s="54" t="s">
        <v>13754</v>
      </c>
      <c r="J6" s="52" t="s">
        <v>11969</v>
      </c>
      <c r="K6" s="52" t="s">
        <v>11995</v>
      </c>
      <c r="L6" s="54" t="s">
        <v>13734</v>
      </c>
      <c r="M6" s="54" t="s">
        <v>13735</v>
      </c>
      <c r="N6" s="54" t="s">
        <v>13736</v>
      </c>
      <c r="O6" s="54" t="s">
        <v>12023</v>
      </c>
      <c r="Q6" s="52" t="s">
        <v>11977</v>
      </c>
      <c r="R6" s="52" t="s">
        <v>11979</v>
      </c>
      <c r="S6" s="52" t="s">
        <v>11978</v>
      </c>
      <c r="T6" s="54" t="s">
        <v>12022</v>
      </c>
      <c r="U6" s="54" t="s">
        <v>13753</v>
      </c>
      <c r="V6" s="52" t="s">
        <v>11968</v>
      </c>
      <c r="W6" s="54" t="s">
        <v>13754</v>
      </c>
      <c r="X6" s="52" t="s">
        <v>11969</v>
      </c>
      <c r="Y6" s="52" t="s">
        <v>11995</v>
      </c>
      <c r="Z6" s="54" t="s">
        <v>13734</v>
      </c>
      <c r="AA6" s="54" t="s">
        <v>13735</v>
      </c>
      <c r="AB6" s="54" t="s">
        <v>13736</v>
      </c>
      <c r="AC6" s="54" t="s">
        <v>12023</v>
      </c>
      <c r="AE6" s="53" t="s">
        <v>11977</v>
      </c>
      <c r="AF6" s="53" t="s">
        <v>11979</v>
      </c>
      <c r="AG6" s="53" t="s">
        <v>11978</v>
      </c>
      <c r="AH6" s="54" t="s">
        <v>21</v>
      </c>
      <c r="AI6" s="54" t="s">
        <v>11969</v>
      </c>
      <c r="AJ6" s="54" t="s">
        <v>11995</v>
      </c>
      <c r="AK6" s="6"/>
      <c r="AL6" s="53" t="s">
        <v>4</v>
      </c>
      <c r="AM6" s="54" t="s">
        <v>12022</v>
      </c>
      <c r="AN6" s="54" t="s">
        <v>11968</v>
      </c>
      <c r="AP6" s="173" t="s">
        <v>4</v>
      </c>
      <c r="AQ6" s="174" t="s">
        <v>12020</v>
      </c>
      <c r="AR6" s="174" t="s">
        <v>12017</v>
      </c>
      <c r="AS6" s="174" t="s">
        <v>12018</v>
      </c>
      <c r="AT6" s="174" t="s">
        <v>12019</v>
      </c>
      <c r="AU6" s="175" t="s">
        <v>12021</v>
      </c>
      <c r="AV6" s="6"/>
      <c r="AW6" s="53" t="s">
        <v>12030</v>
      </c>
      <c r="AX6" s="54" t="s">
        <v>21</v>
      </c>
      <c r="AY6" s="54" t="s">
        <v>11969</v>
      </c>
      <c r="AZ6" s="54" t="s">
        <v>11995</v>
      </c>
      <c r="BA6" s="54" t="s">
        <v>13730</v>
      </c>
      <c r="BB6" s="54" t="s">
        <v>13731</v>
      </c>
      <c r="BC6" s="54" t="s">
        <v>13732</v>
      </c>
      <c r="BD6" s="54" t="s">
        <v>12023</v>
      </c>
      <c r="BF6" s="53" t="s">
        <v>11967</v>
      </c>
      <c r="BG6" s="54" t="s">
        <v>21</v>
      </c>
      <c r="BH6" s="54" t="s">
        <v>11969</v>
      </c>
      <c r="BI6" s="54" t="s">
        <v>11995</v>
      </c>
      <c r="BJ6" s="54" t="s">
        <v>13730</v>
      </c>
      <c r="BK6" s="54" t="s">
        <v>13731</v>
      </c>
      <c r="BL6" s="54" t="s">
        <v>13732</v>
      </c>
      <c r="BM6" s="54" t="s">
        <v>12023</v>
      </c>
      <c r="BO6" s="53" t="s">
        <v>11982</v>
      </c>
      <c r="BP6" s="54" t="s">
        <v>21</v>
      </c>
      <c r="BQ6" s="54" t="s">
        <v>11969</v>
      </c>
      <c r="BR6" s="54" t="s">
        <v>11995</v>
      </c>
      <c r="BS6" s="54" t="s">
        <v>13730</v>
      </c>
      <c r="BT6" s="54" t="s">
        <v>13731</v>
      </c>
      <c r="BU6" s="54" t="s">
        <v>13732</v>
      </c>
      <c r="BV6" s="54" t="s">
        <v>12023</v>
      </c>
      <c r="BX6" s="52" t="s">
        <v>12028</v>
      </c>
      <c r="BY6" s="52" t="s">
        <v>11995</v>
      </c>
    </row>
    <row r="7" spans="1:77" ht="15" customHeight="1" x14ac:dyDescent="0.25">
      <c r="A7" s="59" t="s">
        <v>6</v>
      </c>
      <c r="B7" s="137">
        <f>COUNT(Данные!$K$2:$K$65536)</f>
        <v>196</v>
      </c>
      <c r="D7" s="236">
        <v>41162</v>
      </c>
      <c r="E7" s="234">
        <v>82.999999999998408</v>
      </c>
      <c r="F7" s="82">
        <v>83</v>
      </c>
      <c r="G7" s="235">
        <v>0.52439954051796145</v>
      </c>
      <c r="H7" s="82">
        <v>70.5</v>
      </c>
      <c r="I7" s="235">
        <v>0.41430323150785275</v>
      </c>
      <c r="J7" s="82">
        <v>12.5</v>
      </c>
      <c r="K7" s="86">
        <v>5</v>
      </c>
      <c r="L7" s="82">
        <v>14.1</v>
      </c>
      <c r="M7" s="82">
        <v>-15.5</v>
      </c>
      <c r="N7" s="82">
        <v>54.5</v>
      </c>
      <c r="O7" s="86">
        <v>1000</v>
      </c>
      <c r="Q7" s="239">
        <v>2012</v>
      </c>
      <c r="R7" s="239" t="s">
        <v>12012</v>
      </c>
      <c r="S7" s="238">
        <v>38</v>
      </c>
      <c r="T7" s="82">
        <v>18</v>
      </c>
      <c r="U7" s="235">
        <v>-1.1737656926465583</v>
      </c>
      <c r="V7" s="82">
        <v>-72</v>
      </c>
      <c r="W7" s="235">
        <v>-3.3008585583395114</v>
      </c>
      <c r="X7" s="82">
        <v>90</v>
      </c>
      <c r="Y7" s="86">
        <v>36</v>
      </c>
      <c r="Z7" s="82">
        <v>-2</v>
      </c>
      <c r="AA7" s="82">
        <v>-368.5</v>
      </c>
      <c r="AB7" s="82">
        <v>79.5</v>
      </c>
      <c r="AC7" s="86">
        <v>7200</v>
      </c>
      <c r="AE7" s="239">
        <v>2012</v>
      </c>
      <c r="AF7" s="239" t="s">
        <v>12012</v>
      </c>
      <c r="AG7" s="238">
        <v>38</v>
      </c>
      <c r="AH7" s="237">
        <v>-72</v>
      </c>
      <c r="AI7" s="237">
        <v>90</v>
      </c>
      <c r="AJ7" s="237">
        <v>36</v>
      </c>
      <c r="AK7" s="6"/>
      <c r="AL7" s="233">
        <v>41162</v>
      </c>
      <c r="AM7" s="82">
        <v>83</v>
      </c>
      <c r="AN7" s="82">
        <v>70.5</v>
      </c>
      <c r="AP7" s="230">
        <v>41162</v>
      </c>
      <c r="AQ7" s="231">
        <v>0</v>
      </c>
      <c r="AR7" s="231">
        <v>100.5</v>
      </c>
      <c r="AS7" s="231">
        <v>54.5</v>
      </c>
      <c r="AT7" s="231">
        <v>70.5</v>
      </c>
      <c r="AU7" s="232">
        <v>1000</v>
      </c>
      <c r="AV7" s="6"/>
      <c r="AW7" s="224" t="s">
        <v>26</v>
      </c>
      <c r="AX7" s="82">
        <v>1457.16</v>
      </c>
      <c r="AY7" s="82">
        <v>615.89449999999999</v>
      </c>
      <c r="AZ7" s="86">
        <v>172</v>
      </c>
      <c r="BA7" s="82">
        <v>8.4718604651162792</v>
      </c>
      <c r="BB7" s="82">
        <v>-417.5</v>
      </c>
      <c r="BC7" s="82">
        <v>349</v>
      </c>
      <c r="BD7" s="86">
        <v>49271.56</v>
      </c>
      <c r="BF7" s="224" t="s">
        <v>12032</v>
      </c>
      <c r="BG7" s="82">
        <v>151.5</v>
      </c>
      <c r="BH7" s="82">
        <v>17.5</v>
      </c>
      <c r="BI7" s="86">
        <v>6</v>
      </c>
      <c r="BJ7" s="82">
        <v>25.25</v>
      </c>
      <c r="BK7" s="82">
        <v>-59</v>
      </c>
      <c r="BL7" s="82">
        <v>87.5</v>
      </c>
      <c r="BM7" s="86">
        <v>1400</v>
      </c>
      <c r="BO7" s="224" t="s">
        <v>11987</v>
      </c>
      <c r="BP7" s="82">
        <v>-38</v>
      </c>
      <c r="BQ7" s="82">
        <v>20</v>
      </c>
      <c r="BR7" s="86">
        <v>2</v>
      </c>
      <c r="BS7" s="82">
        <v>-19</v>
      </c>
      <c r="BT7" s="82">
        <v>-40.5</v>
      </c>
      <c r="BU7" s="82">
        <v>2.5</v>
      </c>
      <c r="BV7" s="86">
        <v>1600</v>
      </c>
      <c r="BX7" s="224">
        <v>-91.5</v>
      </c>
      <c r="BY7" s="86">
        <v>1</v>
      </c>
    </row>
    <row r="8" spans="1:77" ht="15" customHeight="1" x14ac:dyDescent="0.25">
      <c r="A8" s="61" t="s">
        <v>12075</v>
      </c>
      <c r="B8" s="63">
        <f>COUNTIF(Данные!$V$2:$V$65536,"&gt;0")</f>
        <v>107</v>
      </c>
      <c r="D8" s="236">
        <v>41163</v>
      </c>
      <c r="E8" s="234">
        <v>-315.99999999999898</v>
      </c>
      <c r="F8" s="82">
        <v>-316</v>
      </c>
      <c r="G8" s="235">
        <v>-2.6981652331645196</v>
      </c>
      <c r="H8" s="82">
        <v>-348.5</v>
      </c>
      <c r="I8" s="235">
        <v>-3.7151617898473641</v>
      </c>
      <c r="J8" s="82">
        <v>32.5</v>
      </c>
      <c r="K8" s="86">
        <v>13</v>
      </c>
      <c r="L8" s="82">
        <v>-26.807692307692307</v>
      </c>
      <c r="M8" s="82">
        <v>-368.5</v>
      </c>
      <c r="N8" s="82">
        <v>37.5</v>
      </c>
      <c r="O8" s="86">
        <v>2600</v>
      </c>
      <c r="Q8" s="242"/>
      <c r="R8" s="240"/>
      <c r="S8" s="238">
        <v>39</v>
      </c>
      <c r="T8" s="82">
        <v>281</v>
      </c>
      <c r="U8" s="235">
        <v>6.9075646465049916</v>
      </c>
      <c r="V8" s="82">
        <v>206</v>
      </c>
      <c r="W8" s="235">
        <v>0.39605532927444737</v>
      </c>
      <c r="X8" s="82">
        <v>75</v>
      </c>
      <c r="Y8" s="86">
        <v>30</v>
      </c>
      <c r="Z8" s="82">
        <v>6.8666666666666663</v>
      </c>
      <c r="AA8" s="82">
        <v>-30.5</v>
      </c>
      <c r="AB8" s="82">
        <v>87.5</v>
      </c>
      <c r="AC8" s="86">
        <v>6000</v>
      </c>
      <c r="AE8" s="240"/>
      <c r="AF8" s="240"/>
      <c r="AG8" s="238">
        <v>39</v>
      </c>
      <c r="AH8" s="237">
        <v>206</v>
      </c>
      <c r="AI8" s="237">
        <v>75</v>
      </c>
      <c r="AJ8" s="237">
        <v>30</v>
      </c>
      <c r="AK8" s="6"/>
      <c r="AL8" s="233">
        <v>41163</v>
      </c>
      <c r="AM8" s="82">
        <v>-233</v>
      </c>
      <c r="AN8" s="82">
        <v>-278</v>
      </c>
      <c r="AP8" s="230">
        <v>41163</v>
      </c>
      <c r="AQ8" s="231">
        <v>70.5</v>
      </c>
      <c r="AR8" s="231">
        <v>88.5</v>
      </c>
      <c r="AS8" s="231">
        <v>-317</v>
      </c>
      <c r="AT8" s="231">
        <v>-278</v>
      </c>
      <c r="AU8" s="232">
        <v>2600</v>
      </c>
      <c r="AV8" s="6"/>
      <c r="AW8" s="225" t="s">
        <v>32</v>
      </c>
      <c r="AX8" s="85">
        <v>807.5</v>
      </c>
      <c r="AY8" s="85">
        <v>97.5</v>
      </c>
      <c r="AZ8" s="87">
        <v>24</v>
      </c>
      <c r="BA8" s="85">
        <v>33.645833333333336</v>
      </c>
      <c r="BB8" s="85">
        <v>-47.5</v>
      </c>
      <c r="BC8" s="85">
        <v>502.5</v>
      </c>
      <c r="BD8" s="87">
        <v>7800</v>
      </c>
      <c r="BF8" s="224" t="s">
        <v>12033</v>
      </c>
      <c r="BG8" s="82">
        <v>385.5</v>
      </c>
      <c r="BH8" s="82">
        <v>12.5</v>
      </c>
      <c r="BI8" s="86">
        <v>3</v>
      </c>
      <c r="BJ8" s="82">
        <v>128.5</v>
      </c>
      <c r="BK8" s="82">
        <v>101.5</v>
      </c>
      <c r="BL8" s="82">
        <v>169.5</v>
      </c>
      <c r="BM8" s="86">
        <v>1000</v>
      </c>
      <c r="BO8" s="224" t="s">
        <v>11984</v>
      </c>
      <c r="BP8" s="82">
        <v>225.5</v>
      </c>
      <c r="BQ8" s="82">
        <v>102.5</v>
      </c>
      <c r="BR8" s="86">
        <v>36</v>
      </c>
      <c r="BS8" s="82">
        <v>6.2638888888888893</v>
      </c>
      <c r="BT8" s="82">
        <v>-368.5</v>
      </c>
      <c r="BU8" s="82">
        <v>109.5</v>
      </c>
      <c r="BV8" s="86">
        <v>8200</v>
      </c>
      <c r="BX8" s="224">
        <v>-17</v>
      </c>
      <c r="BY8" s="86">
        <v>1</v>
      </c>
    </row>
    <row r="9" spans="1:77" ht="15" customHeight="1" x14ac:dyDescent="0.25">
      <c r="A9" s="61" t="s">
        <v>12076</v>
      </c>
      <c r="B9" s="63">
        <f>COUNTIF(Данные!$V$2:$V$65536,"&lt;0")</f>
        <v>89</v>
      </c>
      <c r="D9" s="236">
        <v>41164</v>
      </c>
      <c r="E9" s="234">
        <v>70.000000000000824</v>
      </c>
      <c r="F9" s="82">
        <v>70</v>
      </c>
      <c r="G9" s="235">
        <v>0</v>
      </c>
      <c r="H9" s="82">
        <v>47.5</v>
      </c>
      <c r="I9" s="235">
        <v>0</v>
      </c>
      <c r="J9" s="82">
        <v>22.5</v>
      </c>
      <c r="K9" s="86">
        <v>9</v>
      </c>
      <c r="L9" s="82">
        <v>5.2777777777777777</v>
      </c>
      <c r="M9" s="82">
        <v>-66.5</v>
      </c>
      <c r="N9" s="82">
        <v>53.5</v>
      </c>
      <c r="O9" s="86">
        <v>1800</v>
      </c>
      <c r="Q9" s="242"/>
      <c r="R9" s="240"/>
      <c r="S9" s="238">
        <v>40</v>
      </c>
      <c r="T9" s="82">
        <v>-157</v>
      </c>
      <c r="U9" s="235">
        <v>-0.53044718553649151</v>
      </c>
      <c r="V9" s="82">
        <v>-237</v>
      </c>
      <c r="W9" s="235">
        <v>-2.1057085922375611</v>
      </c>
      <c r="X9" s="82">
        <v>80</v>
      </c>
      <c r="Y9" s="86">
        <v>26</v>
      </c>
      <c r="Z9" s="82">
        <v>-9.115384615384615</v>
      </c>
      <c r="AA9" s="82">
        <v>-86.5</v>
      </c>
      <c r="AB9" s="82">
        <v>42.5</v>
      </c>
      <c r="AC9" s="86">
        <v>6400</v>
      </c>
      <c r="AE9" s="240"/>
      <c r="AF9" s="240"/>
      <c r="AG9" s="238">
        <v>40</v>
      </c>
      <c r="AH9" s="237">
        <v>-237</v>
      </c>
      <c r="AI9" s="237">
        <v>80</v>
      </c>
      <c r="AJ9" s="237">
        <v>26</v>
      </c>
      <c r="AK9" s="6"/>
      <c r="AL9" s="233">
        <v>41164</v>
      </c>
      <c r="AM9" s="82">
        <v>-163</v>
      </c>
      <c r="AN9" s="82">
        <v>-230.5</v>
      </c>
      <c r="AP9" s="230">
        <v>41164</v>
      </c>
      <c r="AQ9" s="231">
        <v>-278</v>
      </c>
      <c r="AR9" s="231">
        <v>-230.5</v>
      </c>
      <c r="AS9" s="231">
        <v>-339</v>
      </c>
      <c r="AT9" s="231">
        <v>-230.5</v>
      </c>
      <c r="AU9" s="232">
        <v>1800</v>
      </c>
      <c r="AV9" s="6"/>
      <c r="BF9" s="224" t="s">
        <v>11989</v>
      </c>
      <c r="BG9" s="82">
        <v>621</v>
      </c>
      <c r="BH9" s="82">
        <v>160</v>
      </c>
      <c r="BI9" s="86">
        <v>34</v>
      </c>
      <c r="BJ9" s="82">
        <v>18.264705882352942</v>
      </c>
      <c r="BK9" s="82">
        <v>-72.5</v>
      </c>
      <c r="BL9" s="82">
        <v>207</v>
      </c>
      <c r="BM9" s="86">
        <v>12800</v>
      </c>
      <c r="BO9" s="224" t="s">
        <v>11985</v>
      </c>
      <c r="BP9" s="82">
        <v>3771.5</v>
      </c>
      <c r="BQ9" s="82">
        <v>287.5</v>
      </c>
      <c r="BR9" s="86">
        <v>76</v>
      </c>
      <c r="BS9" s="82">
        <v>49.625</v>
      </c>
      <c r="BT9" s="82">
        <v>-86.5</v>
      </c>
      <c r="BU9" s="82">
        <v>502.5</v>
      </c>
      <c r="BV9" s="86">
        <v>23000</v>
      </c>
      <c r="BX9" s="224">
        <v>-8</v>
      </c>
      <c r="BY9" s="86">
        <v>1</v>
      </c>
    </row>
    <row r="10" spans="1:77" ht="15" customHeight="1" x14ac:dyDescent="0.25">
      <c r="A10" s="61" t="s">
        <v>12026</v>
      </c>
      <c r="B10" s="64">
        <f>IF($B$7&gt;0,$B$8/$B$7,0)</f>
        <v>0.54591836734693877</v>
      </c>
      <c r="D10" s="236">
        <v>41165</v>
      </c>
      <c r="E10" s="234">
        <v>181.00000000000307</v>
      </c>
      <c r="F10" s="82">
        <v>181</v>
      </c>
      <c r="G10" s="235">
        <v>1</v>
      </c>
      <c r="H10" s="82">
        <v>158.5</v>
      </c>
      <c r="I10" s="235">
        <v>0</v>
      </c>
      <c r="J10" s="82">
        <v>22.5</v>
      </c>
      <c r="K10" s="86">
        <v>9</v>
      </c>
      <c r="L10" s="82">
        <v>17.611111111111111</v>
      </c>
      <c r="M10" s="82">
        <v>-12.5</v>
      </c>
      <c r="N10" s="82">
        <v>79.5</v>
      </c>
      <c r="O10" s="86">
        <v>1800</v>
      </c>
      <c r="Q10" s="242"/>
      <c r="R10" s="239" t="s">
        <v>12013</v>
      </c>
      <c r="S10" s="238">
        <v>41</v>
      </c>
      <c r="T10" s="82">
        <v>332</v>
      </c>
      <c r="U10" s="235">
        <v>1.4234243231237227</v>
      </c>
      <c r="V10" s="82">
        <v>289.5</v>
      </c>
      <c r="W10" s="235">
        <v>5.2287948597512273</v>
      </c>
      <c r="X10" s="82">
        <v>42.5</v>
      </c>
      <c r="Y10" s="86">
        <v>17</v>
      </c>
      <c r="Z10" s="82">
        <v>17.029411764705884</v>
      </c>
      <c r="AA10" s="82">
        <v>-20.5</v>
      </c>
      <c r="AB10" s="82">
        <v>121.5</v>
      </c>
      <c r="AC10" s="86">
        <v>3400</v>
      </c>
      <c r="AE10" s="240"/>
      <c r="AF10" s="239" t="s">
        <v>12013</v>
      </c>
      <c r="AG10" s="238">
        <v>41</v>
      </c>
      <c r="AH10" s="237">
        <v>289.5</v>
      </c>
      <c r="AI10" s="237">
        <v>42.5</v>
      </c>
      <c r="AJ10" s="237">
        <v>17</v>
      </c>
      <c r="AK10" s="6"/>
      <c r="AL10" s="233">
        <v>41165</v>
      </c>
      <c r="AM10" s="82">
        <v>18</v>
      </c>
      <c r="AN10" s="82">
        <v>-72</v>
      </c>
      <c r="AP10" s="230">
        <v>41165</v>
      </c>
      <c r="AQ10" s="231">
        <v>-230.5</v>
      </c>
      <c r="AR10" s="231">
        <v>-72</v>
      </c>
      <c r="AS10" s="231">
        <v>-209</v>
      </c>
      <c r="AT10" s="231">
        <v>-72</v>
      </c>
      <c r="AU10" s="232">
        <v>1800</v>
      </c>
      <c r="AV10" s="6"/>
      <c r="BF10" s="224" t="s">
        <v>11988</v>
      </c>
      <c r="BG10" s="82">
        <v>-99</v>
      </c>
      <c r="BH10" s="82">
        <v>30</v>
      </c>
      <c r="BI10" s="86">
        <v>9</v>
      </c>
      <c r="BJ10" s="82">
        <v>-11</v>
      </c>
      <c r="BK10" s="82">
        <v>-46.5</v>
      </c>
      <c r="BL10" s="82">
        <v>37.5</v>
      </c>
      <c r="BM10" s="86">
        <v>2400</v>
      </c>
      <c r="BO10" s="224" t="s">
        <v>11983</v>
      </c>
      <c r="BP10" s="82">
        <v>-1817.8400000000001</v>
      </c>
      <c r="BQ10" s="82">
        <v>275.89449999999999</v>
      </c>
      <c r="BR10" s="86">
        <v>71</v>
      </c>
      <c r="BS10" s="82">
        <v>-25.603380281690143</v>
      </c>
      <c r="BT10" s="82">
        <v>-417.5</v>
      </c>
      <c r="BU10" s="82">
        <v>349</v>
      </c>
      <c r="BV10" s="86">
        <v>22071.559999999998</v>
      </c>
      <c r="BX10" s="224">
        <v>-5.5</v>
      </c>
      <c r="BY10" s="86">
        <v>1</v>
      </c>
    </row>
    <row r="11" spans="1:77" ht="15" customHeight="1" x14ac:dyDescent="0.25">
      <c r="A11" s="61" t="s">
        <v>12027</v>
      </c>
      <c r="B11" s="64">
        <f>IF($B$7&gt;0,$B$9/$B$7,0)</f>
        <v>0.45408163265306123</v>
      </c>
      <c r="D11" s="236">
        <v>41169</v>
      </c>
      <c r="E11" s="234">
        <v>70.00000000000135</v>
      </c>
      <c r="F11" s="82">
        <v>70</v>
      </c>
      <c r="G11" s="235">
        <v>5.1303731498853447</v>
      </c>
      <c r="H11" s="82">
        <v>50</v>
      </c>
      <c r="I11" s="235">
        <v>0</v>
      </c>
      <c r="J11" s="82">
        <v>20</v>
      </c>
      <c r="K11" s="86">
        <v>8</v>
      </c>
      <c r="L11" s="82">
        <v>6.25</v>
      </c>
      <c r="M11" s="82">
        <v>-15.5</v>
      </c>
      <c r="N11" s="82">
        <v>36.5</v>
      </c>
      <c r="O11" s="86">
        <v>1600</v>
      </c>
      <c r="Q11" s="242"/>
      <c r="R11" s="240"/>
      <c r="S11" s="238">
        <v>43</v>
      </c>
      <c r="T11" s="82">
        <v>219</v>
      </c>
      <c r="U11" s="235">
        <v>0.39919317942142224</v>
      </c>
      <c r="V11" s="82">
        <v>171.5</v>
      </c>
      <c r="W11" s="235">
        <v>0.74809345285970941</v>
      </c>
      <c r="X11" s="82">
        <v>47.5</v>
      </c>
      <c r="Y11" s="86">
        <v>19</v>
      </c>
      <c r="Z11" s="82">
        <v>9.026315789473685</v>
      </c>
      <c r="AA11" s="82">
        <v>-37.5</v>
      </c>
      <c r="AB11" s="82">
        <v>48.5</v>
      </c>
      <c r="AC11" s="86">
        <v>3800</v>
      </c>
      <c r="AE11" s="240"/>
      <c r="AF11" s="240"/>
      <c r="AG11" s="238">
        <v>43</v>
      </c>
      <c r="AH11" s="237">
        <v>171.5</v>
      </c>
      <c r="AI11" s="237">
        <v>47.5</v>
      </c>
      <c r="AJ11" s="237">
        <v>19</v>
      </c>
      <c r="AK11" s="6"/>
      <c r="AL11" s="233">
        <v>41169</v>
      </c>
      <c r="AM11" s="82">
        <v>88</v>
      </c>
      <c r="AN11" s="82">
        <v>-22</v>
      </c>
      <c r="AP11" s="230">
        <v>41169</v>
      </c>
      <c r="AQ11" s="231">
        <v>-72</v>
      </c>
      <c r="AR11" s="231">
        <v>-22</v>
      </c>
      <c r="AS11" s="231">
        <v>-87.5</v>
      </c>
      <c r="AT11" s="231">
        <v>-22</v>
      </c>
      <c r="AU11" s="232">
        <v>1600</v>
      </c>
      <c r="AV11" s="6"/>
      <c r="BF11" s="224" t="s">
        <v>11994</v>
      </c>
      <c r="BG11" s="82">
        <v>-70</v>
      </c>
      <c r="BH11" s="82">
        <v>80</v>
      </c>
      <c r="BI11" s="86">
        <v>22</v>
      </c>
      <c r="BJ11" s="82">
        <v>-3.1818181818181817</v>
      </c>
      <c r="BK11" s="82">
        <v>-86.5</v>
      </c>
      <c r="BL11" s="82">
        <v>103</v>
      </c>
      <c r="BM11" s="86">
        <v>6400</v>
      </c>
      <c r="BO11" s="225" t="s">
        <v>13927</v>
      </c>
      <c r="BP11" s="85">
        <v>123.5</v>
      </c>
      <c r="BQ11" s="85">
        <v>27.5</v>
      </c>
      <c r="BR11" s="87">
        <v>11</v>
      </c>
      <c r="BS11" s="85">
        <v>11.227272727272727</v>
      </c>
      <c r="BT11" s="85">
        <v>-20.5</v>
      </c>
      <c r="BU11" s="85">
        <v>46.5</v>
      </c>
      <c r="BV11" s="87">
        <v>2200</v>
      </c>
      <c r="BX11" s="224">
        <v>-3</v>
      </c>
      <c r="BY11" s="86">
        <v>1</v>
      </c>
    </row>
    <row r="12" spans="1:77" ht="15" customHeight="1" x14ac:dyDescent="0.25">
      <c r="A12" s="61" t="s">
        <v>12068</v>
      </c>
      <c r="B12" s="63">
        <f>MaxConsecutive(Данные!$V$2:$V$65536,TRUE)</f>
        <v>9</v>
      </c>
      <c r="D12" s="236">
        <v>41170</v>
      </c>
      <c r="E12" s="234">
        <v>-11.999999999999744</v>
      </c>
      <c r="F12" s="82">
        <v>-12</v>
      </c>
      <c r="G12" s="235">
        <v>0.19212826269504374</v>
      </c>
      <c r="H12" s="82">
        <v>-39.5</v>
      </c>
      <c r="I12" s="235">
        <v>-2.648998060762767</v>
      </c>
      <c r="J12" s="82">
        <v>27.5</v>
      </c>
      <c r="K12" s="86">
        <v>11</v>
      </c>
      <c r="L12" s="82">
        <v>-3.5909090909090908</v>
      </c>
      <c r="M12" s="82">
        <v>-30.5</v>
      </c>
      <c r="N12" s="82">
        <v>80.5</v>
      </c>
      <c r="O12" s="86">
        <v>2200</v>
      </c>
      <c r="Q12" s="242"/>
      <c r="R12" s="240"/>
      <c r="S12" s="238">
        <v>44</v>
      </c>
      <c r="T12" s="82">
        <v>459</v>
      </c>
      <c r="U12" s="235">
        <v>0.55103598350996075</v>
      </c>
      <c r="V12" s="82">
        <v>441.5</v>
      </c>
      <c r="W12" s="235">
        <v>0.92358396966950052</v>
      </c>
      <c r="X12" s="82">
        <v>17.5</v>
      </c>
      <c r="Y12" s="86">
        <v>5</v>
      </c>
      <c r="Z12" s="82">
        <v>88.3</v>
      </c>
      <c r="AA12" s="82">
        <v>-3.5</v>
      </c>
      <c r="AB12" s="82">
        <v>169.5</v>
      </c>
      <c r="AC12" s="86">
        <v>1400</v>
      </c>
      <c r="AE12" s="240"/>
      <c r="AF12" s="240"/>
      <c r="AG12" s="238">
        <v>44</v>
      </c>
      <c r="AH12" s="237">
        <v>441.5</v>
      </c>
      <c r="AI12" s="237">
        <v>17.5</v>
      </c>
      <c r="AJ12" s="237">
        <v>5</v>
      </c>
      <c r="AK12" s="6"/>
      <c r="AL12" s="233">
        <v>41170</v>
      </c>
      <c r="AM12" s="82">
        <v>76</v>
      </c>
      <c r="AN12" s="82">
        <v>-61.5</v>
      </c>
      <c r="AP12" s="230">
        <v>41170</v>
      </c>
      <c r="AQ12" s="231">
        <v>-22</v>
      </c>
      <c r="AR12" s="231">
        <v>58.5</v>
      </c>
      <c r="AS12" s="231">
        <v>-61.5</v>
      </c>
      <c r="AT12" s="231">
        <v>-61.5</v>
      </c>
      <c r="AU12" s="232">
        <v>2200</v>
      </c>
      <c r="AV12" s="6"/>
      <c r="BF12" s="224" t="s">
        <v>11993</v>
      </c>
      <c r="BG12" s="82">
        <v>1102.5</v>
      </c>
      <c r="BH12" s="82">
        <v>102.5</v>
      </c>
      <c r="BI12" s="86">
        <v>28</v>
      </c>
      <c r="BJ12" s="82">
        <v>39.375</v>
      </c>
      <c r="BK12" s="82">
        <v>-37.5</v>
      </c>
      <c r="BL12" s="82">
        <v>502.5</v>
      </c>
      <c r="BM12" s="86">
        <v>8200</v>
      </c>
      <c r="BX12" s="224">
        <v>-2</v>
      </c>
      <c r="BY12" s="86">
        <v>2</v>
      </c>
    </row>
    <row r="13" spans="1:77" ht="15" customHeight="1" x14ac:dyDescent="0.25">
      <c r="A13" s="61" t="s">
        <v>12069</v>
      </c>
      <c r="B13" s="63">
        <f>MaxConsecutive(Данные!$V$2:$V$65536,FALSE)</f>
        <v>12</v>
      </c>
      <c r="D13" s="236">
        <v>41171</v>
      </c>
      <c r="E13" s="234">
        <v>42.000000000000171</v>
      </c>
      <c r="F13" s="82">
        <v>42</v>
      </c>
      <c r="G13" s="235">
        <v>0.52358937885253676</v>
      </c>
      <c r="H13" s="82">
        <v>37</v>
      </c>
      <c r="I13" s="235">
        <v>0</v>
      </c>
      <c r="J13" s="82">
        <v>5</v>
      </c>
      <c r="K13" s="86">
        <v>2</v>
      </c>
      <c r="L13" s="82">
        <v>18.5</v>
      </c>
      <c r="M13" s="82">
        <v>4.5</v>
      </c>
      <c r="N13" s="82">
        <v>32.5</v>
      </c>
      <c r="O13" s="86">
        <v>400</v>
      </c>
      <c r="Q13" s="242"/>
      <c r="R13" s="239" t="s">
        <v>12014</v>
      </c>
      <c r="S13" s="238">
        <v>45</v>
      </c>
      <c r="T13" s="82">
        <v>328.05</v>
      </c>
      <c r="U13" s="235">
        <v>0.26158858687754039</v>
      </c>
      <c r="V13" s="82">
        <v>297.15999999999997</v>
      </c>
      <c r="W13" s="235">
        <v>0.33568122874832235</v>
      </c>
      <c r="X13" s="82">
        <v>30.894500000000001</v>
      </c>
      <c r="Y13" s="86">
        <v>7</v>
      </c>
      <c r="Z13" s="82">
        <v>42.451428571428565</v>
      </c>
      <c r="AA13" s="82">
        <v>-59</v>
      </c>
      <c r="AB13" s="82">
        <v>119</v>
      </c>
      <c r="AC13" s="86">
        <v>2471.56</v>
      </c>
      <c r="AE13" s="240"/>
      <c r="AF13" s="239" t="s">
        <v>12014</v>
      </c>
      <c r="AG13" s="238">
        <v>45</v>
      </c>
      <c r="AH13" s="237">
        <v>297.15999999999997</v>
      </c>
      <c r="AI13" s="237">
        <v>30.894500000000001</v>
      </c>
      <c r="AJ13" s="237">
        <v>7</v>
      </c>
      <c r="AL13" s="233">
        <v>41171</v>
      </c>
      <c r="AM13" s="82">
        <v>118</v>
      </c>
      <c r="AN13" s="82">
        <v>-24.5</v>
      </c>
      <c r="AP13" s="230">
        <v>41171</v>
      </c>
      <c r="AQ13" s="231">
        <v>-61.5</v>
      </c>
      <c r="AR13" s="231">
        <v>-24.5</v>
      </c>
      <c r="AS13" s="231">
        <v>-29</v>
      </c>
      <c r="AT13" s="231">
        <v>-24.5</v>
      </c>
      <c r="AU13" s="232">
        <v>400</v>
      </c>
      <c r="AV13" s="6"/>
      <c r="BF13" s="224" t="s">
        <v>11991</v>
      </c>
      <c r="BG13" s="82">
        <v>-61.339999999999975</v>
      </c>
      <c r="BH13" s="82">
        <v>178.39449999999999</v>
      </c>
      <c r="BI13" s="86">
        <v>47</v>
      </c>
      <c r="BJ13" s="82">
        <v>-1.3051063829787228</v>
      </c>
      <c r="BK13" s="82">
        <v>-417.5</v>
      </c>
      <c r="BL13" s="82">
        <v>165</v>
      </c>
      <c r="BM13" s="86">
        <v>14271.560000000001</v>
      </c>
      <c r="BX13" s="224">
        <v>-1.5</v>
      </c>
      <c r="BY13" s="86">
        <v>12</v>
      </c>
    </row>
    <row r="14" spans="1:77" ht="15" customHeight="1" x14ac:dyDescent="0.25">
      <c r="A14" s="61" t="s">
        <v>9</v>
      </c>
      <c r="B14" s="62">
        <f>IF(MAX(Данные!$V$2:$V$65536)&gt;0,MAX(Данные!$V$2:$V$65536),0)</f>
        <v>502.5</v>
      </c>
      <c r="D14" s="236">
        <v>41172</v>
      </c>
      <c r="E14" s="234">
        <v>61.000000000002075</v>
      </c>
      <c r="F14" s="82">
        <v>61</v>
      </c>
      <c r="G14" s="235">
        <v>0.47120580632667325</v>
      </c>
      <c r="H14" s="82">
        <v>53.5</v>
      </c>
      <c r="I14" s="235">
        <v>0.65714285714285714</v>
      </c>
      <c r="J14" s="82">
        <v>7.5</v>
      </c>
      <c r="K14" s="86">
        <v>3</v>
      </c>
      <c r="L14" s="82">
        <v>17.833333333333332</v>
      </c>
      <c r="M14" s="82">
        <v>1.5</v>
      </c>
      <c r="N14" s="82">
        <v>40.5</v>
      </c>
      <c r="O14" s="86">
        <v>600</v>
      </c>
      <c r="Q14" s="242"/>
      <c r="R14" s="240"/>
      <c r="S14" s="238">
        <v>46</v>
      </c>
      <c r="T14" s="82">
        <v>499</v>
      </c>
      <c r="U14" s="235">
        <v>0.33285310534838186</v>
      </c>
      <c r="V14" s="82">
        <v>451.5</v>
      </c>
      <c r="W14" s="235">
        <v>0.4144046671201943</v>
      </c>
      <c r="X14" s="82">
        <v>47.5</v>
      </c>
      <c r="Y14" s="86">
        <v>7</v>
      </c>
      <c r="Z14" s="82">
        <v>64.5</v>
      </c>
      <c r="AA14" s="82">
        <v>-118.5</v>
      </c>
      <c r="AB14" s="82">
        <v>349</v>
      </c>
      <c r="AC14" s="86">
        <v>3800</v>
      </c>
      <c r="AE14" s="240"/>
      <c r="AF14" s="240"/>
      <c r="AG14" s="238">
        <v>46</v>
      </c>
      <c r="AH14" s="237">
        <v>451.5</v>
      </c>
      <c r="AI14" s="237">
        <v>47.5</v>
      </c>
      <c r="AJ14" s="237">
        <v>7</v>
      </c>
      <c r="AL14" s="233">
        <v>41172</v>
      </c>
      <c r="AM14" s="82">
        <v>179</v>
      </c>
      <c r="AN14" s="82">
        <v>29</v>
      </c>
      <c r="AP14" s="230">
        <v>41172</v>
      </c>
      <c r="AQ14" s="231">
        <v>-24.5</v>
      </c>
      <c r="AR14" s="231">
        <v>29</v>
      </c>
      <c r="AS14" s="231">
        <v>-23</v>
      </c>
      <c r="AT14" s="231">
        <v>29</v>
      </c>
      <c r="AU14" s="232">
        <v>600</v>
      </c>
      <c r="AV14" s="6"/>
      <c r="BF14" s="224" t="s">
        <v>11992</v>
      </c>
      <c r="BG14" s="82">
        <v>77</v>
      </c>
      <c r="BH14" s="82">
        <v>95</v>
      </c>
      <c r="BI14" s="86">
        <v>33</v>
      </c>
      <c r="BJ14" s="82">
        <v>2.3333333333333335</v>
      </c>
      <c r="BK14" s="82">
        <v>-368.5</v>
      </c>
      <c r="BL14" s="82">
        <v>349</v>
      </c>
      <c r="BM14" s="86">
        <v>7600</v>
      </c>
      <c r="BX14" s="224">
        <v>-1</v>
      </c>
      <c r="BY14" s="86">
        <v>48</v>
      </c>
    </row>
    <row r="15" spans="1:77" ht="15" customHeight="1" x14ac:dyDescent="0.25">
      <c r="A15" s="61" t="s">
        <v>10</v>
      </c>
      <c r="B15" s="62">
        <f>IF(MIN(Данные!$V$2:$V$65536)&lt;0,MIN(Данные!$V$2:$V$65536),0)</f>
        <v>-417.5</v>
      </c>
      <c r="D15" s="236">
        <v>41173</v>
      </c>
      <c r="E15" s="234">
        <v>119.99999999999957</v>
      </c>
      <c r="F15" s="82">
        <v>120</v>
      </c>
      <c r="G15" s="235">
        <v>0.59026804874539307</v>
      </c>
      <c r="H15" s="82">
        <v>105</v>
      </c>
      <c r="I15" s="235">
        <v>2.3879105328943573</v>
      </c>
      <c r="J15" s="82">
        <v>15</v>
      </c>
      <c r="K15" s="86">
        <v>6</v>
      </c>
      <c r="L15" s="82">
        <v>17.5</v>
      </c>
      <c r="M15" s="82">
        <v>-1.5</v>
      </c>
      <c r="N15" s="82">
        <v>87.5</v>
      </c>
      <c r="O15" s="86">
        <v>1200</v>
      </c>
      <c r="Q15" s="242"/>
      <c r="R15" s="240"/>
      <c r="S15" s="238">
        <v>47</v>
      </c>
      <c r="T15" s="82">
        <v>157</v>
      </c>
      <c r="U15" s="235">
        <v>0.14335641087682238</v>
      </c>
      <c r="V15" s="82">
        <v>102</v>
      </c>
      <c r="W15" s="235">
        <v>0.1824762141654151</v>
      </c>
      <c r="X15" s="82">
        <v>55</v>
      </c>
      <c r="Y15" s="86">
        <v>9</v>
      </c>
      <c r="Z15" s="82">
        <v>11.333333333333334</v>
      </c>
      <c r="AA15" s="82">
        <v>-417.5</v>
      </c>
      <c r="AB15" s="82">
        <v>502.5</v>
      </c>
      <c r="AC15" s="86">
        <v>4400</v>
      </c>
      <c r="AE15" s="240"/>
      <c r="AF15" s="240"/>
      <c r="AG15" s="238">
        <v>47</v>
      </c>
      <c r="AH15" s="237">
        <v>102</v>
      </c>
      <c r="AI15" s="237">
        <v>55</v>
      </c>
      <c r="AJ15" s="237">
        <v>9</v>
      </c>
      <c r="AL15" s="233">
        <v>41173</v>
      </c>
      <c r="AM15" s="82">
        <v>299</v>
      </c>
      <c r="AN15" s="82">
        <v>134</v>
      </c>
      <c r="AP15" s="230">
        <v>41173</v>
      </c>
      <c r="AQ15" s="231">
        <v>29</v>
      </c>
      <c r="AR15" s="231">
        <v>135.5</v>
      </c>
      <c r="AS15" s="231">
        <v>40.5</v>
      </c>
      <c r="AT15" s="231">
        <v>134</v>
      </c>
      <c r="AU15" s="232">
        <v>1200</v>
      </c>
      <c r="AV15" s="6"/>
      <c r="BF15" s="225" t="s">
        <v>13927</v>
      </c>
      <c r="BG15" s="85">
        <v>157.5</v>
      </c>
      <c r="BH15" s="85">
        <v>37.5</v>
      </c>
      <c r="BI15" s="87">
        <v>14</v>
      </c>
      <c r="BJ15" s="85">
        <v>11.25</v>
      </c>
      <c r="BK15" s="85">
        <v>-20.5</v>
      </c>
      <c r="BL15" s="85">
        <v>49</v>
      </c>
      <c r="BM15" s="87">
        <v>3000</v>
      </c>
      <c r="BX15" s="224">
        <v>-0.5</v>
      </c>
      <c r="BY15" s="86">
        <v>5</v>
      </c>
    </row>
    <row r="16" spans="1:77" ht="15" customHeight="1" x14ac:dyDescent="0.25">
      <c r="A16" s="61" t="s">
        <v>7</v>
      </c>
      <c r="B16" s="62">
        <f>IF($B$8&gt;0,$B$20/$B$8,0)</f>
        <v>48.67289719626168</v>
      </c>
      <c r="D16" s="236">
        <v>41176</v>
      </c>
      <c r="E16" s="234">
        <v>-115.99999999999756</v>
      </c>
      <c r="F16" s="82">
        <v>-87</v>
      </c>
      <c r="G16" s="235">
        <v>-0.22480350545634456</v>
      </c>
      <c r="H16" s="82">
        <v>-159.5</v>
      </c>
      <c r="I16" s="235">
        <v>-2.1057085922375611</v>
      </c>
      <c r="J16" s="82">
        <v>72.5</v>
      </c>
      <c r="K16" s="86">
        <v>24</v>
      </c>
      <c r="L16" s="82">
        <v>-6.645833333333333</v>
      </c>
      <c r="M16" s="82">
        <v>-43</v>
      </c>
      <c r="N16" s="82">
        <v>42.5</v>
      </c>
      <c r="O16" s="86">
        <v>5800</v>
      </c>
      <c r="Q16" s="242"/>
      <c r="R16" s="240"/>
      <c r="S16" s="238">
        <v>48</v>
      </c>
      <c r="T16" s="82">
        <v>117</v>
      </c>
      <c r="U16" s="235">
        <v>5.4773998735984639E-2</v>
      </c>
      <c r="V16" s="82">
        <v>109.5</v>
      </c>
      <c r="W16" s="235">
        <v>6.6357201725893253E-2</v>
      </c>
      <c r="X16" s="82">
        <v>7.5</v>
      </c>
      <c r="Y16" s="86">
        <v>1</v>
      </c>
      <c r="Z16" s="82">
        <v>109.5</v>
      </c>
      <c r="AA16" s="82">
        <v>109.5</v>
      </c>
      <c r="AB16" s="82">
        <v>109.5</v>
      </c>
      <c r="AC16" s="86">
        <v>600</v>
      </c>
      <c r="AE16" s="240"/>
      <c r="AF16" s="240"/>
      <c r="AG16" s="238">
        <v>48</v>
      </c>
      <c r="AH16" s="237">
        <v>109.5</v>
      </c>
      <c r="AI16" s="237">
        <v>7.5</v>
      </c>
      <c r="AJ16" s="237">
        <v>1</v>
      </c>
      <c r="AL16" s="233">
        <v>41176</v>
      </c>
      <c r="AM16" s="82">
        <v>212</v>
      </c>
      <c r="AN16" s="82">
        <v>-25.5</v>
      </c>
      <c r="AP16" s="230">
        <v>41176</v>
      </c>
      <c r="AQ16" s="231">
        <v>134</v>
      </c>
      <c r="AR16" s="231">
        <v>115.5</v>
      </c>
      <c r="AS16" s="231">
        <v>-55</v>
      </c>
      <c r="AT16" s="231">
        <v>-25.5</v>
      </c>
      <c r="AU16" s="232">
        <v>5800</v>
      </c>
      <c r="AV16" s="6"/>
      <c r="BF16" s="6"/>
      <c r="BG16" s="6"/>
      <c r="BH16" s="6"/>
      <c r="BI16" s="6"/>
      <c r="BJ16" s="6"/>
      <c r="BK16" s="6"/>
      <c r="BL16" s="6"/>
      <c r="BM16" s="6"/>
      <c r="BX16" s="224">
        <v>0</v>
      </c>
      <c r="BY16" s="86">
        <v>30</v>
      </c>
    </row>
    <row r="17" spans="1:77" ht="15" customHeight="1" x14ac:dyDescent="0.25">
      <c r="A17" s="61" t="s">
        <v>8</v>
      </c>
      <c r="B17" s="62">
        <f>IF($B$9&gt;0,$B$21/$B$9,0)</f>
        <v>-33.071235955056181</v>
      </c>
      <c r="D17" s="236">
        <v>41177</v>
      </c>
      <c r="E17" s="234">
        <v>-76.999999999998892</v>
      </c>
      <c r="F17" s="82">
        <v>-70</v>
      </c>
      <c r="G17" s="235">
        <v>-0.30564368008014697</v>
      </c>
      <c r="H17" s="82">
        <v>-77.5</v>
      </c>
      <c r="I17" s="235">
        <v>0</v>
      </c>
      <c r="J17" s="82">
        <v>7.5</v>
      </c>
      <c r="K17" s="86">
        <v>2</v>
      </c>
      <c r="L17" s="82">
        <v>-38.75</v>
      </c>
      <c r="M17" s="82">
        <v>-86.5</v>
      </c>
      <c r="N17" s="82">
        <v>9</v>
      </c>
      <c r="O17" s="86">
        <v>600</v>
      </c>
      <c r="Q17" s="242"/>
      <c r="R17" s="240"/>
      <c r="S17" s="238">
        <v>49</v>
      </c>
      <c r="T17" s="82">
        <v>127</v>
      </c>
      <c r="U17" s="235">
        <v>5.5833765070647912E-2</v>
      </c>
      <c r="V17" s="82">
        <v>107</v>
      </c>
      <c r="W17" s="235">
        <v>6.05906629676033E-2</v>
      </c>
      <c r="X17" s="82">
        <v>20</v>
      </c>
      <c r="Y17" s="86">
        <v>5</v>
      </c>
      <c r="Z17" s="82">
        <v>21.4</v>
      </c>
      <c r="AA17" s="82">
        <v>-25</v>
      </c>
      <c r="AB17" s="82">
        <v>64.5</v>
      </c>
      <c r="AC17" s="86">
        <v>1600</v>
      </c>
      <c r="AE17" s="240"/>
      <c r="AF17" s="240"/>
      <c r="AG17" s="238">
        <v>49</v>
      </c>
      <c r="AH17" s="237">
        <v>107</v>
      </c>
      <c r="AI17" s="237">
        <v>20</v>
      </c>
      <c r="AJ17" s="237">
        <v>5</v>
      </c>
      <c r="AL17" s="233">
        <v>41177</v>
      </c>
      <c r="AM17" s="82">
        <v>142</v>
      </c>
      <c r="AN17" s="82">
        <v>-103</v>
      </c>
      <c r="AP17" s="230">
        <v>41177</v>
      </c>
      <c r="AQ17" s="231">
        <v>-25.5</v>
      </c>
      <c r="AR17" s="231">
        <v>-16.5</v>
      </c>
      <c r="AS17" s="231">
        <v>-103</v>
      </c>
      <c r="AT17" s="231">
        <v>-103</v>
      </c>
      <c r="AU17" s="232">
        <v>600</v>
      </c>
      <c r="AV17" s="6"/>
      <c r="AW17" s="43"/>
      <c r="AY17" s="43"/>
      <c r="AZ17" s="43"/>
      <c r="BA17" s="43"/>
      <c r="BB17" s="43"/>
      <c r="BC17" s="43"/>
      <c r="BD17" s="43"/>
      <c r="BX17" s="224">
        <v>0.5</v>
      </c>
      <c r="BY17" s="86">
        <v>17</v>
      </c>
    </row>
    <row r="18" spans="1:77" ht="15" customHeight="1" x14ac:dyDescent="0.25">
      <c r="A18" s="61" t="s">
        <v>24</v>
      </c>
      <c r="B18" s="62">
        <f>IF($B$7&gt;0,$B$3/$B$7,0)</f>
        <v>11.55438775510204</v>
      </c>
      <c r="D18" s="236">
        <v>41183</v>
      </c>
      <c r="E18" s="234">
        <v>152.00000000000031</v>
      </c>
      <c r="F18" s="82">
        <v>152</v>
      </c>
      <c r="G18" s="235">
        <v>0.86366697893247502</v>
      </c>
      <c r="H18" s="82">
        <v>127</v>
      </c>
      <c r="I18" s="235">
        <v>-0.1864406779661017</v>
      </c>
      <c r="J18" s="82">
        <v>25</v>
      </c>
      <c r="K18" s="86">
        <v>10</v>
      </c>
      <c r="L18" s="82">
        <v>12.7</v>
      </c>
      <c r="M18" s="82">
        <v>-20.5</v>
      </c>
      <c r="N18" s="82">
        <v>46.5</v>
      </c>
      <c r="O18" s="86">
        <v>2000</v>
      </c>
      <c r="Q18" s="242"/>
      <c r="R18" s="239" t="s">
        <v>12015</v>
      </c>
      <c r="S18" s="238">
        <v>50</v>
      </c>
      <c r="T18" s="82">
        <v>164</v>
      </c>
      <c r="U18" s="235">
        <v>7.2034106227342548E-2</v>
      </c>
      <c r="V18" s="82">
        <v>119</v>
      </c>
      <c r="W18" s="235">
        <v>7.0195932125493715E-2</v>
      </c>
      <c r="X18" s="82">
        <v>45</v>
      </c>
      <c r="Y18" s="86">
        <v>7</v>
      </c>
      <c r="Z18" s="82">
        <v>17</v>
      </c>
      <c r="AA18" s="82">
        <v>-127.5</v>
      </c>
      <c r="AB18" s="82">
        <v>165</v>
      </c>
      <c r="AC18" s="86">
        <v>3600</v>
      </c>
      <c r="AE18" s="240"/>
      <c r="AF18" s="239" t="s">
        <v>12015</v>
      </c>
      <c r="AG18" s="238">
        <v>50</v>
      </c>
      <c r="AH18" s="237">
        <v>119</v>
      </c>
      <c r="AI18" s="237">
        <v>45</v>
      </c>
      <c r="AJ18" s="237">
        <v>7</v>
      </c>
      <c r="AL18" s="233">
        <v>41183</v>
      </c>
      <c r="AM18" s="82">
        <v>294</v>
      </c>
      <c r="AN18" s="82">
        <v>24</v>
      </c>
      <c r="AP18" s="230">
        <v>41183</v>
      </c>
      <c r="AQ18" s="231">
        <v>-103</v>
      </c>
      <c r="AR18" s="231">
        <v>29.5</v>
      </c>
      <c r="AS18" s="231">
        <v>-150.5</v>
      </c>
      <c r="AT18" s="231">
        <v>24</v>
      </c>
      <c r="AU18" s="232">
        <v>2000</v>
      </c>
      <c r="AV18" s="6"/>
      <c r="AW18" s="43"/>
      <c r="AY18" s="43"/>
      <c r="AZ18" s="43"/>
      <c r="BA18" s="43"/>
      <c r="BB18" s="43"/>
      <c r="BC18" s="43"/>
      <c r="BD18" s="43"/>
      <c r="BX18" s="224">
        <v>1</v>
      </c>
      <c r="BY18" s="86">
        <v>13</v>
      </c>
    </row>
    <row r="19" spans="1:77" ht="15" customHeight="1" x14ac:dyDescent="0.25">
      <c r="A19" s="61" t="s">
        <v>12048</v>
      </c>
      <c r="B19" s="62">
        <f>IF($B$17&lt;0,$B$16/ABS($B$17),0)</f>
        <v>1.4717592430596838</v>
      </c>
      <c r="D19" s="236">
        <v>41184</v>
      </c>
      <c r="E19" s="234">
        <v>108.99999999999928</v>
      </c>
      <c r="F19" s="82">
        <v>109</v>
      </c>
      <c r="G19" s="235">
        <v>0.38588354001887837</v>
      </c>
      <c r="H19" s="82">
        <v>104</v>
      </c>
      <c r="I19" s="235">
        <v>4.9422250859106533</v>
      </c>
      <c r="J19" s="82">
        <v>5</v>
      </c>
      <c r="K19" s="86">
        <v>2</v>
      </c>
      <c r="L19" s="82">
        <v>52</v>
      </c>
      <c r="M19" s="82">
        <v>-17.5</v>
      </c>
      <c r="N19" s="82">
        <v>121.5</v>
      </c>
      <c r="O19" s="86">
        <v>400</v>
      </c>
      <c r="Q19" s="243"/>
      <c r="R19" s="241"/>
      <c r="S19" s="186">
        <v>51</v>
      </c>
      <c r="T19" s="85">
        <v>434</v>
      </c>
      <c r="U19" s="207">
        <v>0.16584223922412594</v>
      </c>
      <c r="V19" s="85">
        <v>279</v>
      </c>
      <c r="W19" s="207">
        <v>0.14605647875730926</v>
      </c>
      <c r="X19" s="85">
        <v>155</v>
      </c>
      <c r="Y19" s="87">
        <v>27</v>
      </c>
      <c r="Z19" s="85">
        <v>10.333333333333334</v>
      </c>
      <c r="AA19" s="85">
        <v>-72.5</v>
      </c>
      <c r="AB19" s="85">
        <v>207</v>
      </c>
      <c r="AC19" s="87">
        <v>12400</v>
      </c>
      <c r="AE19" s="241"/>
      <c r="AF19" s="241"/>
      <c r="AG19" s="186">
        <v>51</v>
      </c>
      <c r="AH19" s="179">
        <v>279</v>
      </c>
      <c r="AI19" s="179">
        <v>155</v>
      </c>
      <c r="AJ19" s="179">
        <v>27</v>
      </c>
      <c r="AL19" s="233">
        <v>41184</v>
      </c>
      <c r="AM19" s="82">
        <v>403</v>
      </c>
      <c r="AN19" s="82">
        <v>128</v>
      </c>
      <c r="AP19" s="230">
        <v>41184</v>
      </c>
      <c r="AQ19" s="231">
        <v>24</v>
      </c>
      <c r="AR19" s="231">
        <v>145.5</v>
      </c>
      <c r="AS19" s="231">
        <v>128</v>
      </c>
      <c r="AT19" s="231">
        <v>128</v>
      </c>
      <c r="AU19" s="232">
        <v>400</v>
      </c>
      <c r="AV19" s="6"/>
      <c r="AW19" s="43"/>
      <c r="AY19" s="43"/>
      <c r="AZ19" s="43"/>
      <c r="BA19" s="43"/>
      <c r="BB19" s="43"/>
      <c r="BC19" s="43"/>
      <c r="BD19" s="43"/>
      <c r="BX19" s="224">
        <v>1.5</v>
      </c>
      <c r="BY19" s="86">
        <v>13</v>
      </c>
    </row>
    <row r="20" spans="1:77" ht="15" customHeight="1" x14ac:dyDescent="0.25">
      <c r="A20" s="61" t="s">
        <v>22</v>
      </c>
      <c r="B20" s="62">
        <f>SUMIF(Данные!$V$2:$V$65536,"&gt;0",Данные!$V$2:$V$65536)</f>
        <v>5208</v>
      </c>
      <c r="D20" s="236">
        <v>41185</v>
      </c>
      <c r="E20" s="234">
        <v>71.000000000000085</v>
      </c>
      <c r="F20" s="82">
        <v>71</v>
      </c>
      <c r="G20" s="235">
        <v>0.17387380417236925</v>
      </c>
      <c r="H20" s="82">
        <v>58.5</v>
      </c>
      <c r="I20" s="235">
        <v>0.47301045180667534</v>
      </c>
      <c r="J20" s="82">
        <v>12.5</v>
      </c>
      <c r="K20" s="86">
        <v>5</v>
      </c>
      <c r="L20" s="82">
        <v>11.7</v>
      </c>
      <c r="M20" s="82">
        <v>-13.5</v>
      </c>
      <c r="N20" s="82">
        <v>59.5</v>
      </c>
      <c r="O20" s="86">
        <v>1000</v>
      </c>
      <c r="Q20" s="6"/>
      <c r="R20" s="6"/>
      <c r="S20" s="6"/>
      <c r="T20" s="6"/>
      <c r="AL20" s="233">
        <v>41185</v>
      </c>
      <c r="AM20" s="82">
        <v>474</v>
      </c>
      <c r="AN20" s="82">
        <v>186.5</v>
      </c>
      <c r="AP20" s="230">
        <v>41185</v>
      </c>
      <c r="AQ20" s="231">
        <v>128</v>
      </c>
      <c r="AR20" s="231">
        <v>186.5</v>
      </c>
      <c r="AS20" s="231">
        <v>119.5</v>
      </c>
      <c r="AT20" s="231">
        <v>186.5</v>
      </c>
      <c r="AU20" s="232">
        <v>1000</v>
      </c>
      <c r="AV20" s="6"/>
      <c r="AW20" s="43"/>
      <c r="AY20" s="43"/>
      <c r="AZ20" s="43"/>
      <c r="BA20" s="43"/>
      <c r="BB20" s="43"/>
      <c r="BC20" s="43"/>
      <c r="BD20" s="43"/>
      <c r="BX20" s="224">
        <v>2</v>
      </c>
      <c r="BY20" s="86">
        <v>10</v>
      </c>
    </row>
    <row r="21" spans="1:77" ht="15" customHeight="1" x14ac:dyDescent="0.25">
      <c r="A21" s="61" t="s">
        <v>23</v>
      </c>
      <c r="B21" s="62">
        <f>SUMIF(Данные!$V$2:$V$65536,"&lt;0",Данные!$V$2:$V$65536)</f>
        <v>-2943.34</v>
      </c>
      <c r="D21" s="236">
        <v>41197</v>
      </c>
      <c r="E21" s="234">
        <v>141.00000000000037</v>
      </c>
      <c r="F21" s="82">
        <v>141</v>
      </c>
      <c r="G21" s="235">
        <v>0.27544632286557175</v>
      </c>
      <c r="H21" s="82">
        <v>123.5</v>
      </c>
      <c r="I21" s="235">
        <v>0.58874137342641919</v>
      </c>
      <c r="J21" s="82">
        <v>17.5</v>
      </c>
      <c r="K21" s="86">
        <v>7</v>
      </c>
      <c r="L21" s="82">
        <v>17.642857142857142</v>
      </c>
      <c r="M21" s="82">
        <v>-22.5</v>
      </c>
      <c r="N21" s="82">
        <v>48.5</v>
      </c>
      <c r="O21" s="86">
        <v>1400</v>
      </c>
      <c r="Q21" s="6"/>
      <c r="R21" s="6"/>
      <c r="S21" s="6"/>
      <c r="T21" s="6"/>
      <c r="AL21" s="233">
        <v>41197</v>
      </c>
      <c r="AM21" s="82">
        <v>615</v>
      </c>
      <c r="AN21" s="82">
        <v>310</v>
      </c>
      <c r="AP21" s="230">
        <v>41197</v>
      </c>
      <c r="AQ21" s="231">
        <v>186.5</v>
      </c>
      <c r="AR21" s="231">
        <v>310</v>
      </c>
      <c r="AS21" s="231">
        <v>164</v>
      </c>
      <c r="AT21" s="231">
        <v>310</v>
      </c>
      <c r="AU21" s="232">
        <v>1400</v>
      </c>
      <c r="AV21" s="6"/>
      <c r="AW21" s="43"/>
      <c r="AY21" s="43"/>
      <c r="AZ21" s="43"/>
      <c r="BA21" s="43"/>
      <c r="BB21" s="43"/>
      <c r="BC21" s="43"/>
      <c r="BD21" s="43"/>
      <c r="BX21" s="224">
        <v>2.5</v>
      </c>
      <c r="BY21" s="86">
        <v>9</v>
      </c>
    </row>
    <row r="22" spans="1:77" ht="15" customHeight="1" x14ac:dyDescent="0.25">
      <c r="A22" s="61" t="s">
        <v>12070</v>
      </c>
      <c r="B22" s="62">
        <f>DrawDown(Данные!$Z$2:$Z$65536,TRUE)</f>
        <v>-555</v>
      </c>
      <c r="D22" s="236">
        <v>41198</v>
      </c>
      <c r="E22" s="234">
        <v>78.000000000000114</v>
      </c>
      <c r="F22" s="82">
        <v>78</v>
      </c>
      <c r="G22" s="235">
        <v>0.12374685655585047</v>
      </c>
      <c r="H22" s="82">
        <v>48</v>
      </c>
      <c r="I22" s="235">
        <v>0.15935207943329008</v>
      </c>
      <c r="J22" s="82">
        <v>30</v>
      </c>
      <c r="K22" s="86">
        <v>12</v>
      </c>
      <c r="L22" s="82">
        <v>4</v>
      </c>
      <c r="M22" s="82">
        <v>-37.5</v>
      </c>
      <c r="N22" s="82">
        <v>19.5</v>
      </c>
      <c r="O22" s="86">
        <v>2400</v>
      </c>
      <c r="Q22" s="6"/>
      <c r="R22" s="6"/>
      <c r="S22" s="6"/>
      <c r="T22" s="6"/>
      <c r="AL22" s="233">
        <v>41198</v>
      </c>
      <c r="AM22" s="82">
        <v>693</v>
      </c>
      <c r="AN22" s="82">
        <v>358</v>
      </c>
      <c r="AP22" s="230">
        <v>41198</v>
      </c>
      <c r="AQ22" s="231">
        <v>310</v>
      </c>
      <c r="AR22" s="231">
        <v>358</v>
      </c>
      <c r="AS22" s="231">
        <v>291.5</v>
      </c>
      <c r="AT22" s="231">
        <v>358</v>
      </c>
      <c r="AU22" s="232">
        <v>2400</v>
      </c>
      <c r="AV22" s="6"/>
      <c r="AW22" s="43"/>
      <c r="AY22" s="43"/>
      <c r="AZ22" s="43"/>
      <c r="BA22" s="43"/>
      <c r="BB22" s="43"/>
      <c r="BC22" s="43"/>
      <c r="BD22" s="43"/>
      <c r="BX22" s="224">
        <v>3</v>
      </c>
      <c r="BY22" s="86">
        <v>10</v>
      </c>
    </row>
    <row r="23" spans="1:77" ht="15" customHeight="1" x14ac:dyDescent="0.25">
      <c r="A23" s="61" t="s">
        <v>12072</v>
      </c>
      <c r="B23" s="62">
        <f>DrawDown(Данные!$Z$2:$Z$65536,FALSE)</f>
        <v>-121.57489795918367</v>
      </c>
      <c r="D23" s="236">
        <v>41208</v>
      </c>
      <c r="E23" s="234">
        <v>340.99999999999932</v>
      </c>
      <c r="F23" s="82">
        <v>459</v>
      </c>
      <c r="G23" s="235">
        <v>0.55103598350996075</v>
      </c>
      <c r="H23" s="82">
        <v>441.5</v>
      </c>
      <c r="I23" s="235">
        <v>0.92358396966950052</v>
      </c>
      <c r="J23" s="82">
        <v>17.5</v>
      </c>
      <c r="K23" s="86">
        <v>5</v>
      </c>
      <c r="L23" s="82">
        <v>88.3</v>
      </c>
      <c r="M23" s="82">
        <v>-3.5</v>
      </c>
      <c r="N23" s="82">
        <v>169.5</v>
      </c>
      <c r="O23" s="86">
        <v>1400</v>
      </c>
      <c r="Q23" s="6"/>
      <c r="R23" s="6"/>
      <c r="S23" s="6"/>
      <c r="T23" s="6"/>
      <c r="AL23" s="233">
        <v>41208</v>
      </c>
      <c r="AM23" s="82">
        <v>1152</v>
      </c>
      <c r="AN23" s="82">
        <v>799.5</v>
      </c>
      <c r="AP23" s="230">
        <v>41208</v>
      </c>
      <c r="AQ23" s="231">
        <v>358</v>
      </c>
      <c r="AR23" s="231">
        <v>803</v>
      </c>
      <c r="AS23" s="231">
        <v>527.5</v>
      </c>
      <c r="AT23" s="231">
        <v>799.5</v>
      </c>
      <c r="AU23" s="232">
        <v>1400</v>
      </c>
      <c r="AV23" s="6"/>
      <c r="AW23" s="43"/>
      <c r="AY23" s="43"/>
      <c r="AZ23" s="43"/>
      <c r="BA23" s="43"/>
      <c r="BB23" s="43"/>
      <c r="BC23" s="43"/>
      <c r="BD23" s="43"/>
      <c r="BX23" s="224">
        <v>4</v>
      </c>
      <c r="BY23" s="86">
        <v>4</v>
      </c>
    </row>
    <row r="24" spans="1:77" ht="15" customHeight="1" x14ac:dyDescent="0.25">
      <c r="A24" s="61" t="s">
        <v>12077</v>
      </c>
      <c r="B24" s="64">
        <f>IF($B$3&gt;0,$B$22/$B$3,0)</f>
        <v>-0.24506990011745694</v>
      </c>
      <c r="D24" s="236">
        <v>41214</v>
      </c>
      <c r="E24" s="234">
        <v>169.99999999999994</v>
      </c>
      <c r="F24" s="82">
        <v>328.05</v>
      </c>
      <c r="G24" s="235">
        <v>0.26158858687754039</v>
      </c>
      <c r="H24" s="82">
        <v>297.15999999999997</v>
      </c>
      <c r="I24" s="235">
        <v>0.33568122874832235</v>
      </c>
      <c r="J24" s="82">
        <v>30.894500000000001</v>
      </c>
      <c r="K24" s="86">
        <v>7</v>
      </c>
      <c r="L24" s="82">
        <v>42.451428571428565</v>
      </c>
      <c r="M24" s="82">
        <v>-59</v>
      </c>
      <c r="N24" s="82">
        <v>119</v>
      </c>
      <c r="O24" s="86">
        <v>2471.56</v>
      </c>
      <c r="Q24" s="6"/>
      <c r="R24" s="6"/>
      <c r="S24" s="6"/>
      <c r="T24" s="6"/>
      <c r="AL24" s="233">
        <v>41214</v>
      </c>
      <c r="AM24" s="82">
        <v>1480.05</v>
      </c>
      <c r="AN24" s="82">
        <v>1096.6599999999999</v>
      </c>
      <c r="AP24" s="230">
        <v>41214</v>
      </c>
      <c r="AQ24" s="231">
        <v>799.5</v>
      </c>
      <c r="AR24" s="231">
        <v>1096.6599999999999</v>
      </c>
      <c r="AS24" s="231">
        <v>848.5</v>
      </c>
      <c r="AT24" s="231">
        <v>1096.6599999999999</v>
      </c>
      <c r="AU24" s="232">
        <v>2471.56</v>
      </c>
      <c r="AV24" s="6"/>
      <c r="AW24" s="43"/>
      <c r="AY24" s="43"/>
      <c r="AZ24" s="43"/>
      <c r="BA24" s="43"/>
      <c r="BB24" s="43"/>
      <c r="BC24" s="43"/>
      <c r="BD24" s="43"/>
      <c r="BX24" s="224">
        <v>4.5</v>
      </c>
      <c r="BY24" s="86">
        <v>6</v>
      </c>
    </row>
    <row r="25" spans="1:77" ht="15" customHeight="1" x14ac:dyDescent="0.25">
      <c r="A25" s="61" t="s">
        <v>12078</v>
      </c>
      <c r="B25" s="64">
        <f>IF($B$3&gt;0,$B$23/$B$3,0)</f>
        <v>-5.3683510089454343E-2</v>
      </c>
      <c r="D25" s="236">
        <v>41219</v>
      </c>
      <c r="E25" s="234">
        <v>53.999999999999915</v>
      </c>
      <c r="F25" s="82">
        <v>108</v>
      </c>
      <c r="G25" s="235">
        <v>7.2970507753116448E-2</v>
      </c>
      <c r="H25" s="82">
        <v>103</v>
      </c>
      <c r="I25" s="235">
        <v>9.392154359600971E-2</v>
      </c>
      <c r="J25" s="82">
        <v>5</v>
      </c>
      <c r="K25" s="86">
        <v>1</v>
      </c>
      <c r="L25" s="82">
        <v>103</v>
      </c>
      <c r="M25" s="82">
        <v>103</v>
      </c>
      <c r="N25" s="82">
        <v>103</v>
      </c>
      <c r="O25" s="86">
        <v>400</v>
      </c>
      <c r="Q25" s="6"/>
      <c r="R25" s="6"/>
      <c r="S25" s="6"/>
      <c r="AL25" s="233">
        <v>41219</v>
      </c>
      <c r="AM25" s="82">
        <v>1588.05</v>
      </c>
      <c r="AN25" s="82">
        <v>1199.6599999999999</v>
      </c>
      <c r="AP25" s="230">
        <v>41219</v>
      </c>
      <c r="AQ25" s="231">
        <v>1096.6599999999999</v>
      </c>
      <c r="AR25" s="231">
        <v>1199.6599999999999</v>
      </c>
      <c r="AS25" s="231">
        <v>1199.6599999999999</v>
      </c>
      <c r="AT25" s="231">
        <v>1199.6599999999999</v>
      </c>
      <c r="AU25" s="232">
        <v>400</v>
      </c>
      <c r="AV25" s="6"/>
      <c r="AW25" s="43"/>
      <c r="AY25" s="43"/>
      <c r="AZ25" s="43"/>
      <c r="BA25" s="43"/>
      <c r="BB25" s="43"/>
      <c r="BC25" s="43"/>
      <c r="BD25" s="43"/>
      <c r="BX25" s="224">
        <v>5</v>
      </c>
      <c r="BY25" s="86">
        <v>3</v>
      </c>
    </row>
    <row r="26" spans="1:77" ht="15" customHeight="1" x14ac:dyDescent="0.25">
      <c r="A26" s="61" t="s">
        <v>12071</v>
      </c>
      <c r="B26" s="62">
        <f>IF($B$22&lt;0,$B$3/ABS($B$22),0)</f>
        <v>4.0804684684684682</v>
      </c>
      <c r="D26" s="236">
        <v>41221</v>
      </c>
      <c r="E26" s="234">
        <v>128.99999999999989</v>
      </c>
      <c r="F26" s="82">
        <v>391</v>
      </c>
      <c r="G26" s="235">
        <v>0.25988259759526533</v>
      </c>
      <c r="H26" s="82">
        <v>348.5</v>
      </c>
      <c r="I26" s="235">
        <v>0.32048312352418457</v>
      </c>
      <c r="J26" s="82">
        <v>42.5</v>
      </c>
      <c r="K26" s="86">
        <v>6</v>
      </c>
      <c r="L26" s="82">
        <v>58.083333333333336</v>
      </c>
      <c r="M26" s="82">
        <v>-118.5</v>
      </c>
      <c r="N26" s="82">
        <v>349</v>
      </c>
      <c r="O26" s="86">
        <v>3400</v>
      </c>
      <c r="Q26" s="6"/>
      <c r="R26" s="6"/>
      <c r="S26" s="6"/>
      <c r="AL26" s="233">
        <v>41221</v>
      </c>
      <c r="AM26" s="82">
        <v>1979.05</v>
      </c>
      <c r="AN26" s="82">
        <v>1548.1599999999999</v>
      </c>
      <c r="AP26" s="230">
        <v>41221</v>
      </c>
      <c r="AQ26" s="231">
        <v>1199.6599999999999</v>
      </c>
      <c r="AR26" s="231">
        <v>1548.6599999999999</v>
      </c>
      <c r="AS26" s="231">
        <v>1255.6599999999999</v>
      </c>
      <c r="AT26" s="231">
        <v>1548.1599999999999</v>
      </c>
      <c r="AU26" s="232">
        <v>3400</v>
      </c>
      <c r="AV26" s="6"/>
      <c r="AW26" s="43"/>
      <c r="AY26" s="43"/>
      <c r="AZ26" s="43"/>
      <c r="BA26" s="43"/>
      <c r="BB26" s="43"/>
      <c r="BC26" s="43"/>
      <c r="BD26" s="43"/>
      <c r="BX26" s="224">
        <v>5.5</v>
      </c>
      <c r="BY26" s="86">
        <v>4</v>
      </c>
    </row>
    <row r="27" spans="1:77" ht="15" customHeight="1" x14ac:dyDescent="0.25">
      <c r="A27" s="73" t="s">
        <v>12051</v>
      </c>
      <c r="B27" s="135">
        <f>IF($B$21&lt;0,IF($B$20&gt;ABS($B$21),$B$20/ABS($B$21),$B$20/$B$21),0)</f>
        <v>1.7694184158133277</v>
      </c>
      <c r="C27" s="7"/>
      <c r="D27" s="236">
        <v>41226</v>
      </c>
      <c r="E27" s="234">
        <v>98.000000000001108</v>
      </c>
      <c r="F27" s="82">
        <v>159</v>
      </c>
      <c r="G27" s="235">
        <v>7.8907148699635263E-2</v>
      </c>
      <c r="H27" s="82">
        <v>144</v>
      </c>
      <c r="I27" s="235">
        <v>9.1323649733920403E-2</v>
      </c>
      <c r="J27" s="82">
        <v>15</v>
      </c>
      <c r="K27" s="86">
        <v>3</v>
      </c>
      <c r="L27" s="82">
        <v>48</v>
      </c>
      <c r="M27" s="82">
        <v>1.5</v>
      </c>
      <c r="N27" s="82">
        <v>105</v>
      </c>
      <c r="O27" s="86">
        <v>1200</v>
      </c>
      <c r="Q27" s="6"/>
      <c r="R27" s="6"/>
      <c r="S27" s="6"/>
      <c r="T27" s="6"/>
      <c r="AL27" s="233">
        <v>41226</v>
      </c>
      <c r="AM27" s="82">
        <v>2138.0500000000002</v>
      </c>
      <c r="AN27" s="82">
        <v>1692.1599999999999</v>
      </c>
      <c r="AO27" s="6"/>
      <c r="AP27" s="230">
        <v>41226</v>
      </c>
      <c r="AQ27" s="231">
        <v>1548.1599999999999</v>
      </c>
      <c r="AR27" s="231">
        <v>1692.1599999999999</v>
      </c>
      <c r="AS27" s="231">
        <v>1549.6599999999999</v>
      </c>
      <c r="AT27" s="231">
        <v>1692.1599999999999</v>
      </c>
      <c r="AU27" s="232">
        <v>1200</v>
      </c>
      <c r="AV27" s="6"/>
      <c r="AW27" s="43"/>
      <c r="AY27" s="43"/>
      <c r="AZ27" s="43"/>
      <c r="BA27" s="43"/>
      <c r="BB27" s="43"/>
      <c r="BC27" s="43"/>
      <c r="BD27" s="43"/>
      <c r="BX27" s="224">
        <v>6</v>
      </c>
      <c r="BY27" s="86">
        <v>3</v>
      </c>
    </row>
    <row r="28" spans="1:77" ht="15" customHeight="1" x14ac:dyDescent="0.25">
      <c r="A28" s="244" t="s">
        <v>12074</v>
      </c>
      <c r="B28" s="245"/>
      <c r="D28" s="236">
        <v>41228</v>
      </c>
      <c r="E28" s="234">
        <v>-405.99999999999955</v>
      </c>
      <c r="F28" s="82">
        <v>-2</v>
      </c>
      <c r="G28" s="235">
        <v>6.4449262177187105E-2</v>
      </c>
      <c r="H28" s="82">
        <v>-42</v>
      </c>
      <c r="I28" s="235">
        <v>9.1152564431494665E-2</v>
      </c>
      <c r="J28" s="82">
        <v>40</v>
      </c>
      <c r="K28" s="86">
        <v>6</v>
      </c>
      <c r="L28" s="82">
        <v>-7</v>
      </c>
      <c r="M28" s="82">
        <v>-417.5</v>
      </c>
      <c r="N28" s="82">
        <v>502.5</v>
      </c>
      <c r="O28" s="86">
        <v>3200</v>
      </c>
      <c r="AL28" s="233">
        <v>41228</v>
      </c>
      <c r="AM28" s="82">
        <v>2136.0500000000002</v>
      </c>
      <c r="AN28" s="82">
        <v>1650.1599999999999</v>
      </c>
      <c r="AP28" s="230">
        <v>41228</v>
      </c>
      <c r="AQ28" s="231">
        <v>1692.1599999999999</v>
      </c>
      <c r="AR28" s="231">
        <v>1702.6599999999999</v>
      </c>
      <c r="AS28" s="231">
        <v>1147.6599999999999</v>
      </c>
      <c r="AT28" s="231">
        <v>1650.1599999999999</v>
      </c>
      <c r="AU28" s="232">
        <v>3200</v>
      </c>
      <c r="AW28" s="43"/>
      <c r="AY28" s="43"/>
      <c r="AZ28" s="43"/>
      <c r="BA28" s="43"/>
      <c r="BB28" s="43"/>
      <c r="BC28" s="43"/>
      <c r="BD28" s="43"/>
      <c r="BX28" s="224">
        <v>7</v>
      </c>
      <c r="BY28" s="86">
        <v>1</v>
      </c>
    </row>
    <row r="29" spans="1:77" ht="15" customHeight="1" x14ac:dyDescent="0.25">
      <c r="A29" s="59" t="s">
        <v>12045</v>
      </c>
      <c r="B29" s="137">
        <f>COUNT($H$7:$H$65536)</f>
        <v>30</v>
      </c>
      <c r="D29" s="236">
        <v>41234</v>
      </c>
      <c r="E29" s="234">
        <v>39.000000000000057</v>
      </c>
      <c r="F29" s="82">
        <v>117</v>
      </c>
      <c r="G29" s="235">
        <v>5.4773998735984639E-2</v>
      </c>
      <c r="H29" s="82">
        <v>109.5</v>
      </c>
      <c r="I29" s="235">
        <v>6.6357201725893253E-2</v>
      </c>
      <c r="J29" s="82">
        <v>7.5</v>
      </c>
      <c r="K29" s="86">
        <v>1</v>
      </c>
      <c r="L29" s="82">
        <v>109.5</v>
      </c>
      <c r="M29" s="82">
        <v>109.5</v>
      </c>
      <c r="N29" s="82">
        <v>109.5</v>
      </c>
      <c r="O29" s="86">
        <v>600</v>
      </c>
      <c r="Q29" s="6"/>
      <c r="R29" s="6"/>
      <c r="S29" s="6"/>
      <c r="AL29" s="233">
        <v>41234</v>
      </c>
      <c r="AM29" s="82">
        <v>2253.0500000000002</v>
      </c>
      <c r="AN29" s="82">
        <v>1759.6599999999999</v>
      </c>
      <c r="AP29" s="230">
        <v>41234</v>
      </c>
      <c r="AQ29" s="231">
        <v>1650.1599999999999</v>
      </c>
      <c r="AR29" s="231">
        <v>1759.6599999999999</v>
      </c>
      <c r="AS29" s="231">
        <v>1759.6599999999999</v>
      </c>
      <c r="AT29" s="231">
        <v>1759.6599999999999</v>
      </c>
      <c r="AU29" s="232">
        <v>600</v>
      </c>
      <c r="BX29" s="225">
        <v>41.5</v>
      </c>
      <c r="BY29" s="87">
        <v>1</v>
      </c>
    </row>
    <row r="30" spans="1:77" ht="15" customHeight="1" x14ac:dyDescent="0.25">
      <c r="A30" s="61" t="s">
        <v>12041</v>
      </c>
      <c r="B30" s="63">
        <f>COUNTIF($H$7:$H$65536,"&gt;0")</f>
        <v>24</v>
      </c>
      <c r="D30" s="236">
        <v>41243</v>
      </c>
      <c r="E30" s="234">
        <v>126.99999999999979</v>
      </c>
      <c r="F30" s="82">
        <v>127</v>
      </c>
      <c r="G30" s="235">
        <v>5.5833765070647912E-2</v>
      </c>
      <c r="H30" s="82">
        <v>107</v>
      </c>
      <c r="I30" s="235">
        <v>6.05906629676033E-2</v>
      </c>
      <c r="J30" s="82">
        <v>20</v>
      </c>
      <c r="K30" s="86">
        <v>5</v>
      </c>
      <c r="L30" s="82">
        <v>21.4</v>
      </c>
      <c r="M30" s="82">
        <v>-25</v>
      </c>
      <c r="N30" s="82">
        <v>64.5</v>
      </c>
      <c r="O30" s="86">
        <v>1600</v>
      </c>
      <c r="Q30" s="6"/>
      <c r="R30" s="6"/>
      <c r="S30" s="6"/>
      <c r="AL30" s="233">
        <v>41243</v>
      </c>
      <c r="AM30" s="82">
        <v>2380.0500000000002</v>
      </c>
      <c r="AN30" s="82">
        <v>1866.6599999999999</v>
      </c>
      <c r="AP30" s="230">
        <v>41243</v>
      </c>
      <c r="AQ30" s="231">
        <v>1759.6599999999999</v>
      </c>
      <c r="AR30" s="231">
        <v>1866.6599999999999</v>
      </c>
      <c r="AS30" s="231">
        <v>1734.6599999999999</v>
      </c>
      <c r="AT30" s="231">
        <v>1866.6599999999999</v>
      </c>
      <c r="AU30" s="232">
        <v>1600</v>
      </c>
    </row>
    <row r="31" spans="1:77" ht="15" customHeight="1" x14ac:dyDescent="0.25">
      <c r="A31" s="61" t="s">
        <v>12043</v>
      </c>
      <c r="B31" s="63">
        <f>COUNTIF($H$7:$H$65536,"&lt;0")</f>
        <v>6</v>
      </c>
      <c r="D31" s="236">
        <v>41247</v>
      </c>
      <c r="E31" s="234">
        <v>71.000000000000085</v>
      </c>
      <c r="F31" s="82">
        <v>164</v>
      </c>
      <c r="G31" s="235">
        <v>7.2034106227342548E-2</v>
      </c>
      <c r="H31" s="82">
        <v>119</v>
      </c>
      <c r="I31" s="235">
        <v>7.0195932125493715E-2</v>
      </c>
      <c r="J31" s="82">
        <v>45</v>
      </c>
      <c r="K31" s="86">
        <v>7</v>
      </c>
      <c r="L31" s="82">
        <v>17</v>
      </c>
      <c r="M31" s="82">
        <v>-127.5</v>
      </c>
      <c r="N31" s="82">
        <v>165</v>
      </c>
      <c r="O31" s="86">
        <v>3600</v>
      </c>
      <c r="Q31" s="6"/>
      <c r="R31" s="6"/>
      <c r="S31" s="6"/>
      <c r="AL31" s="233">
        <v>41247</v>
      </c>
      <c r="AM31" s="82">
        <v>2544.0500000000002</v>
      </c>
      <c r="AN31" s="82">
        <v>1985.6599999999999</v>
      </c>
      <c r="AP31" s="230">
        <v>41247</v>
      </c>
      <c r="AQ31" s="231">
        <v>1866.6599999999999</v>
      </c>
      <c r="AR31" s="231">
        <v>2130.66</v>
      </c>
      <c r="AS31" s="231">
        <v>1985.6599999999999</v>
      </c>
      <c r="AT31" s="231">
        <v>1985.6599999999999</v>
      </c>
      <c r="AU31" s="232">
        <v>3600</v>
      </c>
    </row>
    <row r="32" spans="1:77" ht="15" customHeight="1" x14ac:dyDescent="0.25">
      <c r="A32" s="61" t="s">
        <v>12042</v>
      </c>
      <c r="B32" s="64">
        <f>IF($B$29&gt;0,$B$30/$B$29,0)</f>
        <v>0.8</v>
      </c>
      <c r="D32" s="236">
        <v>41253</v>
      </c>
      <c r="E32" s="234">
        <v>89.000000000000412</v>
      </c>
      <c r="F32" s="82">
        <v>97</v>
      </c>
      <c r="G32" s="235">
        <v>3.7610481167471121E-2</v>
      </c>
      <c r="H32" s="82">
        <v>82</v>
      </c>
      <c r="I32" s="235">
        <v>4.0714870226805408E-2</v>
      </c>
      <c r="J32" s="82">
        <v>15</v>
      </c>
      <c r="K32" s="86">
        <v>4</v>
      </c>
      <c r="L32" s="82">
        <v>20.5</v>
      </c>
      <c r="M32" s="82">
        <v>4.5</v>
      </c>
      <c r="N32" s="82">
        <v>28.5</v>
      </c>
      <c r="O32" s="86">
        <v>1200</v>
      </c>
      <c r="Q32" s="6"/>
      <c r="R32" s="6"/>
      <c r="S32" s="6"/>
      <c r="AL32" s="233">
        <v>41253</v>
      </c>
      <c r="AM32" s="82">
        <v>2641.05</v>
      </c>
      <c r="AN32" s="82">
        <v>2067.66</v>
      </c>
      <c r="AP32" s="230">
        <v>41253</v>
      </c>
      <c r="AQ32" s="231">
        <v>1985.6599999999999</v>
      </c>
      <c r="AR32" s="231">
        <v>2067.66</v>
      </c>
      <c r="AS32" s="231">
        <v>1990.1599999999999</v>
      </c>
      <c r="AT32" s="231">
        <v>2067.66</v>
      </c>
      <c r="AU32" s="232">
        <v>1200</v>
      </c>
    </row>
    <row r="33" spans="1:76" ht="15" customHeight="1" x14ac:dyDescent="0.25">
      <c r="A33" s="61" t="s">
        <v>12044</v>
      </c>
      <c r="B33" s="64">
        <f>IF($B$29&gt;0,$B$31/$B$29,0)</f>
        <v>0.2</v>
      </c>
      <c r="D33" s="236">
        <v>41254</v>
      </c>
      <c r="E33" s="234">
        <v>155.99999999999989</v>
      </c>
      <c r="F33" s="82">
        <v>152</v>
      </c>
      <c r="G33" s="235">
        <v>5.6769416744967049E-2</v>
      </c>
      <c r="H33" s="82">
        <v>129.5</v>
      </c>
      <c r="I33" s="235">
        <v>6.1983207108975175E-2</v>
      </c>
      <c r="J33" s="82">
        <v>22.5</v>
      </c>
      <c r="K33" s="86">
        <v>7</v>
      </c>
      <c r="L33" s="82">
        <v>18.5</v>
      </c>
      <c r="M33" s="82">
        <v>-45</v>
      </c>
      <c r="N33" s="82">
        <v>54.5</v>
      </c>
      <c r="O33" s="86">
        <v>1800</v>
      </c>
      <c r="Q33" s="6"/>
      <c r="R33" s="6"/>
      <c r="S33" s="6"/>
      <c r="T33" s="6"/>
      <c r="AL33" s="233">
        <v>41254</v>
      </c>
      <c r="AM33" s="82">
        <v>2793.05</v>
      </c>
      <c r="AN33" s="82">
        <v>2197.16</v>
      </c>
      <c r="AO33" s="6"/>
      <c r="AP33" s="230">
        <v>41254</v>
      </c>
      <c r="AQ33" s="231">
        <v>2067.66</v>
      </c>
      <c r="AR33" s="231">
        <v>2253.16</v>
      </c>
      <c r="AS33" s="231">
        <v>2122.16</v>
      </c>
      <c r="AT33" s="231">
        <v>2197.16</v>
      </c>
      <c r="AU33" s="232">
        <v>1800</v>
      </c>
    </row>
    <row r="34" spans="1:76" ht="15" customHeight="1" x14ac:dyDescent="0.25">
      <c r="A34" s="61" t="s">
        <v>12067</v>
      </c>
      <c r="B34" s="63">
        <f>MaxConsecutive($H$7:$H$65536,TRUE)</f>
        <v>10</v>
      </c>
      <c r="D34" s="236">
        <v>41255</v>
      </c>
      <c r="E34" s="234">
        <v>-42.999999999999616</v>
      </c>
      <c r="F34" s="82">
        <v>-169</v>
      </c>
      <c r="G34" s="235">
        <v>-6.1870592395438455E-2</v>
      </c>
      <c r="H34" s="82">
        <v>-231.5</v>
      </c>
      <c r="I34" s="235">
        <v>-0.10992254749981006</v>
      </c>
      <c r="J34" s="82">
        <v>62.5</v>
      </c>
      <c r="K34" s="86">
        <v>6</v>
      </c>
      <c r="L34" s="82">
        <v>-38.583333333333336</v>
      </c>
      <c r="M34" s="82">
        <v>-72.5</v>
      </c>
      <c r="N34" s="82">
        <v>2.5</v>
      </c>
      <c r="O34" s="86">
        <v>5000</v>
      </c>
      <c r="Q34" s="6"/>
      <c r="R34" s="6"/>
      <c r="S34" s="6"/>
      <c r="T34" s="6"/>
      <c r="AL34" s="233">
        <v>41255</v>
      </c>
      <c r="AM34" s="82">
        <v>2624.05</v>
      </c>
      <c r="AN34" s="82">
        <v>1965.6599999999999</v>
      </c>
      <c r="AO34" s="6"/>
      <c r="AP34" s="230">
        <v>41255</v>
      </c>
      <c r="AQ34" s="231">
        <v>2197.16</v>
      </c>
      <c r="AR34" s="231">
        <v>2176.16</v>
      </c>
      <c r="AS34" s="231">
        <v>1963.1599999999999</v>
      </c>
      <c r="AT34" s="231">
        <v>1965.6599999999999</v>
      </c>
      <c r="AU34" s="232">
        <v>5000</v>
      </c>
      <c r="AW34" s="7"/>
      <c r="AY34" s="7"/>
      <c r="AZ34" s="7"/>
      <c r="BA34" s="7"/>
      <c r="BB34" s="7"/>
      <c r="BC34" s="7"/>
      <c r="BD34" s="7"/>
    </row>
    <row r="35" spans="1:76" ht="15" customHeight="1" x14ac:dyDescent="0.25">
      <c r="A35" s="61" t="s">
        <v>12066</v>
      </c>
      <c r="B35" s="63">
        <f>MaxConsecutive($H$7:$H$65536,FALSE)</f>
        <v>2</v>
      </c>
      <c r="D35" s="236">
        <v>41256</v>
      </c>
      <c r="E35" s="234">
        <v>48.000000000000043</v>
      </c>
      <c r="F35" s="82">
        <v>148</v>
      </c>
      <c r="G35" s="235">
        <v>5.7803228312593574E-2</v>
      </c>
      <c r="H35" s="82">
        <v>123</v>
      </c>
      <c r="I35" s="235">
        <v>6.5665526845235411E-2</v>
      </c>
      <c r="J35" s="82">
        <v>25</v>
      </c>
      <c r="K35" s="86">
        <v>4</v>
      </c>
      <c r="L35" s="82">
        <v>30.75</v>
      </c>
      <c r="M35" s="82">
        <v>-46.5</v>
      </c>
      <c r="N35" s="82">
        <v>187.5</v>
      </c>
      <c r="O35" s="86">
        <v>2000</v>
      </c>
      <c r="Q35" s="6"/>
      <c r="R35" s="6"/>
      <c r="S35" s="6"/>
      <c r="T35" s="6"/>
      <c r="AL35" s="233">
        <v>41256</v>
      </c>
      <c r="AM35" s="82">
        <v>2772.05</v>
      </c>
      <c r="AN35" s="82">
        <v>2088.66</v>
      </c>
      <c r="AO35" s="6"/>
      <c r="AP35" s="230">
        <v>41256</v>
      </c>
      <c r="AQ35" s="231">
        <v>1965.6599999999999</v>
      </c>
      <c r="AR35" s="231">
        <v>2133.66</v>
      </c>
      <c r="AS35" s="231">
        <v>1919.1599999999999</v>
      </c>
      <c r="AT35" s="231">
        <v>2088.66</v>
      </c>
      <c r="AU35" s="232">
        <v>2000</v>
      </c>
      <c r="AV35" s="6"/>
      <c r="AW35" s="7"/>
      <c r="AY35" s="7"/>
      <c r="AZ35" s="7"/>
      <c r="BA35" s="7"/>
      <c r="BB35" s="7"/>
      <c r="BC35" s="7"/>
      <c r="BD35" s="7"/>
      <c r="BE35" s="6"/>
      <c r="BW35" s="6"/>
      <c r="BX35" s="10"/>
    </row>
    <row r="36" spans="1:76" ht="15" customHeight="1" x14ac:dyDescent="0.25">
      <c r="A36" s="61" t="s">
        <v>12065</v>
      </c>
      <c r="B36" s="62">
        <f>IF(MAX($H$7:$H$65536)&gt;0,MAX($H$7:$H$65536),0)</f>
        <v>441.5</v>
      </c>
      <c r="D36" s="222">
        <v>41257</v>
      </c>
      <c r="E36" s="219">
        <v>108.00000000000125</v>
      </c>
      <c r="F36" s="85">
        <v>206</v>
      </c>
      <c r="G36" s="207">
        <v>7.5529705394532645E-2</v>
      </c>
      <c r="H36" s="85">
        <v>176</v>
      </c>
      <c r="I36" s="207">
        <v>8.7615422076103372E-2</v>
      </c>
      <c r="J36" s="85">
        <v>30</v>
      </c>
      <c r="K36" s="87">
        <v>6</v>
      </c>
      <c r="L36" s="85">
        <v>29.333333333333332</v>
      </c>
      <c r="M36" s="85">
        <v>-67.5</v>
      </c>
      <c r="N36" s="85">
        <v>207</v>
      </c>
      <c r="O36" s="87">
        <v>2400</v>
      </c>
      <c r="Q36" s="6"/>
      <c r="R36" s="6"/>
      <c r="S36" s="6"/>
      <c r="T36" s="6"/>
      <c r="AL36" s="65">
        <v>41257</v>
      </c>
      <c r="AM36" s="85">
        <v>2978.05</v>
      </c>
      <c r="AN36" s="85">
        <v>2264.66</v>
      </c>
      <c r="AO36" s="6"/>
      <c r="AP36" s="176">
        <v>41257</v>
      </c>
      <c r="AQ36" s="177">
        <v>2088.66</v>
      </c>
      <c r="AR36" s="177">
        <v>2288.66</v>
      </c>
      <c r="AS36" s="177">
        <v>1986.6599999999999</v>
      </c>
      <c r="AT36" s="177">
        <v>2264.66</v>
      </c>
      <c r="AU36" s="178">
        <v>2400</v>
      </c>
      <c r="AV36" s="6"/>
      <c r="AW36" s="7"/>
      <c r="AY36" s="7"/>
      <c r="AZ36" s="7"/>
      <c r="BA36" s="7"/>
      <c r="BB36" s="7"/>
      <c r="BC36" s="7"/>
      <c r="BD36" s="7"/>
      <c r="BE36" s="6"/>
      <c r="BW36" s="6"/>
      <c r="BX36" s="10"/>
    </row>
    <row r="37" spans="1:76" ht="15" customHeight="1" x14ac:dyDescent="0.25">
      <c r="A37" s="61" t="s">
        <v>12064</v>
      </c>
      <c r="B37" s="62">
        <f>IF(MIN($H$7:$H$65536)&lt;0,MIN($H$7:$H$65536),0)</f>
        <v>-348.5</v>
      </c>
      <c r="Q37" s="6"/>
      <c r="R37" s="6"/>
      <c r="S37" s="6"/>
      <c r="T37" s="6"/>
      <c r="AO37" s="6"/>
      <c r="AV37" s="6"/>
      <c r="AW37" s="7"/>
      <c r="AY37" s="7"/>
      <c r="AZ37" s="7"/>
      <c r="BA37" s="7"/>
      <c r="BB37" s="7"/>
      <c r="BC37" s="7"/>
      <c r="BD37" s="7"/>
      <c r="BE37" s="6"/>
      <c r="BW37" s="6"/>
      <c r="BX37" s="10"/>
    </row>
    <row r="38" spans="1:76" ht="15" customHeight="1" x14ac:dyDescent="0.25">
      <c r="A38" s="61" t="s">
        <v>12036</v>
      </c>
      <c r="B38" s="62">
        <f>IF($B$30&gt;0,$B$42/$B$30,0)</f>
        <v>131.79833333333332</v>
      </c>
      <c r="Q38" s="6"/>
      <c r="R38" s="6"/>
      <c r="S38" s="6"/>
      <c r="AO38" s="6"/>
      <c r="AV38" s="6"/>
      <c r="AW38" s="7"/>
      <c r="AY38" s="7"/>
      <c r="AZ38" s="7"/>
      <c r="BA38" s="7"/>
      <c r="BB38" s="7"/>
      <c r="BC38" s="7"/>
      <c r="BD38" s="7"/>
      <c r="BE38" s="6"/>
      <c r="BW38" s="6"/>
      <c r="BX38" s="10"/>
    </row>
    <row r="39" spans="1:76" ht="15" customHeight="1" x14ac:dyDescent="0.25">
      <c r="A39" s="61" t="s">
        <v>12037</v>
      </c>
      <c r="B39" s="62">
        <f>IF($B$31&gt;0,$B$43/$B$31,0)</f>
        <v>-149.75</v>
      </c>
      <c r="Q39" s="6"/>
      <c r="R39" s="6"/>
      <c r="S39" s="6"/>
      <c r="AO39" s="6"/>
      <c r="AV39" s="6"/>
      <c r="AW39" s="7"/>
      <c r="AY39" s="7"/>
      <c r="AZ39" s="7"/>
      <c r="BA39" s="7"/>
      <c r="BB39" s="7"/>
      <c r="BC39" s="7"/>
      <c r="BD39" s="7"/>
      <c r="BE39" s="6"/>
      <c r="BW39" s="6"/>
      <c r="BX39" s="10"/>
    </row>
    <row r="40" spans="1:76" ht="15" customHeight="1" x14ac:dyDescent="0.25">
      <c r="A40" s="61" t="s">
        <v>12052</v>
      </c>
      <c r="B40" s="62">
        <f>IF($B$29&gt;0,$B$3/$B$29,0)</f>
        <v>75.48866666666666</v>
      </c>
      <c r="Q40" s="6"/>
      <c r="R40" s="6"/>
      <c r="S40" s="6"/>
      <c r="T40" s="16"/>
      <c r="AO40" s="6"/>
      <c r="AV40" s="6"/>
      <c r="AW40" s="7"/>
      <c r="AY40" s="7"/>
      <c r="AZ40" s="7"/>
      <c r="BA40" s="7"/>
      <c r="BB40" s="7"/>
      <c r="BC40" s="7"/>
      <c r="BD40" s="7"/>
      <c r="BE40" s="6"/>
      <c r="BW40" s="6"/>
      <c r="BX40" s="10"/>
    </row>
    <row r="41" spans="1:76" ht="15" customHeight="1" x14ac:dyDescent="0.25">
      <c r="A41" s="61" t="s">
        <v>12049</v>
      </c>
      <c r="B41" s="62">
        <f>IF($B$39&lt;0,$B$38/ABS($B$39),0)</f>
        <v>0.88012242626599879</v>
      </c>
      <c r="Q41" s="17"/>
      <c r="R41" s="16"/>
      <c r="S41" s="16"/>
      <c r="T41" s="16"/>
      <c r="AO41" s="6"/>
      <c r="AV41" s="6"/>
      <c r="AW41" s="7"/>
      <c r="AY41" s="7"/>
      <c r="AZ41" s="7"/>
      <c r="BA41" s="7"/>
      <c r="BB41" s="7"/>
      <c r="BC41" s="7"/>
      <c r="BD41" s="7"/>
      <c r="BE41" s="6"/>
      <c r="BW41" s="6"/>
      <c r="BX41" s="10"/>
    </row>
    <row r="42" spans="1:76" ht="15" customHeight="1" x14ac:dyDescent="0.25">
      <c r="A42" s="61" t="s">
        <v>12034</v>
      </c>
      <c r="B42" s="62">
        <f>SUMIF($H$7:$H$65536,"&gt;0")</f>
        <v>3163.16</v>
      </c>
      <c r="Q42" s="17"/>
      <c r="R42" s="16"/>
      <c r="S42" s="16"/>
      <c r="T42" s="16"/>
      <c r="AO42" s="6"/>
      <c r="AV42" s="6"/>
      <c r="AW42" s="7"/>
      <c r="AY42" s="7"/>
      <c r="AZ42" s="7"/>
      <c r="BA42" s="7"/>
      <c r="BB42" s="7"/>
      <c r="BC42" s="7"/>
      <c r="BD42" s="7"/>
      <c r="BE42" s="6"/>
      <c r="BW42" s="6"/>
      <c r="BX42" s="10"/>
    </row>
    <row r="43" spans="1:76" x14ac:dyDescent="0.25">
      <c r="A43" s="61" t="s">
        <v>12035</v>
      </c>
      <c r="B43" s="62">
        <f>SUMIF($H$7:$H$65536,"&lt;0")</f>
        <v>-898.5</v>
      </c>
      <c r="Q43" s="17"/>
      <c r="R43" s="16"/>
      <c r="S43" s="16"/>
      <c r="T43" s="16"/>
      <c r="AO43" s="6"/>
      <c r="AV43" s="6"/>
      <c r="AW43" s="7"/>
      <c r="AY43" s="7"/>
      <c r="AZ43" s="7"/>
      <c r="BA43" s="7"/>
      <c r="BB43" s="7"/>
      <c r="BC43" s="7"/>
      <c r="BD43" s="7"/>
      <c r="BE43" s="6"/>
      <c r="BW43" s="6"/>
      <c r="BX43" s="10"/>
    </row>
    <row r="44" spans="1:76" x14ac:dyDescent="0.25">
      <c r="A44" s="138" t="s">
        <v>12070</v>
      </c>
      <c r="B44" s="139">
        <f>DrawDown($AN$7:$AN$65536,TRUE)</f>
        <v>-348.5</v>
      </c>
      <c r="T44" s="6"/>
      <c r="AO44" s="6"/>
      <c r="AV44" s="6"/>
      <c r="AW44" s="7"/>
      <c r="AY44" s="7"/>
      <c r="AZ44" s="7"/>
      <c r="BA44" s="7"/>
      <c r="BB44" s="7"/>
      <c r="BC44" s="7"/>
      <c r="BD44" s="7"/>
      <c r="BE44" s="6"/>
      <c r="BW44" s="6"/>
      <c r="BX44" s="10"/>
    </row>
    <row r="45" spans="1:76" x14ac:dyDescent="0.25">
      <c r="A45" s="61" t="s">
        <v>12072</v>
      </c>
      <c r="B45" s="62">
        <f>DrawDown($AN$7:$AN$65536,FALSE)</f>
        <v>-68.25</v>
      </c>
      <c r="T45" s="6"/>
      <c r="AO45" s="6"/>
      <c r="AV45" s="6"/>
      <c r="AW45" s="7"/>
      <c r="AY45" s="7"/>
      <c r="AZ45" s="7"/>
      <c r="BA45" s="7"/>
      <c r="BB45" s="7"/>
      <c r="BC45" s="7"/>
      <c r="BD45" s="7"/>
      <c r="BE45" s="6"/>
      <c r="BW45" s="6"/>
      <c r="BX45" s="10"/>
    </row>
    <row r="46" spans="1:76" x14ac:dyDescent="0.25">
      <c r="A46" s="61" t="s">
        <v>12077</v>
      </c>
      <c r="B46" s="64">
        <f>IF($B$3&gt;0,$B$44/$B$3,0)</f>
        <v>-0.15388623457825901</v>
      </c>
      <c r="T46" s="6"/>
      <c r="AO46" s="6"/>
      <c r="AV46" s="6"/>
      <c r="AW46" s="7"/>
      <c r="AY46" s="7"/>
      <c r="AZ46" s="7"/>
      <c r="BA46" s="7"/>
      <c r="BB46" s="7"/>
      <c r="BC46" s="7"/>
      <c r="BD46" s="7"/>
      <c r="BE46" s="6"/>
      <c r="BW46" s="6"/>
      <c r="BX46" s="10"/>
    </row>
    <row r="47" spans="1:76" x14ac:dyDescent="0.25">
      <c r="A47" s="61" t="s">
        <v>12078</v>
      </c>
      <c r="B47" s="64">
        <f>IF($B$3&gt;0,$B$45/$B$3,0)</f>
        <v>-3.0136974203633218E-2</v>
      </c>
      <c r="T47" s="6"/>
      <c r="AO47" s="6"/>
      <c r="AV47" s="6"/>
      <c r="AW47" s="7"/>
      <c r="AY47" s="7"/>
      <c r="AZ47" s="7"/>
      <c r="BA47" s="7"/>
      <c r="BB47" s="7"/>
      <c r="BC47" s="7"/>
      <c r="BD47" s="7"/>
      <c r="BE47" s="6"/>
      <c r="BW47" s="6"/>
      <c r="BX47" s="10"/>
    </row>
    <row r="48" spans="1:76" x14ac:dyDescent="0.25">
      <c r="A48" s="61" t="s">
        <v>12071</v>
      </c>
      <c r="B48" s="62">
        <f>IF($B$44&lt;0,$B$3/ABS($B$44),0)</f>
        <v>6.4983070301291246</v>
      </c>
      <c r="E48" s="6"/>
      <c r="F48" s="6"/>
      <c r="G48" s="6"/>
      <c r="L48" s="6"/>
      <c r="T48" s="6"/>
      <c r="AL48" s="6"/>
      <c r="AM48" s="6"/>
      <c r="AN48" s="6"/>
      <c r="AO48" s="6"/>
      <c r="AP48" s="6"/>
      <c r="AR48" s="6"/>
      <c r="AS48" s="6"/>
      <c r="AT48" s="6"/>
      <c r="AU48" s="6"/>
      <c r="AV48" s="6"/>
      <c r="AW48" s="7"/>
      <c r="AY48" s="7"/>
      <c r="AZ48" s="7"/>
      <c r="BA48" s="7"/>
      <c r="BB48" s="7"/>
      <c r="BC48" s="7"/>
      <c r="BD48" s="7"/>
      <c r="BE48" s="6"/>
      <c r="BW48" s="6"/>
      <c r="BX48" s="10"/>
    </row>
    <row r="49" spans="1:76" ht="15" customHeight="1" x14ac:dyDescent="0.25">
      <c r="A49" s="73" t="s">
        <v>12051</v>
      </c>
      <c r="B49" s="135">
        <f>IF($B$43&lt;0,IF($B$42&gt;ABS($B$43),$B$42/ABS($B$43),$B$42/$B$43),0)</f>
        <v>3.5204897050639952</v>
      </c>
      <c r="E49" s="6"/>
      <c r="F49" s="6"/>
      <c r="G49" s="6"/>
      <c r="L49" s="6"/>
      <c r="T49" s="6"/>
      <c r="AL49" s="6"/>
      <c r="AM49" s="6"/>
      <c r="AN49" s="6"/>
      <c r="AO49" s="6"/>
      <c r="AP49" s="6"/>
      <c r="AR49" s="6"/>
      <c r="AS49" s="6"/>
      <c r="AT49" s="6"/>
      <c r="AU49" s="6"/>
      <c r="AV49" s="6"/>
      <c r="AW49" s="6"/>
      <c r="AY49" s="6"/>
      <c r="AZ49" s="6"/>
      <c r="BA49" s="6"/>
      <c r="BB49" s="6"/>
      <c r="BC49" s="6"/>
      <c r="BD49" s="6"/>
      <c r="BE49" s="6"/>
      <c r="BW49" s="6"/>
      <c r="BX49" s="10"/>
    </row>
  </sheetData>
  <mergeCells count="22">
    <mergeCell ref="A6:B6"/>
    <mergeCell ref="A28:B28"/>
    <mergeCell ref="BX1:BY1"/>
    <mergeCell ref="A1:B1"/>
    <mergeCell ref="AL1:AN1"/>
    <mergeCell ref="AP1:AU1"/>
    <mergeCell ref="AE1:AJ1"/>
    <mergeCell ref="AW1:BD1"/>
    <mergeCell ref="BF1:BM1"/>
    <mergeCell ref="BO1:BV1"/>
    <mergeCell ref="Q1:AC1"/>
    <mergeCell ref="D1:O1"/>
    <mergeCell ref="AF7:AF9"/>
    <mergeCell ref="AF10:AF12"/>
    <mergeCell ref="AF13:AF17"/>
    <mergeCell ref="AF18:AF19"/>
    <mergeCell ref="Q7:Q19"/>
    <mergeCell ref="R7:R9"/>
    <mergeCell ref="R10:R12"/>
    <mergeCell ref="R13:R17"/>
    <mergeCell ref="R18:R19"/>
    <mergeCell ref="AE7:AE19"/>
  </mergeCells>
  <phoneticPr fontId="5" type="noConversion"/>
  <pageMargins left="0.7" right="0.7" top="0.75" bottom="0.75" header="0.3" footer="0.3"/>
  <pageSetup paperSize="9" orientation="portrait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AI185"/>
  <sheetViews>
    <sheetView showGridLines="0" topLeftCell="A137" zoomScale="60" zoomScaleNormal="60" workbookViewId="0"/>
  </sheetViews>
  <sheetFormatPr defaultColWidth="0" defaultRowHeight="15" zeroHeight="1" x14ac:dyDescent="0.25"/>
  <cols>
    <col min="1" max="35" width="9.140625" customWidth="1"/>
    <col min="36" max="16384" width="9.1406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92D050"/>
  </sheetPr>
  <dimension ref="A1:AQ55"/>
  <sheetViews>
    <sheetView showGridLines="0" zoomScale="80" zoomScaleNormal="80" workbookViewId="0">
      <selection sqref="A1:H1"/>
    </sheetView>
  </sheetViews>
  <sheetFormatPr defaultColWidth="0" defaultRowHeight="15" x14ac:dyDescent="0.25"/>
  <cols>
    <col min="1" max="1" width="16.42578125" customWidth="1"/>
    <col min="2" max="2" width="10.28515625" customWidth="1"/>
    <col min="3" max="3" width="10.5703125" customWidth="1"/>
    <col min="4" max="4" width="14.5703125" customWidth="1"/>
    <col min="5" max="5" width="21.5703125" customWidth="1"/>
    <col min="6" max="6" width="20.7109375" customWidth="1"/>
    <col min="7" max="7" width="21.28515625" customWidth="1"/>
    <col min="8" max="8" width="7.7109375" customWidth="1"/>
    <col min="9" max="9" width="8.7109375" customWidth="1"/>
    <col min="10" max="10" width="31.5703125" customWidth="1"/>
    <col min="11" max="11" width="11.7109375" customWidth="1"/>
    <col min="12" max="12" width="10.5703125" customWidth="1"/>
    <col min="13" max="13" width="14.5703125" customWidth="1"/>
    <col min="14" max="14" width="21.5703125" customWidth="1"/>
    <col min="15" max="15" width="20.140625" customWidth="1"/>
    <col min="16" max="16" width="20.7109375" customWidth="1"/>
    <col min="17" max="17" width="7.7109375" customWidth="1"/>
    <col min="18" max="18" width="8.7109375" customWidth="1"/>
    <col min="19" max="19" width="40.5703125" customWidth="1"/>
    <col min="20" max="20" width="11.7109375" customWidth="1"/>
    <col min="21" max="21" width="10.5703125" customWidth="1"/>
    <col min="22" max="22" width="14.5703125" customWidth="1"/>
    <col min="23" max="23" width="21.5703125" customWidth="1"/>
    <col min="24" max="24" width="20.140625" customWidth="1"/>
    <col min="25" max="25" width="20.7109375" customWidth="1"/>
    <col min="26" max="26" width="7.7109375" customWidth="1"/>
    <col min="27" max="27" width="8.7109375" customWidth="1"/>
    <col min="28" max="28" width="31.5703125" customWidth="1"/>
    <col min="29" max="29" width="19.28515625" customWidth="1"/>
    <col min="30" max="30" width="9.140625" customWidth="1"/>
    <col min="31" max="32" width="8.42578125" customWidth="1"/>
    <col min="33" max="33" width="9.42578125" customWidth="1"/>
    <col min="34" max="34" width="12.28515625" customWidth="1"/>
    <col min="35" max="35" width="8.7109375" customWidth="1"/>
    <col min="36" max="36" width="40.5703125" customWidth="1"/>
    <col min="37" max="37" width="19.28515625" customWidth="1"/>
    <col min="38" max="38" width="9.140625" customWidth="1"/>
    <col min="39" max="40" width="8.42578125" customWidth="1"/>
    <col min="41" max="41" width="9.42578125" customWidth="1"/>
    <col min="42" max="43" width="12.28515625" customWidth="1"/>
    <col min="44" max="16384" width="9.140625" hidden="1"/>
  </cols>
  <sheetData>
    <row r="1" spans="1:42" ht="50.1" customHeight="1" x14ac:dyDescent="0.25">
      <c r="A1" s="266" t="s">
        <v>13755</v>
      </c>
      <c r="B1" s="267"/>
      <c r="C1" s="267"/>
      <c r="D1" s="267"/>
      <c r="E1" s="267"/>
      <c r="F1" s="267"/>
      <c r="G1" s="267"/>
      <c r="H1" s="268"/>
      <c r="J1" s="266" t="s">
        <v>13756</v>
      </c>
      <c r="K1" s="267"/>
      <c r="L1" s="267"/>
      <c r="M1" s="267"/>
      <c r="N1" s="267"/>
      <c r="O1" s="267"/>
      <c r="P1" s="267"/>
      <c r="Q1" s="268"/>
      <c r="R1" s="6"/>
      <c r="S1" s="266" t="s">
        <v>13744</v>
      </c>
      <c r="T1" s="267"/>
      <c r="U1" s="267"/>
      <c r="V1" s="267"/>
      <c r="W1" s="267"/>
      <c r="X1" s="267"/>
      <c r="Y1" s="267"/>
      <c r="Z1" s="268"/>
      <c r="AA1" s="6"/>
      <c r="AB1" s="266" t="s">
        <v>13746</v>
      </c>
      <c r="AC1" s="267"/>
      <c r="AD1" s="267"/>
      <c r="AE1" s="267"/>
      <c r="AF1" s="267"/>
      <c r="AG1" s="267"/>
      <c r="AH1" s="268"/>
      <c r="AJ1" s="266" t="s">
        <v>13745</v>
      </c>
      <c r="AK1" s="267"/>
      <c r="AL1" s="267"/>
      <c r="AM1" s="267"/>
      <c r="AN1" s="267"/>
      <c r="AO1" s="267"/>
      <c r="AP1" s="268"/>
    </row>
    <row r="2" spans="1:42" x14ac:dyDescent="0.25">
      <c r="A2" s="108" t="s">
        <v>0</v>
      </c>
      <c r="B2" s="108" t="s">
        <v>13926</v>
      </c>
      <c r="C2" s="117"/>
      <c r="D2" s="120"/>
      <c r="E2" s="120"/>
      <c r="F2" s="120"/>
      <c r="G2" s="120"/>
      <c r="H2" s="118"/>
      <c r="J2" s="112" t="s">
        <v>0</v>
      </c>
      <c r="K2" s="112" t="s">
        <v>13926</v>
      </c>
      <c r="L2" s="120"/>
      <c r="M2" s="120"/>
      <c r="N2" s="120"/>
      <c r="O2" s="120"/>
      <c r="P2" s="120"/>
      <c r="Q2" s="118"/>
      <c r="R2" s="6"/>
      <c r="S2" s="102" t="s">
        <v>0</v>
      </c>
      <c r="T2" s="102" t="s">
        <v>13926</v>
      </c>
      <c r="U2" s="120"/>
      <c r="V2" s="120"/>
      <c r="W2" s="120"/>
      <c r="X2" s="120"/>
      <c r="Y2" s="120"/>
      <c r="Z2" s="118"/>
      <c r="AA2" s="6"/>
      <c r="AB2" s="102" t="s">
        <v>0</v>
      </c>
      <c r="AC2" s="102" t="s">
        <v>13926</v>
      </c>
      <c r="AD2" s="117"/>
      <c r="AE2" s="117"/>
      <c r="AF2" s="117"/>
      <c r="AG2" s="117"/>
      <c r="AH2" s="118"/>
      <c r="AJ2" s="45" t="s">
        <v>0</v>
      </c>
      <c r="AK2" s="46" t="s">
        <v>13926</v>
      </c>
      <c r="AL2" s="120"/>
      <c r="AM2" s="120"/>
      <c r="AN2" s="120"/>
      <c r="AO2" s="120"/>
      <c r="AP2" s="118"/>
    </row>
    <row r="3" spans="1:42" x14ac:dyDescent="0.25">
      <c r="A3" s="108" t="s">
        <v>4</v>
      </c>
      <c r="B3" s="108" t="s">
        <v>13926</v>
      </c>
      <c r="C3" s="117"/>
      <c r="D3" s="120"/>
      <c r="E3" s="120"/>
      <c r="F3" s="120"/>
      <c r="G3" s="120"/>
      <c r="H3" s="118"/>
      <c r="J3" s="112" t="s">
        <v>4</v>
      </c>
      <c r="K3" s="112" t="s">
        <v>13926</v>
      </c>
      <c r="L3" s="120"/>
      <c r="M3" s="120"/>
      <c r="N3" s="120"/>
      <c r="O3" s="120"/>
      <c r="P3" s="120"/>
      <c r="Q3" s="118"/>
      <c r="R3" s="6"/>
      <c r="S3" s="102" t="s">
        <v>4</v>
      </c>
      <c r="T3" s="102" t="s">
        <v>13926</v>
      </c>
      <c r="U3" s="120"/>
      <c r="V3" s="120"/>
      <c r="W3" s="120"/>
      <c r="X3" s="120"/>
      <c r="Y3" s="120"/>
      <c r="Z3" s="118"/>
      <c r="AA3" s="6"/>
      <c r="AB3" s="102" t="s">
        <v>4</v>
      </c>
      <c r="AC3" s="102" t="s">
        <v>13926</v>
      </c>
      <c r="AD3" s="117"/>
      <c r="AE3" s="117"/>
      <c r="AF3" s="117"/>
      <c r="AG3" s="117"/>
      <c r="AH3" s="118"/>
      <c r="AJ3" s="45" t="s">
        <v>4</v>
      </c>
      <c r="AK3" s="46" t="s">
        <v>13926</v>
      </c>
      <c r="AL3" s="120"/>
      <c r="AM3" s="120"/>
      <c r="AN3" s="120"/>
      <c r="AO3" s="120"/>
      <c r="AP3" s="118"/>
    </row>
    <row r="4" spans="1:42" x14ac:dyDescent="0.25">
      <c r="A4" s="108" t="s">
        <v>11979</v>
      </c>
      <c r="B4" s="108" t="s">
        <v>13926</v>
      </c>
      <c r="C4" s="117"/>
      <c r="D4" s="120"/>
      <c r="E4" s="120"/>
      <c r="F4" s="120"/>
      <c r="G4" s="120"/>
      <c r="H4" s="118"/>
      <c r="J4" s="112" t="s">
        <v>11979</v>
      </c>
      <c r="K4" s="112" t="s">
        <v>13926</v>
      </c>
      <c r="L4" s="120"/>
      <c r="M4" s="120"/>
      <c r="N4" s="120"/>
      <c r="O4" s="120"/>
      <c r="P4" s="120"/>
      <c r="Q4" s="118"/>
      <c r="R4" s="6"/>
      <c r="S4" s="102" t="s">
        <v>11979</v>
      </c>
      <c r="T4" s="102" t="s">
        <v>13926</v>
      </c>
      <c r="U4" s="120"/>
      <c r="V4" s="120"/>
      <c r="W4" s="120"/>
      <c r="X4" s="120"/>
      <c r="Y4" s="120"/>
      <c r="Z4" s="118"/>
      <c r="AA4" s="6"/>
      <c r="AB4" s="102" t="s">
        <v>11979</v>
      </c>
      <c r="AC4" s="102" t="s">
        <v>13926</v>
      </c>
      <c r="AD4" s="117"/>
      <c r="AE4" s="117"/>
      <c r="AF4" s="117"/>
      <c r="AG4" s="117"/>
      <c r="AH4" s="118"/>
      <c r="AJ4" s="45" t="s">
        <v>11979</v>
      </c>
      <c r="AK4" s="46" t="s">
        <v>13926</v>
      </c>
      <c r="AL4" s="120"/>
      <c r="AM4" s="120"/>
      <c r="AN4" s="120"/>
      <c r="AO4" s="120"/>
      <c r="AP4" s="118"/>
    </row>
    <row r="5" spans="1:42" x14ac:dyDescent="0.25">
      <c r="A5" s="108" t="s">
        <v>11977</v>
      </c>
      <c r="B5" s="108" t="s">
        <v>13926</v>
      </c>
      <c r="C5" s="117"/>
      <c r="D5" s="120"/>
      <c r="E5" s="120"/>
      <c r="F5" s="120"/>
      <c r="G5" s="120"/>
      <c r="H5" s="118"/>
      <c r="J5" s="112" t="s">
        <v>11977</v>
      </c>
      <c r="K5" s="112" t="s">
        <v>13926</v>
      </c>
      <c r="L5" s="120"/>
      <c r="M5" s="120"/>
      <c r="N5" s="120"/>
      <c r="O5" s="120"/>
      <c r="P5" s="120"/>
      <c r="Q5" s="118"/>
      <c r="R5" s="6"/>
      <c r="S5" s="102" t="s">
        <v>11977</v>
      </c>
      <c r="T5" s="102" t="s">
        <v>13926</v>
      </c>
      <c r="U5" s="120"/>
      <c r="V5" s="120"/>
      <c r="W5" s="120"/>
      <c r="X5" s="120"/>
      <c r="Y5" s="120"/>
      <c r="Z5" s="118"/>
      <c r="AA5" s="6"/>
      <c r="AB5" s="102" t="s">
        <v>11977</v>
      </c>
      <c r="AC5" s="102" t="s">
        <v>13926</v>
      </c>
      <c r="AD5" s="117"/>
      <c r="AE5" s="117"/>
      <c r="AF5" s="117"/>
      <c r="AG5" s="117"/>
      <c r="AH5" s="118"/>
      <c r="AJ5" s="45" t="s">
        <v>11977</v>
      </c>
      <c r="AK5" s="46" t="s">
        <v>13926</v>
      </c>
      <c r="AL5" s="120"/>
      <c r="AM5" s="120"/>
      <c r="AN5" s="120"/>
      <c r="AO5" s="120"/>
      <c r="AP5" s="118"/>
    </row>
    <row r="6" spans="1:42" x14ac:dyDescent="0.25">
      <c r="A6" s="119"/>
      <c r="B6" s="117"/>
      <c r="C6" s="117"/>
      <c r="D6" s="120"/>
      <c r="E6" s="193"/>
      <c r="F6" s="120"/>
      <c r="G6" s="120"/>
      <c r="H6" s="118"/>
      <c r="J6" s="119"/>
      <c r="K6" s="117"/>
      <c r="L6" s="117"/>
      <c r="M6" s="120"/>
      <c r="N6" s="193"/>
      <c r="O6" s="120"/>
      <c r="P6" s="120"/>
      <c r="Q6" s="118"/>
      <c r="R6" s="6"/>
      <c r="S6" s="119"/>
      <c r="T6" s="117"/>
      <c r="U6" s="117"/>
      <c r="V6" s="120"/>
      <c r="W6" s="193"/>
      <c r="X6" s="120"/>
      <c r="Y6" s="120"/>
      <c r="Z6" s="118"/>
      <c r="AA6" s="6"/>
      <c r="AB6" s="119"/>
      <c r="AC6" s="117"/>
      <c r="AD6" s="117"/>
      <c r="AE6" s="117"/>
      <c r="AF6" s="117"/>
      <c r="AG6" s="117"/>
      <c r="AH6" s="118"/>
      <c r="AJ6" s="153"/>
      <c r="AK6" s="120"/>
      <c r="AL6" s="120"/>
      <c r="AM6" s="120"/>
      <c r="AN6" s="120"/>
      <c r="AO6" s="120"/>
      <c r="AP6" s="118"/>
    </row>
    <row r="7" spans="1:42" x14ac:dyDescent="0.25">
      <c r="A7" s="109" t="s">
        <v>19</v>
      </c>
      <c r="B7" s="103" t="s">
        <v>21</v>
      </c>
      <c r="C7" s="109" t="s">
        <v>11969</v>
      </c>
      <c r="D7" s="109" t="s">
        <v>11995</v>
      </c>
      <c r="E7" s="109" t="s">
        <v>13730</v>
      </c>
      <c r="F7" s="109" t="s">
        <v>13741</v>
      </c>
      <c r="G7" s="109" t="s">
        <v>13742</v>
      </c>
      <c r="H7" s="109" t="s">
        <v>12023</v>
      </c>
      <c r="J7" s="113" t="s">
        <v>13748</v>
      </c>
      <c r="K7" s="113" t="s">
        <v>21</v>
      </c>
      <c r="L7" s="113" t="s">
        <v>11969</v>
      </c>
      <c r="M7" s="113" t="s">
        <v>11995</v>
      </c>
      <c r="N7" s="113" t="s">
        <v>13730</v>
      </c>
      <c r="O7" s="113" t="s">
        <v>13731</v>
      </c>
      <c r="P7" s="113" t="s">
        <v>13732</v>
      </c>
      <c r="Q7" s="113" t="s">
        <v>12023</v>
      </c>
      <c r="R7" s="6"/>
      <c r="S7" s="103" t="s">
        <v>12055</v>
      </c>
      <c r="T7" s="103" t="s">
        <v>21</v>
      </c>
      <c r="U7" s="103" t="s">
        <v>11969</v>
      </c>
      <c r="V7" s="103" t="s">
        <v>11995</v>
      </c>
      <c r="W7" s="103" t="s">
        <v>13730</v>
      </c>
      <c r="X7" s="103" t="s">
        <v>13731</v>
      </c>
      <c r="Y7" s="103" t="s">
        <v>13732</v>
      </c>
      <c r="Z7" s="103" t="s">
        <v>12023</v>
      </c>
      <c r="AA7" s="6"/>
      <c r="AB7" s="121" t="s">
        <v>21</v>
      </c>
      <c r="AC7" s="103" t="s">
        <v>19</v>
      </c>
      <c r="AD7" s="121"/>
      <c r="AE7" s="121"/>
      <c r="AF7" s="121"/>
      <c r="AG7" s="121"/>
      <c r="AH7" s="121"/>
      <c r="AJ7" s="53" t="s">
        <v>21</v>
      </c>
      <c r="AK7" s="53" t="s">
        <v>19</v>
      </c>
      <c r="AL7" s="54"/>
      <c r="AM7" s="54"/>
      <c r="AN7" s="54"/>
      <c r="AO7" s="54"/>
      <c r="AP7" s="54"/>
    </row>
    <row r="8" spans="1:42" x14ac:dyDescent="0.25">
      <c r="A8" s="110" t="s">
        <v>11998</v>
      </c>
      <c r="B8" s="104">
        <v>293.5</v>
      </c>
      <c r="C8" s="104">
        <v>162.5</v>
      </c>
      <c r="D8" s="105">
        <v>58</v>
      </c>
      <c r="E8" s="104">
        <v>5.0603448275862073</v>
      </c>
      <c r="F8" s="104">
        <v>-43</v>
      </c>
      <c r="G8" s="104">
        <v>54.5</v>
      </c>
      <c r="H8" s="105">
        <v>13000</v>
      </c>
      <c r="J8" s="209">
        <v>0.33333333333333331</v>
      </c>
      <c r="K8" s="114">
        <v>385.5</v>
      </c>
      <c r="L8" s="114">
        <v>12.5</v>
      </c>
      <c r="M8" s="190">
        <v>3</v>
      </c>
      <c r="N8" s="114">
        <v>128.5</v>
      </c>
      <c r="O8" s="114">
        <v>101.5</v>
      </c>
      <c r="P8" s="114">
        <v>169.5</v>
      </c>
      <c r="Q8" s="190">
        <v>1000</v>
      </c>
      <c r="R8" s="6"/>
      <c r="S8" s="227">
        <v>0</v>
      </c>
      <c r="T8" s="104">
        <v>-595.83999999999992</v>
      </c>
      <c r="U8" s="104">
        <v>240.89449999999999</v>
      </c>
      <c r="V8" s="105">
        <v>63</v>
      </c>
      <c r="W8" s="104">
        <v>-9.4577777777777765</v>
      </c>
      <c r="X8" s="104">
        <v>-127.5</v>
      </c>
      <c r="Y8" s="104">
        <v>349</v>
      </c>
      <c r="Z8" s="105">
        <v>19271.559999999998</v>
      </c>
      <c r="AA8" s="6"/>
      <c r="AB8" s="227" t="s">
        <v>13748</v>
      </c>
      <c r="AC8" s="227" t="s">
        <v>11998</v>
      </c>
      <c r="AD8" s="227" t="s">
        <v>11999</v>
      </c>
      <c r="AE8" s="227" t="s">
        <v>12000</v>
      </c>
      <c r="AF8" s="227" t="s">
        <v>12001</v>
      </c>
      <c r="AG8" s="227" t="s">
        <v>12002</v>
      </c>
      <c r="AH8" s="227" t="s">
        <v>12031</v>
      </c>
      <c r="AJ8" s="154" t="s">
        <v>12055</v>
      </c>
      <c r="AK8" s="224" t="s">
        <v>11998</v>
      </c>
      <c r="AL8" s="224" t="s">
        <v>11999</v>
      </c>
      <c r="AM8" s="224" t="s">
        <v>12000</v>
      </c>
      <c r="AN8" s="224" t="s">
        <v>12001</v>
      </c>
      <c r="AO8" s="224" t="s">
        <v>12002</v>
      </c>
      <c r="AP8" s="224" t="s">
        <v>12031</v>
      </c>
    </row>
    <row r="9" spans="1:42" x14ac:dyDescent="0.25">
      <c r="A9" s="110" t="s">
        <v>11999</v>
      </c>
      <c r="B9" s="104">
        <v>182</v>
      </c>
      <c r="C9" s="104">
        <v>190</v>
      </c>
      <c r="D9" s="105">
        <v>58</v>
      </c>
      <c r="E9" s="104">
        <v>3.1379310344827585</v>
      </c>
      <c r="F9" s="104">
        <v>-368.5</v>
      </c>
      <c r="G9" s="104">
        <v>165</v>
      </c>
      <c r="H9" s="105">
        <v>15200</v>
      </c>
      <c r="J9" s="209">
        <v>0.35416666666666669</v>
      </c>
      <c r="K9" s="114">
        <v>49</v>
      </c>
      <c r="L9" s="114">
        <v>5</v>
      </c>
      <c r="M9" s="190">
        <v>1</v>
      </c>
      <c r="N9" s="114">
        <v>49</v>
      </c>
      <c r="O9" s="114">
        <v>49</v>
      </c>
      <c r="P9" s="114">
        <v>49</v>
      </c>
      <c r="Q9" s="190">
        <v>400</v>
      </c>
      <c r="R9" s="6"/>
      <c r="S9" s="227">
        <v>10</v>
      </c>
      <c r="T9" s="104">
        <v>432.5</v>
      </c>
      <c r="U9" s="104">
        <v>187.5</v>
      </c>
      <c r="V9" s="105">
        <v>54</v>
      </c>
      <c r="W9" s="104">
        <v>8.0092592592592595</v>
      </c>
      <c r="X9" s="104">
        <v>-368.5</v>
      </c>
      <c r="Y9" s="104">
        <v>187.5</v>
      </c>
      <c r="Z9" s="105">
        <v>15000</v>
      </c>
      <c r="AA9" s="6"/>
      <c r="AB9" s="208">
        <v>0.33333333333333331</v>
      </c>
      <c r="AC9" s="104"/>
      <c r="AD9" s="104"/>
      <c r="AE9" s="104"/>
      <c r="AF9" s="104"/>
      <c r="AG9" s="104">
        <v>385.5</v>
      </c>
      <c r="AH9" s="104">
        <v>385.5</v>
      </c>
      <c r="AJ9" s="224">
        <v>0</v>
      </c>
      <c r="AK9" s="82">
        <v>-193.5</v>
      </c>
      <c r="AL9" s="82">
        <v>-348.5</v>
      </c>
      <c r="AM9" s="82">
        <v>-132</v>
      </c>
      <c r="AN9" s="82">
        <v>228.15999999999997</v>
      </c>
      <c r="AO9" s="82">
        <v>-150</v>
      </c>
      <c r="AP9" s="82">
        <v>-595.84</v>
      </c>
    </row>
    <row r="10" spans="1:42" x14ac:dyDescent="0.25">
      <c r="A10" s="110" t="s">
        <v>12000</v>
      </c>
      <c r="B10" s="104">
        <v>21</v>
      </c>
      <c r="C10" s="104">
        <v>110</v>
      </c>
      <c r="D10" s="105">
        <v>23</v>
      </c>
      <c r="E10" s="104">
        <v>0.91304347826086951</v>
      </c>
      <c r="F10" s="104">
        <v>-72.5</v>
      </c>
      <c r="G10" s="104">
        <v>109.5</v>
      </c>
      <c r="H10" s="105">
        <v>8800</v>
      </c>
      <c r="J10" s="209">
        <v>0.39583333333333331</v>
      </c>
      <c r="K10" s="114">
        <v>393</v>
      </c>
      <c r="L10" s="114">
        <v>145</v>
      </c>
      <c r="M10" s="190">
        <v>37</v>
      </c>
      <c r="N10" s="114">
        <v>10.621621621621621</v>
      </c>
      <c r="O10" s="114">
        <v>-83</v>
      </c>
      <c r="P10" s="114">
        <v>349</v>
      </c>
      <c r="Q10" s="190">
        <v>11600</v>
      </c>
      <c r="R10" s="6"/>
      <c r="S10" s="227">
        <v>20</v>
      </c>
      <c r="T10" s="104">
        <v>527.5</v>
      </c>
      <c r="U10" s="104">
        <v>92.5</v>
      </c>
      <c r="V10" s="105">
        <v>29</v>
      </c>
      <c r="W10" s="104">
        <v>18.189655172413794</v>
      </c>
      <c r="X10" s="104">
        <v>-40.5</v>
      </c>
      <c r="Y10" s="104">
        <v>169.5</v>
      </c>
      <c r="Z10" s="105">
        <v>7400</v>
      </c>
      <c r="AA10" s="6"/>
      <c r="AB10" s="208">
        <v>0.35416666666666669</v>
      </c>
      <c r="AC10" s="104"/>
      <c r="AD10" s="104"/>
      <c r="AE10" s="104"/>
      <c r="AF10" s="104">
        <v>49</v>
      </c>
      <c r="AG10" s="104"/>
      <c r="AH10" s="104">
        <v>49</v>
      </c>
      <c r="AJ10" s="224">
        <v>10</v>
      </c>
      <c r="AK10" s="82">
        <v>72</v>
      </c>
      <c r="AL10" s="82">
        <v>-53.5</v>
      </c>
      <c r="AM10" s="82">
        <v>32.5</v>
      </c>
      <c r="AN10" s="82">
        <v>287.5</v>
      </c>
      <c r="AO10" s="82">
        <v>94</v>
      </c>
      <c r="AP10" s="82">
        <v>432.5</v>
      </c>
    </row>
    <row r="11" spans="1:42" x14ac:dyDescent="0.25">
      <c r="A11" s="110" t="s">
        <v>12001</v>
      </c>
      <c r="B11" s="104">
        <v>938.66000000000008</v>
      </c>
      <c r="C11" s="104">
        <v>168.39449999999999</v>
      </c>
      <c r="D11" s="105">
        <v>35</v>
      </c>
      <c r="E11" s="104">
        <v>26.818857142857144</v>
      </c>
      <c r="F11" s="104">
        <v>-417.5</v>
      </c>
      <c r="G11" s="104">
        <v>502.5</v>
      </c>
      <c r="H11" s="105">
        <v>13471.56</v>
      </c>
      <c r="J11" s="209">
        <v>0.41666666666666669</v>
      </c>
      <c r="K11" s="114">
        <v>178.15999999999997</v>
      </c>
      <c r="L11" s="114">
        <v>275.89449999999999</v>
      </c>
      <c r="M11" s="190">
        <v>69</v>
      </c>
      <c r="N11" s="114">
        <v>2.5820289855072458</v>
      </c>
      <c r="O11" s="114">
        <v>-417.5</v>
      </c>
      <c r="P11" s="114">
        <v>292.5</v>
      </c>
      <c r="Q11" s="190">
        <v>22071.559999999998</v>
      </c>
      <c r="R11" s="6"/>
      <c r="S11" s="227">
        <v>30</v>
      </c>
      <c r="T11" s="104">
        <v>557</v>
      </c>
      <c r="U11" s="104">
        <v>55</v>
      </c>
      <c r="V11" s="105">
        <v>16</v>
      </c>
      <c r="W11" s="104">
        <v>34.8125</v>
      </c>
      <c r="X11" s="104">
        <v>-19.5</v>
      </c>
      <c r="Y11" s="104">
        <v>109.5</v>
      </c>
      <c r="Z11" s="105">
        <v>4400</v>
      </c>
      <c r="AA11" s="6"/>
      <c r="AB11" s="208">
        <v>0.39583333333333331</v>
      </c>
      <c r="AC11" s="104">
        <v>-125</v>
      </c>
      <c r="AD11" s="104">
        <v>311.5</v>
      </c>
      <c r="AE11" s="104">
        <v>-161</v>
      </c>
      <c r="AF11" s="104">
        <v>354</v>
      </c>
      <c r="AG11" s="104">
        <v>13.5</v>
      </c>
      <c r="AH11" s="104">
        <v>393</v>
      </c>
      <c r="AJ11" s="224">
        <v>20</v>
      </c>
      <c r="AK11" s="82">
        <v>117.5</v>
      </c>
      <c r="AL11" s="82">
        <v>186.5</v>
      </c>
      <c r="AM11" s="82">
        <v>-40.5</v>
      </c>
      <c r="AN11" s="82">
        <v>30.5</v>
      </c>
      <c r="AO11" s="82">
        <v>233.5</v>
      </c>
      <c r="AP11" s="82">
        <v>527.5</v>
      </c>
    </row>
    <row r="12" spans="1:42" x14ac:dyDescent="0.25">
      <c r="A12" s="110" t="s">
        <v>12002</v>
      </c>
      <c r="B12" s="104">
        <v>829.5</v>
      </c>
      <c r="C12" s="104">
        <v>82.5</v>
      </c>
      <c r="D12" s="105">
        <v>22</v>
      </c>
      <c r="E12" s="104">
        <v>37.704545454545453</v>
      </c>
      <c r="F12" s="104">
        <v>-67.5</v>
      </c>
      <c r="G12" s="104">
        <v>207</v>
      </c>
      <c r="H12" s="105">
        <v>6600</v>
      </c>
      <c r="J12" s="209">
        <v>0.4375</v>
      </c>
      <c r="K12" s="114">
        <v>770.5</v>
      </c>
      <c r="L12" s="114">
        <v>92.5</v>
      </c>
      <c r="M12" s="190">
        <v>25</v>
      </c>
      <c r="N12" s="114">
        <v>30.82</v>
      </c>
      <c r="O12" s="114">
        <v>-92.5</v>
      </c>
      <c r="P12" s="114">
        <v>502.5</v>
      </c>
      <c r="Q12" s="190">
        <v>7400</v>
      </c>
      <c r="R12" s="6"/>
      <c r="S12" s="227">
        <v>40</v>
      </c>
      <c r="T12" s="104">
        <v>-57.5</v>
      </c>
      <c r="U12" s="104">
        <v>22.5</v>
      </c>
      <c r="V12" s="105">
        <v>6</v>
      </c>
      <c r="W12" s="104">
        <v>-9.5833333333333339</v>
      </c>
      <c r="X12" s="104">
        <v>-92.5</v>
      </c>
      <c r="Y12" s="104">
        <v>59.5</v>
      </c>
      <c r="Z12" s="105">
        <v>1800</v>
      </c>
      <c r="AA12" s="6"/>
      <c r="AB12" s="208">
        <v>0.41666666666666669</v>
      </c>
      <c r="AC12" s="104">
        <v>129</v>
      </c>
      <c r="AD12" s="104">
        <v>-302.5</v>
      </c>
      <c r="AE12" s="104">
        <v>46.5</v>
      </c>
      <c r="AF12" s="104">
        <v>27.159999999999968</v>
      </c>
      <c r="AG12" s="104">
        <v>278</v>
      </c>
      <c r="AH12" s="104">
        <v>178.15999999999997</v>
      </c>
      <c r="AJ12" s="224">
        <v>30</v>
      </c>
      <c r="AK12" s="82">
        <v>94</v>
      </c>
      <c r="AL12" s="82">
        <v>46.5</v>
      </c>
      <c r="AM12" s="82">
        <v>133</v>
      </c>
      <c r="AN12" s="82">
        <v>131.5</v>
      </c>
      <c r="AO12" s="82">
        <v>152</v>
      </c>
      <c r="AP12" s="82">
        <v>557</v>
      </c>
    </row>
    <row r="13" spans="1:42" x14ac:dyDescent="0.25">
      <c r="A13" s="111" t="s">
        <v>12031</v>
      </c>
      <c r="B13" s="106">
        <v>2264.66</v>
      </c>
      <c r="C13" s="106">
        <v>713.39449999999999</v>
      </c>
      <c r="D13" s="107">
        <v>196</v>
      </c>
      <c r="E13" s="106">
        <v>11.55438775510204</v>
      </c>
      <c r="F13" s="106">
        <v>-417.5</v>
      </c>
      <c r="G13" s="106">
        <v>502.5</v>
      </c>
      <c r="H13" s="107">
        <v>57071.56</v>
      </c>
      <c r="J13" s="209">
        <v>0.45833333333333331</v>
      </c>
      <c r="K13" s="114">
        <v>160</v>
      </c>
      <c r="L13" s="114">
        <v>45</v>
      </c>
      <c r="M13" s="190">
        <v>17</v>
      </c>
      <c r="N13" s="114">
        <v>9.4117647058823533</v>
      </c>
      <c r="O13" s="114">
        <v>-17.5</v>
      </c>
      <c r="P13" s="114">
        <v>79.5</v>
      </c>
      <c r="Q13" s="190">
        <v>3600</v>
      </c>
      <c r="R13" s="6"/>
      <c r="S13" s="227">
        <v>50</v>
      </c>
      <c r="T13" s="104">
        <v>331.5</v>
      </c>
      <c r="U13" s="104">
        <v>17.5</v>
      </c>
      <c r="V13" s="105">
        <v>7</v>
      </c>
      <c r="W13" s="104">
        <v>47.357142857142854</v>
      </c>
      <c r="X13" s="104">
        <v>-2.5</v>
      </c>
      <c r="Y13" s="104">
        <v>114.5</v>
      </c>
      <c r="Z13" s="105">
        <v>1400</v>
      </c>
      <c r="AA13" s="6"/>
      <c r="AB13" s="208">
        <v>0.4375</v>
      </c>
      <c r="AC13" s="104">
        <v>121</v>
      </c>
      <c r="AD13" s="104">
        <v>139</v>
      </c>
      <c r="AE13" s="104">
        <v>-82</v>
      </c>
      <c r="AF13" s="104">
        <v>470.5</v>
      </c>
      <c r="AG13" s="104">
        <v>122</v>
      </c>
      <c r="AH13" s="104">
        <v>770.5</v>
      </c>
      <c r="AJ13" s="224">
        <v>40</v>
      </c>
      <c r="AK13" s="82">
        <v>14.5</v>
      </c>
      <c r="AL13" s="82"/>
      <c r="AM13" s="82">
        <v>7.5</v>
      </c>
      <c r="AN13" s="82">
        <v>-139</v>
      </c>
      <c r="AO13" s="82">
        <v>59.5</v>
      </c>
      <c r="AP13" s="82">
        <v>-57.5</v>
      </c>
    </row>
    <row r="14" spans="1:42" x14ac:dyDescent="0.25">
      <c r="J14" s="209">
        <v>0.47916666666666669</v>
      </c>
      <c r="K14" s="114">
        <v>-38</v>
      </c>
      <c r="L14" s="114">
        <v>25</v>
      </c>
      <c r="M14" s="190">
        <v>6</v>
      </c>
      <c r="N14" s="114">
        <v>-6.333333333333333</v>
      </c>
      <c r="O14" s="114">
        <v>-127.5</v>
      </c>
      <c r="P14" s="114">
        <v>51.5</v>
      </c>
      <c r="Q14" s="190">
        <v>2000</v>
      </c>
      <c r="S14" s="227">
        <v>60</v>
      </c>
      <c r="T14" s="104">
        <v>372</v>
      </c>
      <c r="U14" s="104">
        <v>30</v>
      </c>
      <c r="V14" s="105">
        <v>6</v>
      </c>
      <c r="W14" s="104">
        <v>62</v>
      </c>
      <c r="X14" s="104">
        <v>-45</v>
      </c>
      <c r="Y14" s="104">
        <v>207</v>
      </c>
      <c r="Z14" s="105">
        <v>2400</v>
      </c>
      <c r="AA14" s="6"/>
      <c r="AB14" s="208">
        <v>0.45833333333333331</v>
      </c>
      <c r="AC14" s="104">
        <v>-69</v>
      </c>
      <c r="AD14" s="104">
        <v>145.5</v>
      </c>
      <c r="AE14" s="104">
        <v>10.5</v>
      </c>
      <c r="AF14" s="104">
        <v>79.5</v>
      </c>
      <c r="AG14" s="104">
        <v>-6.5</v>
      </c>
      <c r="AH14" s="104">
        <v>160</v>
      </c>
      <c r="AJ14" s="224">
        <v>50</v>
      </c>
      <c r="AK14" s="82">
        <v>115.5</v>
      </c>
      <c r="AL14" s="82"/>
      <c r="AM14" s="82"/>
      <c r="AN14" s="82"/>
      <c r="AO14" s="82">
        <v>216</v>
      </c>
      <c r="AP14" s="82">
        <v>331.5</v>
      </c>
    </row>
    <row r="15" spans="1:42" x14ac:dyDescent="0.25">
      <c r="J15" s="209">
        <v>0.5</v>
      </c>
      <c r="K15" s="114">
        <v>-11.5</v>
      </c>
      <c r="L15" s="114">
        <v>17.5</v>
      </c>
      <c r="M15" s="190">
        <v>6</v>
      </c>
      <c r="N15" s="114">
        <v>-1.9166666666666667</v>
      </c>
      <c r="O15" s="114">
        <v>-17.5</v>
      </c>
      <c r="P15" s="114">
        <v>35</v>
      </c>
      <c r="Q15" s="190">
        <v>1400</v>
      </c>
      <c r="S15" s="227">
        <v>70</v>
      </c>
      <c r="T15" s="104">
        <v>-407</v>
      </c>
      <c r="U15" s="104">
        <v>5</v>
      </c>
      <c r="V15" s="105">
        <v>2</v>
      </c>
      <c r="W15" s="104">
        <v>-203.5</v>
      </c>
      <c r="X15" s="104">
        <v>-417.5</v>
      </c>
      <c r="Y15" s="104">
        <v>10.5</v>
      </c>
      <c r="Z15" s="105">
        <v>400</v>
      </c>
      <c r="AA15" s="6"/>
      <c r="AB15" s="208">
        <v>0.47916666666666669</v>
      </c>
      <c r="AC15" s="104">
        <v>36.5</v>
      </c>
      <c r="AD15" s="104">
        <v>-76</v>
      </c>
      <c r="AE15" s="104">
        <v>20.5</v>
      </c>
      <c r="AF15" s="104">
        <v>-1.5</v>
      </c>
      <c r="AG15" s="104">
        <v>-17.5</v>
      </c>
      <c r="AH15" s="104">
        <v>-38</v>
      </c>
      <c r="AJ15" s="224">
        <v>60</v>
      </c>
      <c r="AK15" s="82">
        <v>82</v>
      </c>
      <c r="AL15" s="82">
        <v>128</v>
      </c>
      <c r="AM15" s="82"/>
      <c r="AN15" s="82">
        <v>-45</v>
      </c>
      <c r="AO15" s="82">
        <v>207</v>
      </c>
      <c r="AP15" s="82">
        <v>372</v>
      </c>
    </row>
    <row r="16" spans="1:42" ht="15" customHeight="1" x14ac:dyDescent="0.25">
      <c r="J16" s="209">
        <v>0.52083333333333337</v>
      </c>
      <c r="K16" s="114">
        <v>150.5</v>
      </c>
      <c r="L16" s="114">
        <v>12.5</v>
      </c>
      <c r="M16" s="190">
        <v>3</v>
      </c>
      <c r="N16" s="114">
        <v>50.166666666666664</v>
      </c>
      <c r="O16" s="114">
        <v>3.5</v>
      </c>
      <c r="P16" s="114">
        <v>109.5</v>
      </c>
      <c r="Q16" s="190">
        <v>1000</v>
      </c>
      <c r="S16" s="227">
        <v>90</v>
      </c>
      <c r="T16" s="104">
        <v>292.5</v>
      </c>
      <c r="U16" s="104">
        <v>12.5</v>
      </c>
      <c r="V16" s="105">
        <v>1</v>
      </c>
      <c r="W16" s="104">
        <v>292.5</v>
      </c>
      <c r="X16" s="104">
        <v>292.5</v>
      </c>
      <c r="Y16" s="104">
        <v>292.5</v>
      </c>
      <c r="Z16" s="105">
        <v>1000</v>
      </c>
      <c r="AA16" s="6"/>
      <c r="AB16" s="208">
        <v>0.5</v>
      </c>
      <c r="AC16" s="104">
        <v>4.5</v>
      </c>
      <c r="AD16" s="104">
        <v>-17.5</v>
      </c>
      <c r="AE16" s="104"/>
      <c r="AF16" s="104">
        <v>1.5</v>
      </c>
      <c r="AG16" s="104"/>
      <c r="AH16" s="104">
        <v>-11.5</v>
      </c>
      <c r="AJ16" s="224">
        <v>70</v>
      </c>
      <c r="AK16" s="82">
        <v>10.5</v>
      </c>
      <c r="AL16" s="82"/>
      <c r="AM16" s="82"/>
      <c r="AN16" s="82">
        <v>-417.5</v>
      </c>
      <c r="AO16" s="82"/>
      <c r="AP16" s="82">
        <v>-407</v>
      </c>
    </row>
    <row r="17" spans="10:42" x14ac:dyDescent="0.25">
      <c r="J17" s="209">
        <v>0.54166666666666663</v>
      </c>
      <c r="K17" s="114">
        <v>-69</v>
      </c>
      <c r="L17" s="114">
        <v>10</v>
      </c>
      <c r="M17" s="190">
        <v>3</v>
      </c>
      <c r="N17" s="114">
        <v>-23</v>
      </c>
      <c r="O17" s="114">
        <v>-45</v>
      </c>
      <c r="P17" s="114">
        <v>-5.5</v>
      </c>
      <c r="Q17" s="190">
        <v>800</v>
      </c>
      <c r="R17" s="6"/>
      <c r="S17" s="227">
        <v>100</v>
      </c>
      <c r="T17" s="104">
        <v>124</v>
      </c>
      <c r="U17" s="104">
        <v>10</v>
      </c>
      <c r="V17" s="105">
        <v>3</v>
      </c>
      <c r="W17" s="104">
        <v>41.333333333333336</v>
      </c>
      <c r="X17" s="104">
        <v>35</v>
      </c>
      <c r="Y17" s="104">
        <v>51.5</v>
      </c>
      <c r="Z17" s="105">
        <v>800</v>
      </c>
      <c r="AA17" s="6"/>
      <c r="AB17" s="208">
        <v>0.52083333333333337</v>
      </c>
      <c r="AC17" s="104"/>
      <c r="AD17" s="104">
        <v>37.5</v>
      </c>
      <c r="AE17" s="104">
        <v>109.5</v>
      </c>
      <c r="AF17" s="104">
        <v>3.5</v>
      </c>
      <c r="AG17" s="104"/>
      <c r="AH17" s="104">
        <v>150.5</v>
      </c>
      <c r="AJ17" s="224">
        <v>90</v>
      </c>
      <c r="AK17" s="82"/>
      <c r="AL17" s="82"/>
      <c r="AM17" s="82"/>
      <c r="AN17" s="82">
        <v>292.5</v>
      </c>
      <c r="AO17" s="82"/>
      <c r="AP17" s="82">
        <v>292.5</v>
      </c>
    </row>
    <row r="18" spans="10:42" ht="15" customHeight="1" x14ac:dyDescent="0.25">
      <c r="J18" s="209">
        <v>0.5625</v>
      </c>
      <c r="K18" s="114">
        <v>119</v>
      </c>
      <c r="L18" s="114">
        <v>15</v>
      </c>
      <c r="M18" s="190">
        <v>6</v>
      </c>
      <c r="N18" s="114">
        <v>19.833333333333332</v>
      </c>
      <c r="O18" s="114">
        <v>-10.5</v>
      </c>
      <c r="P18" s="114">
        <v>59.5</v>
      </c>
      <c r="Q18" s="190">
        <v>1200</v>
      </c>
      <c r="R18" s="6"/>
      <c r="S18" s="227">
        <v>110</v>
      </c>
      <c r="T18" s="104">
        <v>107</v>
      </c>
      <c r="U18" s="104">
        <v>5</v>
      </c>
      <c r="V18" s="105">
        <v>2</v>
      </c>
      <c r="W18" s="104">
        <v>53.5</v>
      </c>
      <c r="X18" s="104">
        <v>52.5</v>
      </c>
      <c r="Y18" s="104">
        <v>54.5</v>
      </c>
      <c r="Z18" s="105">
        <v>400</v>
      </c>
      <c r="AA18" s="6"/>
      <c r="AB18" s="208">
        <v>0.54166666666666663</v>
      </c>
      <c r="AC18" s="104">
        <v>-5.5</v>
      </c>
      <c r="AD18" s="104">
        <v>-18.5</v>
      </c>
      <c r="AE18" s="104"/>
      <c r="AF18" s="104">
        <v>-45</v>
      </c>
      <c r="AG18" s="104"/>
      <c r="AH18" s="104">
        <v>-69</v>
      </c>
      <c r="AJ18" s="224">
        <v>100</v>
      </c>
      <c r="AK18" s="82"/>
      <c r="AL18" s="82">
        <v>89</v>
      </c>
      <c r="AM18" s="82"/>
      <c r="AN18" s="82"/>
      <c r="AO18" s="82">
        <v>35</v>
      </c>
      <c r="AP18" s="82">
        <v>124</v>
      </c>
    </row>
    <row r="19" spans="10:42" ht="15" customHeight="1" x14ac:dyDescent="0.25">
      <c r="J19" s="209">
        <v>0.58333333333333337</v>
      </c>
      <c r="K19" s="114">
        <v>-12</v>
      </c>
      <c r="L19" s="114">
        <v>20</v>
      </c>
      <c r="M19" s="190">
        <v>7</v>
      </c>
      <c r="N19" s="114">
        <v>-1.7142857142857142</v>
      </c>
      <c r="O19" s="114">
        <v>-45</v>
      </c>
      <c r="P19" s="114">
        <v>34.5</v>
      </c>
      <c r="Q19" s="190">
        <v>1600</v>
      </c>
      <c r="S19" s="227">
        <v>180</v>
      </c>
      <c r="T19" s="104">
        <v>27</v>
      </c>
      <c r="U19" s="104">
        <v>5</v>
      </c>
      <c r="V19" s="105">
        <v>1</v>
      </c>
      <c r="W19" s="104">
        <v>27</v>
      </c>
      <c r="X19" s="104">
        <v>27</v>
      </c>
      <c r="Y19" s="104">
        <v>27</v>
      </c>
      <c r="Z19" s="105">
        <v>400</v>
      </c>
      <c r="AA19" s="6"/>
      <c r="AB19" s="208">
        <v>0.5625</v>
      </c>
      <c r="AC19" s="104">
        <v>62.5</v>
      </c>
      <c r="AD19" s="104">
        <v>-3</v>
      </c>
      <c r="AE19" s="104"/>
      <c r="AF19" s="104"/>
      <c r="AG19" s="104">
        <v>59.5</v>
      </c>
      <c r="AH19" s="104">
        <v>119</v>
      </c>
      <c r="AJ19" s="224">
        <v>110</v>
      </c>
      <c r="AK19" s="82"/>
      <c r="AL19" s="82">
        <v>107</v>
      </c>
      <c r="AM19" s="82"/>
      <c r="AN19" s="82"/>
      <c r="AO19" s="82"/>
      <c r="AP19" s="82">
        <v>107</v>
      </c>
    </row>
    <row r="20" spans="10:42" x14ac:dyDescent="0.25">
      <c r="J20" s="209">
        <v>0.60416666666666663</v>
      </c>
      <c r="K20" s="114">
        <v>74</v>
      </c>
      <c r="L20" s="114">
        <v>20</v>
      </c>
      <c r="M20" s="190">
        <v>8</v>
      </c>
      <c r="N20" s="114">
        <v>9.25</v>
      </c>
      <c r="O20" s="114">
        <v>-11.5</v>
      </c>
      <c r="P20" s="114">
        <v>48.5</v>
      </c>
      <c r="Q20" s="190">
        <v>1600</v>
      </c>
      <c r="S20" s="227">
        <v>200</v>
      </c>
      <c r="T20" s="104">
        <v>67.5</v>
      </c>
      <c r="U20" s="104">
        <v>7.5</v>
      </c>
      <c r="V20" s="105">
        <v>1</v>
      </c>
      <c r="W20" s="104">
        <v>67.5</v>
      </c>
      <c r="X20" s="104">
        <v>67.5</v>
      </c>
      <c r="Y20" s="104">
        <v>67.5</v>
      </c>
      <c r="Z20" s="105">
        <v>600</v>
      </c>
      <c r="AA20" s="6"/>
      <c r="AB20" s="208">
        <v>0.58333333333333337</v>
      </c>
      <c r="AC20" s="104">
        <v>26.5</v>
      </c>
      <c r="AD20" s="104">
        <v>-62</v>
      </c>
      <c r="AE20" s="104">
        <v>23.5</v>
      </c>
      <c r="AF20" s="104"/>
      <c r="AG20" s="104"/>
      <c r="AH20" s="104">
        <v>-12</v>
      </c>
      <c r="AJ20" s="224">
        <v>180</v>
      </c>
      <c r="AK20" s="82"/>
      <c r="AL20" s="82">
        <v>27</v>
      </c>
      <c r="AM20" s="82"/>
      <c r="AN20" s="82"/>
      <c r="AO20" s="82"/>
      <c r="AP20" s="82">
        <v>27</v>
      </c>
    </row>
    <row r="21" spans="10:42" ht="15" customHeight="1" x14ac:dyDescent="0.25">
      <c r="J21" s="209">
        <v>0.625</v>
      </c>
      <c r="K21" s="114">
        <v>62</v>
      </c>
      <c r="L21" s="114">
        <v>15</v>
      </c>
      <c r="M21" s="190">
        <v>4</v>
      </c>
      <c r="N21" s="114">
        <v>15.5</v>
      </c>
      <c r="O21" s="114">
        <v>2.5</v>
      </c>
      <c r="P21" s="114">
        <v>22.5</v>
      </c>
      <c r="Q21" s="190">
        <v>1200</v>
      </c>
      <c r="S21" s="227">
        <v>230</v>
      </c>
      <c r="T21" s="104">
        <v>502.5</v>
      </c>
      <c r="U21" s="104">
        <v>12.5</v>
      </c>
      <c r="V21" s="105">
        <v>1</v>
      </c>
      <c r="W21" s="104">
        <v>502.5</v>
      </c>
      <c r="X21" s="104">
        <v>502.5</v>
      </c>
      <c r="Y21" s="104">
        <v>502.5</v>
      </c>
      <c r="Z21" s="105">
        <v>1000</v>
      </c>
      <c r="AA21" s="6"/>
      <c r="AB21" s="208">
        <v>0.60416666666666663</v>
      </c>
      <c r="AC21" s="104">
        <v>90.5</v>
      </c>
      <c r="AD21" s="104">
        <v>-11.5</v>
      </c>
      <c r="AE21" s="104"/>
      <c r="AF21" s="104"/>
      <c r="AG21" s="104">
        <v>-5</v>
      </c>
      <c r="AH21" s="104">
        <v>74</v>
      </c>
      <c r="AJ21" s="224">
        <v>200</v>
      </c>
      <c r="AK21" s="82"/>
      <c r="AL21" s="82"/>
      <c r="AM21" s="82"/>
      <c r="AN21" s="82">
        <v>67.5</v>
      </c>
      <c r="AO21" s="82"/>
      <c r="AP21" s="82">
        <v>67.5</v>
      </c>
    </row>
    <row r="22" spans="10:42" x14ac:dyDescent="0.25">
      <c r="J22" s="209">
        <v>0.64583333333333337</v>
      </c>
      <c r="K22" s="114">
        <v>53.5</v>
      </c>
      <c r="L22" s="114">
        <v>2.5</v>
      </c>
      <c r="M22" s="190">
        <v>1</v>
      </c>
      <c r="N22" s="114">
        <v>53.5</v>
      </c>
      <c r="O22" s="114">
        <v>53.5</v>
      </c>
      <c r="P22" s="114">
        <v>53.5</v>
      </c>
      <c r="Q22" s="190">
        <v>200</v>
      </c>
      <c r="S22" s="227">
        <v>270</v>
      </c>
      <c r="T22" s="104">
        <v>-17.5</v>
      </c>
      <c r="U22" s="104">
        <v>2.5</v>
      </c>
      <c r="V22" s="105">
        <v>1</v>
      </c>
      <c r="W22" s="104">
        <v>-17.5</v>
      </c>
      <c r="X22" s="104">
        <v>-17.5</v>
      </c>
      <c r="Y22" s="104">
        <v>-17.5</v>
      </c>
      <c r="Z22" s="105">
        <v>200</v>
      </c>
      <c r="AA22" s="6"/>
      <c r="AB22" s="208">
        <v>0.625</v>
      </c>
      <c r="AC22" s="104">
        <v>22.5</v>
      </c>
      <c r="AD22" s="104">
        <v>39.5</v>
      </c>
      <c r="AE22" s="104"/>
      <c r="AF22" s="104"/>
      <c r="AG22" s="104"/>
      <c r="AH22" s="104">
        <v>62</v>
      </c>
      <c r="AJ22" s="224">
        <v>230</v>
      </c>
      <c r="AK22" s="82"/>
      <c r="AL22" s="82"/>
      <c r="AM22" s="82"/>
      <c r="AN22" s="82">
        <v>502.5</v>
      </c>
      <c r="AO22" s="82"/>
      <c r="AP22" s="82">
        <v>502.5</v>
      </c>
    </row>
    <row r="23" spans="10:42" x14ac:dyDescent="0.25">
      <c r="J23" s="115" t="s">
        <v>12031</v>
      </c>
      <c r="K23" s="116">
        <v>2264.66</v>
      </c>
      <c r="L23" s="116">
        <v>713.39449999999999</v>
      </c>
      <c r="M23" s="191">
        <v>196</v>
      </c>
      <c r="N23" s="116">
        <v>11.55438775510204</v>
      </c>
      <c r="O23" s="116">
        <v>-417.5</v>
      </c>
      <c r="P23" s="116">
        <v>502.5</v>
      </c>
      <c r="Q23" s="191">
        <v>57071.56</v>
      </c>
      <c r="S23" s="227">
        <v>280</v>
      </c>
      <c r="T23" s="104">
        <v>20.5</v>
      </c>
      <c r="U23" s="104">
        <v>2.5</v>
      </c>
      <c r="V23" s="105">
        <v>1</v>
      </c>
      <c r="W23" s="104">
        <v>20.5</v>
      </c>
      <c r="X23" s="104">
        <v>20.5</v>
      </c>
      <c r="Y23" s="104">
        <v>20.5</v>
      </c>
      <c r="Z23" s="105">
        <v>200</v>
      </c>
      <c r="AB23" s="208">
        <v>0.64583333333333337</v>
      </c>
      <c r="AC23" s="104"/>
      <c r="AD23" s="104"/>
      <c r="AE23" s="104">
        <v>53.5</v>
      </c>
      <c r="AF23" s="104"/>
      <c r="AG23" s="104"/>
      <c r="AH23" s="104">
        <v>53.5</v>
      </c>
      <c r="AJ23" s="224">
        <v>270</v>
      </c>
      <c r="AK23" s="82"/>
      <c r="AL23" s="82"/>
      <c r="AM23" s="82"/>
      <c r="AN23" s="82"/>
      <c r="AO23" s="82">
        <v>-17.5</v>
      </c>
      <c r="AP23" s="82">
        <v>-17.5</v>
      </c>
    </row>
    <row r="24" spans="10:42" x14ac:dyDescent="0.25">
      <c r="Q24" s="71"/>
      <c r="S24" s="227">
        <v>300</v>
      </c>
      <c r="T24" s="104">
        <v>-4.5</v>
      </c>
      <c r="U24" s="104">
        <v>2.5</v>
      </c>
      <c r="V24" s="105">
        <v>1</v>
      </c>
      <c r="W24" s="104">
        <v>-4.5</v>
      </c>
      <c r="X24" s="104">
        <v>-4.5</v>
      </c>
      <c r="Y24" s="104">
        <v>-4.5</v>
      </c>
      <c r="Z24" s="105">
        <v>200</v>
      </c>
      <c r="AB24" s="229" t="s">
        <v>12031</v>
      </c>
      <c r="AC24" s="106">
        <v>293.5</v>
      </c>
      <c r="AD24" s="106">
        <v>182</v>
      </c>
      <c r="AE24" s="106">
        <v>21</v>
      </c>
      <c r="AF24" s="106">
        <v>938.66</v>
      </c>
      <c r="AG24" s="106">
        <v>829.5</v>
      </c>
      <c r="AH24" s="106">
        <v>2264.66</v>
      </c>
      <c r="AJ24" s="224">
        <v>280</v>
      </c>
      <c r="AK24" s="82"/>
      <c r="AL24" s="82"/>
      <c r="AM24" s="82">
        <v>20.5</v>
      </c>
      <c r="AN24" s="82"/>
      <c r="AO24" s="82"/>
      <c r="AP24" s="82">
        <v>20.5</v>
      </c>
    </row>
    <row r="25" spans="10:42" x14ac:dyDescent="0.25">
      <c r="Q25" s="71"/>
      <c r="S25" s="229" t="s">
        <v>12031</v>
      </c>
      <c r="T25" s="106">
        <v>2279.16</v>
      </c>
      <c r="U25" s="106">
        <v>710.89449999999999</v>
      </c>
      <c r="V25" s="107">
        <v>195</v>
      </c>
      <c r="W25" s="106">
        <v>11.687999999999999</v>
      </c>
      <c r="X25" s="106">
        <v>-417.5</v>
      </c>
      <c r="Y25" s="106">
        <v>502.5</v>
      </c>
      <c r="Z25" s="107">
        <v>56871.56</v>
      </c>
      <c r="AJ25" s="224">
        <v>300</v>
      </c>
      <c r="AK25" s="82">
        <v>-4.5</v>
      </c>
      <c r="AL25" s="82"/>
      <c r="AM25" s="82"/>
      <c r="AN25" s="82"/>
      <c r="AO25" s="82"/>
      <c r="AP25" s="82">
        <v>-4.5</v>
      </c>
    </row>
    <row r="26" spans="10:42" x14ac:dyDescent="0.25">
      <c r="Q26" s="71"/>
      <c r="AJ26" s="225" t="s">
        <v>12031</v>
      </c>
      <c r="AK26" s="85">
        <v>308</v>
      </c>
      <c r="AL26" s="85">
        <v>182</v>
      </c>
      <c r="AM26" s="85">
        <v>21</v>
      </c>
      <c r="AN26" s="85">
        <v>938.66</v>
      </c>
      <c r="AO26" s="85">
        <v>829.5</v>
      </c>
      <c r="AP26" s="85">
        <v>2279.16</v>
      </c>
    </row>
    <row r="27" spans="10:42" x14ac:dyDescent="0.25">
      <c r="Q27" s="71"/>
    </row>
    <row r="28" spans="10:42" x14ac:dyDescent="0.25">
      <c r="Q28" s="71"/>
    </row>
    <row r="29" spans="10:42" x14ac:dyDescent="0.25">
      <c r="Q29" s="71"/>
    </row>
    <row r="30" spans="10:42" x14ac:dyDescent="0.25">
      <c r="Q30" s="71"/>
    </row>
    <row r="31" spans="10:42" x14ac:dyDescent="0.25">
      <c r="Q31" s="71"/>
    </row>
    <row r="32" spans="10:42" x14ac:dyDescent="0.25">
      <c r="Q32" s="71"/>
    </row>
    <row r="33" spans="9:17" x14ac:dyDescent="0.25">
      <c r="Q33" s="71"/>
    </row>
    <row r="34" spans="9:17" x14ac:dyDescent="0.25">
      <c r="Q34" s="71"/>
    </row>
    <row r="35" spans="9:17" x14ac:dyDescent="0.25">
      <c r="Q35" s="6"/>
    </row>
    <row r="36" spans="9:17" x14ac:dyDescent="0.25">
      <c r="Q36" s="6"/>
    </row>
    <row r="37" spans="9:17" x14ac:dyDescent="0.25">
      <c r="Q37" s="6"/>
    </row>
    <row r="38" spans="9:17" x14ac:dyDescent="0.25">
      <c r="Q38" s="6"/>
    </row>
    <row r="39" spans="9:17" x14ac:dyDescent="0.25">
      <c r="Q39" s="6"/>
    </row>
    <row r="40" spans="9:17" ht="15" customHeight="1" x14ac:dyDescent="0.25">
      <c r="Q40" s="6"/>
    </row>
    <row r="41" spans="9:17" ht="15" customHeight="1" x14ac:dyDescent="0.25">
      <c r="I41" s="6"/>
      <c r="J41" s="6"/>
      <c r="K41" s="6"/>
      <c r="L41" s="6"/>
      <c r="N41" s="6"/>
      <c r="O41" s="6"/>
      <c r="P41" s="6"/>
      <c r="Q41" s="6"/>
    </row>
    <row r="42" spans="9:17" ht="15" customHeight="1" x14ac:dyDescent="0.25">
      <c r="I42" s="6"/>
      <c r="J42" s="6"/>
      <c r="K42" s="6"/>
      <c r="L42" s="6"/>
      <c r="N42" s="6"/>
      <c r="O42" s="6"/>
      <c r="P42" s="6"/>
      <c r="Q42" s="6"/>
    </row>
    <row r="43" spans="9:17" x14ac:dyDescent="0.25">
      <c r="I43" s="6"/>
      <c r="J43" s="6"/>
      <c r="K43" s="6"/>
      <c r="L43" s="6"/>
      <c r="N43" s="6"/>
      <c r="O43" s="6"/>
      <c r="P43" s="6"/>
      <c r="Q43" s="6"/>
    </row>
    <row r="44" spans="9:17" x14ac:dyDescent="0.25">
      <c r="I44" s="6"/>
      <c r="J44" s="6"/>
      <c r="K44" s="6"/>
      <c r="L44" s="6"/>
      <c r="N44" s="6"/>
      <c r="O44" s="6"/>
      <c r="P44" s="6"/>
      <c r="Q44" s="6"/>
    </row>
    <row r="45" spans="9:17" x14ac:dyDescent="0.25">
      <c r="I45" s="6"/>
      <c r="J45" s="6"/>
      <c r="K45" s="6"/>
      <c r="L45" s="6"/>
      <c r="N45" s="6"/>
      <c r="O45" s="6"/>
      <c r="P45" s="6"/>
      <c r="Q45" s="6"/>
    </row>
    <row r="46" spans="9:17" x14ac:dyDescent="0.25">
      <c r="I46" s="6"/>
      <c r="J46" s="6"/>
      <c r="K46" s="6"/>
      <c r="L46" s="6"/>
      <c r="N46" s="6"/>
      <c r="O46" s="6"/>
      <c r="P46" s="6"/>
      <c r="Q46" s="6"/>
    </row>
    <row r="47" spans="9:17" x14ac:dyDescent="0.25">
      <c r="I47" s="6"/>
      <c r="J47" s="6"/>
      <c r="K47" s="6"/>
      <c r="L47" s="6"/>
      <c r="N47" s="6"/>
      <c r="O47" s="6"/>
      <c r="P47" s="6"/>
      <c r="Q47" s="6"/>
    </row>
    <row r="48" spans="9:17" x14ac:dyDescent="0.25">
      <c r="I48" s="6"/>
      <c r="J48" s="6"/>
      <c r="K48" s="6"/>
      <c r="L48" s="6"/>
    </row>
    <row r="49" spans="1:17" x14ac:dyDescent="0.25">
      <c r="I49" s="6"/>
      <c r="J49" s="6"/>
      <c r="K49" s="6"/>
      <c r="L49" s="6"/>
    </row>
    <row r="50" spans="1:17" x14ac:dyDescent="0.25">
      <c r="I50" s="6"/>
      <c r="J50" s="6"/>
      <c r="K50" s="6"/>
      <c r="L50" s="6"/>
    </row>
    <row r="51" spans="1:17" x14ac:dyDescent="0.25">
      <c r="I51" s="6"/>
      <c r="J51" s="6"/>
      <c r="K51" s="6"/>
      <c r="L51" s="6"/>
      <c r="M51" s="6"/>
      <c r="N51" s="6"/>
      <c r="O51" s="6"/>
      <c r="P51" s="6"/>
      <c r="Q51" s="6"/>
    </row>
    <row r="52" spans="1:17" x14ac:dyDescent="0.25">
      <c r="I52" s="6"/>
      <c r="J52" s="6"/>
      <c r="K52" s="6"/>
      <c r="L52" s="6"/>
      <c r="M52" s="6"/>
      <c r="N52" s="6"/>
      <c r="O52" s="6"/>
      <c r="P52" s="6"/>
      <c r="Q52" s="6"/>
    </row>
    <row r="53" spans="1:17" x14ac:dyDescent="0.25">
      <c r="I53" s="6"/>
      <c r="J53" s="6"/>
      <c r="K53" s="6"/>
      <c r="L53" s="6"/>
      <c r="M53" s="6"/>
      <c r="N53" s="6"/>
      <c r="O53" s="6"/>
      <c r="P53" s="6"/>
      <c r="Q53" s="6"/>
    </row>
    <row r="54" spans="1:17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1:17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</sheetData>
  <mergeCells count="5">
    <mergeCell ref="S1:Z1"/>
    <mergeCell ref="AJ1:AP1"/>
    <mergeCell ref="AB1:AH1"/>
    <mergeCell ref="J1:Q1"/>
    <mergeCell ref="A1:H1"/>
  </mergeCells>
  <phoneticPr fontId="5" type="noConversion"/>
  <pageMargins left="0.7" right="0.7" top="0.75" bottom="0.75" header="0.3" footer="0.3"/>
  <pageSetup paperSize="9" orientation="portrait"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</sheetPr>
  <dimension ref="A1:AD69"/>
  <sheetViews>
    <sheetView showGridLines="0" topLeftCell="A10" zoomScale="80" zoomScaleNormal="80" workbookViewId="0"/>
  </sheetViews>
  <sheetFormatPr defaultColWidth="0" defaultRowHeight="15" zeroHeight="1" x14ac:dyDescent="0.25"/>
  <cols>
    <col min="1" max="8" width="9.140625" customWidth="1"/>
    <col min="9" max="9" width="8" customWidth="1"/>
    <col min="10" max="30" width="9.140625" customWidth="1"/>
    <col min="31" max="16384" width="9.1406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7" tint="0.39997558519241921"/>
  </sheetPr>
  <dimension ref="A1:CF312"/>
  <sheetViews>
    <sheetView showGridLines="0" zoomScale="80" zoomScaleNormal="80" workbookViewId="0">
      <selection sqref="A1:H1"/>
    </sheetView>
  </sheetViews>
  <sheetFormatPr defaultColWidth="0" defaultRowHeight="15" x14ac:dyDescent="0.25"/>
  <cols>
    <col min="1" max="1" width="12.42578125" customWidth="1"/>
    <col min="2" max="2" width="11.7109375" customWidth="1"/>
    <col min="3" max="3" width="10.5703125" customWidth="1"/>
    <col min="4" max="4" width="14.5703125" customWidth="1"/>
    <col min="5" max="5" width="21.5703125" customWidth="1"/>
    <col min="6" max="6" width="20.140625" customWidth="1"/>
    <col min="7" max="7" width="20.7109375" customWidth="1"/>
    <col min="8" max="8" width="7.7109375" customWidth="1"/>
    <col min="9" max="9" width="8.7109375" style="6" customWidth="1"/>
    <col min="10" max="10" width="12.42578125" style="7" customWidth="1"/>
    <col min="11" max="11" width="19.42578125" style="7" customWidth="1"/>
    <col min="12" max="12" width="10.5703125" style="7" customWidth="1"/>
    <col min="13" max="13" width="14.5703125" style="7" customWidth="1"/>
    <col min="14" max="14" width="21.5703125" style="7" customWidth="1"/>
    <col min="15" max="15" width="20.140625" style="7" customWidth="1"/>
    <col min="16" max="16" width="20.7109375" style="7" customWidth="1"/>
    <col min="17" max="17" width="7.7109375" style="7" customWidth="1"/>
    <col min="18" max="18" width="10.28515625" style="6" customWidth="1"/>
    <col min="19" max="19" width="10.5703125" style="6" customWidth="1"/>
    <col min="20" max="20" width="14.5703125" style="6" customWidth="1"/>
    <col min="21" max="21" width="21.5703125" customWidth="1"/>
    <col min="22" max="22" width="20.140625" customWidth="1"/>
    <col min="23" max="23" width="20.7109375" customWidth="1"/>
    <col min="24" max="24" width="7.7109375" customWidth="1"/>
    <col min="25" max="25" width="8.7109375" customWidth="1"/>
    <col min="26" max="26" width="12.28515625" style="6" customWidth="1"/>
    <col min="27" max="27" width="19.42578125" style="6" customWidth="1"/>
    <col min="28" max="28" width="10.5703125" style="6" customWidth="1"/>
    <col min="29" max="29" width="14.5703125" style="6" customWidth="1"/>
    <col min="30" max="30" width="21.5703125" style="6" customWidth="1"/>
    <col min="31" max="31" width="20.140625" style="6" customWidth="1"/>
    <col min="32" max="32" width="20.7109375" style="6" customWidth="1"/>
    <col min="33" max="33" width="7.7109375" style="6" customWidth="1"/>
    <col min="34" max="34" width="10.28515625" style="6" customWidth="1"/>
    <col min="35" max="35" width="10.5703125" style="6" customWidth="1"/>
    <col min="36" max="36" width="14.5703125" style="6" customWidth="1"/>
    <col min="37" max="37" width="21.5703125" style="6" customWidth="1"/>
    <col min="38" max="38" width="20.140625" style="6" customWidth="1"/>
    <col min="39" max="39" width="20.7109375" style="6" customWidth="1"/>
    <col min="40" max="40" width="7.7109375" style="6" customWidth="1"/>
    <col min="41" max="41" width="8.7109375" style="6" customWidth="1"/>
    <col min="42" max="42" width="40.140625" style="6" bestFit="1" customWidth="1"/>
    <col min="43" max="43" width="42.140625" style="6" customWidth="1"/>
    <col min="44" max="44" width="10.28515625" style="7" customWidth="1"/>
    <col min="45" max="45" width="10.5703125" style="6" customWidth="1"/>
    <col min="46" max="46" width="19.28515625" style="6" customWidth="1"/>
    <col min="47" max="47" width="21.5703125" style="6" customWidth="1"/>
    <col min="48" max="48" width="20.140625" style="6" customWidth="1"/>
    <col min="49" max="49" width="20.7109375" style="6" customWidth="1"/>
    <col min="50" max="50" width="7.7109375" style="6" customWidth="1"/>
    <col min="51" max="51" width="8.140625" customWidth="1"/>
    <col min="52" max="52" width="40.140625" customWidth="1"/>
    <col min="53" max="53" width="42.140625" customWidth="1"/>
    <col min="54" max="54" width="10.28515625" customWidth="1"/>
    <col min="55" max="55" width="10.5703125" customWidth="1"/>
    <col min="56" max="56" width="14.5703125" customWidth="1"/>
    <col min="57" max="57" width="8.7109375" customWidth="1"/>
    <col min="58" max="58" width="13.140625" customWidth="1"/>
    <col min="59" max="59" width="11.7109375" customWidth="1"/>
    <col min="60" max="60" width="10.5703125" customWidth="1"/>
    <col min="61" max="61" width="14.5703125" customWidth="1"/>
    <col min="62" max="62" width="21.5703125" customWidth="1"/>
    <col min="63" max="63" width="20.140625" customWidth="1"/>
    <col min="64" max="64" width="20.7109375" customWidth="1"/>
    <col min="65" max="65" width="7.7109375" customWidth="1"/>
    <col min="66" max="66" width="8.140625" customWidth="1"/>
    <col min="67" max="67" width="31.7109375" style="6" customWidth="1"/>
    <col min="68" max="68" width="11.7109375" style="6" customWidth="1"/>
    <col min="69" max="69" width="10.5703125" style="6" customWidth="1"/>
    <col min="70" max="70" width="14.5703125" style="6" customWidth="1"/>
    <col min="71" max="71" width="21.5703125" style="6" customWidth="1"/>
    <col min="72" max="72" width="20.140625" style="6" customWidth="1"/>
    <col min="73" max="73" width="20.7109375" style="6" customWidth="1"/>
    <col min="74" max="74" width="7.7109375" style="6" customWidth="1"/>
    <col min="75" max="75" width="8.7109375" style="6" customWidth="1"/>
    <col min="76" max="76" width="21.42578125" style="6" customWidth="1"/>
    <col min="77" max="77" width="11.7109375" style="6" customWidth="1"/>
    <col min="78" max="78" width="10.5703125" style="6" customWidth="1"/>
    <col min="79" max="79" width="14.5703125" customWidth="1"/>
    <col min="80" max="80" width="21.5703125" customWidth="1"/>
    <col min="81" max="81" width="20.140625" customWidth="1"/>
    <col min="82" max="82" width="20.7109375" customWidth="1"/>
    <col min="83" max="83" width="7.7109375" customWidth="1"/>
    <col min="84" max="84" width="9.140625" customWidth="1"/>
    <col min="85" max="16384" width="9.140625" hidden="1"/>
  </cols>
  <sheetData>
    <row r="1" spans="1:83" ht="50.1" customHeight="1" x14ac:dyDescent="0.25">
      <c r="A1" s="280" t="s">
        <v>13740</v>
      </c>
      <c r="B1" s="281"/>
      <c r="C1" s="281"/>
      <c r="D1" s="281"/>
      <c r="E1" s="281"/>
      <c r="F1" s="281"/>
      <c r="G1" s="281"/>
      <c r="H1" s="282"/>
      <c r="J1" s="280" t="s">
        <v>13733</v>
      </c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2"/>
      <c r="Z1" s="277" t="s">
        <v>13739</v>
      </c>
      <c r="AA1" s="278"/>
      <c r="AB1" s="278"/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9"/>
      <c r="AP1" s="283" t="s">
        <v>13743</v>
      </c>
      <c r="AQ1" s="284"/>
      <c r="AR1" s="284"/>
      <c r="AS1" s="284"/>
      <c r="AT1" s="284"/>
      <c r="AU1" s="284"/>
      <c r="AV1" s="284"/>
      <c r="AW1" s="284"/>
      <c r="AX1" s="285"/>
      <c r="AZ1" s="283" t="s">
        <v>12060</v>
      </c>
      <c r="BA1" s="284"/>
      <c r="BB1" s="284"/>
      <c r="BC1" s="284"/>
      <c r="BD1" s="285"/>
      <c r="BF1" s="280" t="s">
        <v>11976</v>
      </c>
      <c r="BG1" s="281"/>
      <c r="BH1" s="281"/>
      <c r="BI1" s="281"/>
      <c r="BJ1" s="281"/>
      <c r="BK1" s="281"/>
      <c r="BL1" s="281"/>
      <c r="BM1" s="282"/>
      <c r="BO1" s="280" t="s">
        <v>13763</v>
      </c>
      <c r="BP1" s="281"/>
      <c r="BQ1" s="281"/>
      <c r="BR1" s="281"/>
      <c r="BS1" s="281"/>
      <c r="BT1" s="281"/>
      <c r="BU1" s="281"/>
      <c r="BV1" s="282"/>
      <c r="BW1" s="132"/>
      <c r="BX1" s="277" t="s">
        <v>13764</v>
      </c>
      <c r="BY1" s="278"/>
      <c r="BZ1" s="278"/>
      <c r="CA1" s="278"/>
      <c r="CB1" s="278"/>
      <c r="CC1" s="278"/>
      <c r="CD1" s="278"/>
      <c r="CE1" s="279"/>
    </row>
    <row r="2" spans="1:83" x14ac:dyDescent="0.25">
      <c r="A2" s="162"/>
      <c r="B2" s="163"/>
      <c r="C2" s="67"/>
      <c r="D2" s="67"/>
      <c r="E2" s="67"/>
      <c r="F2" s="67"/>
      <c r="G2" s="67"/>
      <c r="H2" s="189"/>
      <c r="J2" s="162"/>
      <c r="K2" s="163"/>
      <c r="L2" s="67"/>
      <c r="M2" s="67"/>
      <c r="N2" s="67"/>
      <c r="O2" s="67"/>
      <c r="P2" s="67"/>
      <c r="Q2" s="67"/>
      <c r="R2" s="67"/>
      <c r="S2" s="83"/>
      <c r="T2" s="83"/>
      <c r="U2" s="83"/>
      <c r="V2" s="166"/>
      <c r="W2" s="166"/>
      <c r="X2" s="167"/>
      <c r="Z2" s="97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98"/>
      <c r="AP2" s="102" t="s">
        <v>0</v>
      </c>
      <c r="AQ2" s="102" t="s">
        <v>13926</v>
      </c>
      <c r="AR2" s="197"/>
      <c r="AS2" s="196"/>
      <c r="AT2" s="196"/>
      <c r="AU2" s="196"/>
      <c r="AV2" s="196"/>
      <c r="AW2" s="196"/>
      <c r="AX2" s="198"/>
      <c r="AZ2" s="102" t="s">
        <v>0</v>
      </c>
      <c r="BA2" s="102" t="s">
        <v>13926</v>
      </c>
      <c r="BB2" s="197"/>
      <c r="BC2" s="196"/>
      <c r="BD2" s="198"/>
      <c r="BF2" s="122" t="s">
        <v>0</v>
      </c>
      <c r="BG2" s="122" t="s">
        <v>13926</v>
      </c>
      <c r="BH2" s="83"/>
      <c r="BI2" s="83"/>
      <c r="BJ2" s="83"/>
      <c r="BK2" s="83"/>
      <c r="BL2" s="83"/>
      <c r="BM2" s="98"/>
      <c r="BO2" s="102" t="s">
        <v>0</v>
      </c>
      <c r="BP2" s="102" t="s">
        <v>13926</v>
      </c>
      <c r="BQ2" s="83"/>
      <c r="BR2" s="83"/>
      <c r="BS2" s="83"/>
      <c r="BT2" s="83"/>
      <c r="BU2" s="83"/>
      <c r="BV2" s="98"/>
      <c r="BW2" s="132"/>
      <c r="BX2" s="102" t="s">
        <v>0</v>
      </c>
      <c r="BY2" s="102" t="s">
        <v>13926</v>
      </c>
      <c r="BZ2" s="83"/>
      <c r="CA2" s="83"/>
      <c r="CB2" s="83"/>
      <c r="CC2" s="83"/>
      <c r="CD2" s="83"/>
      <c r="CE2" s="98"/>
    </row>
    <row r="3" spans="1:83" x14ac:dyDescent="0.25">
      <c r="A3" s="122" t="s">
        <v>4</v>
      </c>
      <c r="B3" s="122" t="s">
        <v>13926</v>
      </c>
      <c r="C3" s="161"/>
      <c r="D3" s="67"/>
      <c r="E3" s="67"/>
      <c r="F3" s="67"/>
      <c r="G3" s="67"/>
      <c r="H3" s="189"/>
      <c r="J3" s="122" t="s">
        <v>4</v>
      </c>
      <c r="K3" s="122" t="s">
        <v>13926</v>
      </c>
      <c r="L3" s="161"/>
      <c r="M3" s="67"/>
      <c r="N3" s="67"/>
      <c r="O3" s="67"/>
      <c r="P3" s="67"/>
      <c r="Q3" s="67"/>
      <c r="R3" s="67"/>
      <c r="S3" s="83"/>
      <c r="T3" s="83"/>
      <c r="U3" s="83"/>
      <c r="V3" s="166"/>
      <c r="W3" s="166"/>
      <c r="X3" s="167"/>
      <c r="Z3" s="112" t="s">
        <v>0</v>
      </c>
      <c r="AA3" s="112" t="s">
        <v>13926</v>
      </c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99"/>
      <c r="AO3" s="3"/>
      <c r="AP3" s="102" t="s">
        <v>4</v>
      </c>
      <c r="AQ3" s="102" t="s">
        <v>13926</v>
      </c>
      <c r="AR3" s="197"/>
      <c r="AS3" s="196"/>
      <c r="AT3" s="196"/>
      <c r="AU3" s="196"/>
      <c r="AV3" s="196"/>
      <c r="AW3" s="196"/>
      <c r="AX3" s="198"/>
      <c r="AZ3" s="102" t="s">
        <v>4</v>
      </c>
      <c r="BA3" s="102" t="s">
        <v>13926</v>
      </c>
      <c r="BB3" s="197"/>
      <c r="BC3" s="196"/>
      <c r="BD3" s="198"/>
      <c r="BF3" s="122" t="s">
        <v>4</v>
      </c>
      <c r="BG3" s="122" t="s">
        <v>13926</v>
      </c>
      <c r="BH3" s="83"/>
      <c r="BI3" s="83"/>
      <c r="BJ3" s="83"/>
      <c r="BK3" s="83"/>
      <c r="BL3" s="83"/>
      <c r="BM3" s="98"/>
      <c r="BO3" s="102" t="s">
        <v>4</v>
      </c>
      <c r="BP3" s="102" t="s">
        <v>13926</v>
      </c>
      <c r="BQ3" s="83"/>
      <c r="BR3" s="83"/>
      <c r="BS3" s="83"/>
      <c r="BT3" s="83"/>
      <c r="BU3" s="83"/>
      <c r="BV3" s="98"/>
      <c r="BW3" s="132"/>
      <c r="BX3" s="102" t="s">
        <v>4</v>
      </c>
      <c r="BY3" s="102" t="s">
        <v>13926</v>
      </c>
      <c r="BZ3" s="83"/>
      <c r="CA3" s="83"/>
      <c r="CB3" s="83"/>
      <c r="CC3" s="83"/>
      <c r="CD3" s="83"/>
      <c r="CE3" s="98"/>
    </row>
    <row r="4" spans="1:83" x14ac:dyDescent="0.25">
      <c r="A4" s="122" t="s">
        <v>11979</v>
      </c>
      <c r="B4" s="122" t="s">
        <v>13926</v>
      </c>
      <c r="C4" s="161"/>
      <c r="D4" s="67"/>
      <c r="E4" s="67"/>
      <c r="F4" s="67"/>
      <c r="G4" s="67"/>
      <c r="H4" s="189"/>
      <c r="J4" s="122" t="s">
        <v>11979</v>
      </c>
      <c r="K4" s="122" t="s">
        <v>13926</v>
      </c>
      <c r="L4" s="161"/>
      <c r="M4" s="67"/>
      <c r="N4" s="67"/>
      <c r="O4" s="67"/>
      <c r="P4" s="67"/>
      <c r="Q4" s="67"/>
      <c r="R4" s="67"/>
      <c r="S4" s="83"/>
      <c r="T4" s="83"/>
      <c r="U4" s="83"/>
      <c r="V4" s="166"/>
      <c r="W4" s="166"/>
      <c r="X4" s="167"/>
      <c r="Z4" s="112" t="s">
        <v>11979</v>
      </c>
      <c r="AA4" s="112" t="s">
        <v>13926</v>
      </c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99"/>
      <c r="AO4" s="3"/>
      <c r="AP4" s="102" t="s">
        <v>11979</v>
      </c>
      <c r="AQ4" s="102" t="s">
        <v>13926</v>
      </c>
      <c r="AR4" s="199"/>
      <c r="AS4" s="199"/>
      <c r="AT4" s="199"/>
      <c r="AU4" s="199"/>
      <c r="AV4" s="199"/>
      <c r="AW4" s="199"/>
      <c r="AX4" s="200"/>
      <c r="AZ4" s="102" t="s">
        <v>11979</v>
      </c>
      <c r="BA4" s="102" t="s">
        <v>13926</v>
      </c>
      <c r="BB4" s="199"/>
      <c r="BC4" s="199"/>
      <c r="BD4" s="200"/>
      <c r="BF4" s="122" t="s">
        <v>11979</v>
      </c>
      <c r="BG4" s="122" t="s">
        <v>13926</v>
      </c>
      <c r="BH4" s="68"/>
      <c r="BI4" s="83"/>
      <c r="BJ4" s="83"/>
      <c r="BK4" s="83"/>
      <c r="BL4" s="83"/>
      <c r="BM4" s="98"/>
      <c r="BO4" s="102" t="s">
        <v>11979</v>
      </c>
      <c r="BP4" s="102" t="s">
        <v>13926</v>
      </c>
      <c r="BQ4" s="68"/>
      <c r="BR4" s="68"/>
      <c r="BS4" s="68"/>
      <c r="BT4" s="68"/>
      <c r="BU4" s="68"/>
      <c r="BV4" s="101"/>
      <c r="BW4" s="132"/>
      <c r="BX4" s="102" t="s">
        <v>11979</v>
      </c>
      <c r="BY4" s="102" t="s">
        <v>13926</v>
      </c>
      <c r="BZ4" s="68"/>
      <c r="CA4" s="68"/>
      <c r="CB4" s="68"/>
      <c r="CC4" s="68"/>
      <c r="CD4" s="68"/>
      <c r="CE4" s="101"/>
    </row>
    <row r="5" spans="1:83" x14ac:dyDescent="0.25">
      <c r="A5" s="122" t="s">
        <v>11977</v>
      </c>
      <c r="B5" s="122" t="s">
        <v>13926</v>
      </c>
      <c r="C5" s="161"/>
      <c r="D5" s="67"/>
      <c r="E5" s="67"/>
      <c r="F5" s="67"/>
      <c r="G5" s="67"/>
      <c r="H5" s="189"/>
      <c r="J5" s="122" t="s">
        <v>11977</v>
      </c>
      <c r="K5" s="122" t="s">
        <v>13926</v>
      </c>
      <c r="L5" s="161"/>
      <c r="M5" s="67"/>
      <c r="N5" s="67"/>
      <c r="O5" s="67"/>
      <c r="P5" s="67"/>
      <c r="Q5" s="67"/>
      <c r="R5" s="67"/>
      <c r="S5" s="83"/>
      <c r="T5" s="83"/>
      <c r="U5" s="83"/>
      <c r="V5" s="166"/>
      <c r="W5" s="166"/>
      <c r="X5" s="167"/>
      <c r="Z5" s="112" t="s">
        <v>11977</v>
      </c>
      <c r="AA5" s="112" t="s">
        <v>13926</v>
      </c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99"/>
      <c r="AO5"/>
      <c r="AP5" s="102" t="s">
        <v>11977</v>
      </c>
      <c r="AQ5" s="102" t="s">
        <v>13926</v>
      </c>
      <c r="AR5" s="197"/>
      <c r="AS5" s="196"/>
      <c r="AT5" s="196"/>
      <c r="AU5" s="196"/>
      <c r="AV5" s="196"/>
      <c r="AW5" s="196"/>
      <c r="AX5" s="198"/>
      <c r="AZ5" s="102" t="s">
        <v>11977</v>
      </c>
      <c r="BA5" s="102" t="s">
        <v>13926</v>
      </c>
      <c r="BB5" s="197"/>
      <c r="BC5" s="196"/>
      <c r="BD5" s="198"/>
      <c r="BF5" s="122" t="s">
        <v>11977</v>
      </c>
      <c r="BG5" s="122" t="s">
        <v>13926</v>
      </c>
      <c r="BH5" s="83"/>
      <c r="BI5" s="83"/>
      <c r="BJ5" s="83"/>
      <c r="BK5" s="83"/>
      <c r="BL5" s="83"/>
      <c r="BM5" s="98"/>
      <c r="BO5" s="102" t="s">
        <v>11977</v>
      </c>
      <c r="BP5" s="102" t="s">
        <v>13926</v>
      </c>
      <c r="BQ5" s="83"/>
      <c r="BR5" s="83"/>
      <c r="BS5" s="83"/>
      <c r="BT5" s="83"/>
      <c r="BU5" s="83"/>
      <c r="BV5" s="98"/>
      <c r="BW5" s="132"/>
      <c r="BX5" s="102" t="s">
        <v>11977</v>
      </c>
      <c r="BY5" s="102" t="s">
        <v>13926</v>
      </c>
      <c r="BZ5" s="83"/>
      <c r="CA5" s="83"/>
      <c r="CB5" s="83"/>
      <c r="CC5" s="83"/>
      <c r="CD5" s="83"/>
      <c r="CE5" s="98"/>
    </row>
    <row r="6" spans="1:83" x14ac:dyDescent="0.25">
      <c r="A6" s="157"/>
      <c r="B6" s="164"/>
      <c r="C6" s="67"/>
      <c r="D6" s="67"/>
      <c r="E6" s="67"/>
      <c r="F6" s="67"/>
      <c r="G6" s="67"/>
      <c r="H6" s="189"/>
      <c r="J6" s="157"/>
      <c r="K6" s="164"/>
      <c r="L6" s="67"/>
      <c r="M6" s="67"/>
      <c r="N6" s="67"/>
      <c r="O6" s="67"/>
      <c r="P6" s="67"/>
      <c r="Q6" s="67"/>
      <c r="R6" s="67"/>
      <c r="S6" s="83"/>
      <c r="T6" s="165"/>
      <c r="U6" s="83"/>
      <c r="V6" s="166"/>
      <c r="W6" s="166"/>
      <c r="X6" s="167"/>
      <c r="Z6" s="100"/>
      <c r="AA6" s="84"/>
      <c r="AB6" s="84"/>
      <c r="AC6" s="84"/>
      <c r="AD6" s="84"/>
      <c r="AE6" s="84"/>
      <c r="AF6" s="84"/>
      <c r="AG6" s="84"/>
      <c r="AH6" s="84"/>
      <c r="AI6" s="84"/>
      <c r="AJ6" s="168"/>
      <c r="AK6" s="84"/>
      <c r="AL6" s="84"/>
      <c r="AM6" s="168"/>
      <c r="AN6" s="99"/>
      <c r="AO6"/>
      <c r="AP6" s="201"/>
      <c r="AQ6" s="196"/>
      <c r="AR6" s="197"/>
      <c r="AS6" s="196"/>
      <c r="AT6" s="202"/>
      <c r="AU6" s="196"/>
      <c r="AV6" s="196"/>
      <c r="AW6" s="196"/>
      <c r="AX6" s="203"/>
      <c r="AZ6" s="201"/>
      <c r="BA6" s="196"/>
      <c r="BB6" s="197"/>
      <c r="BC6" s="196"/>
      <c r="BD6" s="203"/>
      <c r="BF6" s="97"/>
      <c r="BG6" s="83"/>
      <c r="BH6" s="83"/>
      <c r="BI6" s="83"/>
      <c r="BJ6" s="83"/>
      <c r="BK6" s="165"/>
      <c r="BL6" s="83"/>
      <c r="BM6" s="98"/>
      <c r="BO6" s="97"/>
      <c r="BP6" s="83"/>
      <c r="BQ6" s="83"/>
      <c r="BR6" s="83"/>
      <c r="BS6" s="165"/>
      <c r="BT6" s="83"/>
      <c r="BU6" s="83"/>
      <c r="BV6" s="98"/>
      <c r="BW6" s="132"/>
      <c r="BX6" s="97"/>
      <c r="BY6" s="83"/>
      <c r="BZ6" s="83"/>
      <c r="CA6" s="83"/>
      <c r="CB6" s="165"/>
      <c r="CC6" s="83"/>
      <c r="CD6" s="83"/>
      <c r="CE6" s="98"/>
    </row>
    <row r="7" spans="1:83" ht="15" customHeight="1" x14ac:dyDescent="0.25">
      <c r="A7" s="128" t="s">
        <v>12059</v>
      </c>
      <c r="B7" s="128" t="s">
        <v>21</v>
      </c>
      <c r="C7" s="128" t="s">
        <v>11969</v>
      </c>
      <c r="D7" s="128" t="s">
        <v>11995</v>
      </c>
      <c r="E7" s="128" t="s">
        <v>13730</v>
      </c>
      <c r="F7" s="128" t="s">
        <v>13731</v>
      </c>
      <c r="G7" s="128" t="s">
        <v>13732</v>
      </c>
      <c r="H7" s="128" t="s">
        <v>12023</v>
      </c>
      <c r="J7" s="128"/>
      <c r="K7" s="129" t="s">
        <v>12030</v>
      </c>
      <c r="L7" s="128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Z7" s="113"/>
      <c r="AA7" s="113" t="s">
        <v>12030</v>
      </c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/>
      <c r="AP7" s="103" t="s">
        <v>11964</v>
      </c>
      <c r="AQ7" s="103" t="s">
        <v>11965</v>
      </c>
      <c r="AR7" s="103" t="s">
        <v>21</v>
      </c>
      <c r="AS7" s="103" t="s">
        <v>11969</v>
      </c>
      <c r="AT7" s="103" t="s">
        <v>11966</v>
      </c>
      <c r="AU7" s="103" t="s">
        <v>13730</v>
      </c>
      <c r="AV7" s="103" t="s">
        <v>13731</v>
      </c>
      <c r="AW7" s="103" t="s">
        <v>13732</v>
      </c>
      <c r="AX7" s="103" t="s">
        <v>12023</v>
      </c>
      <c r="AZ7" s="103" t="s">
        <v>11964</v>
      </c>
      <c r="BA7" s="103" t="s">
        <v>11965</v>
      </c>
      <c r="BB7" s="103" t="s">
        <v>21</v>
      </c>
      <c r="BC7" s="103" t="s">
        <v>11969</v>
      </c>
      <c r="BD7" s="103" t="s">
        <v>11995</v>
      </c>
      <c r="BF7" s="123" t="s">
        <v>11963</v>
      </c>
      <c r="BG7" s="123" t="s">
        <v>21</v>
      </c>
      <c r="BH7" s="123" t="s">
        <v>11969</v>
      </c>
      <c r="BI7" s="123" t="s">
        <v>11995</v>
      </c>
      <c r="BJ7" s="123" t="s">
        <v>13730</v>
      </c>
      <c r="BK7" s="123" t="s">
        <v>13731</v>
      </c>
      <c r="BL7" s="123" t="s">
        <v>13732</v>
      </c>
      <c r="BM7" s="123" t="s">
        <v>12023</v>
      </c>
      <c r="BO7" s="103" t="s">
        <v>13750</v>
      </c>
      <c r="BP7" s="103" t="s">
        <v>21</v>
      </c>
      <c r="BQ7" s="103" t="s">
        <v>11969</v>
      </c>
      <c r="BR7" s="103" t="s">
        <v>11995</v>
      </c>
      <c r="BS7" s="103" t="s">
        <v>13730</v>
      </c>
      <c r="BT7" s="103" t="s">
        <v>13731</v>
      </c>
      <c r="BU7" s="103" t="s">
        <v>13732</v>
      </c>
      <c r="BV7" s="103" t="s">
        <v>12023</v>
      </c>
      <c r="BW7" s="132"/>
      <c r="BX7" s="103" t="s">
        <v>11971</v>
      </c>
      <c r="BY7" s="103" t="s">
        <v>21</v>
      </c>
      <c r="BZ7" s="103" t="s">
        <v>11969</v>
      </c>
      <c r="CA7" s="103" t="s">
        <v>11995</v>
      </c>
      <c r="CB7" s="103" t="s">
        <v>13730</v>
      </c>
      <c r="CC7" s="103" t="s">
        <v>13731</v>
      </c>
      <c r="CD7" s="103" t="s">
        <v>13732</v>
      </c>
      <c r="CE7" s="103" t="s">
        <v>12023</v>
      </c>
    </row>
    <row r="8" spans="1:83" ht="15" customHeight="1" x14ac:dyDescent="0.25">
      <c r="A8" s="130" t="s">
        <v>5752</v>
      </c>
      <c r="B8" s="134">
        <v>502.5</v>
      </c>
      <c r="C8" s="134">
        <v>12.5</v>
      </c>
      <c r="D8" s="158">
        <v>1</v>
      </c>
      <c r="E8" s="134">
        <v>502.5</v>
      </c>
      <c r="F8" s="134">
        <v>502.5</v>
      </c>
      <c r="G8" s="134">
        <v>502.5</v>
      </c>
      <c r="H8" s="188">
        <v>1000</v>
      </c>
      <c r="J8" s="130"/>
      <c r="K8" s="286" t="s">
        <v>28</v>
      </c>
      <c r="L8" s="287"/>
      <c r="M8" s="287"/>
      <c r="N8" s="287"/>
      <c r="O8" s="287"/>
      <c r="P8" s="287"/>
      <c r="Q8" s="287"/>
      <c r="R8" s="288" t="s">
        <v>39</v>
      </c>
      <c r="S8" s="289"/>
      <c r="T8" s="289"/>
      <c r="U8" s="289"/>
      <c r="V8" s="289"/>
      <c r="W8" s="289"/>
      <c r="X8" s="289"/>
      <c r="Z8" s="187"/>
      <c r="AA8" s="273" t="s">
        <v>28</v>
      </c>
      <c r="AB8" s="274"/>
      <c r="AC8" s="274"/>
      <c r="AD8" s="274"/>
      <c r="AE8" s="274"/>
      <c r="AF8" s="274"/>
      <c r="AG8" s="274"/>
      <c r="AH8" s="275" t="s">
        <v>39</v>
      </c>
      <c r="AI8" s="276"/>
      <c r="AJ8" s="276"/>
      <c r="AK8" s="276"/>
      <c r="AL8" s="276"/>
      <c r="AM8" s="276"/>
      <c r="AN8" s="276"/>
      <c r="AO8"/>
      <c r="AP8" s="269" t="s">
        <v>74</v>
      </c>
      <c r="AQ8" s="226" t="s">
        <v>397</v>
      </c>
      <c r="AR8" s="104">
        <v>41</v>
      </c>
      <c r="AS8" s="104">
        <v>15</v>
      </c>
      <c r="AT8" s="105">
        <v>4</v>
      </c>
      <c r="AU8" s="104">
        <v>10.25</v>
      </c>
      <c r="AV8" s="104">
        <v>1.5</v>
      </c>
      <c r="AW8" s="104">
        <v>19.5</v>
      </c>
      <c r="AX8" s="105">
        <v>1200</v>
      </c>
      <c r="AZ8" s="269" t="s">
        <v>74</v>
      </c>
      <c r="BA8" s="226" t="s">
        <v>397</v>
      </c>
      <c r="BB8" s="104">
        <v>41</v>
      </c>
      <c r="BC8" s="104">
        <v>15</v>
      </c>
      <c r="BD8" s="105">
        <v>4</v>
      </c>
      <c r="BF8" s="226" t="s">
        <v>11062</v>
      </c>
      <c r="BG8" s="124">
        <v>-1.339999999999975</v>
      </c>
      <c r="BH8" s="124">
        <v>108.39449999999999</v>
      </c>
      <c r="BI8" s="125">
        <v>40</v>
      </c>
      <c r="BJ8" s="124">
        <v>-3.3499999999999377E-2</v>
      </c>
      <c r="BK8" s="124">
        <v>-417.5</v>
      </c>
      <c r="BL8" s="124">
        <v>165</v>
      </c>
      <c r="BM8" s="125">
        <v>8671.5600000000013</v>
      </c>
      <c r="BO8" s="227">
        <v>40</v>
      </c>
      <c r="BP8" s="104">
        <v>578.5</v>
      </c>
      <c r="BQ8" s="104">
        <v>57.5</v>
      </c>
      <c r="BR8" s="105">
        <v>19</v>
      </c>
      <c r="BS8" s="104">
        <v>30.44736842105263</v>
      </c>
      <c r="BT8" s="104">
        <v>-43</v>
      </c>
      <c r="BU8" s="104">
        <v>169.5</v>
      </c>
      <c r="BV8" s="105">
        <v>4600</v>
      </c>
      <c r="BW8" s="132"/>
      <c r="BX8" s="227">
        <v>1</v>
      </c>
      <c r="BY8" s="104">
        <v>-607.5</v>
      </c>
      <c r="BZ8" s="104">
        <v>42.5</v>
      </c>
      <c r="CA8" s="105">
        <v>5</v>
      </c>
      <c r="CB8" s="104">
        <v>-121.5</v>
      </c>
      <c r="CC8" s="104">
        <v>-417.5</v>
      </c>
      <c r="CD8" s="104">
        <v>2.5</v>
      </c>
      <c r="CE8" s="105">
        <v>3400</v>
      </c>
    </row>
    <row r="9" spans="1:83" x14ac:dyDescent="0.25">
      <c r="A9" s="130" t="s">
        <v>5628</v>
      </c>
      <c r="B9" s="124">
        <v>434.5</v>
      </c>
      <c r="C9" s="124">
        <v>17.5</v>
      </c>
      <c r="D9" s="159">
        <v>4</v>
      </c>
      <c r="E9" s="124">
        <v>108.625</v>
      </c>
      <c r="F9" s="124">
        <v>49</v>
      </c>
      <c r="G9" s="124">
        <v>169.5</v>
      </c>
      <c r="H9" s="125">
        <v>1400</v>
      </c>
      <c r="J9" s="130" t="s">
        <v>12059</v>
      </c>
      <c r="K9" s="130" t="s">
        <v>21</v>
      </c>
      <c r="L9" s="130" t="s">
        <v>11969</v>
      </c>
      <c r="M9" s="130" t="s">
        <v>11995</v>
      </c>
      <c r="N9" s="130" t="s">
        <v>13730</v>
      </c>
      <c r="O9" s="130" t="s">
        <v>13731</v>
      </c>
      <c r="P9" s="130" t="s">
        <v>13732</v>
      </c>
      <c r="Q9" s="130" t="s">
        <v>12023</v>
      </c>
      <c r="R9" s="130" t="s">
        <v>21</v>
      </c>
      <c r="S9" s="130" t="s">
        <v>11969</v>
      </c>
      <c r="T9" s="130" t="s">
        <v>11995</v>
      </c>
      <c r="U9" s="130" t="s">
        <v>13730</v>
      </c>
      <c r="V9" s="130" t="s">
        <v>13731</v>
      </c>
      <c r="W9" s="130" t="s">
        <v>13732</v>
      </c>
      <c r="X9" s="130" t="s">
        <v>12023</v>
      </c>
      <c r="Z9" s="187" t="s">
        <v>4</v>
      </c>
      <c r="AA9" s="226" t="s">
        <v>21</v>
      </c>
      <c r="AB9" s="226" t="s">
        <v>11969</v>
      </c>
      <c r="AC9" s="226" t="s">
        <v>11995</v>
      </c>
      <c r="AD9" s="226" t="s">
        <v>13730</v>
      </c>
      <c r="AE9" s="226" t="s">
        <v>13731</v>
      </c>
      <c r="AF9" s="226" t="s">
        <v>13732</v>
      </c>
      <c r="AG9" s="226" t="s">
        <v>12023</v>
      </c>
      <c r="AH9" s="226" t="s">
        <v>21</v>
      </c>
      <c r="AI9" s="226" t="s">
        <v>11969</v>
      </c>
      <c r="AJ9" s="226" t="s">
        <v>11995</v>
      </c>
      <c r="AK9" s="226" t="s">
        <v>13730</v>
      </c>
      <c r="AL9" s="226" t="s">
        <v>13731</v>
      </c>
      <c r="AM9" s="226" t="s">
        <v>13732</v>
      </c>
      <c r="AN9" s="226" t="s">
        <v>12023</v>
      </c>
      <c r="AO9"/>
      <c r="AP9" s="270"/>
      <c r="AQ9" s="226" t="s">
        <v>390</v>
      </c>
      <c r="AR9" s="104">
        <v>59</v>
      </c>
      <c r="AS9" s="104">
        <v>20</v>
      </c>
      <c r="AT9" s="105">
        <v>5</v>
      </c>
      <c r="AU9" s="104">
        <v>11.8</v>
      </c>
      <c r="AV9" s="104">
        <v>-15.5</v>
      </c>
      <c r="AW9" s="104">
        <v>67.5</v>
      </c>
      <c r="AX9" s="105">
        <v>1600</v>
      </c>
      <c r="AZ9" s="270"/>
      <c r="BA9" s="226" t="s">
        <v>390</v>
      </c>
      <c r="BB9" s="104">
        <v>59</v>
      </c>
      <c r="BC9" s="104">
        <v>20</v>
      </c>
      <c r="BD9" s="105">
        <v>5</v>
      </c>
      <c r="BF9" s="226" t="s">
        <v>5875</v>
      </c>
      <c r="BG9" s="124">
        <v>2206.5</v>
      </c>
      <c r="BH9" s="124">
        <v>527.5</v>
      </c>
      <c r="BI9" s="125">
        <v>137</v>
      </c>
      <c r="BJ9" s="124">
        <v>16.105839416058394</v>
      </c>
      <c r="BK9" s="124">
        <v>-368.5</v>
      </c>
      <c r="BL9" s="124">
        <v>502.5</v>
      </c>
      <c r="BM9" s="125">
        <v>42200</v>
      </c>
      <c r="BO9" s="227">
        <v>60</v>
      </c>
      <c r="BP9" s="104">
        <v>-527.5</v>
      </c>
      <c r="BQ9" s="104">
        <v>42.5</v>
      </c>
      <c r="BR9" s="105">
        <v>14</v>
      </c>
      <c r="BS9" s="104">
        <v>-37.678571428571431</v>
      </c>
      <c r="BT9" s="104">
        <v>-417.5</v>
      </c>
      <c r="BU9" s="104">
        <v>67.5</v>
      </c>
      <c r="BV9" s="105">
        <v>3400</v>
      </c>
      <c r="BW9" s="132"/>
      <c r="BX9" s="227">
        <v>2</v>
      </c>
      <c r="BY9" s="104">
        <v>-917.5</v>
      </c>
      <c r="BZ9" s="104">
        <v>267.5</v>
      </c>
      <c r="CA9" s="105">
        <v>72</v>
      </c>
      <c r="CB9" s="104">
        <v>-12.743055555555555</v>
      </c>
      <c r="CC9" s="104">
        <v>-127.5</v>
      </c>
      <c r="CD9" s="104">
        <v>349</v>
      </c>
      <c r="CE9" s="105">
        <v>21400</v>
      </c>
    </row>
    <row r="10" spans="1:83" x14ac:dyDescent="0.25">
      <c r="A10" s="130" t="s">
        <v>13175</v>
      </c>
      <c r="B10" s="124">
        <v>349</v>
      </c>
      <c r="C10" s="124">
        <v>5</v>
      </c>
      <c r="D10" s="159">
        <v>1</v>
      </c>
      <c r="E10" s="124">
        <v>349</v>
      </c>
      <c r="F10" s="124">
        <v>349</v>
      </c>
      <c r="G10" s="124">
        <v>349</v>
      </c>
      <c r="H10" s="125">
        <v>400</v>
      </c>
      <c r="J10" s="130" t="s">
        <v>5752</v>
      </c>
      <c r="K10" s="134"/>
      <c r="L10" s="134"/>
      <c r="M10" s="158"/>
      <c r="N10" s="134"/>
      <c r="O10" s="134"/>
      <c r="P10" s="134"/>
      <c r="Q10" s="188"/>
      <c r="R10" s="134">
        <v>502.5</v>
      </c>
      <c r="S10" s="134">
        <v>12.5</v>
      </c>
      <c r="T10" s="158">
        <v>1</v>
      </c>
      <c r="U10" s="134">
        <v>502.5</v>
      </c>
      <c r="V10" s="134">
        <v>502.5</v>
      </c>
      <c r="W10" s="134">
        <v>502.5</v>
      </c>
      <c r="X10" s="188">
        <v>1000</v>
      </c>
      <c r="Z10" s="131">
        <v>41162</v>
      </c>
      <c r="AA10" s="114">
        <v>85</v>
      </c>
      <c r="AB10" s="114">
        <v>10</v>
      </c>
      <c r="AC10" s="169">
        <v>4</v>
      </c>
      <c r="AD10" s="114">
        <v>21.25</v>
      </c>
      <c r="AE10" s="114">
        <v>-15.5</v>
      </c>
      <c r="AF10" s="114">
        <v>54.5</v>
      </c>
      <c r="AG10" s="190">
        <v>800</v>
      </c>
      <c r="AH10" s="114">
        <v>-14.5</v>
      </c>
      <c r="AI10" s="114">
        <v>2.5</v>
      </c>
      <c r="AJ10" s="169">
        <v>1</v>
      </c>
      <c r="AK10" s="114">
        <v>-14.5</v>
      </c>
      <c r="AL10" s="114">
        <v>-14.5</v>
      </c>
      <c r="AM10" s="114">
        <v>-14.5</v>
      </c>
      <c r="AN10" s="190">
        <v>200</v>
      </c>
      <c r="AO10"/>
      <c r="AP10" s="270"/>
      <c r="AQ10" s="226" t="s">
        <v>145</v>
      </c>
      <c r="AR10" s="104">
        <v>-15.5</v>
      </c>
      <c r="AS10" s="104">
        <v>2.5</v>
      </c>
      <c r="AT10" s="105">
        <v>1</v>
      </c>
      <c r="AU10" s="104">
        <v>-15.5</v>
      </c>
      <c r="AV10" s="104">
        <v>-15.5</v>
      </c>
      <c r="AW10" s="104">
        <v>-15.5</v>
      </c>
      <c r="AX10" s="105">
        <v>200</v>
      </c>
      <c r="AZ10" s="270"/>
      <c r="BA10" s="226" t="s">
        <v>145</v>
      </c>
      <c r="BB10" s="104">
        <v>-15.5</v>
      </c>
      <c r="BC10" s="104">
        <v>2.5</v>
      </c>
      <c r="BD10" s="105">
        <v>1</v>
      </c>
      <c r="BF10" s="226" t="s">
        <v>13964</v>
      </c>
      <c r="BG10" s="124">
        <v>59.5</v>
      </c>
      <c r="BH10" s="124">
        <v>77.5</v>
      </c>
      <c r="BI10" s="125">
        <v>19</v>
      </c>
      <c r="BJ10" s="124">
        <v>3.1315789473684212</v>
      </c>
      <c r="BK10" s="124">
        <v>-83</v>
      </c>
      <c r="BL10" s="124">
        <v>75.5</v>
      </c>
      <c r="BM10" s="125">
        <v>6200</v>
      </c>
      <c r="BO10" s="227">
        <v>90</v>
      </c>
      <c r="BP10" s="104">
        <v>91</v>
      </c>
      <c r="BQ10" s="104">
        <v>5</v>
      </c>
      <c r="BR10" s="105">
        <v>2</v>
      </c>
      <c r="BS10" s="104">
        <v>45.5</v>
      </c>
      <c r="BT10" s="104">
        <v>10.5</v>
      </c>
      <c r="BU10" s="104">
        <v>80.5</v>
      </c>
      <c r="BV10" s="105">
        <v>400</v>
      </c>
      <c r="BW10" s="132"/>
      <c r="BX10" s="227">
        <v>3</v>
      </c>
      <c r="BY10" s="104">
        <v>2389.66</v>
      </c>
      <c r="BZ10" s="104">
        <v>288.39449999999999</v>
      </c>
      <c r="CA10" s="105">
        <v>80</v>
      </c>
      <c r="CB10" s="104">
        <v>29.870749999999997</v>
      </c>
      <c r="CC10" s="104">
        <v>-86.5</v>
      </c>
      <c r="CD10" s="104">
        <v>502.5</v>
      </c>
      <c r="CE10" s="105">
        <v>23071.559999999998</v>
      </c>
    </row>
    <row r="11" spans="1:83" x14ac:dyDescent="0.25">
      <c r="A11" s="130" t="s">
        <v>3107</v>
      </c>
      <c r="B11" s="124">
        <v>292.5</v>
      </c>
      <c r="C11" s="124">
        <v>12.5</v>
      </c>
      <c r="D11" s="159">
        <v>1</v>
      </c>
      <c r="E11" s="124">
        <v>292.5</v>
      </c>
      <c r="F11" s="124">
        <v>292.5</v>
      </c>
      <c r="G11" s="124">
        <v>292.5</v>
      </c>
      <c r="H11" s="125">
        <v>1000</v>
      </c>
      <c r="J11" s="130" t="s">
        <v>5628</v>
      </c>
      <c r="K11" s="124"/>
      <c r="L11" s="124"/>
      <c r="M11" s="159"/>
      <c r="N11" s="124"/>
      <c r="O11" s="124"/>
      <c r="P11" s="124"/>
      <c r="Q11" s="125"/>
      <c r="R11" s="124">
        <v>434.5</v>
      </c>
      <c r="S11" s="124">
        <v>17.5</v>
      </c>
      <c r="T11" s="159">
        <v>4</v>
      </c>
      <c r="U11" s="124">
        <v>108.625</v>
      </c>
      <c r="V11" s="124">
        <v>49</v>
      </c>
      <c r="W11" s="124">
        <v>169.5</v>
      </c>
      <c r="X11" s="125">
        <v>1400</v>
      </c>
      <c r="Z11" s="131">
        <v>41163</v>
      </c>
      <c r="AA11" s="114">
        <v>-371.5</v>
      </c>
      <c r="AB11" s="114">
        <v>27.5</v>
      </c>
      <c r="AC11" s="169">
        <v>11</v>
      </c>
      <c r="AD11" s="114">
        <v>-33.772727272727273</v>
      </c>
      <c r="AE11" s="114">
        <v>-368.5</v>
      </c>
      <c r="AF11" s="114">
        <v>27.5</v>
      </c>
      <c r="AG11" s="190">
        <v>2200</v>
      </c>
      <c r="AH11" s="114">
        <v>23</v>
      </c>
      <c r="AI11" s="114">
        <v>5</v>
      </c>
      <c r="AJ11" s="169">
        <v>2</v>
      </c>
      <c r="AK11" s="114">
        <v>11.5</v>
      </c>
      <c r="AL11" s="114">
        <v>-14.5</v>
      </c>
      <c r="AM11" s="114">
        <v>37.5</v>
      </c>
      <c r="AN11" s="190">
        <v>400</v>
      </c>
      <c r="AO11"/>
      <c r="AP11" s="270"/>
      <c r="AQ11" s="226" t="s">
        <v>793</v>
      </c>
      <c r="AR11" s="104">
        <v>-17.5</v>
      </c>
      <c r="AS11" s="104">
        <v>2.5</v>
      </c>
      <c r="AT11" s="105">
        <v>1</v>
      </c>
      <c r="AU11" s="104">
        <v>-17.5</v>
      </c>
      <c r="AV11" s="104">
        <v>-17.5</v>
      </c>
      <c r="AW11" s="104">
        <v>-17.5</v>
      </c>
      <c r="AX11" s="105">
        <v>200</v>
      </c>
      <c r="AZ11" s="270"/>
      <c r="BA11" s="226" t="s">
        <v>793</v>
      </c>
      <c r="BB11" s="104">
        <v>-17.5</v>
      </c>
      <c r="BC11" s="104">
        <v>2.5</v>
      </c>
      <c r="BD11" s="105">
        <v>1</v>
      </c>
      <c r="BF11" s="228" t="s">
        <v>12031</v>
      </c>
      <c r="BG11" s="126">
        <v>2264.66</v>
      </c>
      <c r="BH11" s="126">
        <v>713.39449999999999</v>
      </c>
      <c r="BI11" s="127">
        <v>196</v>
      </c>
      <c r="BJ11" s="126">
        <v>11.55438775510204</v>
      </c>
      <c r="BK11" s="126">
        <v>-417.5</v>
      </c>
      <c r="BL11" s="126">
        <v>502.5</v>
      </c>
      <c r="BM11" s="127">
        <v>57071.56</v>
      </c>
      <c r="BO11" s="227">
        <v>115</v>
      </c>
      <c r="BP11" s="104">
        <v>37</v>
      </c>
      <c r="BQ11" s="104">
        <v>5</v>
      </c>
      <c r="BR11" s="105">
        <v>2</v>
      </c>
      <c r="BS11" s="104">
        <v>18.5</v>
      </c>
      <c r="BT11" s="104">
        <v>-17.5</v>
      </c>
      <c r="BU11" s="104">
        <v>54.5</v>
      </c>
      <c r="BV11" s="105">
        <v>400</v>
      </c>
      <c r="BW11" s="133"/>
      <c r="BX11" s="227">
        <v>4</v>
      </c>
      <c r="BY11" s="104">
        <v>1094</v>
      </c>
      <c r="BZ11" s="104">
        <v>75</v>
      </c>
      <c r="CA11" s="105">
        <v>24</v>
      </c>
      <c r="CB11" s="104">
        <v>45.583333333333336</v>
      </c>
      <c r="CC11" s="104">
        <v>-368.5</v>
      </c>
      <c r="CD11" s="104">
        <v>207</v>
      </c>
      <c r="CE11" s="105">
        <v>6000</v>
      </c>
    </row>
    <row r="12" spans="1:83" x14ac:dyDescent="0.25">
      <c r="A12" s="130" t="s">
        <v>4319</v>
      </c>
      <c r="B12" s="124">
        <v>194</v>
      </c>
      <c r="C12" s="124">
        <v>15</v>
      </c>
      <c r="D12" s="159">
        <v>3</v>
      </c>
      <c r="E12" s="124">
        <v>64.666666666666671</v>
      </c>
      <c r="F12" s="124">
        <v>-67.5</v>
      </c>
      <c r="G12" s="124">
        <v>207</v>
      </c>
      <c r="H12" s="125">
        <v>1200</v>
      </c>
      <c r="J12" s="130" t="s">
        <v>13175</v>
      </c>
      <c r="K12" s="124">
        <v>349</v>
      </c>
      <c r="L12" s="124">
        <v>5</v>
      </c>
      <c r="M12" s="159">
        <v>1</v>
      </c>
      <c r="N12" s="124">
        <v>349</v>
      </c>
      <c r="O12" s="124">
        <v>349</v>
      </c>
      <c r="P12" s="124">
        <v>349</v>
      </c>
      <c r="Q12" s="125">
        <v>400</v>
      </c>
      <c r="R12" s="124"/>
      <c r="S12" s="124"/>
      <c r="T12" s="159"/>
      <c r="U12" s="124"/>
      <c r="V12" s="124"/>
      <c r="W12" s="124"/>
      <c r="X12" s="125"/>
      <c r="Z12" s="131">
        <v>41164</v>
      </c>
      <c r="AA12" s="114">
        <v>47.5</v>
      </c>
      <c r="AB12" s="114">
        <v>22.5</v>
      </c>
      <c r="AC12" s="169">
        <v>9</v>
      </c>
      <c r="AD12" s="114">
        <v>5.2777777777777777</v>
      </c>
      <c r="AE12" s="114">
        <v>-66.5</v>
      </c>
      <c r="AF12" s="114">
        <v>53.5</v>
      </c>
      <c r="AG12" s="190">
        <v>1800</v>
      </c>
      <c r="AH12" s="114"/>
      <c r="AI12" s="114"/>
      <c r="AJ12" s="169"/>
      <c r="AK12" s="114"/>
      <c r="AL12" s="114"/>
      <c r="AM12" s="114"/>
      <c r="AN12" s="190"/>
      <c r="AO12"/>
      <c r="AP12" s="270"/>
      <c r="AQ12" s="226" t="s">
        <v>87</v>
      </c>
      <c r="AR12" s="104">
        <v>-54</v>
      </c>
      <c r="AS12" s="104">
        <v>15</v>
      </c>
      <c r="AT12" s="105">
        <v>2</v>
      </c>
      <c r="AU12" s="104">
        <v>-27</v>
      </c>
      <c r="AV12" s="104">
        <v>-72.5</v>
      </c>
      <c r="AW12" s="104">
        <v>18.5</v>
      </c>
      <c r="AX12" s="105">
        <v>1200</v>
      </c>
      <c r="AZ12" s="270"/>
      <c r="BA12" s="226" t="s">
        <v>87</v>
      </c>
      <c r="BB12" s="104">
        <v>-54</v>
      </c>
      <c r="BC12" s="104">
        <v>15</v>
      </c>
      <c r="BD12" s="105">
        <v>2</v>
      </c>
      <c r="BO12" s="227">
        <v>35</v>
      </c>
      <c r="BP12" s="104">
        <v>149.66</v>
      </c>
      <c r="BQ12" s="104">
        <v>78.394499999999994</v>
      </c>
      <c r="BR12" s="105">
        <v>22</v>
      </c>
      <c r="BS12" s="104">
        <v>6.8027272727272727</v>
      </c>
      <c r="BT12" s="104">
        <v>-127.5</v>
      </c>
      <c r="BU12" s="104">
        <v>187.5</v>
      </c>
      <c r="BV12" s="105">
        <v>6271.5599999999995</v>
      </c>
      <c r="BW12" s="133"/>
      <c r="BX12" s="227">
        <v>5</v>
      </c>
      <c r="BY12" s="104">
        <v>80</v>
      </c>
      <c r="BZ12" s="104">
        <v>5</v>
      </c>
      <c r="CA12" s="105">
        <v>2</v>
      </c>
      <c r="CB12" s="104">
        <v>40</v>
      </c>
      <c r="CC12" s="104">
        <v>37.5</v>
      </c>
      <c r="CD12" s="104">
        <v>42.5</v>
      </c>
      <c r="CE12" s="105">
        <v>400</v>
      </c>
    </row>
    <row r="13" spans="1:83" x14ac:dyDescent="0.25">
      <c r="A13" s="130" t="s">
        <v>1234</v>
      </c>
      <c r="B13" s="124">
        <v>187.5</v>
      </c>
      <c r="C13" s="124">
        <v>7.5</v>
      </c>
      <c r="D13" s="159">
        <v>1</v>
      </c>
      <c r="E13" s="124">
        <v>187.5</v>
      </c>
      <c r="F13" s="124">
        <v>187.5</v>
      </c>
      <c r="G13" s="124">
        <v>187.5</v>
      </c>
      <c r="H13" s="125">
        <v>600</v>
      </c>
      <c r="J13" s="130" t="s">
        <v>3107</v>
      </c>
      <c r="K13" s="124">
        <v>292.5</v>
      </c>
      <c r="L13" s="124">
        <v>12.5</v>
      </c>
      <c r="M13" s="159">
        <v>1</v>
      </c>
      <c r="N13" s="124">
        <v>292.5</v>
      </c>
      <c r="O13" s="124">
        <v>292.5</v>
      </c>
      <c r="P13" s="124">
        <v>292.5</v>
      </c>
      <c r="Q13" s="125">
        <v>1000</v>
      </c>
      <c r="R13" s="124"/>
      <c r="S13" s="124"/>
      <c r="T13" s="159"/>
      <c r="U13" s="124"/>
      <c r="V13" s="124"/>
      <c r="W13" s="124"/>
      <c r="X13" s="125"/>
      <c r="Z13" s="131">
        <v>41165</v>
      </c>
      <c r="AA13" s="114">
        <v>158.5</v>
      </c>
      <c r="AB13" s="114">
        <v>22.5</v>
      </c>
      <c r="AC13" s="169">
        <v>9</v>
      </c>
      <c r="AD13" s="114">
        <v>17.611111111111111</v>
      </c>
      <c r="AE13" s="114">
        <v>-12.5</v>
      </c>
      <c r="AF13" s="114">
        <v>79.5</v>
      </c>
      <c r="AG13" s="190">
        <v>1800</v>
      </c>
      <c r="AH13" s="114"/>
      <c r="AI13" s="114"/>
      <c r="AJ13" s="169"/>
      <c r="AK13" s="114"/>
      <c r="AL13" s="114"/>
      <c r="AM13" s="114"/>
      <c r="AN13" s="190"/>
      <c r="AO13"/>
      <c r="AP13" s="270"/>
      <c r="AQ13" s="226" t="s">
        <v>331</v>
      </c>
      <c r="AR13" s="104">
        <v>-265</v>
      </c>
      <c r="AS13" s="104">
        <v>20</v>
      </c>
      <c r="AT13" s="105">
        <v>5</v>
      </c>
      <c r="AU13" s="104">
        <v>-53</v>
      </c>
      <c r="AV13" s="104">
        <v>-368.5</v>
      </c>
      <c r="AW13" s="104">
        <v>121.5</v>
      </c>
      <c r="AX13" s="105">
        <v>1600</v>
      </c>
      <c r="AZ13" s="270"/>
      <c r="BA13" s="226" t="s">
        <v>331</v>
      </c>
      <c r="BB13" s="104">
        <v>-265</v>
      </c>
      <c r="BC13" s="104">
        <v>20</v>
      </c>
      <c r="BD13" s="105">
        <v>5</v>
      </c>
      <c r="BO13" s="227">
        <v>20</v>
      </c>
      <c r="BP13" s="104">
        <v>68</v>
      </c>
      <c r="BQ13" s="104">
        <v>30</v>
      </c>
      <c r="BR13" s="105">
        <v>10</v>
      </c>
      <c r="BS13" s="104">
        <v>6.8</v>
      </c>
      <c r="BT13" s="104">
        <v>-14.5</v>
      </c>
      <c r="BU13" s="104">
        <v>59.5</v>
      </c>
      <c r="BV13" s="105">
        <v>2400</v>
      </c>
      <c r="BW13" s="133"/>
      <c r="BX13" s="227" t="s">
        <v>13927</v>
      </c>
      <c r="BY13" s="104">
        <v>226</v>
      </c>
      <c r="BZ13" s="104">
        <v>35</v>
      </c>
      <c r="CA13" s="105">
        <v>13</v>
      </c>
      <c r="CB13" s="104">
        <v>17.384615384615383</v>
      </c>
      <c r="CC13" s="104">
        <v>-20.5</v>
      </c>
      <c r="CD13" s="104">
        <v>53.5</v>
      </c>
      <c r="CE13" s="105">
        <v>2800</v>
      </c>
    </row>
    <row r="14" spans="1:83" x14ac:dyDescent="0.25">
      <c r="A14" s="130" t="s">
        <v>10264</v>
      </c>
      <c r="B14" s="124">
        <v>165</v>
      </c>
      <c r="C14" s="124">
        <v>5</v>
      </c>
      <c r="D14" s="159">
        <v>1</v>
      </c>
      <c r="E14" s="124">
        <v>165</v>
      </c>
      <c r="F14" s="124">
        <v>165</v>
      </c>
      <c r="G14" s="124">
        <v>165</v>
      </c>
      <c r="H14" s="125">
        <v>400</v>
      </c>
      <c r="J14" s="130" t="s">
        <v>4319</v>
      </c>
      <c r="K14" s="124">
        <v>194</v>
      </c>
      <c r="L14" s="124">
        <v>15</v>
      </c>
      <c r="M14" s="159">
        <v>3</v>
      </c>
      <c r="N14" s="124">
        <v>64.666666666666671</v>
      </c>
      <c r="O14" s="124">
        <v>-67.5</v>
      </c>
      <c r="P14" s="124">
        <v>207</v>
      </c>
      <c r="Q14" s="125">
        <v>1200</v>
      </c>
      <c r="R14" s="124"/>
      <c r="S14" s="124"/>
      <c r="T14" s="159"/>
      <c r="U14" s="124"/>
      <c r="V14" s="124"/>
      <c r="W14" s="124"/>
      <c r="X14" s="125"/>
      <c r="Z14" s="131">
        <v>41169</v>
      </c>
      <c r="AA14" s="114">
        <v>46.5</v>
      </c>
      <c r="AB14" s="114">
        <v>17.5</v>
      </c>
      <c r="AC14" s="169">
        <v>7</v>
      </c>
      <c r="AD14" s="114">
        <v>6.6428571428571432</v>
      </c>
      <c r="AE14" s="114">
        <v>-15.5</v>
      </c>
      <c r="AF14" s="114">
        <v>36.5</v>
      </c>
      <c r="AG14" s="190">
        <v>1400</v>
      </c>
      <c r="AH14" s="114">
        <v>3.5</v>
      </c>
      <c r="AI14" s="114">
        <v>2.5</v>
      </c>
      <c r="AJ14" s="169">
        <v>1</v>
      </c>
      <c r="AK14" s="114">
        <v>3.5</v>
      </c>
      <c r="AL14" s="114">
        <v>3.5</v>
      </c>
      <c r="AM14" s="114">
        <v>3.5</v>
      </c>
      <c r="AN14" s="190">
        <v>200</v>
      </c>
      <c r="AO14"/>
      <c r="AP14" s="270"/>
      <c r="AQ14" s="226" t="s">
        <v>405</v>
      </c>
      <c r="AR14" s="104">
        <v>129.5</v>
      </c>
      <c r="AS14" s="104">
        <v>12.5</v>
      </c>
      <c r="AT14" s="105">
        <v>4</v>
      </c>
      <c r="AU14" s="104">
        <v>32.375</v>
      </c>
      <c r="AV14" s="104">
        <v>-14.5</v>
      </c>
      <c r="AW14" s="104">
        <v>105</v>
      </c>
      <c r="AX14" s="105">
        <v>1000</v>
      </c>
      <c r="AZ14" s="270"/>
      <c r="BA14" s="226" t="s">
        <v>405</v>
      </c>
      <c r="BB14" s="104">
        <v>129.5</v>
      </c>
      <c r="BC14" s="104">
        <v>12.5</v>
      </c>
      <c r="BD14" s="105">
        <v>4</v>
      </c>
      <c r="BO14" s="227">
        <v>130</v>
      </c>
      <c r="BP14" s="104">
        <v>185.5</v>
      </c>
      <c r="BQ14" s="104">
        <v>17.5</v>
      </c>
      <c r="BR14" s="105">
        <v>4</v>
      </c>
      <c r="BS14" s="104">
        <v>46.375</v>
      </c>
      <c r="BT14" s="104">
        <v>-67.5</v>
      </c>
      <c r="BU14" s="104">
        <v>207</v>
      </c>
      <c r="BV14" s="105">
        <v>1400</v>
      </c>
      <c r="BW14" s="133"/>
      <c r="BX14" s="229" t="s">
        <v>12031</v>
      </c>
      <c r="BY14" s="106">
        <v>2264.66</v>
      </c>
      <c r="BZ14" s="106">
        <v>713.39449999999999</v>
      </c>
      <c r="CA14" s="107">
        <v>196</v>
      </c>
      <c r="CB14" s="106">
        <v>11.55438775510204</v>
      </c>
      <c r="CC14" s="106">
        <v>-417.5</v>
      </c>
      <c r="CD14" s="106">
        <v>502.5</v>
      </c>
      <c r="CE14" s="107">
        <v>57071.56</v>
      </c>
    </row>
    <row r="15" spans="1:83" x14ac:dyDescent="0.25">
      <c r="A15" s="130" t="s">
        <v>13987</v>
      </c>
      <c r="B15" s="124">
        <v>158.5</v>
      </c>
      <c r="C15" s="124">
        <v>7.5</v>
      </c>
      <c r="D15" s="159">
        <v>3</v>
      </c>
      <c r="E15" s="124">
        <v>52.833333333333336</v>
      </c>
      <c r="F15" s="124">
        <v>51.5</v>
      </c>
      <c r="G15" s="124">
        <v>54.5</v>
      </c>
      <c r="H15" s="125">
        <v>600</v>
      </c>
      <c r="J15" s="130" t="s">
        <v>1234</v>
      </c>
      <c r="K15" s="124">
        <v>187.5</v>
      </c>
      <c r="L15" s="124">
        <v>7.5</v>
      </c>
      <c r="M15" s="159">
        <v>1</v>
      </c>
      <c r="N15" s="124">
        <v>187.5</v>
      </c>
      <c r="O15" s="124">
        <v>187.5</v>
      </c>
      <c r="P15" s="124">
        <v>187.5</v>
      </c>
      <c r="Q15" s="125">
        <v>600</v>
      </c>
      <c r="R15" s="124"/>
      <c r="S15" s="124"/>
      <c r="T15" s="159"/>
      <c r="U15" s="124"/>
      <c r="V15" s="124"/>
      <c r="W15" s="124"/>
      <c r="X15" s="125"/>
      <c r="Z15" s="131">
        <v>41170</v>
      </c>
      <c r="AA15" s="114">
        <v>-19.5</v>
      </c>
      <c r="AB15" s="114">
        <v>22.5</v>
      </c>
      <c r="AC15" s="169">
        <v>9</v>
      </c>
      <c r="AD15" s="114">
        <v>-2.1666666666666665</v>
      </c>
      <c r="AE15" s="114">
        <v>-30.5</v>
      </c>
      <c r="AF15" s="114">
        <v>80.5</v>
      </c>
      <c r="AG15" s="190">
        <v>1800</v>
      </c>
      <c r="AH15" s="114">
        <v>-20</v>
      </c>
      <c r="AI15" s="114">
        <v>5</v>
      </c>
      <c r="AJ15" s="169">
        <v>2</v>
      </c>
      <c r="AK15" s="114">
        <v>-10</v>
      </c>
      <c r="AL15" s="114">
        <v>-17.5</v>
      </c>
      <c r="AM15" s="114">
        <v>-2.5</v>
      </c>
      <c r="AN15" s="190">
        <v>400</v>
      </c>
      <c r="AO15"/>
      <c r="AP15" s="270"/>
      <c r="AQ15" s="226" t="s">
        <v>317</v>
      </c>
      <c r="AR15" s="104">
        <v>-19.5</v>
      </c>
      <c r="AS15" s="104">
        <v>7.5</v>
      </c>
      <c r="AT15" s="105">
        <v>3</v>
      </c>
      <c r="AU15" s="104">
        <v>-6.5</v>
      </c>
      <c r="AV15" s="104">
        <v>-37.5</v>
      </c>
      <c r="AW15" s="104">
        <v>10.5</v>
      </c>
      <c r="AX15" s="105">
        <v>600</v>
      </c>
      <c r="AZ15" s="270"/>
      <c r="BA15" s="226" t="s">
        <v>317</v>
      </c>
      <c r="BB15" s="104">
        <v>-19.5</v>
      </c>
      <c r="BC15" s="104">
        <v>7.5</v>
      </c>
      <c r="BD15" s="105">
        <v>3</v>
      </c>
      <c r="BO15" s="227">
        <v>55</v>
      </c>
      <c r="BP15" s="104">
        <v>-252</v>
      </c>
      <c r="BQ15" s="104">
        <v>85</v>
      </c>
      <c r="BR15" s="105">
        <v>15</v>
      </c>
      <c r="BS15" s="104">
        <v>-16.8</v>
      </c>
      <c r="BT15" s="104">
        <v>-368.5</v>
      </c>
      <c r="BU15" s="104">
        <v>292.5</v>
      </c>
      <c r="BV15" s="105">
        <v>6800</v>
      </c>
      <c r="BW15" s="133"/>
      <c r="BX15"/>
      <c r="BY15"/>
      <c r="BZ15"/>
    </row>
    <row r="16" spans="1:83" x14ac:dyDescent="0.25">
      <c r="A16" s="130" t="s">
        <v>3542</v>
      </c>
      <c r="B16" s="124">
        <v>142.5</v>
      </c>
      <c r="C16" s="124">
        <v>7.5</v>
      </c>
      <c r="D16" s="159">
        <v>2</v>
      </c>
      <c r="E16" s="124">
        <v>71.25</v>
      </c>
      <c r="F16" s="124">
        <v>37.5</v>
      </c>
      <c r="G16" s="124">
        <v>105</v>
      </c>
      <c r="H16" s="125">
        <v>600</v>
      </c>
      <c r="J16" s="130" t="s">
        <v>10264</v>
      </c>
      <c r="K16" s="124">
        <v>165</v>
      </c>
      <c r="L16" s="124">
        <v>5</v>
      </c>
      <c r="M16" s="159">
        <v>1</v>
      </c>
      <c r="N16" s="124">
        <v>165</v>
      </c>
      <c r="O16" s="124">
        <v>165</v>
      </c>
      <c r="P16" s="124">
        <v>165</v>
      </c>
      <c r="Q16" s="125">
        <v>400</v>
      </c>
      <c r="R16" s="124"/>
      <c r="S16" s="124"/>
      <c r="T16" s="159"/>
      <c r="U16" s="124"/>
      <c r="V16" s="124"/>
      <c r="W16" s="124"/>
      <c r="X16" s="125"/>
      <c r="Z16" s="131">
        <v>41171</v>
      </c>
      <c r="AA16" s="114">
        <v>32.5</v>
      </c>
      <c r="AB16" s="114">
        <v>2.5</v>
      </c>
      <c r="AC16" s="169">
        <v>1</v>
      </c>
      <c r="AD16" s="114">
        <v>32.5</v>
      </c>
      <c r="AE16" s="114">
        <v>32.5</v>
      </c>
      <c r="AF16" s="114">
        <v>32.5</v>
      </c>
      <c r="AG16" s="190">
        <v>200</v>
      </c>
      <c r="AH16" s="114">
        <v>4.5</v>
      </c>
      <c r="AI16" s="114">
        <v>2.5</v>
      </c>
      <c r="AJ16" s="169">
        <v>1</v>
      </c>
      <c r="AK16" s="114">
        <v>4.5</v>
      </c>
      <c r="AL16" s="114">
        <v>4.5</v>
      </c>
      <c r="AM16" s="114">
        <v>4.5</v>
      </c>
      <c r="AN16" s="190">
        <v>200</v>
      </c>
      <c r="AO16"/>
      <c r="AP16" s="270"/>
      <c r="AQ16" s="226" t="s">
        <v>1003</v>
      </c>
      <c r="AR16" s="104">
        <v>-43.5</v>
      </c>
      <c r="AS16" s="104">
        <v>7.5</v>
      </c>
      <c r="AT16" s="105">
        <v>1</v>
      </c>
      <c r="AU16" s="104">
        <v>-43.5</v>
      </c>
      <c r="AV16" s="104">
        <v>-43.5</v>
      </c>
      <c r="AW16" s="104">
        <v>-43.5</v>
      </c>
      <c r="AX16" s="105">
        <v>600</v>
      </c>
      <c r="AZ16" s="270"/>
      <c r="BA16" s="226" t="s">
        <v>1003</v>
      </c>
      <c r="BB16" s="104">
        <v>-43.5</v>
      </c>
      <c r="BC16" s="104">
        <v>7.5</v>
      </c>
      <c r="BD16" s="105">
        <v>1</v>
      </c>
      <c r="BO16" s="227">
        <v>70</v>
      </c>
      <c r="BP16" s="104">
        <v>320</v>
      </c>
      <c r="BQ16" s="104">
        <v>35</v>
      </c>
      <c r="BR16" s="105">
        <v>12</v>
      </c>
      <c r="BS16" s="104">
        <v>26.666666666666668</v>
      </c>
      <c r="BT16" s="104">
        <v>-86.5</v>
      </c>
      <c r="BU16" s="104">
        <v>165</v>
      </c>
      <c r="BV16" s="105">
        <v>2800</v>
      </c>
      <c r="BW16" s="133"/>
      <c r="BX16"/>
      <c r="BY16"/>
      <c r="BZ16"/>
    </row>
    <row r="17" spans="1:78" x14ac:dyDescent="0.25">
      <c r="A17" s="130" t="s">
        <v>13970</v>
      </c>
      <c r="B17" s="124">
        <v>130.5</v>
      </c>
      <c r="C17" s="124">
        <v>7.5</v>
      </c>
      <c r="D17" s="159">
        <v>2</v>
      </c>
      <c r="E17" s="124">
        <v>65.25</v>
      </c>
      <c r="F17" s="124">
        <v>55</v>
      </c>
      <c r="G17" s="124">
        <v>75.5</v>
      </c>
      <c r="H17" s="125">
        <v>600</v>
      </c>
      <c r="J17" s="130" t="s">
        <v>13987</v>
      </c>
      <c r="K17" s="124">
        <v>158.5</v>
      </c>
      <c r="L17" s="124">
        <v>7.5</v>
      </c>
      <c r="M17" s="159">
        <v>3</v>
      </c>
      <c r="N17" s="124">
        <v>52.833333333333336</v>
      </c>
      <c r="O17" s="124">
        <v>51.5</v>
      </c>
      <c r="P17" s="124">
        <v>54.5</v>
      </c>
      <c r="Q17" s="125">
        <v>600</v>
      </c>
      <c r="R17" s="124"/>
      <c r="S17" s="124"/>
      <c r="T17" s="159"/>
      <c r="U17" s="124"/>
      <c r="V17" s="124"/>
      <c r="W17" s="124"/>
      <c r="X17" s="125"/>
      <c r="Z17" s="131">
        <v>41172</v>
      </c>
      <c r="AA17" s="114">
        <v>52</v>
      </c>
      <c r="AB17" s="114">
        <v>5</v>
      </c>
      <c r="AC17" s="169">
        <v>2</v>
      </c>
      <c r="AD17" s="114">
        <v>26</v>
      </c>
      <c r="AE17" s="114">
        <v>11.5</v>
      </c>
      <c r="AF17" s="114">
        <v>40.5</v>
      </c>
      <c r="AG17" s="190">
        <v>400</v>
      </c>
      <c r="AH17" s="114">
        <v>1.5</v>
      </c>
      <c r="AI17" s="114">
        <v>2.5</v>
      </c>
      <c r="AJ17" s="169">
        <v>1</v>
      </c>
      <c r="AK17" s="114">
        <v>1.5</v>
      </c>
      <c r="AL17" s="114">
        <v>1.5</v>
      </c>
      <c r="AM17" s="114">
        <v>1.5</v>
      </c>
      <c r="AN17" s="190">
        <v>200</v>
      </c>
      <c r="AO17"/>
      <c r="AP17" s="270"/>
      <c r="AQ17" s="226" t="s">
        <v>551</v>
      </c>
      <c r="AR17" s="104">
        <v>-3.5</v>
      </c>
      <c r="AS17" s="104">
        <v>2.5</v>
      </c>
      <c r="AT17" s="105">
        <v>1</v>
      </c>
      <c r="AU17" s="104">
        <v>-3.5</v>
      </c>
      <c r="AV17" s="104">
        <v>-3.5</v>
      </c>
      <c r="AW17" s="104">
        <v>-3.5</v>
      </c>
      <c r="AX17" s="105">
        <v>200</v>
      </c>
      <c r="AZ17" s="270"/>
      <c r="BA17" s="226" t="s">
        <v>551</v>
      </c>
      <c r="BB17" s="104">
        <v>-3.5</v>
      </c>
      <c r="BC17" s="104">
        <v>2.5</v>
      </c>
      <c r="BD17" s="105">
        <v>1</v>
      </c>
      <c r="BO17" s="227">
        <v>45</v>
      </c>
      <c r="BP17" s="104">
        <v>607.5</v>
      </c>
      <c r="BQ17" s="104">
        <v>62.5</v>
      </c>
      <c r="BR17" s="105">
        <v>16</v>
      </c>
      <c r="BS17" s="104">
        <v>37.96875</v>
      </c>
      <c r="BT17" s="104">
        <v>-45</v>
      </c>
      <c r="BU17" s="104">
        <v>502.5</v>
      </c>
      <c r="BV17" s="105">
        <v>5000</v>
      </c>
      <c r="BW17" s="133"/>
      <c r="BX17"/>
      <c r="BY17"/>
      <c r="BZ17"/>
    </row>
    <row r="18" spans="1:78" x14ac:dyDescent="0.25">
      <c r="A18" s="130" t="s">
        <v>1106</v>
      </c>
      <c r="B18" s="124">
        <v>121.5</v>
      </c>
      <c r="C18" s="124">
        <v>2.5</v>
      </c>
      <c r="D18" s="159">
        <v>1</v>
      </c>
      <c r="E18" s="124">
        <v>121.5</v>
      </c>
      <c r="F18" s="124">
        <v>121.5</v>
      </c>
      <c r="G18" s="124">
        <v>121.5</v>
      </c>
      <c r="H18" s="125">
        <v>200</v>
      </c>
      <c r="J18" s="130" t="s">
        <v>3542</v>
      </c>
      <c r="K18" s="124">
        <v>142.5</v>
      </c>
      <c r="L18" s="124">
        <v>7.5</v>
      </c>
      <c r="M18" s="159">
        <v>2</v>
      </c>
      <c r="N18" s="124">
        <v>71.25</v>
      </c>
      <c r="O18" s="124">
        <v>37.5</v>
      </c>
      <c r="P18" s="124">
        <v>105</v>
      </c>
      <c r="Q18" s="125">
        <v>600</v>
      </c>
      <c r="R18" s="124"/>
      <c r="S18" s="124"/>
      <c r="T18" s="159"/>
      <c r="U18" s="124"/>
      <c r="V18" s="124"/>
      <c r="W18" s="124"/>
      <c r="X18" s="125"/>
      <c r="Z18" s="131">
        <v>41173</v>
      </c>
      <c r="AA18" s="114">
        <v>105</v>
      </c>
      <c r="AB18" s="114">
        <v>15</v>
      </c>
      <c r="AC18" s="169">
        <v>6</v>
      </c>
      <c r="AD18" s="114">
        <v>17.5</v>
      </c>
      <c r="AE18" s="114">
        <v>-1.5</v>
      </c>
      <c r="AF18" s="114">
        <v>87.5</v>
      </c>
      <c r="AG18" s="190">
        <v>1200</v>
      </c>
      <c r="AH18" s="114"/>
      <c r="AI18" s="114"/>
      <c r="AJ18" s="169"/>
      <c r="AK18" s="114"/>
      <c r="AL18" s="114"/>
      <c r="AM18" s="114"/>
      <c r="AN18" s="190"/>
      <c r="AO18"/>
      <c r="AP18" s="270"/>
      <c r="AQ18" s="226" t="s">
        <v>304</v>
      </c>
      <c r="AR18" s="104">
        <v>-11.5</v>
      </c>
      <c r="AS18" s="104">
        <v>2.5</v>
      </c>
      <c r="AT18" s="105">
        <v>1</v>
      </c>
      <c r="AU18" s="104">
        <v>-11.5</v>
      </c>
      <c r="AV18" s="104">
        <v>-11.5</v>
      </c>
      <c r="AW18" s="104">
        <v>-11.5</v>
      </c>
      <c r="AX18" s="105">
        <v>200</v>
      </c>
      <c r="AZ18" s="270"/>
      <c r="BA18" s="226" t="s">
        <v>304</v>
      </c>
      <c r="BB18" s="104">
        <v>-11.5</v>
      </c>
      <c r="BC18" s="104">
        <v>2.5</v>
      </c>
      <c r="BD18" s="105">
        <v>1</v>
      </c>
      <c r="BO18" s="227">
        <v>65</v>
      </c>
      <c r="BP18" s="104">
        <v>-37</v>
      </c>
      <c r="BQ18" s="104">
        <v>10</v>
      </c>
      <c r="BR18" s="105">
        <v>4</v>
      </c>
      <c r="BS18" s="104">
        <v>-9.25</v>
      </c>
      <c r="BT18" s="104">
        <v>-15.5</v>
      </c>
      <c r="BU18" s="104">
        <v>1.5</v>
      </c>
      <c r="BV18" s="105">
        <v>800</v>
      </c>
      <c r="BW18" s="133"/>
      <c r="BX18"/>
      <c r="BY18"/>
      <c r="BZ18"/>
    </row>
    <row r="19" spans="1:78" x14ac:dyDescent="0.25">
      <c r="A19" s="130" t="s">
        <v>7674</v>
      </c>
      <c r="B19" s="124">
        <v>119</v>
      </c>
      <c r="C19" s="124">
        <v>5</v>
      </c>
      <c r="D19" s="159">
        <v>1</v>
      </c>
      <c r="E19" s="124">
        <v>119</v>
      </c>
      <c r="F19" s="124">
        <v>119</v>
      </c>
      <c r="G19" s="124">
        <v>119</v>
      </c>
      <c r="H19" s="125">
        <v>400</v>
      </c>
      <c r="J19" s="130" t="s">
        <v>13970</v>
      </c>
      <c r="K19" s="124">
        <v>130.5</v>
      </c>
      <c r="L19" s="124">
        <v>7.5</v>
      </c>
      <c r="M19" s="159">
        <v>2</v>
      </c>
      <c r="N19" s="124">
        <v>65.25</v>
      </c>
      <c r="O19" s="124">
        <v>55</v>
      </c>
      <c r="P19" s="124">
        <v>75.5</v>
      </c>
      <c r="Q19" s="125">
        <v>600</v>
      </c>
      <c r="R19" s="124"/>
      <c r="S19" s="124"/>
      <c r="T19" s="159"/>
      <c r="U19" s="124"/>
      <c r="V19" s="124"/>
      <c r="W19" s="124"/>
      <c r="X19" s="125"/>
      <c r="Z19" s="131">
        <v>41176</v>
      </c>
      <c r="AA19" s="114">
        <v>-145</v>
      </c>
      <c r="AB19" s="114">
        <v>70</v>
      </c>
      <c r="AC19" s="169">
        <v>23</v>
      </c>
      <c r="AD19" s="114">
        <v>-6.3043478260869561</v>
      </c>
      <c r="AE19" s="114">
        <v>-43</v>
      </c>
      <c r="AF19" s="114">
        <v>42.5</v>
      </c>
      <c r="AG19" s="190">
        <v>5600</v>
      </c>
      <c r="AH19" s="114">
        <v>-14.5</v>
      </c>
      <c r="AI19" s="114">
        <v>2.5</v>
      </c>
      <c r="AJ19" s="169">
        <v>1</v>
      </c>
      <c r="AK19" s="114">
        <v>-14.5</v>
      </c>
      <c r="AL19" s="114">
        <v>-14.5</v>
      </c>
      <c r="AM19" s="114">
        <v>-14.5</v>
      </c>
      <c r="AN19" s="190">
        <v>200</v>
      </c>
      <c r="AO19"/>
      <c r="AP19" s="226" t="s">
        <v>960</v>
      </c>
      <c r="AQ19" s="226" t="s">
        <v>960</v>
      </c>
      <c r="AR19" s="104">
        <v>194</v>
      </c>
      <c r="AS19" s="104">
        <v>15</v>
      </c>
      <c r="AT19" s="105">
        <v>3</v>
      </c>
      <c r="AU19" s="104">
        <v>64.666666666666671</v>
      </c>
      <c r="AV19" s="104">
        <v>-67.5</v>
      </c>
      <c r="AW19" s="104">
        <v>207</v>
      </c>
      <c r="AX19" s="105">
        <v>1200</v>
      </c>
      <c r="AZ19" s="226" t="s">
        <v>960</v>
      </c>
      <c r="BA19" s="226" t="s">
        <v>960</v>
      </c>
      <c r="BB19" s="104">
        <v>194</v>
      </c>
      <c r="BC19" s="104">
        <v>15</v>
      </c>
      <c r="BD19" s="105">
        <v>3</v>
      </c>
      <c r="BO19" s="227">
        <v>50</v>
      </c>
      <c r="BP19" s="104">
        <v>155.5</v>
      </c>
      <c r="BQ19" s="104">
        <v>57.5</v>
      </c>
      <c r="BR19" s="105">
        <v>12</v>
      </c>
      <c r="BS19" s="104">
        <v>12.958333333333334</v>
      </c>
      <c r="BT19" s="104">
        <v>-59</v>
      </c>
      <c r="BU19" s="104">
        <v>142.5</v>
      </c>
      <c r="BV19" s="105">
        <v>4600</v>
      </c>
      <c r="BW19" s="133"/>
      <c r="BX19"/>
      <c r="BY19"/>
      <c r="BZ19"/>
    </row>
    <row r="20" spans="1:78" x14ac:dyDescent="0.25">
      <c r="A20" s="130" t="s">
        <v>4991</v>
      </c>
      <c r="B20" s="124">
        <v>109.5</v>
      </c>
      <c r="C20" s="124">
        <v>7.5</v>
      </c>
      <c r="D20" s="159">
        <v>1</v>
      </c>
      <c r="E20" s="124">
        <v>109.5</v>
      </c>
      <c r="F20" s="124">
        <v>109.5</v>
      </c>
      <c r="G20" s="124">
        <v>109.5</v>
      </c>
      <c r="H20" s="125">
        <v>600</v>
      </c>
      <c r="J20" s="130" t="s">
        <v>1106</v>
      </c>
      <c r="K20" s="124">
        <v>121.5</v>
      </c>
      <c r="L20" s="124">
        <v>2.5</v>
      </c>
      <c r="M20" s="159">
        <v>1</v>
      </c>
      <c r="N20" s="124">
        <v>121.5</v>
      </c>
      <c r="O20" s="124">
        <v>121.5</v>
      </c>
      <c r="P20" s="124">
        <v>121.5</v>
      </c>
      <c r="Q20" s="125">
        <v>200</v>
      </c>
      <c r="R20" s="124"/>
      <c r="S20" s="124"/>
      <c r="T20" s="159"/>
      <c r="U20" s="124"/>
      <c r="V20" s="124"/>
      <c r="W20" s="124"/>
      <c r="X20" s="125"/>
      <c r="Z20" s="131">
        <v>41177</v>
      </c>
      <c r="AA20" s="114">
        <v>-77.5</v>
      </c>
      <c r="AB20" s="114">
        <v>7.5</v>
      </c>
      <c r="AC20" s="169">
        <v>2</v>
      </c>
      <c r="AD20" s="114">
        <v>-38.75</v>
      </c>
      <c r="AE20" s="114">
        <v>-86.5</v>
      </c>
      <c r="AF20" s="114">
        <v>9</v>
      </c>
      <c r="AG20" s="190">
        <v>600</v>
      </c>
      <c r="AH20" s="114"/>
      <c r="AI20" s="114"/>
      <c r="AJ20" s="169"/>
      <c r="AK20" s="114"/>
      <c r="AL20" s="114"/>
      <c r="AM20" s="114"/>
      <c r="AN20" s="190"/>
      <c r="AO20"/>
      <c r="AP20" s="269" t="s">
        <v>103</v>
      </c>
      <c r="AQ20" s="226" t="s">
        <v>123</v>
      </c>
      <c r="AR20" s="104">
        <v>46.5</v>
      </c>
      <c r="AS20" s="104">
        <v>2.5</v>
      </c>
      <c r="AT20" s="105">
        <v>1</v>
      </c>
      <c r="AU20" s="104">
        <v>46.5</v>
      </c>
      <c r="AV20" s="104">
        <v>46.5</v>
      </c>
      <c r="AW20" s="104">
        <v>46.5</v>
      </c>
      <c r="AX20" s="105">
        <v>200</v>
      </c>
      <c r="AZ20" s="269" t="s">
        <v>103</v>
      </c>
      <c r="BA20" s="226" t="s">
        <v>123</v>
      </c>
      <c r="BB20" s="104">
        <v>46.5</v>
      </c>
      <c r="BC20" s="104">
        <v>2.5</v>
      </c>
      <c r="BD20" s="105">
        <v>1</v>
      </c>
      <c r="BO20" s="227">
        <v>30</v>
      </c>
      <c r="BP20" s="104">
        <v>224</v>
      </c>
      <c r="BQ20" s="104">
        <v>80</v>
      </c>
      <c r="BR20" s="105">
        <v>24</v>
      </c>
      <c r="BS20" s="104">
        <v>9.3333333333333339</v>
      </c>
      <c r="BT20" s="104">
        <v>-45</v>
      </c>
      <c r="BU20" s="104">
        <v>109.5</v>
      </c>
      <c r="BV20" s="105">
        <v>6400</v>
      </c>
      <c r="BW20" s="133"/>
      <c r="BX20"/>
      <c r="BY20"/>
      <c r="BZ20"/>
    </row>
    <row r="21" spans="1:78" x14ac:dyDescent="0.25">
      <c r="A21" s="130" t="s">
        <v>2312</v>
      </c>
      <c r="B21" s="124">
        <v>104.5</v>
      </c>
      <c r="C21" s="124">
        <v>12.5</v>
      </c>
      <c r="D21" s="159">
        <v>4</v>
      </c>
      <c r="E21" s="124">
        <v>26.125</v>
      </c>
      <c r="F21" s="124">
        <v>23.5</v>
      </c>
      <c r="G21" s="124">
        <v>28.5</v>
      </c>
      <c r="H21" s="125">
        <v>1000</v>
      </c>
      <c r="J21" s="130" t="s">
        <v>7674</v>
      </c>
      <c r="K21" s="124">
        <v>119</v>
      </c>
      <c r="L21" s="124">
        <v>5</v>
      </c>
      <c r="M21" s="159">
        <v>1</v>
      </c>
      <c r="N21" s="124">
        <v>119</v>
      </c>
      <c r="O21" s="124">
        <v>119</v>
      </c>
      <c r="P21" s="124">
        <v>119</v>
      </c>
      <c r="Q21" s="125">
        <v>400</v>
      </c>
      <c r="R21" s="124"/>
      <c r="S21" s="124"/>
      <c r="T21" s="159"/>
      <c r="U21" s="124"/>
      <c r="V21" s="124"/>
      <c r="W21" s="124"/>
      <c r="X21" s="125"/>
      <c r="Z21" s="131">
        <v>41183</v>
      </c>
      <c r="AA21" s="114">
        <v>110.5</v>
      </c>
      <c r="AB21" s="114">
        <v>22.5</v>
      </c>
      <c r="AC21" s="169">
        <v>9</v>
      </c>
      <c r="AD21" s="114">
        <v>12.277777777777779</v>
      </c>
      <c r="AE21" s="114">
        <v>-20.5</v>
      </c>
      <c r="AF21" s="114">
        <v>46.5</v>
      </c>
      <c r="AG21" s="190">
        <v>1800</v>
      </c>
      <c r="AH21" s="114">
        <v>16.5</v>
      </c>
      <c r="AI21" s="114">
        <v>2.5</v>
      </c>
      <c r="AJ21" s="169">
        <v>1</v>
      </c>
      <c r="AK21" s="114">
        <v>16.5</v>
      </c>
      <c r="AL21" s="114">
        <v>16.5</v>
      </c>
      <c r="AM21" s="114">
        <v>16.5</v>
      </c>
      <c r="AN21" s="190">
        <v>200</v>
      </c>
      <c r="AO21"/>
      <c r="AP21" s="270"/>
      <c r="AQ21" s="226" t="s">
        <v>3308</v>
      </c>
      <c r="AR21" s="104">
        <v>63</v>
      </c>
      <c r="AS21" s="104">
        <v>5</v>
      </c>
      <c r="AT21" s="105">
        <v>2</v>
      </c>
      <c r="AU21" s="104">
        <v>31.5</v>
      </c>
      <c r="AV21" s="104">
        <v>-17.5</v>
      </c>
      <c r="AW21" s="104">
        <v>80.5</v>
      </c>
      <c r="AX21" s="105">
        <v>400</v>
      </c>
      <c r="AZ21" s="270"/>
      <c r="BA21" s="226" t="s">
        <v>3308</v>
      </c>
      <c r="BB21" s="104">
        <v>63</v>
      </c>
      <c r="BC21" s="104">
        <v>5</v>
      </c>
      <c r="BD21" s="105">
        <v>2</v>
      </c>
      <c r="BO21" s="227">
        <v>10</v>
      </c>
      <c r="BP21" s="104">
        <v>-23</v>
      </c>
      <c r="BQ21" s="104">
        <v>10</v>
      </c>
      <c r="BR21" s="105">
        <v>2</v>
      </c>
      <c r="BS21" s="104">
        <v>-11.5</v>
      </c>
      <c r="BT21" s="104">
        <v>-46.5</v>
      </c>
      <c r="BU21" s="104">
        <v>23.5</v>
      </c>
      <c r="BV21" s="105">
        <v>800</v>
      </c>
      <c r="BW21" s="133"/>
      <c r="BX21"/>
      <c r="BY21"/>
      <c r="BZ21"/>
    </row>
    <row r="22" spans="1:78" x14ac:dyDescent="0.25">
      <c r="A22" s="130" t="s">
        <v>1251</v>
      </c>
      <c r="B22" s="124">
        <v>103</v>
      </c>
      <c r="C22" s="124">
        <v>5</v>
      </c>
      <c r="D22" s="159">
        <v>1</v>
      </c>
      <c r="E22" s="124">
        <v>103</v>
      </c>
      <c r="F22" s="124">
        <v>103</v>
      </c>
      <c r="G22" s="124">
        <v>103</v>
      </c>
      <c r="H22" s="125">
        <v>400</v>
      </c>
      <c r="J22" s="130" t="s">
        <v>4991</v>
      </c>
      <c r="K22" s="124">
        <v>109.5</v>
      </c>
      <c r="L22" s="124">
        <v>7.5</v>
      </c>
      <c r="M22" s="159">
        <v>1</v>
      </c>
      <c r="N22" s="124">
        <v>109.5</v>
      </c>
      <c r="O22" s="124">
        <v>109.5</v>
      </c>
      <c r="P22" s="124">
        <v>109.5</v>
      </c>
      <c r="Q22" s="125">
        <v>600</v>
      </c>
      <c r="R22" s="124"/>
      <c r="S22" s="124"/>
      <c r="T22" s="159"/>
      <c r="U22" s="124"/>
      <c r="V22" s="124"/>
      <c r="W22" s="124"/>
      <c r="X22" s="125"/>
      <c r="Z22" s="131">
        <v>41184</v>
      </c>
      <c r="AA22" s="114">
        <v>104</v>
      </c>
      <c r="AB22" s="114">
        <v>5</v>
      </c>
      <c r="AC22" s="169">
        <v>2</v>
      </c>
      <c r="AD22" s="114">
        <v>52</v>
      </c>
      <c r="AE22" s="114">
        <v>-17.5</v>
      </c>
      <c r="AF22" s="114">
        <v>121.5</v>
      </c>
      <c r="AG22" s="190">
        <v>400</v>
      </c>
      <c r="AH22" s="114"/>
      <c r="AI22" s="114"/>
      <c r="AJ22" s="169"/>
      <c r="AK22" s="114"/>
      <c r="AL22" s="114"/>
      <c r="AM22" s="114"/>
      <c r="AN22" s="190"/>
      <c r="AO22"/>
      <c r="AP22" s="270"/>
      <c r="AQ22" s="226" t="s">
        <v>525</v>
      </c>
      <c r="AR22" s="104">
        <v>-12</v>
      </c>
      <c r="AS22" s="104">
        <v>20</v>
      </c>
      <c r="AT22" s="105">
        <v>6</v>
      </c>
      <c r="AU22" s="104">
        <v>-2</v>
      </c>
      <c r="AV22" s="104">
        <v>-12.5</v>
      </c>
      <c r="AW22" s="104">
        <v>22.5</v>
      </c>
      <c r="AX22" s="105">
        <v>1600</v>
      </c>
      <c r="AZ22" s="270"/>
      <c r="BA22" s="226" t="s">
        <v>525</v>
      </c>
      <c r="BB22" s="104">
        <v>-12</v>
      </c>
      <c r="BC22" s="104">
        <v>20</v>
      </c>
      <c r="BD22" s="105">
        <v>6</v>
      </c>
      <c r="BO22" s="227">
        <v>205</v>
      </c>
      <c r="BP22" s="104">
        <v>49</v>
      </c>
      <c r="BQ22" s="104">
        <v>5</v>
      </c>
      <c r="BR22" s="105">
        <v>2</v>
      </c>
      <c r="BS22" s="104">
        <v>24.5</v>
      </c>
      <c r="BT22" s="104">
        <v>18.5</v>
      </c>
      <c r="BU22" s="104">
        <v>30.5</v>
      </c>
      <c r="BV22" s="105">
        <v>400</v>
      </c>
      <c r="BW22" s="133"/>
      <c r="BX22"/>
      <c r="BY22"/>
      <c r="BZ22"/>
    </row>
    <row r="23" spans="1:78" x14ac:dyDescent="0.25">
      <c r="A23" s="130" t="s">
        <v>6524</v>
      </c>
      <c r="B23" s="124">
        <v>101</v>
      </c>
      <c r="C23" s="124">
        <v>10</v>
      </c>
      <c r="D23" s="159">
        <v>4</v>
      </c>
      <c r="E23" s="124">
        <v>25.25</v>
      </c>
      <c r="F23" s="124">
        <v>-5.5</v>
      </c>
      <c r="G23" s="124">
        <v>38.5</v>
      </c>
      <c r="H23" s="125">
        <v>800</v>
      </c>
      <c r="J23" s="130" t="s">
        <v>2312</v>
      </c>
      <c r="K23" s="124">
        <v>104.5</v>
      </c>
      <c r="L23" s="124">
        <v>12.5</v>
      </c>
      <c r="M23" s="159">
        <v>4</v>
      </c>
      <c r="N23" s="124">
        <v>26.125</v>
      </c>
      <c r="O23" s="124">
        <v>23.5</v>
      </c>
      <c r="P23" s="124">
        <v>28.5</v>
      </c>
      <c r="Q23" s="125">
        <v>1000</v>
      </c>
      <c r="R23" s="124"/>
      <c r="S23" s="124"/>
      <c r="T23" s="159"/>
      <c r="U23" s="124"/>
      <c r="V23" s="124"/>
      <c r="W23" s="124"/>
      <c r="X23" s="125"/>
      <c r="Z23" s="131">
        <v>41185</v>
      </c>
      <c r="AA23" s="114">
        <v>46</v>
      </c>
      <c r="AB23" s="114">
        <v>5</v>
      </c>
      <c r="AC23" s="169">
        <v>2</v>
      </c>
      <c r="AD23" s="114">
        <v>23</v>
      </c>
      <c r="AE23" s="114">
        <v>-13.5</v>
      </c>
      <c r="AF23" s="114">
        <v>59.5</v>
      </c>
      <c r="AG23" s="190">
        <v>400</v>
      </c>
      <c r="AH23" s="114">
        <v>12.5</v>
      </c>
      <c r="AI23" s="114">
        <v>7.5</v>
      </c>
      <c r="AJ23" s="169">
        <v>3</v>
      </c>
      <c r="AK23" s="114">
        <v>4.166666666666667</v>
      </c>
      <c r="AL23" s="114">
        <v>-6.5</v>
      </c>
      <c r="AM23" s="114">
        <v>11.5</v>
      </c>
      <c r="AN23" s="190">
        <v>600</v>
      </c>
      <c r="AO23" s="4"/>
      <c r="AP23" s="270"/>
      <c r="AQ23" s="226" t="s">
        <v>745</v>
      </c>
      <c r="AR23" s="104">
        <v>39</v>
      </c>
      <c r="AS23" s="104">
        <v>5</v>
      </c>
      <c r="AT23" s="105">
        <v>2</v>
      </c>
      <c r="AU23" s="104">
        <v>19.5</v>
      </c>
      <c r="AV23" s="104">
        <v>17.5</v>
      </c>
      <c r="AW23" s="104">
        <v>21.5</v>
      </c>
      <c r="AX23" s="105">
        <v>400</v>
      </c>
      <c r="AZ23" s="270"/>
      <c r="BA23" s="226" t="s">
        <v>745</v>
      </c>
      <c r="BB23" s="104">
        <v>39</v>
      </c>
      <c r="BC23" s="104">
        <v>5</v>
      </c>
      <c r="BD23" s="105">
        <v>2</v>
      </c>
      <c r="BO23" s="227">
        <v>200</v>
      </c>
      <c r="BP23" s="104">
        <v>-1.5</v>
      </c>
      <c r="BQ23" s="104">
        <v>2.5</v>
      </c>
      <c r="BR23" s="105">
        <v>1</v>
      </c>
      <c r="BS23" s="104">
        <v>-1.5</v>
      </c>
      <c r="BT23" s="104">
        <v>-1.5</v>
      </c>
      <c r="BU23" s="104">
        <v>-1.5</v>
      </c>
      <c r="BV23" s="105">
        <v>200</v>
      </c>
      <c r="BW23" s="133"/>
      <c r="BX23"/>
      <c r="BY23"/>
      <c r="BZ23"/>
    </row>
    <row r="24" spans="1:78" x14ac:dyDescent="0.25">
      <c r="A24" s="130" t="s">
        <v>731</v>
      </c>
      <c r="B24" s="124">
        <v>97</v>
      </c>
      <c r="C24" s="124">
        <v>10</v>
      </c>
      <c r="D24" s="159">
        <v>3</v>
      </c>
      <c r="E24" s="124">
        <v>32.333333333333336</v>
      </c>
      <c r="F24" s="124">
        <v>-25</v>
      </c>
      <c r="G24" s="124">
        <v>64.5</v>
      </c>
      <c r="H24" s="125">
        <v>800</v>
      </c>
      <c r="J24" s="130" t="s">
        <v>1251</v>
      </c>
      <c r="K24" s="124">
        <v>103</v>
      </c>
      <c r="L24" s="124">
        <v>5</v>
      </c>
      <c r="M24" s="159">
        <v>1</v>
      </c>
      <c r="N24" s="124">
        <v>103</v>
      </c>
      <c r="O24" s="124">
        <v>103</v>
      </c>
      <c r="P24" s="124">
        <v>103</v>
      </c>
      <c r="Q24" s="125">
        <v>400</v>
      </c>
      <c r="R24" s="124"/>
      <c r="S24" s="124"/>
      <c r="T24" s="159"/>
      <c r="U24" s="124"/>
      <c r="V24" s="124"/>
      <c r="W24" s="124"/>
      <c r="X24" s="125"/>
      <c r="Z24" s="131">
        <v>41197</v>
      </c>
      <c r="AA24" s="114">
        <v>146</v>
      </c>
      <c r="AB24" s="114">
        <v>15</v>
      </c>
      <c r="AC24" s="169">
        <v>6</v>
      </c>
      <c r="AD24" s="114">
        <v>24.333333333333332</v>
      </c>
      <c r="AE24" s="114">
        <v>-2.5</v>
      </c>
      <c r="AF24" s="114">
        <v>48.5</v>
      </c>
      <c r="AG24" s="190">
        <v>1200</v>
      </c>
      <c r="AH24" s="114">
        <v>-22.5</v>
      </c>
      <c r="AI24" s="114">
        <v>2.5</v>
      </c>
      <c r="AJ24" s="169">
        <v>1</v>
      </c>
      <c r="AK24" s="114">
        <v>-22.5</v>
      </c>
      <c r="AL24" s="114">
        <v>-22.5</v>
      </c>
      <c r="AM24" s="114">
        <v>-22.5</v>
      </c>
      <c r="AN24" s="190">
        <v>200</v>
      </c>
      <c r="AO24" s="4"/>
      <c r="AP24" s="270"/>
      <c r="AQ24" s="226" t="s">
        <v>410</v>
      </c>
      <c r="AR24" s="104">
        <v>35</v>
      </c>
      <c r="AS24" s="104">
        <v>10</v>
      </c>
      <c r="AT24" s="105">
        <v>4</v>
      </c>
      <c r="AU24" s="104">
        <v>8.75</v>
      </c>
      <c r="AV24" s="104">
        <v>-18.5</v>
      </c>
      <c r="AW24" s="104">
        <v>87.5</v>
      </c>
      <c r="AX24" s="105">
        <v>800</v>
      </c>
      <c r="AZ24" s="270"/>
      <c r="BA24" s="226" t="s">
        <v>410</v>
      </c>
      <c r="BB24" s="104">
        <v>35</v>
      </c>
      <c r="BC24" s="104">
        <v>10</v>
      </c>
      <c r="BD24" s="105">
        <v>4</v>
      </c>
      <c r="BO24" s="227">
        <v>80</v>
      </c>
      <c r="BP24" s="104">
        <v>78</v>
      </c>
      <c r="BQ24" s="104">
        <v>5</v>
      </c>
      <c r="BR24" s="105">
        <v>2</v>
      </c>
      <c r="BS24" s="104">
        <v>39</v>
      </c>
      <c r="BT24" s="104">
        <v>-1.5</v>
      </c>
      <c r="BU24" s="104">
        <v>79.5</v>
      </c>
      <c r="BV24" s="105">
        <v>400</v>
      </c>
      <c r="BW24" s="133"/>
      <c r="BX24"/>
      <c r="BY24"/>
      <c r="BZ24"/>
    </row>
    <row r="25" spans="1:78" x14ac:dyDescent="0.25">
      <c r="A25" s="130" t="s">
        <v>4872</v>
      </c>
      <c r="B25" s="124">
        <v>95</v>
      </c>
      <c r="C25" s="124">
        <v>5</v>
      </c>
      <c r="D25" s="159">
        <v>1</v>
      </c>
      <c r="E25" s="124">
        <v>95</v>
      </c>
      <c r="F25" s="124">
        <v>95</v>
      </c>
      <c r="G25" s="124">
        <v>95</v>
      </c>
      <c r="H25" s="125">
        <v>400</v>
      </c>
      <c r="J25" s="130" t="s">
        <v>6524</v>
      </c>
      <c r="K25" s="124">
        <v>101</v>
      </c>
      <c r="L25" s="124">
        <v>10</v>
      </c>
      <c r="M25" s="159">
        <v>4</v>
      </c>
      <c r="N25" s="124">
        <v>25.25</v>
      </c>
      <c r="O25" s="124">
        <v>-5.5</v>
      </c>
      <c r="P25" s="124">
        <v>38.5</v>
      </c>
      <c r="Q25" s="125">
        <v>800</v>
      </c>
      <c r="R25" s="124"/>
      <c r="S25" s="124"/>
      <c r="T25" s="159"/>
      <c r="U25" s="124"/>
      <c r="V25" s="124"/>
      <c r="W25" s="124"/>
      <c r="X25" s="125"/>
      <c r="Z25" s="131">
        <v>41198</v>
      </c>
      <c r="AA25" s="114">
        <v>78</v>
      </c>
      <c r="AB25" s="114">
        <v>25</v>
      </c>
      <c r="AC25" s="169">
        <v>10</v>
      </c>
      <c r="AD25" s="114">
        <v>7.8</v>
      </c>
      <c r="AE25" s="114">
        <v>-13.5</v>
      </c>
      <c r="AF25" s="114">
        <v>19.5</v>
      </c>
      <c r="AG25" s="190">
        <v>2000</v>
      </c>
      <c r="AH25" s="114">
        <v>-30</v>
      </c>
      <c r="AI25" s="114">
        <v>5</v>
      </c>
      <c r="AJ25" s="169">
        <v>2</v>
      </c>
      <c r="AK25" s="114">
        <v>-15</v>
      </c>
      <c r="AL25" s="114">
        <v>-37.5</v>
      </c>
      <c r="AM25" s="114">
        <v>7.5</v>
      </c>
      <c r="AN25" s="190">
        <v>400</v>
      </c>
      <c r="AO25" s="4"/>
      <c r="AP25" s="270"/>
      <c r="AQ25" s="226" t="s">
        <v>662</v>
      </c>
      <c r="AR25" s="104">
        <v>282</v>
      </c>
      <c r="AS25" s="104">
        <v>15</v>
      </c>
      <c r="AT25" s="105">
        <v>2</v>
      </c>
      <c r="AU25" s="104">
        <v>141</v>
      </c>
      <c r="AV25" s="104">
        <v>-10.5</v>
      </c>
      <c r="AW25" s="104">
        <v>292.5</v>
      </c>
      <c r="AX25" s="105">
        <v>1200</v>
      </c>
      <c r="AZ25" s="270"/>
      <c r="BA25" s="226" t="s">
        <v>662</v>
      </c>
      <c r="BB25" s="104">
        <v>282</v>
      </c>
      <c r="BC25" s="104">
        <v>15</v>
      </c>
      <c r="BD25" s="105">
        <v>2</v>
      </c>
      <c r="BO25" s="227">
        <v>25</v>
      </c>
      <c r="BP25" s="104">
        <v>326.5</v>
      </c>
      <c r="BQ25" s="104">
        <v>77.5</v>
      </c>
      <c r="BR25" s="105">
        <v>16</v>
      </c>
      <c r="BS25" s="104">
        <v>20.40625</v>
      </c>
      <c r="BT25" s="104">
        <v>-118.5</v>
      </c>
      <c r="BU25" s="104">
        <v>349</v>
      </c>
      <c r="BV25" s="105">
        <v>6200</v>
      </c>
      <c r="BW25" s="133"/>
      <c r="BX25"/>
      <c r="BY25"/>
      <c r="BZ25"/>
    </row>
    <row r="26" spans="1:78" x14ac:dyDescent="0.25">
      <c r="A26" s="130" t="s">
        <v>4598</v>
      </c>
      <c r="B26" s="124">
        <v>87.5</v>
      </c>
      <c r="C26" s="124">
        <v>2.5</v>
      </c>
      <c r="D26" s="159">
        <v>1</v>
      </c>
      <c r="E26" s="124">
        <v>87.5</v>
      </c>
      <c r="F26" s="124">
        <v>87.5</v>
      </c>
      <c r="G26" s="124">
        <v>87.5</v>
      </c>
      <c r="H26" s="125">
        <v>200</v>
      </c>
      <c r="J26" s="130" t="s">
        <v>731</v>
      </c>
      <c r="K26" s="124">
        <v>97</v>
      </c>
      <c r="L26" s="124">
        <v>10</v>
      </c>
      <c r="M26" s="159">
        <v>3</v>
      </c>
      <c r="N26" s="124">
        <v>32.333333333333336</v>
      </c>
      <c r="O26" s="124">
        <v>-25</v>
      </c>
      <c r="P26" s="124">
        <v>64.5</v>
      </c>
      <c r="Q26" s="125">
        <v>800</v>
      </c>
      <c r="R26" s="124"/>
      <c r="S26" s="124"/>
      <c r="T26" s="159"/>
      <c r="U26" s="124"/>
      <c r="V26" s="124"/>
      <c r="W26" s="124"/>
      <c r="X26" s="125"/>
      <c r="Z26" s="131">
        <v>41208</v>
      </c>
      <c r="AA26" s="114">
        <v>56</v>
      </c>
      <c r="AB26" s="114">
        <v>5</v>
      </c>
      <c r="AC26" s="169">
        <v>2</v>
      </c>
      <c r="AD26" s="114">
        <v>28</v>
      </c>
      <c r="AE26" s="114">
        <v>-3.5</v>
      </c>
      <c r="AF26" s="114">
        <v>59.5</v>
      </c>
      <c r="AG26" s="190">
        <v>400</v>
      </c>
      <c r="AH26" s="114">
        <v>385.5</v>
      </c>
      <c r="AI26" s="114">
        <v>12.5</v>
      </c>
      <c r="AJ26" s="169">
        <v>3</v>
      </c>
      <c r="AK26" s="114">
        <v>128.5</v>
      </c>
      <c r="AL26" s="114">
        <v>101.5</v>
      </c>
      <c r="AM26" s="114">
        <v>169.5</v>
      </c>
      <c r="AN26" s="190">
        <v>1000</v>
      </c>
      <c r="AO26" s="4"/>
      <c r="AP26" s="270"/>
      <c r="AQ26" s="226" t="s">
        <v>1263</v>
      </c>
      <c r="AR26" s="104">
        <v>-1.5</v>
      </c>
      <c r="AS26" s="104">
        <v>2.5</v>
      </c>
      <c r="AT26" s="105">
        <v>1</v>
      </c>
      <c r="AU26" s="104">
        <v>-1.5</v>
      </c>
      <c r="AV26" s="104">
        <v>-1.5</v>
      </c>
      <c r="AW26" s="104">
        <v>-1.5</v>
      </c>
      <c r="AX26" s="105">
        <v>200</v>
      </c>
      <c r="AZ26" s="270"/>
      <c r="BA26" s="226" t="s">
        <v>1263</v>
      </c>
      <c r="BB26" s="104">
        <v>-1.5</v>
      </c>
      <c r="BC26" s="104">
        <v>2.5</v>
      </c>
      <c r="BD26" s="105">
        <v>1</v>
      </c>
      <c r="BO26" s="227">
        <v>75</v>
      </c>
      <c r="BP26" s="104">
        <v>3.5</v>
      </c>
      <c r="BQ26" s="104">
        <v>7.5</v>
      </c>
      <c r="BR26" s="105">
        <v>3</v>
      </c>
      <c r="BS26" s="104">
        <v>1.1666666666666667</v>
      </c>
      <c r="BT26" s="104">
        <v>-10.5</v>
      </c>
      <c r="BU26" s="104">
        <v>12.5</v>
      </c>
      <c r="BV26" s="105">
        <v>600</v>
      </c>
      <c r="BW26" s="133"/>
      <c r="BX26"/>
      <c r="BY26"/>
      <c r="BZ26"/>
    </row>
    <row r="27" spans="1:78" x14ac:dyDescent="0.25">
      <c r="A27" s="130" t="s">
        <v>4272</v>
      </c>
      <c r="B27" s="124">
        <v>80.5</v>
      </c>
      <c r="C27" s="124">
        <v>2.5</v>
      </c>
      <c r="D27" s="159">
        <v>1</v>
      </c>
      <c r="E27" s="124">
        <v>80.5</v>
      </c>
      <c r="F27" s="124">
        <v>80.5</v>
      </c>
      <c r="G27" s="124">
        <v>80.5</v>
      </c>
      <c r="H27" s="125">
        <v>200</v>
      </c>
      <c r="J27" s="130" t="s">
        <v>4872</v>
      </c>
      <c r="K27" s="124">
        <v>95</v>
      </c>
      <c r="L27" s="124">
        <v>5</v>
      </c>
      <c r="M27" s="159">
        <v>1</v>
      </c>
      <c r="N27" s="124">
        <v>95</v>
      </c>
      <c r="O27" s="124">
        <v>95</v>
      </c>
      <c r="P27" s="124">
        <v>95</v>
      </c>
      <c r="Q27" s="125">
        <v>400</v>
      </c>
      <c r="R27" s="124"/>
      <c r="S27" s="124"/>
      <c r="T27" s="159"/>
      <c r="U27" s="124"/>
      <c r="V27" s="124"/>
      <c r="W27" s="124"/>
      <c r="X27" s="125"/>
      <c r="Z27" s="131">
        <v>41214</v>
      </c>
      <c r="AA27" s="114">
        <v>248.16</v>
      </c>
      <c r="AB27" s="114">
        <v>25.894500000000001</v>
      </c>
      <c r="AC27" s="169">
        <v>6</v>
      </c>
      <c r="AD27" s="114">
        <v>41.36</v>
      </c>
      <c r="AE27" s="114">
        <v>-59</v>
      </c>
      <c r="AF27" s="114">
        <v>119</v>
      </c>
      <c r="AG27" s="190">
        <v>2071.56</v>
      </c>
      <c r="AH27" s="114">
        <v>49</v>
      </c>
      <c r="AI27" s="114">
        <v>5</v>
      </c>
      <c r="AJ27" s="169">
        <v>1</v>
      </c>
      <c r="AK27" s="114">
        <v>49</v>
      </c>
      <c r="AL27" s="114">
        <v>49</v>
      </c>
      <c r="AM27" s="114">
        <v>49</v>
      </c>
      <c r="AN27" s="190">
        <v>400</v>
      </c>
      <c r="AO27" s="4"/>
      <c r="AP27" s="270"/>
      <c r="AQ27" s="226" t="s">
        <v>1231</v>
      </c>
      <c r="AR27" s="104">
        <v>1.5</v>
      </c>
      <c r="AS27" s="104">
        <v>2.5</v>
      </c>
      <c r="AT27" s="105">
        <v>1</v>
      </c>
      <c r="AU27" s="104">
        <v>1.5</v>
      </c>
      <c r="AV27" s="104">
        <v>1.5</v>
      </c>
      <c r="AW27" s="104">
        <v>1.5</v>
      </c>
      <c r="AX27" s="105">
        <v>200</v>
      </c>
      <c r="AZ27" s="270"/>
      <c r="BA27" s="226" t="s">
        <v>1231</v>
      </c>
      <c r="BB27" s="104">
        <v>1.5</v>
      </c>
      <c r="BC27" s="104">
        <v>2.5</v>
      </c>
      <c r="BD27" s="105">
        <v>1</v>
      </c>
      <c r="BO27" s="227">
        <v>140</v>
      </c>
      <c r="BP27" s="104">
        <v>-2.5</v>
      </c>
      <c r="BQ27" s="104">
        <v>2.5</v>
      </c>
      <c r="BR27" s="105">
        <v>1</v>
      </c>
      <c r="BS27" s="104">
        <v>-2.5</v>
      </c>
      <c r="BT27" s="104">
        <v>-2.5</v>
      </c>
      <c r="BU27" s="104">
        <v>-2.5</v>
      </c>
      <c r="BV27" s="105">
        <v>200</v>
      </c>
      <c r="BW27" s="133"/>
      <c r="BX27"/>
      <c r="BY27"/>
      <c r="BZ27"/>
    </row>
    <row r="28" spans="1:78" x14ac:dyDescent="0.25">
      <c r="A28" s="130" t="s">
        <v>9314</v>
      </c>
      <c r="B28" s="124">
        <v>79.5</v>
      </c>
      <c r="C28" s="124">
        <v>2.5</v>
      </c>
      <c r="D28" s="159">
        <v>1</v>
      </c>
      <c r="E28" s="124">
        <v>79.5</v>
      </c>
      <c r="F28" s="124">
        <v>79.5</v>
      </c>
      <c r="G28" s="124">
        <v>79.5</v>
      </c>
      <c r="H28" s="125">
        <v>200</v>
      </c>
      <c r="J28" s="130" t="s">
        <v>4598</v>
      </c>
      <c r="K28" s="124">
        <v>87.5</v>
      </c>
      <c r="L28" s="124">
        <v>2.5</v>
      </c>
      <c r="M28" s="159">
        <v>1</v>
      </c>
      <c r="N28" s="124">
        <v>87.5</v>
      </c>
      <c r="O28" s="124">
        <v>87.5</v>
      </c>
      <c r="P28" s="124">
        <v>87.5</v>
      </c>
      <c r="Q28" s="125">
        <v>200</v>
      </c>
      <c r="R28" s="124"/>
      <c r="S28" s="124"/>
      <c r="T28" s="159"/>
      <c r="U28" s="124"/>
      <c r="V28" s="124"/>
      <c r="W28" s="124"/>
      <c r="X28" s="125"/>
      <c r="Z28" s="131">
        <v>41219</v>
      </c>
      <c r="AA28" s="114">
        <v>103</v>
      </c>
      <c r="AB28" s="114">
        <v>5</v>
      </c>
      <c r="AC28" s="169">
        <v>1</v>
      </c>
      <c r="AD28" s="114">
        <v>103</v>
      </c>
      <c r="AE28" s="114">
        <v>103</v>
      </c>
      <c r="AF28" s="114">
        <v>103</v>
      </c>
      <c r="AG28" s="190">
        <v>400</v>
      </c>
      <c r="AH28" s="114"/>
      <c r="AI28" s="114"/>
      <c r="AJ28" s="169"/>
      <c r="AK28" s="114"/>
      <c r="AL28" s="114"/>
      <c r="AM28" s="114"/>
      <c r="AN28" s="190"/>
      <c r="AO28" s="4"/>
      <c r="AP28" s="270"/>
      <c r="AQ28" s="226" t="s">
        <v>884</v>
      </c>
      <c r="AR28" s="104">
        <v>-34.5</v>
      </c>
      <c r="AS28" s="104">
        <v>7.5</v>
      </c>
      <c r="AT28" s="105">
        <v>3</v>
      </c>
      <c r="AU28" s="104">
        <v>-11.5</v>
      </c>
      <c r="AV28" s="104">
        <v>-18.5</v>
      </c>
      <c r="AW28" s="104">
        <v>-2.5</v>
      </c>
      <c r="AX28" s="105">
        <v>600</v>
      </c>
      <c r="AZ28" s="270"/>
      <c r="BA28" s="226" t="s">
        <v>884</v>
      </c>
      <c r="BB28" s="104">
        <v>-34.5</v>
      </c>
      <c r="BC28" s="104">
        <v>7.5</v>
      </c>
      <c r="BD28" s="105">
        <v>3</v>
      </c>
      <c r="BO28" s="227">
        <v>110</v>
      </c>
      <c r="BP28" s="104">
        <v>-30.5</v>
      </c>
      <c r="BQ28" s="104">
        <v>2.5</v>
      </c>
      <c r="BR28" s="105">
        <v>1</v>
      </c>
      <c r="BS28" s="104">
        <v>-30.5</v>
      </c>
      <c r="BT28" s="104">
        <v>-30.5</v>
      </c>
      <c r="BU28" s="104">
        <v>-30.5</v>
      </c>
      <c r="BV28" s="105">
        <v>200</v>
      </c>
      <c r="BW28" s="133"/>
      <c r="BX28"/>
      <c r="BY28"/>
      <c r="BZ28"/>
    </row>
    <row r="29" spans="1:78" x14ac:dyDescent="0.25">
      <c r="A29" s="130" t="s">
        <v>4892</v>
      </c>
      <c r="B29" s="124">
        <v>67.5</v>
      </c>
      <c r="C29" s="124">
        <v>7.5</v>
      </c>
      <c r="D29" s="159">
        <v>1</v>
      </c>
      <c r="E29" s="124">
        <v>67.5</v>
      </c>
      <c r="F29" s="124">
        <v>67.5</v>
      </c>
      <c r="G29" s="124">
        <v>67.5</v>
      </c>
      <c r="H29" s="125">
        <v>600</v>
      </c>
      <c r="J29" s="130" t="s">
        <v>4272</v>
      </c>
      <c r="K29" s="124">
        <v>80.5</v>
      </c>
      <c r="L29" s="124">
        <v>2.5</v>
      </c>
      <c r="M29" s="159">
        <v>1</v>
      </c>
      <c r="N29" s="124">
        <v>80.5</v>
      </c>
      <c r="O29" s="124">
        <v>80.5</v>
      </c>
      <c r="P29" s="124">
        <v>80.5</v>
      </c>
      <c r="Q29" s="125">
        <v>200</v>
      </c>
      <c r="R29" s="124"/>
      <c r="S29" s="124"/>
      <c r="T29" s="159"/>
      <c r="U29" s="124"/>
      <c r="V29" s="124"/>
      <c r="W29" s="124"/>
      <c r="X29" s="125"/>
      <c r="Z29" s="131">
        <v>41221</v>
      </c>
      <c r="AA29" s="114">
        <v>348.5</v>
      </c>
      <c r="AB29" s="114">
        <v>42.5</v>
      </c>
      <c r="AC29" s="169">
        <v>6</v>
      </c>
      <c r="AD29" s="114">
        <v>58.083333333333336</v>
      </c>
      <c r="AE29" s="114">
        <v>-118.5</v>
      </c>
      <c r="AF29" s="114">
        <v>349</v>
      </c>
      <c r="AG29" s="190">
        <v>3400</v>
      </c>
      <c r="AH29" s="114"/>
      <c r="AI29" s="114"/>
      <c r="AJ29" s="169"/>
      <c r="AK29" s="114"/>
      <c r="AL29" s="114"/>
      <c r="AM29" s="114"/>
      <c r="AN29" s="190"/>
      <c r="AO29" s="4"/>
      <c r="AP29" s="269" t="s">
        <v>91</v>
      </c>
      <c r="AQ29" s="226" t="s">
        <v>136</v>
      </c>
      <c r="AR29" s="104">
        <v>32.5</v>
      </c>
      <c r="AS29" s="104">
        <v>7.5</v>
      </c>
      <c r="AT29" s="105">
        <v>3</v>
      </c>
      <c r="AU29" s="104">
        <v>10.833333333333334</v>
      </c>
      <c r="AV29" s="104">
        <v>5.5</v>
      </c>
      <c r="AW29" s="104">
        <v>13.5</v>
      </c>
      <c r="AX29" s="105">
        <v>600</v>
      </c>
      <c r="AZ29" s="269" t="s">
        <v>91</v>
      </c>
      <c r="BA29" s="226" t="s">
        <v>136</v>
      </c>
      <c r="BB29" s="104">
        <v>32.5</v>
      </c>
      <c r="BC29" s="104">
        <v>7.5</v>
      </c>
      <c r="BD29" s="105">
        <v>3</v>
      </c>
      <c r="BO29" s="227">
        <v>120</v>
      </c>
      <c r="BP29" s="104">
        <v>-17.5</v>
      </c>
      <c r="BQ29" s="104">
        <v>2.5</v>
      </c>
      <c r="BR29" s="105">
        <v>1</v>
      </c>
      <c r="BS29" s="104">
        <v>-17.5</v>
      </c>
      <c r="BT29" s="104">
        <v>-17.5</v>
      </c>
      <c r="BU29" s="104">
        <v>-17.5</v>
      </c>
      <c r="BV29" s="105">
        <v>200</v>
      </c>
      <c r="BW29" s="133"/>
      <c r="BX29"/>
      <c r="BY29"/>
      <c r="BZ29"/>
    </row>
    <row r="30" spans="1:78" x14ac:dyDescent="0.25">
      <c r="A30" s="130" t="s">
        <v>2608</v>
      </c>
      <c r="B30" s="124">
        <v>59.5</v>
      </c>
      <c r="C30" s="124">
        <v>2.5</v>
      </c>
      <c r="D30" s="159">
        <v>1</v>
      </c>
      <c r="E30" s="124">
        <v>59.5</v>
      </c>
      <c r="F30" s="124">
        <v>59.5</v>
      </c>
      <c r="G30" s="124">
        <v>59.5</v>
      </c>
      <c r="H30" s="125">
        <v>200</v>
      </c>
      <c r="J30" s="130" t="s">
        <v>9314</v>
      </c>
      <c r="K30" s="124">
        <v>79.5</v>
      </c>
      <c r="L30" s="124">
        <v>2.5</v>
      </c>
      <c r="M30" s="159">
        <v>1</v>
      </c>
      <c r="N30" s="124">
        <v>79.5</v>
      </c>
      <c r="O30" s="124">
        <v>79.5</v>
      </c>
      <c r="P30" s="124">
        <v>79.5</v>
      </c>
      <c r="Q30" s="125">
        <v>200</v>
      </c>
      <c r="R30" s="124"/>
      <c r="S30" s="124"/>
      <c r="T30" s="159"/>
      <c r="U30" s="124"/>
      <c r="V30" s="124"/>
      <c r="W30" s="124"/>
      <c r="X30" s="125"/>
      <c r="Z30" s="131">
        <v>41226</v>
      </c>
      <c r="AA30" s="114">
        <v>144</v>
      </c>
      <c r="AB30" s="114">
        <v>15</v>
      </c>
      <c r="AC30" s="169">
        <v>3</v>
      </c>
      <c r="AD30" s="114">
        <v>48</v>
      </c>
      <c r="AE30" s="114">
        <v>1.5</v>
      </c>
      <c r="AF30" s="114">
        <v>105</v>
      </c>
      <c r="AG30" s="190">
        <v>1200</v>
      </c>
      <c r="AH30" s="114"/>
      <c r="AI30" s="114"/>
      <c r="AJ30" s="169"/>
      <c r="AK30" s="114"/>
      <c r="AL30" s="114"/>
      <c r="AM30" s="114"/>
      <c r="AN30" s="190"/>
      <c r="AO30" s="4"/>
      <c r="AP30" s="270"/>
      <c r="AQ30" s="226" t="s">
        <v>308</v>
      </c>
      <c r="AR30" s="104">
        <v>2</v>
      </c>
      <c r="AS30" s="104">
        <v>10</v>
      </c>
      <c r="AT30" s="105">
        <v>2</v>
      </c>
      <c r="AU30" s="104">
        <v>1</v>
      </c>
      <c r="AV30" s="104">
        <v>-2.5</v>
      </c>
      <c r="AW30" s="104">
        <v>4.5</v>
      </c>
      <c r="AX30" s="105">
        <v>800</v>
      </c>
      <c r="AZ30" s="270"/>
      <c r="BA30" s="226" t="s">
        <v>308</v>
      </c>
      <c r="BB30" s="104">
        <v>2</v>
      </c>
      <c r="BC30" s="104">
        <v>10</v>
      </c>
      <c r="BD30" s="105">
        <v>2</v>
      </c>
      <c r="BO30" s="227">
        <v>160</v>
      </c>
      <c r="BP30" s="104">
        <v>1.5</v>
      </c>
      <c r="BQ30" s="104">
        <v>2.5</v>
      </c>
      <c r="BR30" s="105">
        <v>1</v>
      </c>
      <c r="BS30" s="104">
        <v>1.5</v>
      </c>
      <c r="BT30" s="104">
        <v>1.5</v>
      </c>
      <c r="BU30" s="104">
        <v>1.5</v>
      </c>
      <c r="BV30" s="105">
        <v>200</v>
      </c>
      <c r="BW30" s="133"/>
      <c r="BX30"/>
      <c r="BY30"/>
      <c r="BZ30"/>
    </row>
    <row r="31" spans="1:78" x14ac:dyDescent="0.25">
      <c r="A31" s="130" t="s">
        <v>13220</v>
      </c>
      <c r="B31" s="124">
        <v>59.5</v>
      </c>
      <c r="C31" s="124">
        <v>2.5</v>
      </c>
      <c r="D31" s="159">
        <v>1</v>
      </c>
      <c r="E31" s="124">
        <v>59.5</v>
      </c>
      <c r="F31" s="124">
        <v>59.5</v>
      </c>
      <c r="G31" s="124">
        <v>59.5</v>
      </c>
      <c r="H31" s="125">
        <v>200</v>
      </c>
      <c r="J31" s="130" t="s">
        <v>4892</v>
      </c>
      <c r="K31" s="124">
        <v>67.5</v>
      </c>
      <c r="L31" s="124">
        <v>7.5</v>
      </c>
      <c r="M31" s="159">
        <v>1</v>
      </c>
      <c r="N31" s="124">
        <v>67.5</v>
      </c>
      <c r="O31" s="124">
        <v>67.5</v>
      </c>
      <c r="P31" s="124">
        <v>67.5</v>
      </c>
      <c r="Q31" s="125">
        <v>600</v>
      </c>
      <c r="R31" s="124"/>
      <c r="S31" s="124"/>
      <c r="T31" s="159"/>
      <c r="U31" s="124"/>
      <c r="V31" s="124"/>
      <c r="W31" s="124"/>
      <c r="X31" s="125"/>
      <c r="Z31" s="131">
        <v>41228</v>
      </c>
      <c r="AA31" s="114">
        <v>-544.5</v>
      </c>
      <c r="AB31" s="114">
        <v>27.5</v>
      </c>
      <c r="AC31" s="169">
        <v>5</v>
      </c>
      <c r="AD31" s="114">
        <v>-108.9</v>
      </c>
      <c r="AE31" s="114">
        <v>-417.5</v>
      </c>
      <c r="AF31" s="114">
        <v>10.5</v>
      </c>
      <c r="AG31" s="190">
        <v>2200</v>
      </c>
      <c r="AH31" s="114">
        <v>502.5</v>
      </c>
      <c r="AI31" s="114">
        <v>12.5</v>
      </c>
      <c r="AJ31" s="169">
        <v>1</v>
      </c>
      <c r="AK31" s="114">
        <v>502.5</v>
      </c>
      <c r="AL31" s="114">
        <v>502.5</v>
      </c>
      <c r="AM31" s="114">
        <v>502.5</v>
      </c>
      <c r="AN31" s="190">
        <v>1000</v>
      </c>
      <c r="AP31" s="270"/>
      <c r="AQ31" s="226" t="s">
        <v>181</v>
      </c>
      <c r="AR31" s="104">
        <v>425.5</v>
      </c>
      <c r="AS31" s="104">
        <v>22.5</v>
      </c>
      <c r="AT31" s="105">
        <v>6</v>
      </c>
      <c r="AU31" s="104">
        <v>70.916666666666671</v>
      </c>
      <c r="AV31" s="104">
        <v>-19.5</v>
      </c>
      <c r="AW31" s="104">
        <v>169.5</v>
      </c>
      <c r="AX31" s="105">
        <v>1800</v>
      </c>
      <c r="AZ31" s="270"/>
      <c r="BA31" s="226" t="s">
        <v>181</v>
      </c>
      <c r="BB31" s="104">
        <v>425.5</v>
      </c>
      <c r="BC31" s="104">
        <v>22.5</v>
      </c>
      <c r="BD31" s="105">
        <v>6</v>
      </c>
      <c r="BO31" s="227">
        <v>100</v>
      </c>
      <c r="BP31" s="104">
        <v>133</v>
      </c>
      <c r="BQ31" s="104">
        <v>5</v>
      </c>
      <c r="BR31" s="105">
        <v>2</v>
      </c>
      <c r="BS31" s="104">
        <v>66.5</v>
      </c>
      <c r="BT31" s="104">
        <v>11.5</v>
      </c>
      <c r="BU31" s="104">
        <v>121.5</v>
      </c>
      <c r="BV31" s="105">
        <v>400</v>
      </c>
      <c r="BW31" s="133"/>
      <c r="BX31"/>
      <c r="BY31"/>
      <c r="BZ31"/>
    </row>
    <row r="32" spans="1:78" x14ac:dyDescent="0.25">
      <c r="A32" s="130" t="s">
        <v>356</v>
      </c>
      <c r="B32" s="124">
        <v>57</v>
      </c>
      <c r="C32" s="124">
        <v>5</v>
      </c>
      <c r="D32" s="159">
        <v>2</v>
      </c>
      <c r="E32" s="124">
        <v>28.5</v>
      </c>
      <c r="F32" s="124">
        <v>3.5</v>
      </c>
      <c r="G32" s="124">
        <v>53.5</v>
      </c>
      <c r="H32" s="125">
        <v>400</v>
      </c>
      <c r="J32" s="130" t="s">
        <v>2608</v>
      </c>
      <c r="K32" s="124">
        <v>59.5</v>
      </c>
      <c r="L32" s="124">
        <v>2.5</v>
      </c>
      <c r="M32" s="159">
        <v>1</v>
      </c>
      <c r="N32" s="124">
        <v>59.5</v>
      </c>
      <c r="O32" s="124">
        <v>59.5</v>
      </c>
      <c r="P32" s="124">
        <v>59.5</v>
      </c>
      <c r="Q32" s="125">
        <v>200</v>
      </c>
      <c r="R32" s="124"/>
      <c r="S32" s="124"/>
      <c r="T32" s="159"/>
      <c r="U32" s="124"/>
      <c r="V32" s="124"/>
      <c r="W32" s="124"/>
      <c r="X32" s="125"/>
      <c r="Z32" s="131">
        <v>41234</v>
      </c>
      <c r="AA32" s="114">
        <v>109.5</v>
      </c>
      <c r="AB32" s="114">
        <v>7.5</v>
      </c>
      <c r="AC32" s="169">
        <v>1</v>
      </c>
      <c r="AD32" s="114">
        <v>109.5</v>
      </c>
      <c r="AE32" s="114">
        <v>109.5</v>
      </c>
      <c r="AF32" s="114">
        <v>109.5</v>
      </c>
      <c r="AG32" s="190">
        <v>600</v>
      </c>
      <c r="AH32" s="114"/>
      <c r="AI32" s="114"/>
      <c r="AJ32" s="169"/>
      <c r="AK32" s="114"/>
      <c r="AL32" s="114"/>
      <c r="AM32" s="114"/>
      <c r="AN32" s="190"/>
      <c r="AP32" s="270"/>
      <c r="AQ32" s="226" t="s">
        <v>135</v>
      </c>
      <c r="AR32" s="104">
        <v>-9</v>
      </c>
      <c r="AS32" s="104">
        <v>5</v>
      </c>
      <c r="AT32" s="105">
        <v>2</v>
      </c>
      <c r="AU32" s="104">
        <v>-4.5</v>
      </c>
      <c r="AV32" s="104">
        <v>-10.5</v>
      </c>
      <c r="AW32" s="104">
        <v>1.5</v>
      </c>
      <c r="AX32" s="105">
        <v>400</v>
      </c>
      <c r="AZ32" s="270"/>
      <c r="BA32" s="226" t="s">
        <v>135</v>
      </c>
      <c r="BB32" s="104">
        <v>-9</v>
      </c>
      <c r="BC32" s="104">
        <v>5</v>
      </c>
      <c r="BD32" s="105">
        <v>2</v>
      </c>
      <c r="BO32" s="227">
        <v>95</v>
      </c>
      <c r="BP32" s="104">
        <v>-15</v>
      </c>
      <c r="BQ32" s="104">
        <v>5</v>
      </c>
      <c r="BR32" s="105">
        <v>2</v>
      </c>
      <c r="BS32" s="104">
        <v>-7.5</v>
      </c>
      <c r="BT32" s="104">
        <v>-9.5</v>
      </c>
      <c r="BU32" s="104">
        <v>-5.5</v>
      </c>
      <c r="BV32" s="105">
        <v>400</v>
      </c>
      <c r="BW32" s="133"/>
      <c r="BX32"/>
      <c r="BY32"/>
      <c r="BZ32"/>
    </row>
    <row r="33" spans="1:78" x14ac:dyDescent="0.25">
      <c r="A33" s="130" t="s">
        <v>2289</v>
      </c>
      <c r="B33" s="124">
        <v>47.5</v>
      </c>
      <c r="C33" s="124">
        <v>2.5</v>
      </c>
      <c r="D33" s="159">
        <v>1</v>
      </c>
      <c r="E33" s="124">
        <v>47.5</v>
      </c>
      <c r="F33" s="124">
        <v>47.5</v>
      </c>
      <c r="G33" s="124">
        <v>47.5</v>
      </c>
      <c r="H33" s="125">
        <v>200</v>
      </c>
      <c r="J33" s="130" t="s">
        <v>13220</v>
      </c>
      <c r="K33" s="124">
        <v>59.5</v>
      </c>
      <c r="L33" s="124">
        <v>2.5</v>
      </c>
      <c r="M33" s="159">
        <v>1</v>
      </c>
      <c r="N33" s="124">
        <v>59.5</v>
      </c>
      <c r="O33" s="124">
        <v>59.5</v>
      </c>
      <c r="P33" s="124">
        <v>59.5</v>
      </c>
      <c r="Q33" s="125">
        <v>200</v>
      </c>
      <c r="R33" s="124"/>
      <c r="S33" s="124"/>
      <c r="T33" s="159"/>
      <c r="U33" s="124"/>
      <c r="V33" s="124"/>
      <c r="W33" s="124"/>
      <c r="X33" s="125"/>
      <c r="Z33" s="131">
        <v>41243</v>
      </c>
      <c r="AA33" s="114">
        <v>107</v>
      </c>
      <c r="AB33" s="114">
        <v>20</v>
      </c>
      <c r="AC33" s="169">
        <v>5</v>
      </c>
      <c r="AD33" s="114">
        <v>21.4</v>
      </c>
      <c r="AE33" s="114">
        <v>-25</v>
      </c>
      <c r="AF33" s="114">
        <v>64.5</v>
      </c>
      <c r="AG33" s="190">
        <v>1600</v>
      </c>
      <c r="AH33" s="114"/>
      <c r="AI33" s="114"/>
      <c r="AJ33" s="169"/>
      <c r="AK33" s="114"/>
      <c r="AL33" s="114"/>
      <c r="AM33" s="114"/>
      <c r="AN33" s="190"/>
      <c r="AP33" s="270"/>
      <c r="AQ33" s="226" t="s">
        <v>165</v>
      </c>
      <c r="AR33" s="104">
        <v>-12</v>
      </c>
      <c r="AS33" s="104">
        <v>5</v>
      </c>
      <c r="AT33" s="105">
        <v>2</v>
      </c>
      <c r="AU33" s="104">
        <v>-6</v>
      </c>
      <c r="AV33" s="104">
        <v>-7.5</v>
      </c>
      <c r="AW33" s="104">
        <v>-4.5</v>
      </c>
      <c r="AX33" s="105">
        <v>400</v>
      </c>
      <c r="AZ33" s="270"/>
      <c r="BA33" s="226" t="s">
        <v>165</v>
      </c>
      <c r="BB33" s="104">
        <v>-12</v>
      </c>
      <c r="BC33" s="104">
        <v>5</v>
      </c>
      <c r="BD33" s="105">
        <v>2</v>
      </c>
      <c r="BO33" s="227">
        <v>105</v>
      </c>
      <c r="BP33" s="104">
        <v>-16.5</v>
      </c>
      <c r="BQ33" s="104">
        <v>2.5</v>
      </c>
      <c r="BR33" s="105">
        <v>1</v>
      </c>
      <c r="BS33" s="104">
        <v>-16.5</v>
      </c>
      <c r="BT33" s="104">
        <v>-16.5</v>
      </c>
      <c r="BU33" s="104">
        <v>-16.5</v>
      </c>
      <c r="BV33" s="105">
        <v>200</v>
      </c>
      <c r="BW33" s="133"/>
      <c r="BX33"/>
      <c r="BY33"/>
      <c r="BZ33"/>
    </row>
    <row r="34" spans="1:78" x14ac:dyDescent="0.25">
      <c r="A34" s="130" t="s">
        <v>7487</v>
      </c>
      <c r="B34" s="124">
        <v>47.5</v>
      </c>
      <c r="C34" s="124">
        <v>7.5</v>
      </c>
      <c r="D34" s="159">
        <v>3</v>
      </c>
      <c r="E34" s="124">
        <v>15.833333333333334</v>
      </c>
      <c r="F34" s="124">
        <v>-1.5</v>
      </c>
      <c r="G34" s="124">
        <v>30.5</v>
      </c>
      <c r="H34" s="125">
        <v>600</v>
      </c>
      <c r="J34" s="130" t="s">
        <v>356</v>
      </c>
      <c r="K34" s="124">
        <v>57</v>
      </c>
      <c r="L34" s="124">
        <v>5</v>
      </c>
      <c r="M34" s="159">
        <v>2</v>
      </c>
      <c r="N34" s="124">
        <v>28.5</v>
      </c>
      <c r="O34" s="124">
        <v>3.5</v>
      </c>
      <c r="P34" s="124">
        <v>53.5</v>
      </c>
      <c r="Q34" s="125">
        <v>400</v>
      </c>
      <c r="R34" s="124"/>
      <c r="S34" s="124"/>
      <c r="T34" s="159"/>
      <c r="U34" s="124"/>
      <c r="V34" s="124"/>
      <c r="W34" s="124"/>
      <c r="X34" s="125"/>
      <c r="Z34" s="131">
        <v>41247</v>
      </c>
      <c r="AA34" s="114">
        <v>119</v>
      </c>
      <c r="AB34" s="114">
        <v>45</v>
      </c>
      <c r="AC34" s="169">
        <v>7</v>
      </c>
      <c r="AD34" s="114">
        <v>17</v>
      </c>
      <c r="AE34" s="114">
        <v>-127.5</v>
      </c>
      <c r="AF34" s="114">
        <v>165</v>
      </c>
      <c r="AG34" s="190">
        <v>3600</v>
      </c>
      <c r="AH34" s="114"/>
      <c r="AI34" s="114"/>
      <c r="AJ34" s="169"/>
      <c r="AK34" s="114"/>
      <c r="AL34" s="114"/>
      <c r="AM34" s="114"/>
      <c r="AN34" s="190"/>
      <c r="AP34" s="270"/>
      <c r="AQ34" s="226" t="s">
        <v>955</v>
      </c>
      <c r="AR34" s="104">
        <v>1.5</v>
      </c>
      <c r="AS34" s="104">
        <v>2.5</v>
      </c>
      <c r="AT34" s="105">
        <v>1</v>
      </c>
      <c r="AU34" s="104">
        <v>1.5</v>
      </c>
      <c r="AV34" s="104">
        <v>1.5</v>
      </c>
      <c r="AW34" s="104">
        <v>1.5</v>
      </c>
      <c r="AX34" s="105">
        <v>200</v>
      </c>
      <c r="AZ34" s="270"/>
      <c r="BA34" s="226" t="s">
        <v>955</v>
      </c>
      <c r="BB34" s="104">
        <v>1.5</v>
      </c>
      <c r="BC34" s="104">
        <v>2.5</v>
      </c>
      <c r="BD34" s="105">
        <v>1</v>
      </c>
      <c r="BO34" s="227">
        <v>15</v>
      </c>
      <c r="BP34" s="104">
        <v>179.5</v>
      </c>
      <c r="BQ34" s="104">
        <v>17.5</v>
      </c>
      <c r="BR34" s="105">
        <v>5</v>
      </c>
      <c r="BS34" s="104">
        <v>35.9</v>
      </c>
      <c r="BT34" s="104">
        <v>-25</v>
      </c>
      <c r="BU34" s="104">
        <v>64.5</v>
      </c>
      <c r="BV34" s="105">
        <v>1400</v>
      </c>
      <c r="BW34" s="132"/>
      <c r="BX34"/>
      <c r="BY34"/>
      <c r="BZ34"/>
    </row>
    <row r="35" spans="1:78" x14ac:dyDescent="0.25">
      <c r="A35" s="130" t="s">
        <v>37</v>
      </c>
      <c r="B35" s="124">
        <v>46.5</v>
      </c>
      <c r="C35" s="124">
        <v>2.5</v>
      </c>
      <c r="D35" s="159">
        <v>1</v>
      </c>
      <c r="E35" s="124">
        <v>46.5</v>
      </c>
      <c r="F35" s="124">
        <v>46.5</v>
      </c>
      <c r="G35" s="124">
        <v>46.5</v>
      </c>
      <c r="H35" s="125">
        <v>200</v>
      </c>
      <c r="J35" s="130" t="s">
        <v>2289</v>
      </c>
      <c r="K35" s="124">
        <v>47.5</v>
      </c>
      <c r="L35" s="124">
        <v>2.5</v>
      </c>
      <c r="M35" s="159">
        <v>1</v>
      </c>
      <c r="N35" s="124">
        <v>47.5</v>
      </c>
      <c r="O35" s="124">
        <v>47.5</v>
      </c>
      <c r="P35" s="124">
        <v>47.5</v>
      </c>
      <c r="Q35" s="125">
        <v>200</v>
      </c>
      <c r="R35" s="124"/>
      <c r="S35" s="124"/>
      <c r="T35" s="159"/>
      <c r="U35" s="124"/>
      <c r="V35" s="124"/>
      <c r="W35" s="124"/>
      <c r="X35" s="125"/>
      <c r="Z35" s="131">
        <v>41253</v>
      </c>
      <c r="AA35" s="114">
        <v>77.5</v>
      </c>
      <c r="AB35" s="114">
        <v>7.5</v>
      </c>
      <c r="AC35" s="169">
        <v>3</v>
      </c>
      <c r="AD35" s="114">
        <v>25.833333333333332</v>
      </c>
      <c r="AE35" s="114">
        <v>23.5</v>
      </c>
      <c r="AF35" s="114">
        <v>28.5</v>
      </c>
      <c r="AG35" s="190">
        <v>600</v>
      </c>
      <c r="AH35" s="114">
        <v>4.5</v>
      </c>
      <c r="AI35" s="114">
        <v>7.5</v>
      </c>
      <c r="AJ35" s="169">
        <v>1</v>
      </c>
      <c r="AK35" s="114">
        <v>4.5</v>
      </c>
      <c r="AL35" s="114">
        <v>4.5</v>
      </c>
      <c r="AM35" s="114">
        <v>4.5</v>
      </c>
      <c r="AN35" s="190">
        <v>600</v>
      </c>
      <c r="AP35" s="270"/>
      <c r="AQ35" s="226" t="s">
        <v>262</v>
      </c>
      <c r="AR35" s="104">
        <v>-34.5</v>
      </c>
      <c r="AS35" s="104">
        <v>7.5</v>
      </c>
      <c r="AT35" s="105">
        <v>1</v>
      </c>
      <c r="AU35" s="104">
        <v>-34.5</v>
      </c>
      <c r="AV35" s="104">
        <v>-34.5</v>
      </c>
      <c r="AW35" s="104">
        <v>-34.5</v>
      </c>
      <c r="AX35" s="105">
        <v>600</v>
      </c>
      <c r="AZ35" s="270"/>
      <c r="BA35" s="226" t="s">
        <v>262</v>
      </c>
      <c r="BB35" s="104">
        <v>-34.5</v>
      </c>
      <c r="BC35" s="104">
        <v>7.5</v>
      </c>
      <c r="BD35" s="105">
        <v>1</v>
      </c>
      <c r="BO35" s="229" t="s">
        <v>12031</v>
      </c>
      <c r="BP35" s="106">
        <v>2264.66</v>
      </c>
      <c r="BQ35" s="106">
        <v>713.39449999999999</v>
      </c>
      <c r="BR35" s="107">
        <v>196</v>
      </c>
      <c r="BS35" s="106">
        <v>11.55438775510204</v>
      </c>
      <c r="BT35" s="106">
        <v>-417.5</v>
      </c>
      <c r="BU35" s="106">
        <v>502.5</v>
      </c>
      <c r="BV35" s="107">
        <v>57071.56</v>
      </c>
      <c r="BW35" s="132"/>
      <c r="BX35"/>
      <c r="BY35"/>
      <c r="BZ35"/>
    </row>
    <row r="36" spans="1:78" x14ac:dyDescent="0.25">
      <c r="A36" s="130" t="s">
        <v>5497</v>
      </c>
      <c r="B36" s="124">
        <v>46</v>
      </c>
      <c r="C36" s="124">
        <v>5</v>
      </c>
      <c r="D36" s="159">
        <v>2</v>
      </c>
      <c r="E36" s="124">
        <v>23</v>
      </c>
      <c r="F36" s="124">
        <v>18.5</v>
      </c>
      <c r="G36" s="124">
        <v>27.5</v>
      </c>
      <c r="H36" s="125">
        <v>400</v>
      </c>
      <c r="J36" s="130" t="s">
        <v>7487</v>
      </c>
      <c r="K36" s="124">
        <v>47.5</v>
      </c>
      <c r="L36" s="124">
        <v>7.5</v>
      </c>
      <c r="M36" s="159">
        <v>3</v>
      </c>
      <c r="N36" s="124">
        <v>15.833333333333334</v>
      </c>
      <c r="O36" s="124">
        <v>-1.5</v>
      </c>
      <c r="P36" s="124">
        <v>30.5</v>
      </c>
      <c r="Q36" s="125">
        <v>600</v>
      </c>
      <c r="R36" s="124"/>
      <c r="S36" s="124"/>
      <c r="T36" s="159"/>
      <c r="U36" s="124"/>
      <c r="V36" s="124"/>
      <c r="W36" s="124"/>
      <c r="X36" s="125"/>
      <c r="Z36" s="131">
        <v>41254</v>
      </c>
      <c r="AA36" s="114">
        <v>129.5</v>
      </c>
      <c r="AB36" s="114">
        <v>22.5</v>
      </c>
      <c r="AC36" s="169">
        <v>7</v>
      </c>
      <c r="AD36" s="114">
        <v>18.5</v>
      </c>
      <c r="AE36" s="114">
        <v>-45</v>
      </c>
      <c r="AF36" s="114">
        <v>54.5</v>
      </c>
      <c r="AG36" s="190">
        <v>1800</v>
      </c>
      <c r="AH36" s="114"/>
      <c r="AI36" s="114"/>
      <c r="AJ36" s="169"/>
      <c r="AK36" s="114"/>
      <c r="AL36" s="114"/>
      <c r="AM36" s="114"/>
      <c r="AN36" s="190"/>
      <c r="AP36" s="270"/>
      <c r="AQ36" s="226" t="s">
        <v>132</v>
      </c>
      <c r="AR36" s="104">
        <v>346.5</v>
      </c>
      <c r="AS36" s="104">
        <v>7.5</v>
      </c>
      <c r="AT36" s="105">
        <v>2</v>
      </c>
      <c r="AU36" s="104">
        <v>173.25</v>
      </c>
      <c r="AV36" s="104">
        <v>-2.5</v>
      </c>
      <c r="AW36" s="104">
        <v>349</v>
      </c>
      <c r="AX36" s="105">
        <v>600</v>
      </c>
      <c r="AZ36" s="270"/>
      <c r="BA36" s="226" t="s">
        <v>132</v>
      </c>
      <c r="BB36" s="104">
        <v>346.5</v>
      </c>
      <c r="BC36" s="104">
        <v>7.5</v>
      </c>
      <c r="BD36" s="105">
        <v>2</v>
      </c>
      <c r="BO36"/>
      <c r="BP36"/>
      <c r="BQ36"/>
      <c r="BR36"/>
      <c r="BS36"/>
      <c r="BT36"/>
      <c r="BU36"/>
      <c r="BV36"/>
      <c r="BW36" s="132"/>
      <c r="BX36"/>
      <c r="BY36"/>
      <c r="BZ36"/>
    </row>
    <row r="37" spans="1:78" x14ac:dyDescent="0.25">
      <c r="A37" s="130" t="s">
        <v>12481</v>
      </c>
      <c r="B37" s="124">
        <v>43</v>
      </c>
      <c r="C37" s="124">
        <v>30</v>
      </c>
      <c r="D37" s="159">
        <v>5</v>
      </c>
      <c r="E37" s="124">
        <v>8.6</v>
      </c>
      <c r="F37" s="124">
        <v>-45</v>
      </c>
      <c r="G37" s="124">
        <v>142.5</v>
      </c>
      <c r="H37" s="125">
        <v>2400</v>
      </c>
      <c r="J37" s="130" t="s">
        <v>37</v>
      </c>
      <c r="K37" s="124">
        <v>46.5</v>
      </c>
      <c r="L37" s="124">
        <v>2.5</v>
      </c>
      <c r="M37" s="159">
        <v>1</v>
      </c>
      <c r="N37" s="124">
        <v>46.5</v>
      </c>
      <c r="O37" s="124">
        <v>46.5</v>
      </c>
      <c r="P37" s="124">
        <v>46.5</v>
      </c>
      <c r="Q37" s="125">
        <v>200</v>
      </c>
      <c r="R37" s="124"/>
      <c r="S37" s="124"/>
      <c r="T37" s="159"/>
      <c r="U37" s="124"/>
      <c r="V37" s="124"/>
      <c r="W37" s="124"/>
      <c r="X37" s="125"/>
      <c r="Z37" s="131">
        <v>41255</v>
      </c>
      <c r="AA37" s="114">
        <v>-184</v>
      </c>
      <c r="AB37" s="114">
        <v>50</v>
      </c>
      <c r="AC37" s="169">
        <v>5</v>
      </c>
      <c r="AD37" s="114">
        <v>-36.799999999999997</v>
      </c>
      <c r="AE37" s="114">
        <v>-72.5</v>
      </c>
      <c r="AF37" s="114">
        <v>2.5</v>
      </c>
      <c r="AG37" s="190">
        <v>4000</v>
      </c>
      <c r="AH37" s="114">
        <v>-47.5</v>
      </c>
      <c r="AI37" s="114">
        <v>12.5</v>
      </c>
      <c r="AJ37" s="169">
        <v>1</v>
      </c>
      <c r="AK37" s="114">
        <v>-47.5</v>
      </c>
      <c r="AL37" s="114">
        <v>-47.5</v>
      </c>
      <c r="AM37" s="114">
        <v>-47.5</v>
      </c>
      <c r="AN37" s="190">
        <v>1000</v>
      </c>
      <c r="AO37" s="4"/>
      <c r="AP37" s="270"/>
      <c r="AQ37" s="226" t="s">
        <v>644</v>
      </c>
      <c r="AR37" s="104">
        <v>1.5</v>
      </c>
      <c r="AS37" s="104">
        <v>2.5</v>
      </c>
      <c r="AT37" s="105">
        <v>1</v>
      </c>
      <c r="AU37" s="104">
        <v>1.5</v>
      </c>
      <c r="AV37" s="104">
        <v>1.5</v>
      </c>
      <c r="AW37" s="104">
        <v>1.5</v>
      </c>
      <c r="AX37" s="105">
        <v>200</v>
      </c>
      <c r="AZ37" s="270"/>
      <c r="BA37" s="226" t="s">
        <v>644</v>
      </c>
      <c r="BB37" s="104">
        <v>1.5</v>
      </c>
      <c r="BC37" s="104">
        <v>2.5</v>
      </c>
      <c r="BD37" s="105">
        <v>1</v>
      </c>
      <c r="BO37"/>
      <c r="BP37"/>
      <c r="BQ37"/>
      <c r="BR37"/>
      <c r="BS37"/>
      <c r="BT37"/>
      <c r="BU37"/>
      <c r="BV37"/>
      <c r="BX37"/>
      <c r="BY37"/>
      <c r="BZ37"/>
    </row>
    <row r="38" spans="1:78" x14ac:dyDescent="0.25">
      <c r="A38" s="130" t="s">
        <v>8533</v>
      </c>
      <c r="B38" s="124">
        <v>42.5</v>
      </c>
      <c r="C38" s="124">
        <v>2.5</v>
      </c>
      <c r="D38" s="159">
        <v>1</v>
      </c>
      <c r="E38" s="124">
        <v>42.5</v>
      </c>
      <c r="F38" s="124">
        <v>42.5</v>
      </c>
      <c r="G38" s="124">
        <v>42.5</v>
      </c>
      <c r="H38" s="125">
        <v>200</v>
      </c>
      <c r="J38" s="130" t="s">
        <v>5497</v>
      </c>
      <c r="K38" s="124">
        <v>46</v>
      </c>
      <c r="L38" s="124">
        <v>5</v>
      </c>
      <c r="M38" s="159">
        <v>2</v>
      </c>
      <c r="N38" s="124">
        <v>23</v>
      </c>
      <c r="O38" s="124">
        <v>18.5</v>
      </c>
      <c r="P38" s="124">
        <v>27.5</v>
      </c>
      <c r="Q38" s="125">
        <v>400</v>
      </c>
      <c r="R38" s="124"/>
      <c r="S38" s="124"/>
      <c r="T38" s="159"/>
      <c r="U38" s="124"/>
      <c r="V38" s="124"/>
      <c r="W38" s="124"/>
      <c r="X38" s="125"/>
      <c r="Z38" s="131">
        <v>41256</v>
      </c>
      <c r="AA38" s="114">
        <v>169.5</v>
      </c>
      <c r="AB38" s="114">
        <v>17.5</v>
      </c>
      <c r="AC38" s="169">
        <v>3</v>
      </c>
      <c r="AD38" s="114">
        <v>56.5</v>
      </c>
      <c r="AE38" s="114">
        <v>-45</v>
      </c>
      <c r="AF38" s="114">
        <v>187.5</v>
      </c>
      <c r="AG38" s="190">
        <v>1400</v>
      </c>
      <c r="AH38" s="114">
        <v>-46.5</v>
      </c>
      <c r="AI38" s="114">
        <v>7.5</v>
      </c>
      <c r="AJ38" s="169">
        <v>1</v>
      </c>
      <c r="AK38" s="114">
        <v>-46.5</v>
      </c>
      <c r="AL38" s="114">
        <v>-46.5</v>
      </c>
      <c r="AM38" s="114">
        <v>-46.5</v>
      </c>
      <c r="AN38" s="190">
        <v>600</v>
      </c>
      <c r="AO38" s="4"/>
      <c r="AP38" s="269" t="s">
        <v>119</v>
      </c>
      <c r="AQ38" s="226" t="s">
        <v>371</v>
      </c>
      <c r="AR38" s="104">
        <v>205</v>
      </c>
      <c r="AS38" s="104">
        <v>25</v>
      </c>
      <c r="AT38" s="105">
        <v>7</v>
      </c>
      <c r="AU38" s="104">
        <v>29.285714285714285</v>
      </c>
      <c r="AV38" s="104">
        <v>-20.5</v>
      </c>
      <c r="AW38" s="104">
        <v>187.5</v>
      </c>
      <c r="AX38" s="105">
        <v>2000</v>
      </c>
      <c r="AZ38" s="269" t="s">
        <v>119</v>
      </c>
      <c r="BA38" s="270"/>
      <c r="BB38" s="104">
        <v>155</v>
      </c>
      <c r="BC38" s="104">
        <v>105</v>
      </c>
      <c r="BD38" s="105">
        <v>24</v>
      </c>
      <c r="BO38"/>
      <c r="BP38"/>
      <c r="BQ38"/>
      <c r="BR38"/>
      <c r="BS38"/>
      <c r="BT38"/>
      <c r="BU38"/>
      <c r="BV38"/>
      <c r="BX38"/>
      <c r="BY38"/>
      <c r="BZ38"/>
    </row>
    <row r="39" spans="1:78" x14ac:dyDescent="0.25">
      <c r="A39" s="130" t="s">
        <v>3182</v>
      </c>
      <c r="B39" s="124">
        <v>40.5</v>
      </c>
      <c r="C39" s="124">
        <v>2.5</v>
      </c>
      <c r="D39" s="159">
        <v>1</v>
      </c>
      <c r="E39" s="124">
        <v>40.5</v>
      </c>
      <c r="F39" s="124">
        <v>40.5</v>
      </c>
      <c r="G39" s="124">
        <v>40.5</v>
      </c>
      <c r="H39" s="125">
        <v>200</v>
      </c>
      <c r="J39" s="130" t="s">
        <v>12481</v>
      </c>
      <c r="K39" s="124">
        <v>43</v>
      </c>
      <c r="L39" s="124">
        <v>30</v>
      </c>
      <c r="M39" s="159">
        <v>5</v>
      </c>
      <c r="N39" s="124">
        <v>8.6</v>
      </c>
      <c r="O39" s="124">
        <v>-45</v>
      </c>
      <c r="P39" s="124">
        <v>142.5</v>
      </c>
      <c r="Q39" s="125">
        <v>2400</v>
      </c>
      <c r="R39" s="124"/>
      <c r="S39" s="124"/>
      <c r="T39" s="159"/>
      <c r="U39" s="124"/>
      <c r="V39" s="124"/>
      <c r="W39" s="124"/>
      <c r="X39" s="125"/>
      <c r="Z39" s="131">
        <v>41257</v>
      </c>
      <c r="AA39" s="114">
        <v>176</v>
      </c>
      <c r="AB39" s="114">
        <v>30</v>
      </c>
      <c r="AC39" s="169">
        <v>6</v>
      </c>
      <c r="AD39" s="114">
        <v>29.333333333333332</v>
      </c>
      <c r="AE39" s="114">
        <v>-67.5</v>
      </c>
      <c r="AF39" s="114">
        <v>207</v>
      </c>
      <c r="AG39" s="190">
        <v>2400</v>
      </c>
      <c r="AH39" s="114"/>
      <c r="AI39" s="114"/>
      <c r="AJ39" s="169"/>
      <c r="AK39" s="114"/>
      <c r="AL39" s="114"/>
      <c r="AM39" s="114"/>
      <c r="AN39" s="190"/>
      <c r="AO39" s="4"/>
      <c r="AP39" s="270"/>
      <c r="AQ39" s="226" t="s">
        <v>120</v>
      </c>
      <c r="AR39" s="104">
        <v>9.5</v>
      </c>
      <c r="AS39" s="104">
        <v>7.5</v>
      </c>
      <c r="AT39" s="105">
        <v>3</v>
      </c>
      <c r="AU39" s="104">
        <v>3.1666666666666665</v>
      </c>
      <c r="AV39" s="104">
        <v>-86.5</v>
      </c>
      <c r="AW39" s="104">
        <v>48.5</v>
      </c>
      <c r="AX39" s="105">
        <v>600</v>
      </c>
      <c r="AZ39" s="269" t="s">
        <v>95</v>
      </c>
      <c r="BA39" s="270"/>
      <c r="BB39" s="104">
        <v>-188.5</v>
      </c>
      <c r="BC39" s="104">
        <v>32.5</v>
      </c>
      <c r="BD39" s="105">
        <v>9</v>
      </c>
      <c r="BO39" s="5"/>
      <c r="BP39" s="5"/>
      <c r="BQ39" s="5"/>
      <c r="BX39"/>
      <c r="BY39"/>
      <c r="BZ39"/>
    </row>
    <row r="40" spans="1:78" x14ac:dyDescent="0.25">
      <c r="A40" s="130" t="s">
        <v>1796</v>
      </c>
      <c r="B40" s="124">
        <v>39.5</v>
      </c>
      <c r="C40" s="124">
        <v>7.5</v>
      </c>
      <c r="D40" s="159">
        <v>3</v>
      </c>
      <c r="E40" s="124">
        <v>13.166666666666666</v>
      </c>
      <c r="F40" s="124">
        <v>2.5</v>
      </c>
      <c r="G40" s="124">
        <v>19.5</v>
      </c>
      <c r="H40" s="125">
        <v>600</v>
      </c>
      <c r="J40" s="130" t="s">
        <v>8533</v>
      </c>
      <c r="K40" s="124">
        <v>42.5</v>
      </c>
      <c r="L40" s="124">
        <v>2.5</v>
      </c>
      <c r="M40" s="159">
        <v>1</v>
      </c>
      <c r="N40" s="124">
        <v>42.5</v>
      </c>
      <c r="O40" s="124">
        <v>42.5</v>
      </c>
      <c r="P40" s="124">
        <v>42.5</v>
      </c>
      <c r="Q40" s="125">
        <v>200</v>
      </c>
      <c r="R40" s="124"/>
      <c r="S40" s="124"/>
      <c r="T40" s="159"/>
      <c r="U40" s="124"/>
      <c r="V40" s="124"/>
      <c r="W40" s="124"/>
      <c r="X40" s="125"/>
      <c r="Z40" s="228" t="s">
        <v>12031</v>
      </c>
      <c r="AA40" s="116">
        <v>1457.16</v>
      </c>
      <c r="AB40" s="116">
        <v>615.89449999999999</v>
      </c>
      <c r="AC40" s="170">
        <v>172</v>
      </c>
      <c r="AD40" s="116">
        <v>8.4718604651162792</v>
      </c>
      <c r="AE40" s="116">
        <v>-417.5</v>
      </c>
      <c r="AF40" s="116">
        <v>349</v>
      </c>
      <c r="AG40" s="191">
        <v>49271.56</v>
      </c>
      <c r="AH40" s="116">
        <v>807.5</v>
      </c>
      <c r="AI40" s="116">
        <v>97.5</v>
      </c>
      <c r="AJ40" s="170">
        <v>24</v>
      </c>
      <c r="AK40" s="116">
        <v>33.645833333333336</v>
      </c>
      <c r="AL40" s="116">
        <v>-47.5</v>
      </c>
      <c r="AM40" s="116">
        <v>502.5</v>
      </c>
      <c r="AN40" s="191">
        <v>7800</v>
      </c>
      <c r="AO40" s="4"/>
      <c r="AP40" s="270"/>
      <c r="AQ40" s="226" t="s">
        <v>209</v>
      </c>
      <c r="AR40" s="104">
        <v>-153</v>
      </c>
      <c r="AS40" s="104">
        <v>60</v>
      </c>
      <c r="AT40" s="105">
        <v>11</v>
      </c>
      <c r="AU40" s="104">
        <v>-13.909090909090908</v>
      </c>
      <c r="AV40" s="104">
        <v>-59</v>
      </c>
      <c r="AW40" s="104">
        <v>37.5</v>
      </c>
      <c r="AX40" s="105">
        <v>4800</v>
      </c>
      <c r="AZ40" s="269" t="s">
        <v>78</v>
      </c>
      <c r="BA40" s="270"/>
      <c r="BB40" s="104">
        <v>1061</v>
      </c>
      <c r="BC40" s="104">
        <v>155</v>
      </c>
      <c r="BD40" s="105">
        <v>43</v>
      </c>
      <c r="BO40" s="5"/>
      <c r="BP40" s="5"/>
      <c r="BQ40" s="5"/>
      <c r="BX40"/>
      <c r="BY40"/>
      <c r="BZ40"/>
    </row>
    <row r="41" spans="1:78" x14ac:dyDescent="0.25">
      <c r="A41" s="130" t="s">
        <v>41</v>
      </c>
      <c r="B41" s="124">
        <v>39</v>
      </c>
      <c r="C41" s="124">
        <v>5</v>
      </c>
      <c r="D41" s="159">
        <v>2</v>
      </c>
      <c r="E41" s="124">
        <v>19.5</v>
      </c>
      <c r="F41" s="124">
        <v>17.5</v>
      </c>
      <c r="G41" s="124">
        <v>21.5</v>
      </c>
      <c r="H41" s="125">
        <v>400</v>
      </c>
      <c r="J41" s="130" t="s">
        <v>3182</v>
      </c>
      <c r="K41" s="124">
        <v>40.5</v>
      </c>
      <c r="L41" s="124">
        <v>2.5</v>
      </c>
      <c r="M41" s="159">
        <v>1</v>
      </c>
      <c r="N41" s="124">
        <v>40.5</v>
      </c>
      <c r="O41" s="124">
        <v>40.5</v>
      </c>
      <c r="P41" s="124">
        <v>40.5</v>
      </c>
      <c r="Q41" s="125">
        <v>200</v>
      </c>
      <c r="R41" s="124"/>
      <c r="S41" s="124"/>
      <c r="T41" s="159"/>
      <c r="U41" s="124"/>
      <c r="V41" s="124"/>
      <c r="W41" s="124"/>
      <c r="X41" s="125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 s="4"/>
      <c r="AP41" s="270"/>
      <c r="AQ41" s="226" t="s">
        <v>1245</v>
      </c>
      <c r="AR41" s="104">
        <v>110</v>
      </c>
      <c r="AS41" s="104">
        <v>10</v>
      </c>
      <c r="AT41" s="105">
        <v>2</v>
      </c>
      <c r="AU41" s="104">
        <v>55</v>
      </c>
      <c r="AV41" s="104">
        <v>0.5</v>
      </c>
      <c r="AW41" s="104">
        <v>109.5</v>
      </c>
      <c r="AX41" s="105">
        <v>800</v>
      </c>
      <c r="AZ41" s="269" t="s">
        <v>69</v>
      </c>
      <c r="BA41" s="226" t="s">
        <v>1237</v>
      </c>
      <c r="BB41" s="104">
        <v>83.5</v>
      </c>
      <c r="BC41" s="104">
        <v>12.5</v>
      </c>
      <c r="BD41" s="105">
        <v>5</v>
      </c>
      <c r="BO41" s="5"/>
      <c r="BP41" s="5"/>
      <c r="BQ41" s="5"/>
      <c r="BX41"/>
      <c r="BY41"/>
      <c r="BZ41"/>
    </row>
    <row r="42" spans="1:78" x14ac:dyDescent="0.25">
      <c r="A42" s="130" t="s">
        <v>3311</v>
      </c>
      <c r="B42" s="124">
        <v>37.5</v>
      </c>
      <c r="C42" s="124">
        <v>7.5</v>
      </c>
      <c r="D42" s="159">
        <v>3</v>
      </c>
      <c r="E42" s="124">
        <v>12.5</v>
      </c>
      <c r="F42" s="124">
        <v>10.5</v>
      </c>
      <c r="G42" s="124">
        <v>15.5</v>
      </c>
      <c r="H42" s="125">
        <v>600</v>
      </c>
      <c r="J42" s="130" t="s">
        <v>1796</v>
      </c>
      <c r="K42" s="124">
        <v>39.5</v>
      </c>
      <c r="L42" s="124">
        <v>7.5</v>
      </c>
      <c r="M42" s="159">
        <v>3</v>
      </c>
      <c r="N42" s="124">
        <v>13.166666666666666</v>
      </c>
      <c r="O42" s="124">
        <v>2.5</v>
      </c>
      <c r="P42" s="124">
        <v>19.5</v>
      </c>
      <c r="Q42" s="125">
        <v>600</v>
      </c>
      <c r="R42" s="124"/>
      <c r="S42" s="124"/>
      <c r="T42" s="159"/>
      <c r="U42" s="124"/>
      <c r="V42" s="124"/>
      <c r="W42" s="124"/>
      <c r="X42" s="125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 s="4"/>
      <c r="AP42" s="270"/>
      <c r="AQ42" s="226" t="s">
        <v>1630</v>
      </c>
      <c r="AR42" s="104">
        <v>-16.5</v>
      </c>
      <c r="AS42" s="104">
        <v>2.5</v>
      </c>
      <c r="AT42" s="105">
        <v>1</v>
      </c>
      <c r="AU42" s="104">
        <v>-16.5</v>
      </c>
      <c r="AV42" s="104">
        <v>-16.5</v>
      </c>
      <c r="AW42" s="104">
        <v>-16.5</v>
      </c>
      <c r="AX42" s="105">
        <v>200</v>
      </c>
      <c r="AZ42" s="270"/>
      <c r="BA42" s="226" t="s">
        <v>1303</v>
      </c>
      <c r="BB42" s="104">
        <v>59.5</v>
      </c>
      <c r="BC42" s="104">
        <v>2.5</v>
      </c>
      <c r="BD42" s="105">
        <v>1</v>
      </c>
      <c r="BO42" s="5"/>
      <c r="BP42" s="5"/>
      <c r="BQ42" s="5"/>
      <c r="BX42"/>
      <c r="BY42"/>
      <c r="BZ42"/>
    </row>
    <row r="43" spans="1:78" x14ac:dyDescent="0.25">
      <c r="A43" s="130" t="s">
        <v>6454</v>
      </c>
      <c r="B43" s="124">
        <v>37</v>
      </c>
      <c r="C43" s="124">
        <v>5</v>
      </c>
      <c r="D43" s="159">
        <v>2</v>
      </c>
      <c r="E43" s="124">
        <v>18.5</v>
      </c>
      <c r="F43" s="124">
        <v>4.5</v>
      </c>
      <c r="G43" s="124">
        <v>32.5</v>
      </c>
      <c r="H43" s="125">
        <v>400</v>
      </c>
      <c r="J43" s="130" t="s">
        <v>41</v>
      </c>
      <c r="K43" s="124">
        <v>39</v>
      </c>
      <c r="L43" s="124">
        <v>5</v>
      </c>
      <c r="M43" s="159">
        <v>2</v>
      </c>
      <c r="N43" s="124">
        <v>19.5</v>
      </c>
      <c r="O43" s="124">
        <v>17.5</v>
      </c>
      <c r="P43" s="124">
        <v>21.5</v>
      </c>
      <c r="Q43" s="125">
        <v>400</v>
      </c>
      <c r="R43" s="124"/>
      <c r="S43" s="124"/>
      <c r="T43" s="159"/>
      <c r="U43" s="124"/>
      <c r="V43" s="124"/>
      <c r="W43" s="124"/>
      <c r="X43" s="125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 s="4"/>
      <c r="AP43" s="269" t="s">
        <v>95</v>
      </c>
      <c r="AQ43" s="226" t="s">
        <v>281</v>
      </c>
      <c r="AR43" s="104">
        <v>-26</v>
      </c>
      <c r="AS43" s="104">
        <v>5</v>
      </c>
      <c r="AT43" s="105">
        <v>2</v>
      </c>
      <c r="AU43" s="104">
        <v>-13</v>
      </c>
      <c r="AV43" s="104">
        <v>-13.5</v>
      </c>
      <c r="AW43" s="104">
        <v>-12.5</v>
      </c>
      <c r="AX43" s="105">
        <v>400</v>
      </c>
      <c r="AZ43" s="270"/>
      <c r="BA43" s="226" t="s">
        <v>321</v>
      </c>
      <c r="BB43" s="104">
        <v>5.5</v>
      </c>
      <c r="BC43" s="104">
        <v>2.5</v>
      </c>
      <c r="BD43" s="105">
        <v>1</v>
      </c>
      <c r="BO43" s="5"/>
      <c r="BP43" s="5"/>
      <c r="BQ43" s="5"/>
      <c r="BX43"/>
      <c r="BY43"/>
      <c r="BZ43"/>
    </row>
    <row r="44" spans="1:78" x14ac:dyDescent="0.25">
      <c r="A44" s="130" t="s">
        <v>9272</v>
      </c>
      <c r="B44" s="124">
        <v>36.5</v>
      </c>
      <c r="C44" s="124">
        <v>2.5</v>
      </c>
      <c r="D44" s="159">
        <v>1</v>
      </c>
      <c r="E44" s="124">
        <v>36.5</v>
      </c>
      <c r="F44" s="124">
        <v>36.5</v>
      </c>
      <c r="G44" s="124">
        <v>36.5</v>
      </c>
      <c r="H44" s="125">
        <v>200</v>
      </c>
      <c r="J44" s="130" t="s">
        <v>3311</v>
      </c>
      <c r="K44" s="124">
        <v>37.5</v>
      </c>
      <c r="L44" s="124">
        <v>7.5</v>
      </c>
      <c r="M44" s="159">
        <v>3</v>
      </c>
      <c r="N44" s="124">
        <v>12.5</v>
      </c>
      <c r="O44" s="124">
        <v>10.5</v>
      </c>
      <c r="P44" s="124">
        <v>15.5</v>
      </c>
      <c r="Q44" s="125">
        <v>600</v>
      </c>
      <c r="R44" s="124"/>
      <c r="S44" s="124"/>
      <c r="T44" s="159"/>
      <c r="U44" s="124"/>
      <c r="V44" s="124"/>
      <c r="W44" s="124"/>
      <c r="X44" s="125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 s="4"/>
      <c r="AP44" s="270"/>
      <c r="AQ44" s="226" t="s">
        <v>387</v>
      </c>
      <c r="AR44" s="104">
        <v>-177.5</v>
      </c>
      <c r="AS44" s="104">
        <v>17.5</v>
      </c>
      <c r="AT44" s="105">
        <v>3</v>
      </c>
      <c r="AU44" s="104">
        <v>-59.166666666666664</v>
      </c>
      <c r="AV44" s="104">
        <v>-118.5</v>
      </c>
      <c r="AW44" s="104">
        <v>-12.5</v>
      </c>
      <c r="AX44" s="105">
        <v>1400</v>
      </c>
      <c r="AZ44" s="270"/>
      <c r="BA44" s="226" t="s">
        <v>5993</v>
      </c>
      <c r="BB44" s="104">
        <v>27</v>
      </c>
      <c r="BC44" s="104">
        <v>5</v>
      </c>
      <c r="BD44" s="105">
        <v>1</v>
      </c>
      <c r="BO44" s="5"/>
      <c r="BP44" s="5"/>
      <c r="BQ44" s="5"/>
      <c r="BX44"/>
      <c r="BY44"/>
      <c r="BZ44"/>
    </row>
    <row r="45" spans="1:78" x14ac:dyDescent="0.25">
      <c r="A45" s="130" t="s">
        <v>5562</v>
      </c>
      <c r="B45" s="124">
        <v>35.5</v>
      </c>
      <c r="C45" s="124">
        <v>2.5</v>
      </c>
      <c r="D45" s="159">
        <v>1</v>
      </c>
      <c r="E45" s="124">
        <v>35.5</v>
      </c>
      <c r="F45" s="124">
        <v>35.5</v>
      </c>
      <c r="G45" s="124">
        <v>35.5</v>
      </c>
      <c r="H45" s="125">
        <v>200</v>
      </c>
      <c r="J45" s="130" t="s">
        <v>6454</v>
      </c>
      <c r="K45" s="124">
        <v>32.5</v>
      </c>
      <c r="L45" s="124">
        <v>2.5</v>
      </c>
      <c r="M45" s="159">
        <v>1</v>
      </c>
      <c r="N45" s="124">
        <v>32.5</v>
      </c>
      <c r="O45" s="124">
        <v>32.5</v>
      </c>
      <c r="P45" s="124">
        <v>32.5</v>
      </c>
      <c r="Q45" s="125">
        <v>200</v>
      </c>
      <c r="R45" s="124">
        <v>4.5</v>
      </c>
      <c r="S45" s="124">
        <v>2.5</v>
      </c>
      <c r="T45" s="159">
        <v>1</v>
      </c>
      <c r="U45" s="124">
        <v>4.5</v>
      </c>
      <c r="V45" s="124">
        <v>4.5</v>
      </c>
      <c r="W45" s="124">
        <v>4.5</v>
      </c>
      <c r="X45" s="125">
        <v>200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 s="4"/>
      <c r="AP45" s="270"/>
      <c r="AQ45" s="226" t="s">
        <v>158</v>
      </c>
      <c r="AR45" s="104">
        <v>35.5</v>
      </c>
      <c r="AS45" s="104">
        <v>2.5</v>
      </c>
      <c r="AT45" s="105">
        <v>1</v>
      </c>
      <c r="AU45" s="104">
        <v>35.5</v>
      </c>
      <c r="AV45" s="104">
        <v>35.5</v>
      </c>
      <c r="AW45" s="104">
        <v>35.5</v>
      </c>
      <c r="AX45" s="105">
        <v>200</v>
      </c>
      <c r="AZ45" s="270"/>
      <c r="BA45" s="226" t="s">
        <v>477</v>
      </c>
      <c r="BB45" s="104">
        <v>165</v>
      </c>
      <c r="BC45" s="104">
        <v>5</v>
      </c>
      <c r="BD45" s="105">
        <v>1</v>
      </c>
      <c r="BO45" s="5"/>
      <c r="BP45" s="5"/>
      <c r="BQ45" s="5"/>
      <c r="BX45"/>
      <c r="BY45"/>
      <c r="BZ45"/>
    </row>
    <row r="46" spans="1:78" x14ac:dyDescent="0.25">
      <c r="A46" s="130" t="s">
        <v>13982</v>
      </c>
      <c r="B46" s="124">
        <v>35</v>
      </c>
      <c r="C46" s="124">
        <v>5</v>
      </c>
      <c r="D46" s="159">
        <v>1</v>
      </c>
      <c r="E46" s="124">
        <v>35</v>
      </c>
      <c r="F46" s="124">
        <v>35</v>
      </c>
      <c r="G46" s="124">
        <v>35</v>
      </c>
      <c r="H46" s="125">
        <v>400</v>
      </c>
      <c r="J46" s="130" t="s">
        <v>9272</v>
      </c>
      <c r="K46" s="124">
        <v>36.5</v>
      </c>
      <c r="L46" s="124">
        <v>2.5</v>
      </c>
      <c r="M46" s="159">
        <v>1</v>
      </c>
      <c r="N46" s="124">
        <v>36.5</v>
      </c>
      <c r="O46" s="124">
        <v>36.5</v>
      </c>
      <c r="P46" s="124">
        <v>36.5</v>
      </c>
      <c r="Q46" s="125">
        <v>200</v>
      </c>
      <c r="R46" s="124"/>
      <c r="S46" s="124"/>
      <c r="T46" s="159"/>
      <c r="U46" s="124"/>
      <c r="V46" s="124"/>
      <c r="W46" s="124"/>
      <c r="X46" s="125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 s="4"/>
      <c r="AP46" s="270"/>
      <c r="AQ46" s="226" t="s">
        <v>684</v>
      </c>
      <c r="AR46" s="104">
        <v>-20.5</v>
      </c>
      <c r="AS46" s="104">
        <v>7.5</v>
      </c>
      <c r="AT46" s="105">
        <v>3</v>
      </c>
      <c r="AU46" s="104">
        <v>-6.833333333333333</v>
      </c>
      <c r="AV46" s="104">
        <v>-16.5</v>
      </c>
      <c r="AW46" s="104">
        <v>11.5</v>
      </c>
      <c r="AX46" s="105">
        <v>600</v>
      </c>
      <c r="AZ46" s="270"/>
      <c r="BA46" s="226" t="s">
        <v>1141</v>
      </c>
      <c r="BB46" s="104">
        <v>5.5</v>
      </c>
      <c r="BC46" s="104">
        <v>2.5</v>
      </c>
      <c r="BD46" s="105">
        <v>1</v>
      </c>
      <c r="BO46" s="5"/>
      <c r="BP46" s="5"/>
      <c r="BQ46" s="5"/>
      <c r="BX46"/>
      <c r="BY46"/>
      <c r="BZ46"/>
    </row>
    <row r="47" spans="1:78" x14ac:dyDescent="0.25">
      <c r="A47" s="130" t="s">
        <v>10861</v>
      </c>
      <c r="B47" s="124">
        <v>35</v>
      </c>
      <c r="C47" s="124">
        <v>5</v>
      </c>
      <c r="D47" s="159">
        <v>1</v>
      </c>
      <c r="E47" s="124">
        <v>35</v>
      </c>
      <c r="F47" s="124">
        <v>35</v>
      </c>
      <c r="G47" s="124">
        <v>35</v>
      </c>
      <c r="H47" s="125">
        <v>400</v>
      </c>
      <c r="J47" s="130" t="s">
        <v>5562</v>
      </c>
      <c r="K47" s="124">
        <v>35.5</v>
      </c>
      <c r="L47" s="124">
        <v>2.5</v>
      </c>
      <c r="M47" s="159">
        <v>1</v>
      </c>
      <c r="N47" s="124">
        <v>35.5</v>
      </c>
      <c r="O47" s="124">
        <v>35.5</v>
      </c>
      <c r="P47" s="124">
        <v>35.5</v>
      </c>
      <c r="Q47" s="125">
        <v>200</v>
      </c>
      <c r="R47" s="124"/>
      <c r="S47" s="124"/>
      <c r="T47" s="159"/>
      <c r="U47" s="124"/>
      <c r="V47" s="124"/>
      <c r="W47" s="124"/>
      <c r="X47" s="125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 s="4"/>
      <c r="AP47" s="269" t="s">
        <v>78</v>
      </c>
      <c r="AQ47" s="226" t="s">
        <v>2065</v>
      </c>
      <c r="AR47" s="104">
        <v>12.5</v>
      </c>
      <c r="AS47" s="104">
        <v>2.5</v>
      </c>
      <c r="AT47" s="105">
        <v>1</v>
      </c>
      <c r="AU47" s="104">
        <v>12.5</v>
      </c>
      <c r="AV47" s="104">
        <v>12.5</v>
      </c>
      <c r="AW47" s="104">
        <v>12.5</v>
      </c>
      <c r="AX47" s="105">
        <v>200</v>
      </c>
      <c r="AZ47" s="270"/>
      <c r="BA47" s="226" t="s">
        <v>159</v>
      </c>
      <c r="BB47" s="104">
        <v>103</v>
      </c>
      <c r="BC47" s="104">
        <v>5</v>
      </c>
      <c r="BD47" s="105">
        <v>1</v>
      </c>
      <c r="BO47" s="5"/>
      <c r="BP47" s="5"/>
      <c r="BQ47" s="5"/>
      <c r="BX47"/>
      <c r="BY47"/>
      <c r="BZ47"/>
    </row>
    <row r="48" spans="1:78" x14ac:dyDescent="0.25">
      <c r="A48" s="130" t="s">
        <v>3354</v>
      </c>
      <c r="B48" s="124">
        <v>27</v>
      </c>
      <c r="C48" s="124">
        <v>5</v>
      </c>
      <c r="D48" s="159">
        <v>1</v>
      </c>
      <c r="E48" s="124">
        <v>27</v>
      </c>
      <c r="F48" s="124">
        <v>27</v>
      </c>
      <c r="G48" s="124">
        <v>27</v>
      </c>
      <c r="H48" s="125">
        <v>400</v>
      </c>
      <c r="J48" s="130" t="s">
        <v>13982</v>
      </c>
      <c r="K48" s="124">
        <v>35</v>
      </c>
      <c r="L48" s="124">
        <v>5</v>
      </c>
      <c r="M48" s="159">
        <v>1</v>
      </c>
      <c r="N48" s="124">
        <v>35</v>
      </c>
      <c r="O48" s="124">
        <v>35</v>
      </c>
      <c r="P48" s="124">
        <v>35</v>
      </c>
      <c r="Q48" s="125">
        <v>400</v>
      </c>
      <c r="R48" s="124"/>
      <c r="S48" s="124"/>
      <c r="T48" s="159"/>
      <c r="U48" s="124"/>
      <c r="V48" s="124"/>
      <c r="W48" s="124"/>
      <c r="X48" s="125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 s="4"/>
      <c r="AP48" s="270"/>
      <c r="AQ48" s="226" t="s">
        <v>199</v>
      </c>
      <c r="AR48" s="104">
        <v>-85</v>
      </c>
      <c r="AS48" s="104">
        <v>20</v>
      </c>
      <c r="AT48" s="105">
        <v>4</v>
      </c>
      <c r="AU48" s="104">
        <v>-21.25</v>
      </c>
      <c r="AV48" s="104">
        <v>-127.5</v>
      </c>
      <c r="AW48" s="104">
        <v>53.5</v>
      </c>
      <c r="AX48" s="105">
        <v>1600</v>
      </c>
      <c r="AZ48" s="270"/>
      <c r="BA48" s="226" t="s">
        <v>7100</v>
      </c>
      <c r="BB48" s="104">
        <v>-30.5</v>
      </c>
      <c r="BC48" s="104">
        <v>2.5</v>
      </c>
      <c r="BD48" s="105">
        <v>1</v>
      </c>
      <c r="BO48" s="5"/>
      <c r="BP48" s="5"/>
      <c r="BQ48" s="5"/>
      <c r="BX48"/>
      <c r="BY48"/>
      <c r="BZ48"/>
    </row>
    <row r="49" spans="1:77" x14ac:dyDescent="0.25">
      <c r="A49" s="130" t="s">
        <v>1737</v>
      </c>
      <c r="B49" s="124">
        <v>27</v>
      </c>
      <c r="C49" s="124">
        <v>5</v>
      </c>
      <c r="D49" s="159">
        <v>2</v>
      </c>
      <c r="E49" s="124">
        <v>13.5</v>
      </c>
      <c r="F49" s="124">
        <v>13.5</v>
      </c>
      <c r="G49" s="124">
        <v>13.5</v>
      </c>
      <c r="H49" s="125">
        <v>400</v>
      </c>
      <c r="J49" s="130" t="s">
        <v>10861</v>
      </c>
      <c r="K49" s="124">
        <v>35</v>
      </c>
      <c r="L49" s="124">
        <v>5</v>
      </c>
      <c r="M49" s="159">
        <v>1</v>
      </c>
      <c r="N49" s="124">
        <v>35</v>
      </c>
      <c r="O49" s="124">
        <v>35</v>
      </c>
      <c r="P49" s="124">
        <v>35</v>
      </c>
      <c r="Q49" s="125">
        <v>400</v>
      </c>
      <c r="R49" s="124"/>
      <c r="S49" s="124"/>
      <c r="T49" s="159"/>
      <c r="U49" s="124"/>
      <c r="V49" s="124"/>
      <c r="W49" s="124"/>
      <c r="X49" s="125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 s="4"/>
      <c r="AP49" s="270"/>
      <c r="AQ49" s="226" t="s">
        <v>107</v>
      </c>
      <c r="AR49" s="104">
        <v>40.5</v>
      </c>
      <c r="AS49" s="104">
        <v>2.5</v>
      </c>
      <c r="AT49" s="105">
        <v>1</v>
      </c>
      <c r="AU49" s="104">
        <v>40.5</v>
      </c>
      <c r="AV49" s="104">
        <v>40.5</v>
      </c>
      <c r="AW49" s="104">
        <v>40.5</v>
      </c>
      <c r="AX49" s="105">
        <v>200</v>
      </c>
      <c r="AZ49" s="270"/>
      <c r="BA49" s="226" t="s">
        <v>2344</v>
      </c>
      <c r="BB49" s="104">
        <v>-37</v>
      </c>
      <c r="BC49" s="104">
        <v>5</v>
      </c>
      <c r="BD49" s="105">
        <v>2</v>
      </c>
      <c r="BO49" s="5"/>
      <c r="BP49" s="5"/>
      <c r="BQ49" s="5"/>
      <c r="BX49"/>
      <c r="BY49"/>
    </row>
    <row r="50" spans="1:77" x14ac:dyDescent="0.25">
      <c r="A50" s="130" t="s">
        <v>1088</v>
      </c>
      <c r="B50" s="124">
        <v>23.5</v>
      </c>
      <c r="C50" s="124">
        <v>2.5</v>
      </c>
      <c r="D50" s="159">
        <v>1</v>
      </c>
      <c r="E50" s="124">
        <v>23.5</v>
      </c>
      <c r="F50" s="124">
        <v>23.5</v>
      </c>
      <c r="G50" s="124">
        <v>23.5</v>
      </c>
      <c r="H50" s="125">
        <v>200</v>
      </c>
      <c r="J50" s="130" t="s">
        <v>3354</v>
      </c>
      <c r="K50" s="124">
        <v>27</v>
      </c>
      <c r="L50" s="124">
        <v>5</v>
      </c>
      <c r="M50" s="159">
        <v>1</v>
      </c>
      <c r="N50" s="124">
        <v>27</v>
      </c>
      <c r="O50" s="124">
        <v>27</v>
      </c>
      <c r="P50" s="124">
        <v>27</v>
      </c>
      <c r="Q50" s="125">
        <v>400</v>
      </c>
      <c r="R50" s="124"/>
      <c r="S50" s="124"/>
      <c r="T50" s="159"/>
      <c r="U50" s="124"/>
      <c r="V50" s="124"/>
      <c r="W50" s="124"/>
      <c r="X50" s="125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 s="4"/>
      <c r="AP50" s="270"/>
      <c r="AQ50" s="226" t="s">
        <v>84</v>
      </c>
      <c r="AR50" s="104">
        <v>79.5</v>
      </c>
      <c r="AS50" s="104">
        <v>2.5</v>
      </c>
      <c r="AT50" s="105">
        <v>1</v>
      </c>
      <c r="AU50" s="104">
        <v>79.5</v>
      </c>
      <c r="AV50" s="104">
        <v>79.5</v>
      </c>
      <c r="AW50" s="104">
        <v>79.5</v>
      </c>
      <c r="AX50" s="105">
        <v>200</v>
      </c>
      <c r="AZ50" s="270"/>
      <c r="BA50" s="226" t="s">
        <v>675</v>
      </c>
      <c r="BB50" s="104">
        <v>-6.5</v>
      </c>
      <c r="BC50" s="104">
        <v>2.5</v>
      </c>
      <c r="BD50" s="105">
        <v>1</v>
      </c>
      <c r="BO50" s="5"/>
      <c r="BP50" s="5"/>
      <c r="BQ50" s="5"/>
      <c r="BX50"/>
      <c r="BY50"/>
    </row>
    <row r="51" spans="1:77" x14ac:dyDescent="0.25">
      <c r="A51" s="130" t="s">
        <v>5705</v>
      </c>
      <c r="B51" s="124">
        <v>21</v>
      </c>
      <c r="C51" s="124">
        <v>15</v>
      </c>
      <c r="D51" s="159">
        <v>6</v>
      </c>
      <c r="E51" s="124">
        <v>3.5</v>
      </c>
      <c r="F51" s="124">
        <v>-15.5</v>
      </c>
      <c r="G51" s="124">
        <v>37.5</v>
      </c>
      <c r="H51" s="125">
        <v>1200</v>
      </c>
      <c r="J51" s="130" t="s">
        <v>1737</v>
      </c>
      <c r="K51" s="124">
        <v>27</v>
      </c>
      <c r="L51" s="124">
        <v>5</v>
      </c>
      <c r="M51" s="159">
        <v>2</v>
      </c>
      <c r="N51" s="124">
        <v>13.5</v>
      </c>
      <c r="O51" s="124">
        <v>13.5</v>
      </c>
      <c r="P51" s="124">
        <v>13.5</v>
      </c>
      <c r="Q51" s="125">
        <v>400</v>
      </c>
      <c r="R51" s="124"/>
      <c r="S51" s="124"/>
      <c r="T51" s="159"/>
      <c r="U51" s="124"/>
      <c r="V51" s="124"/>
      <c r="W51" s="124"/>
      <c r="X51" s="125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 s="4"/>
      <c r="AP51" s="270"/>
      <c r="AQ51" s="226" t="s">
        <v>895</v>
      </c>
      <c r="AR51" s="104">
        <v>37</v>
      </c>
      <c r="AS51" s="104">
        <v>5</v>
      </c>
      <c r="AT51" s="105">
        <v>2</v>
      </c>
      <c r="AU51" s="104">
        <v>18.5</v>
      </c>
      <c r="AV51" s="104">
        <v>4.5</v>
      </c>
      <c r="AW51" s="104">
        <v>32.5</v>
      </c>
      <c r="AX51" s="105">
        <v>400</v>
      </c>
      <c r="AZ51" s="270"/>
      <c r="BA51" s="226" t="s">
        <v>70</v>
      </c>
      <c r="BB51" s="104">
        <v>-4.5</v>
      </c>
      <c r="BC51" s="104">
        <v>2.5</v>
      </c>
      <c r="BD51" s="105">
        <v>1</v>
      </c>
      <c r="BO51" s="5"/>
      <c r="BP51" s="5"/>
      <c r="BQ51" s="5"/>
      <c r="BX51"/>
      <c r="BY51"/>
    </row>
    <row r="52" spans="1:77" x14ac:dyDescent="0.25">
      <c r="A52" s="130" t="s">
        <v>3640</v>
      </c>
      <c r="B52" s="124">
        <v>19.5</v>
      </c>
      <c r="C52" s="124">
        <v>2.5</v>
      </c>
      <c r="D52" s="159">
        <v>1</v>
      </c>
      <c r="E52" s="124">
        <v>19.5</v>
      </c>
      <c r="F52" s="124">
        <v>19.5</v>
      </c>
      <c r="G52" s="124">
        <v>19.5</v>
      </c>
      <c r="H52" s="125">
        <v>200</v>
      </c>
      <c r="J52" s="130" t="s">
        <v>1088</v>
      </c>
      <c r="K52" s="124">
        <v>23.5</v>
      </c>
      <c r="L52" s="124">
        <v>2.5</v>
      </c>
      <c r="M52" s="159">
        <v>1</v>
      </c>
      <c r="N52" s="124">
        <v>23.5</v>
      </c>
      <c r="O52" s="124">
        <v>23.5</v>
      </c>
      <c r="P52" s="124">
        <v>23.5</v>
      </c>
      <c r="Q52" s="125">
        <v>200</v>
      </c>
      <c r="R52" s="124"/>
      <c r="S52" s="124"/>
      <c r="T52" s="159"/>
      <c r="U52" s="124"/>
      <c r="V52" s="124"/>
      <c r="W52" s="124"/>
      <c r="X52" s="125"/>
      <c r="Z52" s="5"/>
      <c r="AA52" s="5"/>
      <c r="AB52" s="5"/>
      <c r="AC52" s="5"/>
      <c r="AD52" s="5"/>
      <c r="AE52" s="5"/>
      <c r="AF52" s="5"/>
      <c r="AG52" s="5"/>
      <c r="AH52" s="5"/>
      <c r="AO52" s="4"/>
      <c r="AP52" s="270"/>
      <c r="AQ52" s="226" t="s">
        <v>113</v>
      </c>
      <c r="AR52" s="104">
        <v>142</v>
      </c>
      <c r="AS52" s="104">
        <v>10</v>
      </c>
      <c r="AT52" s="105">
        <v>4</v>
      </c>
      <c r="AU52" s="104">
        <v>35.5</v>
      </c>
      <c r="AV52" s="104">
        <v>18.5</v>
      </c>
      <c r="AW52" s="104">
        <v>59.5</v>
      </c>
      <c r="AX52" s="105">
        <v>800</v>
      </c>
      <c r="AZ52" s="270"/>
      <c r="BA52" s="226" t="s">
        <v>3457</v>
      </c>
      <c r="BB52" s="104">
        <v>119</v>
      </c>
      <c r="BC52" s="104">
        <v>5</v>
      </c>
      <c r="BD52" s="105">
        <v>1</v>
      </c>
      <c r="BO52" s="5"/>
      <c r="BP52" s="5"/>
      <c r="BQ52" s="5"/>
      <c r="BX52"/>
      <c r="BY52"/>
    </row>
    <row r="53" spans="1:77" x14ac:dyDescent="0.25">
      <c r="A53" s="130" t="s">
        <v>1977</v>
      </c>
      <c r="B53" s="124">
        <v>15.5</v>
      </c>
      <c r="C53" s="124">
        <v>7.5</v>
      </c>
      <c r="D53" s="159">
        <v>3</v>
      </c>
      <c r="E53" s="124">
        <v>5.166666666666667</v>
      </c>
      <c r="F53" s="124">
        <v>-9.5</v>
      </c>
      <c r="G53" s="124">
        <v>20.5</v>
      </c>
      <c r="H53" s="125">
        <v>600</v>
      </c>
      <c r="J53" s="130" t="s">
        <v>5705</v>
      </c>
      <c r="K53" s="124">
        <v>-29</v>
      </c>
      <c r="L53" s="124">
        <v>5</v>
      </c>
      <c r="M53" s="159">
        <v>2</v>
      </c>
      <c r="N53" s="124">
        <v>-14.5</v>
      </c>
      <c r="O53" s="124">
        <v>-15.5</v>
      </c>
      <c r="P53" s="124">
        <v>-13.5</v>
      </c>
      <c r="Q53" s="125">
        <v>400</v>
      </c>
      <c r="R53" s="124">
        <v>50</v>
      </c>
      <c r="S53" s="124">
        <v>10</v>
      </c>
      <c r="T53" s="159">
        <v>4</v>
      </c>
      <c r="U53" s="124">
        <v>12.5</v>
      </c>
      <c r="V53" s="124">
        <v>-6.5</v>
      </c>
      <c r="W53" s="124">
        <v>37.5</v>
      </c>
      <c r="X53" s="125">
        <v>800</v>
      </c>
      <c r="Z53" s="5"/>
      <c r="AA53" s="5"/>
      <c r="AB53" s="5"/>
      <c r="AC53" s="5"/>
      <c r="AD53" s="5"/>
      <c r="AE53" s="5"/>
      <c r="AF53" s="5"/>
      <c r="AG53" s="5"/>
      <c r="AH53" s="5"/>
      <c r="AO53" s="4"/>
      <c r="AP53" s="270"/>
      <c r="AQ53" s="226" t="s">
        <v>848</v>
      </c>
      <c r="AR53" s="104">
        <v>-14</v>
      </c>
      <c r="AS53" s="104">
        <v>10</v>
      </c>
      <c r="AT53" s="105">
        <v>4</v>
      </c>
      <c r="AU53" s="104">
        <v>-3.5</v>
      </c>
      <c r="AV53" s="104">
        <v>-9.5</v>
      </c>
      <c r="AW53" s="104">
        <v>10.5</v>
      </c>
      <c r="AX53" s="105">
        <v>800</v>
      </c>
      <c r="AZ53" s="270"/>
      <c r="BA53" s="226" t="s">
        <v>3331</v>
      </c>
      <c r="BB53" s="104">
        <v>-54.84</v>
      </c>
      <c r="BC53" s="104">
        <v>5.8944999999999999</v>
      </c>
      <c r="BD53" s="105">
        <v>2</v>
      </c>
      <c r="BO53" s="5"/>
      <c r="BP53" s="5"/>
      <c r="BQ53" s="5"/>
      <c r="BX53"/>
      <c r="BY53"/>
    </row>
    <row r="54" spans="1:77" x14ac:dyDescent="0.25">
      <c r="A54" s="130" t="s">
        <v>5452</v>
      </c>
      <c r="B54" s="124">
        <v>12.5</v>
      </c>
      <c r="C54" s="124">
        <v>2.5</v>
      </c>
      <c r="D54" s="159">
        <v>1</v>
      </c>
      <c r="E54" s="124">
        <v>12.5</v>
      </c>
      <c r="F54" s="124">
        <v>12.5</v>
      </c>
      <c r="G54" s="124">
        <v>12.5</v>
      </c>
      <c r="H54" s="125">
        <v>200</v>
      </c>
      <c r="J54" s="130" t="s">
        <v>3640</v>
      </c>
      <c r="K54" s="124">
        <v>19.5</v>
      </c>
      <c r="L54" s="124">
        <v>2.5</v>
      </c>
      <c r="M54" s="159">
        <v>1</v>
      </c>
      <c r="N54" s="124">
        <v>19.5</v>
      </c>
      <c r="O54" s="124">
        <v>19.5</v>
      </c>
      <c r="P54" s="124">
        <v>19.5</v>
      </c>
      <c r="Q54" s="125">
        <v>200</v>
      </c>
      <c r="R54" s="124"/>
      <c r="S54" s="124"/>
      <c r="T54" s="159"/>
      <c r="U54" s="124"/>
      <c r="V54" s="124"/>
      <c r="W54" s="124"/>
      <c r="X54" s="125"/>
      <c r="Z54" s="5"/>
      <c r="AA54" s="5"/>
      <c r="AB54" s="5"/>
      <c r="AC54" s="5"/>
      <c r="AD54" s="5"/>
      <c r="AE54" s="5"/>
      <c r="AF54" s="5"/>
      <c r="AG54" s="5"/>
      <c r="AH54" s="5"/>
      <c r="AO54" s="4"/>
      <c r="AP54" s="270"/>
      <c r="AQ54" s="226" t="s">
        <v>1802</v>
      </c>
      <c r="AR54" s="104">
        <v>-22.5</v>
      </c>
      <c r="AS54" s="104">
        <v>2.5</v>
      </c>
      <c r="AT54" s="105">
        <v>1</v>
      </c>
      <c r="AU54" s="104">
        <v>-22.5</v>
      </c>
      <c r="AV54" s="104">
        <v>-22.5</v>
      </c>
      <c r="AW54" s="104">
        <v>-22.5</v>
      </c>
      <c r="AX54" s="105">
        <v>200</v>
      </c>
      <c r="AZ54" s="270"/>
      <c r="BA54" s="226" t="s">
        <v>453</v>
      </c>
      <c r="BB54" s="104">
        <v>-510</v>
      </c>
      <c r="BC54" s="104">
        <v>5</v>
      </c>
      <c r="BD54" s="105">
        <v>2</v>
      </c>
      <c r="BX54"/>
      <c r="BY54"/>
    </row>
    <row r="55" spans="1:77" x14ac:dyDescent="0.25">
      <c r="A55" s="130" t="s">
        <v>13942</v>
      </c>
      <c r="B55" s="124">
        <v>11.5</v>
      </c>
      <c r="C55" s="124">
        <v>2.5</v>
      </c>
      <c r="D55" s="159">
        <v>1</v>
      </c>
      <c r="E55" s="124">
        <v>11.5</v>
      </c>
      <c r="F55" s="124">
        <v>11.5</v>
      </c>
      <c r="G55" s="124">
        <v>11.5</v>
      </c>
      <c r="H55" s="125">
        <v>200</v>
      </c>
      <c r="J55" s="130" t="s">
        <v>1977</v>
      </c>
      <c r="K55" s="124">
        <v>15.5</v>
      </c>
      <c r="L55" s="124">
        <v>7.5</v>
      </c>
      <c r="M55" s="159">
        <v>3</v>
      </c>
      <c r="N55" s="124">
        <v>5.166666666666667</v>
      </c>
      <c r="O55" s="124">
        <v>-9.5</v>
      </c>
      <c r="P55" s="124">
        <v>20.5</v>
      </c>
      <c r="Q55" s="125">
        <v>600</v>
      </c>
      <c r="R55" s="124"/>
      <c r="S55" s="124"/>
      <c r="T55" s="159"/>
      <c r="U55" s="124"/>
      <c r="V55" s="124"/>
      <c r="W55" s="124"/>
      <c r="X55" s="125"/>
      <c r="Z55" s="5"/>
      <c r="AA55" s="5"/>
      <c r="AB55" s="5"/>
      <c r="AC55" s="5"/>
      <c r="AD55" s="5"/>
      <c r="AE55" s="5"/>
      <c r="AF55" s="5"/>
      <c r="AG55" s="5"/>
      <c r="AH55" s="5"/>
      <c r="AO55" s="4"/>
      <c r="AP55" s="270"/>
      <c r="AQ55" s="226" t="s">
        <v>695</v>
      </c>
      <c r="AR55" s="104">
        <v>43</v>
      </c>
      <c r="AS55" s="104">
        <v>30</v>
      </c>
      <c r="AT55" s="105">
        <v>5</v>
      </c>
      <c r="AU55" s="104">
        <v>8.6</v>
      </c>
      <c r="AV55" s="104">
        <v>-45</v>
      </c>
      <c r="AW55" s="104">
        <v>142.5</v>
      </c>
      <c r="AX55" s="105">
        <v>2400</v>
      </c>
      <c r="AZ55" s="270"/>
      <c r="BA55" s="226" t="s">
        <v>593</v>
      </c>
      <c r="BB55" s="104">
        <v>47.5</v>
      </c>
      <c r="BC55" s="104">
        <v>7.5</v>
      </c>
      <c r="BD55" s="105">
        <v>3</v>
      </c>
      <c r="BX55"/>
      <c r="BY55"/>
    </row>
    <row r="56" spans="1:77" x14ac:dyDescent="0.25">
      <c r="A56" s="130" t="s">
        <v>5004</v>
      </c>
      <c r="B56" s="124">
        <v>11</v>
      </c>
      <c r="C56" s="124">
        <v>5</v>
      </c>
      <c r="D56" s="159">
        <v>1</v>
      </c>
      <c r="E56" s="124">
        <v>11</v>
      </c>
      <c r="F56" s="124">
        <v>11</v>
      </c>
      <c r="G56" s="124">
        <v>11</v>
      </c>
      <c r="H56" s="125">
        <v>400</v>
      </c>
      <c r="J56" s="130" t="s">
        <v>5452</v>
      </c>
      <c r="K56" s="124">
        <v>12.5</v>
      </c>
      <c r="L56" s="124">
        <v>2.5</v>
      </c>
      <c r="M56" s="159">
        <v>1</v>
      </c>
      <c r="N56" s="124">
        <v>12.5</v>
      </c>
      <c r="O56" s="124">
        <v>12.5</v>
      </c>
      <c r="P56" s="124">
        <v>12.5</v>
      </c>
      <c r="Q56" s="125">
        <v>200</v>
      </c>
      <c r="R56" s="124"/>
      <c r="S56" s="124"/>
      <c r="T56" s="159"/>
      <c r="U56" s="124"/>
      <c r="V56" s="124"/>
      <c r="W56" s="124"/>
      <c r="X56" s="125"/>
      <c r="Z56" s="5"/>
      <c r="AA56" s="5"/>
      <c r="AB56" s="5"/>
      <c r="AC56" s="5"/>
      <c r="AD56" s="5"/>
      <c r="AE56" s="5"/>
      <c r="AF56" s="5"/>
      <c r="AG56" s="5"/>
      <c r="AH56" s="5"/>
      <c r="AO56" s="4"/>
      <c r="AP56" s="270"/>
      <c r="AQ56" s="226" t="s">
        <v>586</v>
      </c>
      <c r="AR56" s="104">
        <v>-14.5</v>
      </c>
      <c r="AS56" s="104">
        <v>2.5</v>
      </c>
      <c r="AT56" s="105">
        <v>1</v>
      </c>
      <c r="AU56" s="104">
        <v>-14.5</v>
      </c>
      <c r="AV56" s="104">
        <v>-14.5</v>
      </c>
      <c r="AW56" s="104">
        <v>-14.5</v>
      </c>
      <c r="AX56" s="105">
        <v>200</v>
      </c>
      <c r="AZ56" s="226" t="s">
        <v>13964</v>
      </c>
      <c r="BA56" s="226" t="s">
        <v>13964</v>
      </c>
      <c r="BB56" s="104">
        <v>59.5</v>
      </c>
      <c r="BC56" s="104">
        <v>77.5</v>
      </c>
      <c r="BD56" s="105">
        <v>19</v>
      </c>
      <c r="BX56"/>
      <c r="BY56"/>
    </row>
    <row r="57" spans="1:77" x14ac:dyDescent="0.25">
      <c r="A57" s="130" t="s">
        <v>1306</v>
      </c>
      <c r="B57" s="124">
        <v>10.5</v>
      </c>
      <c r="C57" s="124">
        <v>2.5</v>
      </c>
      <c r="D57" s="159">
        <v>1</v>
      </c>
      <c r="E57" s="124">
        <v>10.5</v>
      </c>
      <c r="F57" s="124">
        <v>10.5</v>
      </c>
      <c r="G57" s="124">
        <v>10.5</v>
      </c>
      <c r="H57" s="125">
        <v>200</v>
      </c>
      <c r="J57" s="130" t="s">
        <v>13942</v>
      </c>
      <c r="K57" s="124">
        <v>11.5</v>
      </c>
      <c r="L57" s="124">
        <v>2.5</v>
      </c>
      <c r="M57" s="159">
        <v>1</v>
      </c>
      <c r="N57" s="124">
        <v>11.5</v>
      </c>
      <c r="O57" s="124">
        <v>11.5</v>
      </c>
      <c r="P57" s="124">
        <v>11.5</v>
      </c>
      <c r="Q57" s="125">
        <v>200</v>
      </c>
      <c r="R57" s="124"/>
      <c r="S57" s="124"/>
      <c r="T57" s="159"/>
      <c r="U57" s="124"/>
      <c r="V57" s="124"/>
      <c r="W57" s="124"/>
      <c r="X57" s="125"/>
      <c r="Z57" s="5"/>
      <c r="AA57" s="5"/>
      <c r="AB57" s="5"/>
      <c r="AC57" s="5"/>
      <c r="AD57" s="5"/>
      <c r="AE57" s="5"/>
      <c r="AF57" s="5"/>
      <c r="AG57" s="5"/>
      <c r="AH57" s="5"/>
      <c r="AO57" s="4"/>
      <c r="AP57" s="270"/>
      <c r="AQ57" s="226" t="s">
        <v>1491</v>
      </c>
      <c r="AR57" s="104">
        <v>-0.5</v>
      </c>
      <c r="AS57" s="104">
        <v>2.5</v>
      </c>
      <c r="AT57" s="105">
        <v>1</v>
      </c>
      <c r="AU57" s="104">
        <v>-0.5</v>
      </c>
      <c r="AV57" s="104">
        <v>-0.5</v>
      </c>
      <c r="AW57" s="104">
        <v>-0.5</v>
      </c>
      <c r="AX57" s="105">
        <v>200</v>
      </c>
      <c r="AZ57" s="269" t="s">
        <v>188</v>
      </c>
      <c r="BA57" s="226" t="s">
        <v>189</v>
      </c>
      <c r="BB57" s="104">
        <v>15.5</v>
      </c>
      <c r="BC57" s="104">
        <v>7.5</v>
      </c>
      <c r="BD57" s="105">
        <v>3</v>
      </c>
      <c r="BX57"/>
      <c r="BY57"/>
    </row>
    <row r="58" spans="1:77" x14ac:dyDescent="0.25">
      <c r="A58" s="130" t="s">
        <v>4886</v>
      </c>
      <c r="B58" s="124">
        <v>10.5</v>
      </c>
      <c r="C58" s="124">
        <v>2.5</v>
      </c>
      <c r="D58" s="159">
        <v>1</v>
      </c>
      <c r="E58" s="124">
        <v>10.5</v>
      </c>
      <c r="F58" s="124">
        <v>10.5</v>
      </c>
      <c r="G58" s="124">
        <v>10.5</v>
      </c>
      <c r="H58" s="125">
        <v>200</v>
      </c>
      <c r="J58" s="130" t="s">
        <v>5004</v>
      </c>
      <c r="K58" s="124">
        <v>11</v>
      </c>
      <c r="L58" s="124">
        <v>5</v>
      </c>
      <c r="M58" s="159">
        <v>1</v>
      </c>
      <c r="N58" s="124">
        <v>11</v>
      </c>
      <c r="O58" s="124">
        <v>11</v>
      </c>
      <c r="P58" s="124">
        <v>11</v>
      </c>
      <c r="Q58" s="125">
        <v>400</v>
      </c>
      <c r="R58" s="124"/>
      <c r="S58" s="124"/>
      <c r="T58" s="159"/>
      <c r="U58" s="124"/>
      <c r="V58" s="124"/>
      <c r="W58" s="124"/>
      <c r="X58" s="125"/>
      <c r="Z58" s="5"/>
      <c r="AA58" s="5"/>
      <c r="AB58" s="5"/>
      <c r="AC58" s="5"/>
      <c r="AD58" s="5"/>
      <c r="AE58" s="5"/>
      <c r="AF58" s="5"/>
      <c r="AG58" s="5"/>
      <c r="AH58" s="5"/>
      <c r="AO58" s="4"/>
      <c r="AP58" s="270"/>
      <c r="AQ58" s="226" t="s">
        <v>2660</v>
      </c>
      <c r="AR58" s="104">
        <v>502.5</v>
      </c>
      <c r="AS58" s="104">
        <v>12.5</v>
      </c>
      <c r="AT58" s="105">
        <v>1</v>
      </c>
      <c r="AU58" s="104">
        <v>502.5</v>
      </c>
      <c r="AV58" s="104">
        <v>502.5</v>
      </c>
      <c r="AW58" s="104">
        <v>502.5</v>
      </c>
      <c r="AX58" s="105">
        <v>1000</v>
      </c>
      <c r="AZ58" s="270"/>
      <c r="BA58" s="226" t="s">
        <v>202</v>
      </c>
      <c r="BB58" s="104">
        <v>23.5</v>
      </c>
      <c r="BC58" s="104">
        <v>2.5</v>
      </c>
      <c r="BD58" s="105">
        <v>1</v>
      </c>
      <c r="BX58"/>
      <c r="BY58"/>
    </row>
    <row r="59" spans="1:77" x14ac:dyDescent="0.25">
      <c r="A59" s="130" t="s">
        <v>117</v>
      </c>
      <c r="B59" s="124">
        <v>9.5</v>
      </c>
      <c r="C59" s="124">
        <v>7.5</v>
      </c>
      <c r="D59" s="159">
        <v>3</v>
      </c>
      <c r="E59" s="124">
        <v>3.1666666666666665</v>
      </c>
      <c r="F59" s="124">
        <v>-86.5</v>
      </c>
      <c r="G59" s="124">
        <v>48.5</v>
      </c>
      <c r="H59" s="125">
        <v>600</v>
      </c>
      <c r="J59" s="130" t="s">
        <v>1306</v>
      </c>
      <c r="K59" s="124">
        <v>10.5</v>
      </c>
      <c r="L59" s="124">
        <v>2.5</v>
      </c>
      <c r="M59" s="159">
        <v>1</v>
      </c>
      <c r="N59" s="124">
        <v>10.5</v>
      </c>
      <c r="O59" s="124">
        <v>10.5</v>
      </c>
      <c r="P59" s="124">
        <v>10.5</v>
      </c>
      <c r="Q59" s="125">
        <v>200</v>
      </c>
      <c r="R59" s="124"/>
      <c r="S59" s="124"/>
      <c r="T59" s="159"/>
      <c r="U59" s="124"/>
      <c r="V59" s="124"/>
      <c r="W59" s="124"/>
      <c r="X59" s="125"/>
      <c r="Z59" s="5"/>
      <c r="AA59" s="5"/>
      <c r="AB59" s="5"/>
      <c r="AC59" s="5"/>
      <c r="AD59" s="5"/>
      <c r="AE59" s="5"/>
      <c r="AF59" s="5"/>
      <c r="AG59" s="5"/>
      <c r="AH59" s="5"/>
      <c r="AO59" s="4"/>
      <c r="AP59" s="270"/>
      <c r="AQ59" s="226" t="s">
        <v>2504</v>
      </c>
      <c r="AR59" s="104">
        <v>46.5</v>
      </c>
      <c r="AS59" s="104">
        <v>12.5</v>
      </c>
      <c r="AT59" s="105">
        <v>4</v>
      </c>
      <c r="AU59" s="104">
        <v>11.625</v>
      </c>
      <c r="AV59" s="104">
        <v>9</v>
      </c>
      <c r="AW59" s="104">
        <v>15.5</v>
      </c>
      <c r="AX59" s="105">
        <v>1000</v>
      </c>
      <c r="AZ59" s="271" t="s">
        <v>12031</v>
      </c>
      <c r="BA59" s="272"/>
      <c r="BB59" s="106">
        <v>2264.66</v>
      </c>
      <c r="BC59" s="106">
        <v>713.39449999999999</v>
      </c>
      <c r="BD59" s="107">
        <v>196</v>
      </c>
      <c r="BX59"/>
      <c r="BY59"/>
    </row>
    <row r="60" spans="1:77" x14ac:dyDescent="0.25">
      <c r="A60" s="130" t="s">
        <v>2502</v>
      </c>
      <c r="B60" s="124">
        <v>9</v>
      </c>
      <c r="C60" s="124">
        <v>5</v>
      </c>
      <c r="D60" s="159">
        <v>1</v>
      </c>
      <c r="E60" s="124">
        <v>9</v>
      </c>
      <c r="F60" s="124">
        <v>9</v>
      </c>
      <c r="G60" s="124">
        <v>9</v>
      </c>
      <c r="H60" s="125">
        <v>400</v>
      </c>
      <c r="J60" s="130" t="s">
        <v>4886</v>
      </c>
      <c r="K60" s="124">
        <v>10.5</v>
      </c>
      <c r="L60" s="124">
        <v>2.5</v>
      </c>
      <c r="M60" s="159">
        <v>1</v>
      </c>
      <c r="N60" s="124">
        <v>10.5</v>
      </c>
      <c r="O60" s="124">
        <v>10.5</v>
      </c>
      <c r="P60" s="124">
        <v>10.5</v>
      </c>
      <c r="Q60" s="125">
        <v>200</v>
      </c>
      <c r="R60" s="124"/>
      <c r="S60" s="124"/>
      <c r="T60" s="159"/>
      <c r="U60" s="124"/>
      <c r="V60" s="124"/>
      <c r="W60" s="124"/>
      <c r="X60" s="125"/>
      <c r="Z60" s="5"/>
      <c r="AA60" s="5"/>
      <c r="AB60" s="5"/>
      <c r="AC60" s="5"/>
      <c r="AD60" s="5"/>
      <c r="AE60" s="5"/>
      <c r="AF60" s="5"/>
      <c r="AG60" s="5"/>
      <c r="AH60" s="5"/>
      <c r="AO60" s="4"/>
      <c r="AP60" s="270"/>
      <c r="AQ60" s="226" t="s">
        <v>998</v>
      </c>
      <c r="AR60" s="104">
        <v>42.5</v>
      </c>
      <c r="AS60" s="104">
        <v>2.5</v>
      </c>
      <c r="AT60" s="105">
        <v>1</v>
      </c>
      <c r="AU60" s="104">
        <v>42.5</v>
      </c>
      <c r="AV60" s="104">
        <v>42.5</v>
      </c>
      <c r="AW60" s="104">
        <v>42.5</v>
      </c>
      <c r="AX60" s="105">
        <v>200</v>
      </c>
      <c r="BX60"/>
      <c r="BY60"/>
    </row>
    <row r="61" spans="1:77" x14ac:dyDescent="0.25">
      <c r="A61" s="130" t="s">
        <v>13975</v>
      </c>
      <c r="B61" s="124">
        <v>9</v>
      </c>
      <c r="C61" s="124">
        <v>15</v>
      </c>
      <c r="D61" s="159">
        <v>2</v>
      </c>
      <c r="E61" s="124">
        <v>4.5</v>
      </c>
      <c r="F61" s="124">
        <v>-1.5</v>
      </c>
      <c r="G61" s="124">
        <v>10.5</v>
      </c>
      <c r="H61" s="125">
        <v>1200</v>
      </c>
      <c r="J61" s="130" t="s">
        <v>117</v>
      </c>
      <c r="K61" s="124">
        <v>9.5</v>
      </c>
      <c r="L61" s="124">
        <v>7.5</v>
      </c>
      <c r="M61" s="159">
        <v>3</v>
      </c>
      <c r="N61" s="124">
        <v>3.1666666666666665</v>
      </c>
      <c r="O61" s="124">
        <v>-86.5</v>
      </c>
      <c r="P61" s="124">
        <v>48.5</v>
      </c>
      <c r="Q61" s="125">
        <v>600</v>
      </c>
      <c r="R61" s="124"/>
      <c r="S61" s="124"/>
      <c r="T61" s="159"/>
      <c r="U61" s="124"/>
      <c r="V61" s="124"/>
      <c r="W61" s="124"/>
      <c r="X61" s="125"/>
      <c r="Z61" s="5"/>
      <c r="AA61" s="5"/>
      <c r="AB61" s="5"/>
      <c r="AC61" s="5"/>
      <c r="AD61" s="5"/>
      <c r="AE61" s="5"/>
      <c r="AF61" s="5"/>
      <c r="AG61" s="5"/>
      <c r="AH61" s="5"/>
      <c r="AO61" s="4"/>
      <c r="AP61" s="270"/>
      <c r="AQ61" s="226" t="s">
        <v>252</v>
      </c>
      <c r="AR61" s="104">
        <v>47.5</v>
      </c>
      <c r="AS61" s="104">
        <v>2.5</v>
      </c>
      <c r="AT61" s="105">
        <v>1</v>
      </c>
      <c r="AU61" s="104">
        <v>47.5</v>
      </c>
      <c r="AV61" s="104">
        <v>47.5</v>
      </c>
      <c r="AW61" s="104">
        <v>47.5</v>
      </c>
      <c r="AX61" s="105">
        <v>200</v>
      </c>
      <c r="BX61"/>
      <c r="BY61"/>
    </row>
    <row r="62" spans="1:77" x14ac:dyDescent="0.25">
      <c r="A62" s="130" t="s">
        <v>1784</v>
      </c>
      <c r="B62" s="124">
        <v>5.5</v>
      </c>
      <c r="C62" s="124">
        <v>2.5</v>
      </c>
      <c r="D62" s="159">
        <v>1</v>
      </c>
      <c r="E62" s="124">
        <v>5.5</v>
      </c>
      <c r="F62" s="124">
        <v>5.5</v>
      </c>
      <c r="G62" s="124">
        <v>5.5</v>
      </c>
      <c r="H62" s="125">
        <v>200</v>
      </c>
      <c r="J62" s="130" t="s">
        <v>2502</v>
      </c>
      <c r="K62" s="124">
        <v>9</v>
      </c>
      <c r="L62" s="124">
        <v>5</v>
      </c>
      <c r="M62" s="159">
        <v>1</v>
      </c>
      <c r="N62" s="124">
        <v>9</v>
      </c>
      <c r="O62" s="124">
        <v>9</v>
      </c>
      <c r="P62" s="124">
        <v>9</v>
      </c>
      <c r="Q62" s="125">
        <v>400</v>
      </c>
      <c r="R62" s="124"/>
      <c r="S62" s="124"/>
      <c r="T62" s="159"/>
      <c r="U62" s="124"/>
      <c r="V62" s="124"/>
      <c r="W62" s="124"/>
      <c r="X62" s="125"/>
      <c r="Z62" s="5"/>
      <c r="AA62" s="5"/>
      <c r="AB62" s="5"/>
      <c r="AC62" s="5"/>
      <c r="AD62" s="5"/>
      <c r="AE62" s="5"/>
      <c r="AF62" s="5"/>
      <c r="AG62" s="5"/>
      <c r="AH62" s="5"/>
      <c r="AO62" s="4"/>
      <c r="AP62" s="270"/>
      <c r="AQ62" s="226" t="s">
        <v>906</v>
      </c>
      <c r="AR62" s="104">
        <v>19.5</v>
      </c>
      <c r="AS62" s="104">
        <v>2.5</v>
      </c>
      <c r="AT62" s="105">
        <v>1</v>
      </c>
      <c r="AU62" s="104">
        <v>19.5</v>
      </c>
      <c r="AV62" s="104">
        <v>19.5</v>
      </c>
      <c r="AW62" s="104">
        <v>19.5</v>
      </c>
      <c r="AX62" s="105">
        <v>200</v>
      </c>
      <c r="BX62"/>
      <c r="BY62"/>
    </row>
    <row r="63" spans="1:77" x14ac:dyDescent="0.25">
      <c r="A63" s="130" t="s">
        <v>2622</v>
      </c>
      <c r="B63" s="124">
        <v>5.5</v>
      </c>
      <c r="C63" s="124">
        <v>2.5</v>
      </c>
      <c r="D63" s="159">
        <v>1</v>
      </c>
      <c r="E63" s="124">
        <v>5.5</v>
      </c>
      <c r="F63" s="124">
        <v>5.5</v>
      </c>
      <c r="G63" s="124">
        <v>5.5</v>
      </c>
      <c r="H63" s="125">
        <v>200</v>
      </c>
      <c r="J63" s="130" t="s">
        <v>13975</v>
      </c>
      <c r="K63" s="124">
        <v>9</v>
      </c>
      <c r="L63" s="124">
        <v>15</v>
      </c>
      <c r="M63" s="159">
        <v>2</v>
      </c>
      <c r="N63" s="124">
        <v>4.5</v>
      </c>
      <c r="O63" s="124">
        <v>-1.5</v>
      </c>
      <c r="P63" s="124">
        <v>10.5</v>
      </c>
      <c r="Q63" s="125">
        <v>1200</v>
      </c>
      <c r="R63" s="124"/>
      <c r="S63" s="124"/>
      <c r="T63" s="159"/>
      <c r="U63" s="124"/>
      <c r="V63" s="124"/>
      <c r="W63" s="124"/>
      <c r="X63" s="125"/>
      <c r="Z63" s="5"/>
      <c r="AA63" s="5"/>
      <c r="AB63" s="5"/>
      <c r="AC63" s="5"/>
      <c r="AD63" s="5"/>
      <c r="AE63" s="5"/>
      <c r="AF63" s="5"/>
      <c r="AG63" s="5"/>
      <c r="AH63" s="5"/>
      <c r="AO63" s="4"/>
      <c r="AP63" s="270"/>
      <c r="AQ63" s="226" t="s">
        <v>599</v>
      </c>
      <c r="AR63" s="104">
        <v>104.5</v>
      </c>
      <c r="AS63" s="104">
        <v>12.5</v>
      </c>
      <c r="AT63" s="105">
        <v>4</v>
      </c>
      <c r="AU63" s="104">
        <v>26.125</v>
      </c>
      <c r="AV63" s="104">
        <v>23.5</v>
      </c>
      <c r="AW63" s="104">
        <v>28.5</v>
      </c>
      <c r="AX63" s="105">
        <v>1000</v>
      </c>
      <c r="BX63"/>
      <c r="BY63"/>
    </row>
    <row r="64" spans="1:77" x14ac:dyDescent="0.25">
      <c r="A64" s="130" t="s">
        <v>3405</v>
      </c>
      <c r="B64" s="124">
        <v>5.5</v>
      </c>
      <c r="C64" s="124">
        <v>2.5</v>
      </c>
      <c r="D64" s="159">
        <v>1</v>
      </c>
      <c r="E64" s="124">
        <v>5.5</v>
      </c>
      <c r="F64" s="124">
        <v>5.5</v>
      </c>
      <c r="G64" s="124">
        <v>5.5</v>
      </c>
      <c r="H64" s="125">
        <v>200</v>
      </c>
      <c r="J64" s="130" t="s">
        <v>1784</v>
      </c>
      <c r="K64" s="124">
        <v>5.5</v>
      </c>
      <c r="L64" s="124">
        <v>2.5</v>
      </c>
      <c r="M64" s="159">
        <v>1</v>
      </c>
      <c r="N64" s="124">
        <v>5.5</v>
      </c>
      <c r="O64" s="124">
        <v>5.5</v>
      </c>
      <c r="P64" s="124">
        <v>5.5</v>
      </c>
      <c r="Q64" s="125">
        <v>200</v>
      </c>
      <c r="R64" s="124"/>
      <c r="S64" s="124"/>
      <c r="T64" s="159"/>
      <c r="U64" s="124"/>
      <c r="V64" s="124"/>
      <c r="W64" s="124"/>
      <c r="X64" s="125"/>
      <c r="Z64" s="5"/>
      <c r="AA64" s="5"/>
      <c r="AB64" s="5"/>
      <c r="AC64" s="5"/>
      <c r="AD64" s="5"/>
      <c r="AE64" s="5"/>
      <c r="AF64" s="5"/>
      <c r="AG64" s="5"/>
      <c r="AH64" s="5"/>
      <c r="AO64" s="4"/>
      <c r="AP64" s="270"/>
      <c r="AQ64" s="226" t="s">
        <v>5168</v>
      </c>
      <c r="AR64" s="104">
        <v>2.5</v>
      </c>
      <c r="AS64" s="104">
        <v>2.5</v>
      </c>
      <c r="AT64" s="105">
        <v>1</v>
      </c>
      <c r="AU64" s="104">
        <v>2.5</v>
      </c>
      <c r="AV64" s="104">
        <v>2.5</v>
      </c>
      <c r="AW64" s="104">
        <v>2.5</v>
      </c>
      <c r="AX64" s="105">
        <v>200</v>
      </c>
      <c r="BX64"/>
      <c r="BY64"/>
    </row>
    <row r="65" spans="1:77" x14ac:dyDescent="0.25">
      <c r="A65" s="130" t="s">
        <v>13959</v>
      </c>
      <c r="B65" s="124">
        <v>5</v>
      </c>
      <c r="C65" s="124">
        <v>5</v>
      </c>
      <c r="D65" s="159">
        <v>2</v>
      </c>
      <c r="E65" s="124">
        <v>2.5</v>
      </c>
      <c r="F65" s="124">
        <v>-1.5</v>
      </c>
      <c r="G65" s="124">
        <v>6.5</v>
      </c>
      <c r="H65" s="125">
        <v>400</v>
      </c>
      <c r="J65" s="130" t="s">
        <v>2622</v>
      </c>
      <c r="K65" s="124">
        <v>5.5</v>
      </c>
      <c r="L65" s="124">
        <v>2.5</v>
      </c>
      <c r="M65" s="159">
        <v>1</v>
      </c>
      <c r="N65" s="124">
        <v>5.5</v>
      </c>
      <c r="O65" s="124">
        <v>5.5</v>
      </c>
      <c r="P65" s="124">
        <v>5.5</v>
      </c>
      <c r="Q65" s="125">
        <v>200</v>
      </c>
      <c r="R65" s="124"/>
      <c r="S65" s="124"/>
      <c r="T65" s="159"/>
      <c r="U65" s="124"/>
      <c r="V65" s="124"/>
      <c r="W65" s="124"/>
      <c r="X65" s="125"/>
      <c r="Z65" s="5"/>
      <c r="AA65" s="5"/>
      <c r="AB65" s="5"/>
      <c r="AC65" s="5"/>
      <c r="AD65" s="5"/>
      <c r="AE65" s="5"/>
      <c r="AF65" s="5"/>
      <c r="AG65" s="5"/>
      <c r="AH65" s="5"/>
      <c r="AO65" s="4"/>
      <c r="AP65" s="270"/>
      <c r="AQ65" s="226" t="s">
        <v>657</v>
      </c>
      <c r="AR65" s="104">
        <v>97</v>
      </c>
      <c r="AS65" s="104">
        <v>10</v>
      </c>
      <c r="AT65" s="105">
        <v>3</v>
      </c>
      <c r="AU65" s="104">
        <v>32.333333333333336</v>
      </c>
      <c r="AV65" s="104">
        <v>-25</v>
      </c>
      <c r="AW65" s="104">
        <v>64.5</v>
      </c>
      <c r="AX65" s="105">
        <v>800</v>
      </c>
      <c r="BX65"/>
      <c r="BY65"/>
    </row>
    <row r="66" spans="1:77" x14ac:dyDescent="0.25">
      <c r="A66" s="130" t="s">
        <v>3964</v>
      </c>
      <c r="B66" s="124">
        <v>4.5</v>
      </c>
      <c r="C66" s="124">
        <v>7.5</v>
      </c>
      <c r="D66" s="159">
        <v>1</v>
      </c>
      <c r="E66" s="124">
        <v>4.5</v>
      </c>
      <c r="F66" s="124">
        <v>4.5</v>
      </c>
      <c r="G66" s="124">
        <v>4.5</v>
      </c>
      <c r="H66" s="125">
        <v>600</v>
      </c>
      <c r="J66" s="130" t="s">
        <v>3405</v>
      </c>
      <c r="K66" s="124">
        <v>5.5</v>
      </c>
      <c r="L66" s="124">
        <v>2.5</v>
      </c>
      <c r="M66" s="159">
        <v>1</v>
      </c>
      <c r="N66" s="124">
        <v>5.5</v>
      </c>
      <c r="O66" s="124">
        <v>5.5</v>
      </c>
      <c r="P66" s="124">
        <v>5.5</v>
      </c>
      <c r="Q66" s="125">
        <v>200</v>
      </c>
      <c r="R66" s="124"/>
      <c r="S66" s="124"/>
      <c r="T66" s="159"/>
      <c r="U66" s="124"/>
      <c r="V66" s="124"/>
      <c r="W66" s="124"/>
      <c r="X66" s="125"/>
      <c r="AO66" s="4"/>
      <c r="AP66" s="270"/>
      <c r="AQ66" s="226" t="s">
        <v>922</v>
      </c>
      <c r="AR66" s="104">
        <v>-21</v>
      </c>
      <c r="AS66" s="104">
        <v>5</v>
      </c>
      <c r="AT66" s="105">
        <v>1</v>
      </c>
      <c r="AU66" s="104">
        <v>-21</v>
      </c>
      <c r="AV66" s="104">
        <v>-21</v>
      </c>
      <c r="AW66" s="104">
        <v>-21</v>
      </c>
      <c r="AX66" s="105">
        <v>400</v>
      </c>
      <c r="BX66"/>
      <c r="BY66"/>
    </row>
    <row r="67" spans="1:77" x14ac:dyDescent="0.25">
      <c r="A67" s="130" t="s">
        <v>8579</v>
      </c>
      <c r="B67" s="124">
        <v>3.5</v>
      </c>
      <c r="C67" s="124">
        <v>2.5</v>
      </c>
      <c r="D67" s="159">
        <v>1</v>
      </c>
      <c r="E67" s="124">
        <v>3.5</v>
      </c>
      <c r="F67" s="124">
        <v>3.5</v>
      </c>
      <c r="G67" s="124">
        <v>3.5</v>
      </c>
      <c r="H67" s="125">
        <v>200</v>
      </c>
      <c r="J67" s="130" t="s">
        <v>13959</v>
      </c>
      <c r="K67" s="124">
        <v>5</v>
      </c>
      <c r="L67" s="124">
        <v>5</v>
      </c>
      <c r="M67" s="159">
        <v>2</v>
      </c>
      <c r="N67" s="124">
        <v>2.5</v>
      </c>
      <c r="O67" s="124">
        <v>-1.5</v>
      </c>
      <c r="P67" s="124">
        <v>6.5</v>
      </c>
      <c r="Q67" s="125">
        <v>400</v>
      </c>
      <c r="R67" s="124"/>
      <c r="S67" s="124"/>
      <c r="T67" s="159"/>
      <c r="U67" s="124"/>
      <c r="V67" s="124"/>
      <c r="W67" s="124"/>
      <c r="X67" s="125"/>
      <c r="AO67" s="4"/>
      <c r="AP67" s="270"/>
      <c r="AQ67" s="226" t="s">
        <v>1042</v>
      </c>
      <c r="AR67" s="104">
        <v>1.5</v>
      </c>
      <c r="AS67" s="104">
        <v>2.5</v>
      </c>
      <c r="AT67" s="105">
        <v>1</v>
      </c>
      <c r="AU67" s="104">
        <v>1.5</v>
      </c>
      <c r="AV67" s="104">
        <v>1.5</v>
      </c>
      <c r="AW67" s="104">
        <v>1.5</v>
      </c>
      <c r="AX67" s="105">
        <v>200</v>
      </c>
      <c r="BX67"/>
      <c r="BY67"/>
    </row>
    <row r="68" spans="1:77" x14ac:dyDescent="0.25">
      <c r="A68" s="130" t="s">
        <v>9986</v>
      </c>
      <c r="B68" s="124">
        <v>2.5</v>
      </c>
      <c r="C68" s="124">
        <v>2.5</v>
      </c>
      <c r="D68" s="159">
        <v>1</v>
      </c>
      <c r="E68" s="124">
        <v>2.5</v>
      </c>
      <c r="F68" s="124">
        <v>2.5</v>
      </c>
      <c r="G68" s="124">
        <v>2.5</v>
      </c>
      <c r="H68" s="125">
        <v>200</v>
      </c>
      <c r="J68" s="130" t="s">
        <v>3964</v>
      </c>
      <c r="K68" s="124"/>
      <c r="L68" s="124"/>
      <c r="M68" s="159"/>
      <c r="N68" s="124"/>
      <c r="O68" s="124"/>
      <c r="P68" s="124"/>
      <c r="Q68" s="125"/>
      <c r="R68" s="124">
        <v>4.5</v>
      </c>
      <c r="S68" s="124">
        <v>7.5</v>
      </c>
      <c r="T68" s="159">
        <v>1</v>
      </c>
      <c r="U68" s="124">
        <v>4.5</v>
      </c>
      <c r="V68" s="124">
        <v>4.5</v>
      </c>
      <c r="W68" s="124">
        <v>4.5</v>
      </c>
      <c r="X68" s="125">
        <v>600</v>
      </c>
      <c r="AO68" s="4"/>
      <c r="AP68" s="269" t="s">
        <v>69</v>
      </c>
      <c r="AQ68" s="226" t="s">
        <v>1237</v>
      </c>
      <c r="AR68" s="104">
        <v>83.5</v>
      </c>
      <c r="AS68" s="104">
        <v>12.5</v>
      </c>
      <c r="AT68" s="105">
        <v>5</v>
      </c>
      <c r="AU68" s="104">
        <v>16.7</v>
      </c>
      <c r="AV68" s="104">
        <v>-17.5</v>
      </c>
      <c r="AW68" s="104">
        <v>38.5</v>
      </c>
      <c r="AX68" s="105">
        <v>1000</v>
      </c>
      <c r="BX68"/>
      <c r="BY68"/>
    </row>
    <row r="69" spans="1:77" x14ac:dyDescent="0.25">
      <c r="A69" s="130" t="s">
        <v>7012</v>
      </c>
      <c r="B69" s="124">
        <v>1.5</v>
      </c>
      <c r="C69" s="124">
        <v>2.5</v>
      </c>
      <c r="D69" s="159">
        <v>1</v>
      </c>
      <c r="E69" s="124">
        <v>1.5</v>
      </c>
      <c r="F69" s="124">
        <v>1.5</v>
      </c>
      <c r="G69" s="124">
        <v>1.5</v>
      </c>
      <c r="H69" s="125">
        <v>200</v>
      </c>
      <c r="J69" s="130" t="s">
        <v>8579</v>
      </c>
      <c r="K69" s="124"/>
      <c r="L69" s="124"/>
      <c r="M69" s="159"/>
      <c r="N69" s="124"/>
      <c r="O69" s="124"/>
      <c r="P69" s="124"/>
      <c r="Q69" s="125"/>
      <c r="R69" s="124">
        <v>3.5</v>
      </c>
      <c r="S69" s="124">
        <v>2.5</v>
      </c>
      <c r="T69" s="159">
        <v>1</v>
      </c>
      <c r="U69" s="124">
        <v>3.5</v>
      </c>
      <c r="V69" s="124">
        <v>3.5</v>
      </c>
      <c r="W69" s="124">
        <v>3.5</v>
      </c>
      <c r="X69" s="125">
        <v>200</v>
      </c>
      <c r="AO69" s="4"/>
      <c r="AP69" s="270"/>
      <c r="AQ69" s="226" t="s">
        <v>1303</v>
      </c>
      <c r="AR69" s="104">
        <v>59.5</v>
      </c>
      <c r="AS69" s="104">
        <v>2.5</v>
      </c>
      <c r="AT69" s="105">
        <v>1</v>
      </c>
      <c r="AU69" s="104">
        <v>59.5</v>
      </c>
      <c r="AV69" s="104">
        <v>59.5</v>
      </c>
      <c r="AW69" s="104">
        <v>59.5</v>
      </c>
      <c r="AX69" s="105">
        <v>200</v>
      </c>
      <c r="BX69"/>
      <c r="BY69"/>
    </row>
    <row r="70" spans="1:77" x14ac:dyDescent="0.25">
      <c r="A70" s="130" t="s">
        <v>1547</v>
      </c>
      <c r="B70" s="124">
        <v>1.5</v>
      </c>
      <c r="C70" s="124">
        <v>7.5</v>
      </c>
      <c r="D70" s="159">
        <v>1</v>
      </c>
      <c r="E70" s="124">
        <v>1.5</v>
      </c>
      <c r="F70" s="124">
        <v>1.5</v>
      </c>
      <c r="G70" s="124">
        <v>1.5</v>
      </c>
      <c r="H70" s="125">
        <v>600</v>
      </c>
      <c r="J70" s="130" t="s">
        <v>9986</v>
      </c>
      <c r="K70" s="124">
        <v>2.5</v>
      </c>
      <c r="L70" s="124">
        <v>2.5</v>
      </c>
      <c r="M70" s="159">
        <v>1</v>
      </c>
      <c r="N70" s="124">
        <v>2.5</v>
      </c>
      <c r="O70" s="124">
        <v>2.5</v>
      </c>
      <c r="P70" s="124">
        <v>2.5</v>
      </c>
      <c r="Q70" s="125">
        <v>200</v>
      </c>
      <c r="R70" s="124"/>
      <c r="S70" s="124"/>
      <c r="T70" s="159"/>
      <c r="U70" s="124"/>
      <c r="V70" s="124"/>
      <c r="W70" s="124"/>
      <c r="X70" s="125"/>
      <c r="AO70" s="4"/>
      <c r="AP70" s="270"/>
      <c r="AQ70" s="226" t="s">
        <v>321</v>
      </c>
      <c r="AR70" s="104">
        <v>5.5</v>
      </c>
      <c r="AS70" s="104">
        <v>2.5</v>
      </c>
      <c r="AT70" s="105">
        <v>1</v>
      </c>
      <c r="AU70" s="104">
        <v>5.5</v>
      </c>
      <c r="AV70" s="104">
        <v>5.5</v>
      </c>
      <c r="AW70" s="104">
        <v>5.5</v>
      </c>
      <c r="AX70" s="105">
        <v>200</v>
      </c>
      <c r="BX70"/>
      <c r="BY70"/>
    </row>
    <row r="71" spans="1:77" x14ac:dyDescent="0.25">
      <c r="A71" s="130" t="s">
        <v>4939</v>
      </c>
      <c r="B71" s="124">
        <v>1.5</v>
      </c>
      <c r="C71" s="124">
        <v>2.5</v>
      </c>
      <c r="D71" s="159">
        <v>1</v>
      </c>
      <c r="E71" s="124">
        <v>1.5</v>
      </c>
      <c r="F71" s="124">
        <v>1.5</v>
      </c>
      <c r="G71" s="124">
        <v>1.5</v>
      </c>
      <c r="H71" s="125">
        <v>200</v>
      </c>
      <c r="J71" s="130" t="s">
        <v>7012</v>
      </c>
      <c r="K71" s="124">
        <v>1.5</v>
      </c>
      <c r="L71" s="124">
        <v>2.5</v>
      </c>
      <c r="M71" s="159">
        <v>1</v>
      </c>
      <c r="N71" s="124">
        <v>1.5</v>
      </c>
      <c r="O71" s="124">
        <v>1.5</v>
      </c>
      <c r="P71" s="124">
        <v>1.5</v>
      </c>
      <c r="Q71" s="125">
        <v>200</v>
      </c>
      <c r="R71" s="124"/>
      <c r="S71" s="124"/>
      <c r="T71" s="159"/>
      <c r="U71" s="124"/>
      <c r="V71" s="124"/>
      <c r="W71" s="124"/>
      <c r="X71" s="125"/>
      <c r="AO71" s="4"/>
      <c r="AP71" s="270"/>
      <c r="AQ71" s="226" t="s">
        <v>5993</v>
      </c>
      <c r="AR71" s="104">
        <v>27</v>
      </c>
      <c r="AS71" s="104">
        <v>5</v>
      </c>
      <c r="AT71" s="105">
        <v>1</v>
      </c>
      <c r="AU71" s="104">
        <v>27</v>
      </c>
      <c r="AV71" s="104">
        <v>27</v>
      </c>
      <c r="AW71" s="104">
        <v>27</v>
      </c>
      <c r="AX71" s="105">
        <v>400</v>
      </c>
      <c r="BX71"/>
      <c r="BY71"/>
    </row>
    <row r="72" spans="1:77" x14ac:dyDescent="0.25">
      <c r="A72" s="130" t="s">
        <v>5278</v>
      </c>
      <c r="B72" s="124">
        <v>1.5</v>
      </c>
      <c r="C72" s="124">
        <v>2.5</v>
      </c>
      <c r="D72" s="159">
        <v>1</v>
      </c>
      <c r="E72" s="124">
        <v>1.5</v>
      </c>
      <c r="F72" s="124">
        <v>1.5</v>
      </c>
      <c r="G72" s="124">
        <v>1.5</v>
      </c>
      <c r="H72" s="125">
        <v>200</v>
      </c>
      <c r="J72" s="130" t="s">
        <v>1547</v>
      </c>
      <c r="K72" s="124">
        <v>1.5</v>
      </c>
      <c r="L72" s="124">
        <v>7.5</v>
      </c>
      <c r="M72" s="159">
        <v>1</v>
      </c>
      <c r="N72" s="124">
        <v>1.5</v>
      </c>
      <c r="O72" s="124">
        <v>1.5</v>
      </c>
      <c r="P72" s="124">
        <v>1.5</v>
      </c>
      <c r="Q72" s="125">
        <v>600</v>
      </c>
      <c r="R72" s="124"/>
      <c r="S72" s="124"/>
      <c r="T72" s="159"/>
      <c r="U72" s="124"/>
      <c r="V72" s="124"/>
      <c r="W72" s="124"/>
      <c r="X72" s="125"/>
      <c r="AO72" s="4"/>
      <c r="AP72" s="270"/>
      <c r="AQ72" s="226" t="s">
        <v>477</v>
      </c>
      <c r="AR72" s="104">
        <v>165</v>
      </c>
      <c r="AS72" s="104">
        <v>5</v>
      </c>
      <c r="AT72" s="105">
        <v>1</v>
      </c>
      <c r="AU72" s="104">
        <v>165</v>
      </c>
      <c r="AV72" s="104">
        <v>165</v>
      </c>
      <c r="AW72" s="104">
        <v>165</v>
      </c>
      <c r="AX72" s="105">
        <v>400</v>
      </c>
      <c r="BX72"/>
      <c r="BY72"/>
    </row>
    <row r="73" spans="1:77" x14ac:dyDescent="0.25">
      <c r="A73" s="130" t="s">
        <v>8679</v>
      </c>
      <c r="B73" s="124">
        <v>1.5</v>
      </c>
      <c r="C73" s="124">
        <v>2.5</v>
      </c>
      <c r="D73" s="159">
        <v>1</v>
      </c>
      <c r="E73" s="124">
        <v>1.5</v>
      </c>
      <c r="F73" s="124">
        <v>1.5</v>
      </c>
      <c r="G73" s="124">
        <v>1.5</v>
      </c>
      <c r="H73" s="125">
        <v>200</v>
      </c>
      <c r="J73" s="130" t="s">
        <v>4939</v>
      </c>
      <c r="K73" s="124"/>
      <c r="L73" s="124"/>
      <c r="M73" s="159"/>
      <c r="N73" s="124"/>
      <c r="O73" s="124"/>
      <c r="P73" s="124"/>
      <c r="Q73" s="125"/>
      <c r="R73" s="124">
        <v>1.5</v>
      </c>
      <c r="S73" s="124">
        <v>2.5</v>
      </c>
      <c r="T73" s="159">
        <v>1</v>
      </c>
      <c r="U73" s="124">
        <v>1.5</v>
      </c>
      <c r="V73" s="124">
        <v>1.5</v>
      </c>
      <c r="W73" s="124">
        <v>1.5</v>
      </c>
      <c r="X73" s="125">
        <v>200</v>
      </c>
      <c r="AO73" s="4"/>
      <c r="AP73" s="270"/>
      <c r="AQ73" s="226" t="s">
        <v>1141</v>
      </c>
      <c r="AR73" s="104">
        <v>5.5</v>
      </c>
      <c r="AS73" s="104">
        <v>2.5</v>
      </c>
      <c r="AT73" s="105">
        <v>1</v>
      </c>
      <c r="AU73" s="104">
        <v>5.5</v>
      </c>
      <c r="AV73" s="104">
        <v>5.5</v>
      </c>
      <c r="AW73" s="104">
        <v>5.5</v>
      </c>
      <c r="AX73" s="105">
        <v>200</v>
      </c>
      <c r="BX73"/>
      <c r="BY73"/>
    </row>
    <row r="74" spans="1:77" x14ac:dyDescent="0.25">
      <c r="A74" s="130" t="s">
        <v>63</v>
      </c>
      <c r="B74" s="124">
        <v>1.5</v>
      </c>
      <c r="C74" s="124">
        <v>2.5</v>
      </c>
      <c r="D74" s="159">
        <v>1</v>
      </c>
      <c r="E74" s="124">
        <v>1.5</v>
      </c>
      <c r="F74" s="124">
        <v>1.5</v>
      </c>
      <c r="G74" s="124">
        <v>1.5</v>
      </c>
      <c r="H74" s="125">
        <v>200</v>
      </c>
      <c r="J74" s="130" t="s">
        <v>5278</v>
      </c>
      <c r="K74" s="124">
        <v>1.5</v>
      </c>
      <c r="L74" s="124">
        <v>2.5</v>
      </c>
      <c r="M74" s="159">
        <v>1</v>
      </c>
      <c r="N74" s="124">
        <v>1.5</v>
      </c>
      <c r="O74" s="124">
        <v>1.5</v>
      </c>
      <c r="P74" s="124">
        <v>1.5</v>
      </c>
      <c r="Q74" s="125">
        <v>200</v>
      </c>
      <c r="R74" s="124"/>
      <c r="S74" s="124"/>
      <c r="T74" s="159"/>
      <c r="U74" s="124"/>
      <c r="V74" s="124"/>
      <c r="W74" s="124"/>
      <c r="X74" s="125"/>
      <c r="AO74" s="4"/>
      <c r="AP74" s="270"/>
      <c r="AQ74" s="226" t="s">
        <v>159</v>
      </c>
      <c r="AR74" s="104">
        <v>103</v>
      </c>
      <c r="AS74" s="104">
        <v>5</v>
      </c>
      <c r="AT74" s="105">
        <v>1</v>
      </c>
      <c r="AU74" s="104">
        <v>103</v>
      </c>
      <c r="AV74" s="104">
        <v>103</v>
      </c>
      <c r="AW74" s="104">
        <v>103</v>
      </c>
      <c r="AX74" s="105">
        <v>400</v>
      </c>
      <c r="BX74"/>
      <c r="BY74"/>
    </row>
    <row r="75" spans="1:77" x14ac:dyDescent="0.25">
      <c r="A75" s="130" t="s">
        <v>8703</v>
      </c>
      <c r="B75" s="124">
        <v>0.5</v>
      </c>
      <c r="C75" s="124">
        <v>2.5</v>
      </c>
      <c r="D75" s="159">
        <v>1</v>
      </c>
      <c r="E75" s="124">
        <v>0.5</v>
      </c>
      <c r="F75" s="124">
        <v>0.5</v>
      </c>
      <c r="G75" s="124">
        <v>0.5</v>
      </c>
      <c r="H75" s="125">
        <v>200</v>
      </c>
      <c r="J75" s="130" t="s">
        <v>8679</v>
      </c>
      <c r="K75" s="124">
        <v>1.5</v>
      </c>
      <c r="L75" s="124">
        <v>2.5</v>
      </c>
      <c r="M75" s="159">
        <v>1</v>
      </c>
      <c r="N75" s="124">
        <v>1.5</v>
      </c>
      <c r="O75" s="124">
        <v>1.5</v>
      </c>
      <c r="P75" s="124">
        <v>1.5</v>
      </c>
      <c r="Q75" s="125">
        <v>200</v>
      </c>
      <c r="R75" s="124"/>
      <c r="S75" s="124"/>
      <c r="T75" s="159"/>
      <c r="U75" s="124"/>
      <c r="V75" s="124"/>
      <c r="W75" s="124"/>
      <c r="X75" s="125"/>
      <c r="AO75" s="4"/>
      <c r="AP75" s="270"/>
      <c r="AQ75" s="226" t="s">
        <v>7100</v>
      </c>
      <c r="AR75" s="104">
        <v>-30.5</v>
      </c>
      <c r="AS75" s="104">
        <v>2.5</v>
      </c>
      <c r="AT75" s="105">
        <v>1</v>
      </c>
      <c r="AU75" s="104">
        <v>-30.5</v>
      </c>
      <c r="AV75" s="104">
        <v>-30.5</v>
      </c>
      <c r="AW75" s="104">
        <v>-30.5</v>
      </c>
      <c r="AX75" s="105">
        <v>200</v>
      </c>
      <c r="BX75"/>
      <c r="BY75"/>
    </row>
    <row r="76" spans="1:77" x14ac:dyDescent="0.25">
      <c r="A76" s="130" t="s">
        <v>1489</v>
      </c>
      <c r="B76" s="124">
        <v>-0.5</v>
      </c>
      <c r="C76" s="124">
        <v>2.5</v>
      </c>
      <c r="D76" s="159">
        <v>1</v>
      </c>
      <c r="E76" s="124">
        <v>-0.5</v>
      </c>
      <c r="F76" s="124">
        <v>-0.5</v>
      </c>
      <c r="G76" s="124">
        <v>-0.5</v>
      </c>
      <c r="H76" s="125">
        <v>200</v>
      </c>
      <c r="J76" s="130" t="s">
        <v>63</v>
      </c>
      <c r="K76" s="124">
        <v>1.5</v>
      </c>
      <c r="L76" s="124">
        <v>2.5</v>
      </c>
      <c r="M76" s="159">
        <v>1</v>
      </c>
      <c r="N76" s="124">
        <v>1.5</v>
      </c>
      <c r="O76" s="124">
        <v>1.5</v>
      </c>
      <c r="P76" s="124">
        <v>1.5</v>
      </c>
      <c r="Q76" s="125">
        <v>200</v>
      </c>
      <c r="R76" s="124"/>
      <c r="S76" s="124"/>
      <c r="T76" s="159"/>
      <c r="U76" s="124"/>
      <c r="V76" s="124"/>
      <c r="W76" s="124"/>
      <c r="X76" s="125"/>
      <c r="AO76" s="4"/>
      <c r="AP76" s="270"/>
      <c r="AQ76" s="226" t="s">
        <v>2344</v>
      </c>
      <c r="AR76" s="104">
        <v>-37</v>
      </c>
      <c r="AS76" s="104">
        <v>5</v>
      </c>
      <c r="AT76" s="105">
        <v>2</v>
      </c>
      <c r="AU76" s="104">
        <v>-18.5</v>
      </c>
      <c r="AV76" s="104">
        <v>-22.5</v>
      </c>
      <c r="AW76" s="104">
        <v>-14.5</v>
      </c>
      <c r="AX76" s="105">
        <v>400</v>
      </c>
      <c r="BX76"/>
      <c r="BY76"/>
    </row>
    <row r="77" spans="1:77" x14ac:dyDescent="0.25">
      <c r="A77" s="130" t="s">
        <v>9270</v>
      </c>
      <c r="B77" s="124">
        <v>-1.5</v>
      </c>
      <c r="C77" s="124">
        <v>2.5</v>
      </c>
      <c r="D77" s="159">
        <v>1</v>
      </c>
      <c r="E77" s="124">
        <v>-1.5</v>
      </c>
      <c r="F77" s="124">
        <v>-1.5</v>
      </c>
      <c r="G77" s="124">
        <v>-1.5</v>
      </c>
      <c r="H77" s="125">
        <v>200</v>
      </c>
      <c r="J77" s="130" t="s">
        <v>8703</v>
      </c>
      <c r="K77" s="124">
        <v>0.5</v>
      </c>
      <c r="L77" s="124">
        <v>2.5</v>
      </c>
      <c r="M77" s="159">
        <v>1</v>
      </c>
      <c r="N77" s="124">
        <v>0.5</v>
      </c>
      <c r="O77" s="124">
        <v>0.5</v>
      </c>
      <c r="P77" s="124">
        <v>0.5</v>
      </c>
      <c r="Q77" s="125">
        <v>200</v>
      </c>
      <c r="R77" s="124"/>
      <c r="S77" s="124"/>
      <c r="T77" s="159"/>
      <c r="U77" s="124"/>
      <c r="V77" s="124"/>
      <c r="W77" s="124"/>
      <c r="X77" s="125"/>
      <c r="AO77" s="4"/>
      <c r="AP77" s="270"/>
      <c r="AQ77" s="226" t="s">
        <v>675</v>
      </c>
      <c r="AR77" s="104">
        <v>-6.5</v>
      </c>
      <c r="AS77" s="104">
        <v>2.5</v>
      </c>
      <c r="AT77" s="105">
        <v>1</v>
      </c>
      <c r="AU77" s="104">
        <v>-6.5</v>
      </c>
      <c r="AV77" s="104">
        <v>-6.5</v>
      </c>
      <c r="AW77" s="104">
        <v>-6.5</v>
      </c>
      <c r="AX77" s="105">
        <v>200</v>
      </c>
      <c r="BX77"/>
      <c r="BY77"/>
    </row>
    <row r="78" spans="1:77" x14ac:dyDescent="0.25">
      <c r="A78" s="130" t="s">
        <v>1280</v>
      </c>
      <c r="B78" s="124">
        <v>-1.5</v>
      </c>
      <c r="C78" s="124">
        <v>2.5</v>
      </c>
      <c r="D78" s="159">
        <v>1</v>
      </c>
      <c r="E78" s="124">
        <v>-1.5</v>
      </c>
      <c r="F78" s="124">
        <v>-1.5</v>
      </c>
      <c r="G78" s="124">
        <v>-1.5</v>
      </c>
      <c r="H78" s="125">
        <v>200</v>
      </c>
      <c r="J78" s="130" t="s">
        <v>1489</v>
      </c>
      <c r="K78" s="124">
        <v>-0.5</v>
      </c>
      <c r="L78" s="124">
        <v>2.5</v>
      </c>
      <c r="M78" s="159">
        <v>1</v>
      </c>
      <c r="N78" s="124">
        <v>-0.5</v>
      </c>
      <c r="O78" s="124">
        <v>-0.5</v>
      </c>
      <c r="P78" s="124">
        <v>-0.5</v>
      </c>
      <c r="Q78" s="125">
        <v>200</v>
      </c>
      <c r="R78" s="124"/>
      <c r="S78" s="124"/>
      <c r="T78" s="159"/>
      <c r="U78" s="124"/>
      <c r="V78" s="124"/>
      <c r="W78" s="124"/>
      <c r="X78" s="125"/>
      <c r="AO78" s="4"/>
      <c r="AP78" s="270"/>
      <c r="AQ78" s="226" t="s">
        <v>70</v>
      </c>
      <c r="AR78" s="104">
        <v>-4.5</v>
      </c>
      <c r="AS78" s="104">
        <v>2.5</v>
      </c>
      <c r="AT78" s="105">
        <v>1</v>
      </c>
      <c r="AU78" s="104">
        <v>-4.5</v>
      </c>
      <c r="AV78" s="104">
        <v>-4.5</v>
      </c>
      <c r="AW78" s="104">
        <v>-4.5</v>
      </c>
      <c r="AX78" s="105">
        <v>200</v>
      </c>
      <c r="BX78"/>
      <c r="BY78"/>
    </row>
    <row r="79" spans="1:77" x14ac:dyDescent="0.25">
      <c r="A79" s="130" t="s">
        <v>7227</v>
      </c>
      <c r="B79" s="124">
        <v>-2.5</v>
      </c>
      <c r="C79" s="124">
        <v>2.5</v>
      </c>
      <c r="D79" s="159">
        <v>1</v>
      </c>
      <c r="E79" s="124">
        <v>-2.5</v>
      </c>
      <c r="F79" s="124">
        <v>-2.5</v>
      </c>
      <c r="G79" s="124">
        <v>-2.5</v>
      </c>
      <c r="H79" s="125">
        <v>200</v>
      </c>
      <c r="J79" s="130" t="s">
        <v>9270</v>
      </c>
      <c r="K79" s="124">
        <v>-1.5</v>
      </c>
      <c r="L79" s="124">
        <v>2.5</v>
      </c>
      <c r="M79" s="159">
        <v>1</v>
      </c>
      <c r="N79" s="124">
        <v>-1.5</v>
      </c>
      <c r="O79" s="124">
        <v>-1.5</v>
      </c>
      <c r="P79" s="124">
        <v>-1.5</v>
      </c>
      <c r="Q79" s="125">
        <v>200</v>
      </c>
      <c r="R79" s="124"/>
      <c r="S79" s="124"/>
      <c r="T79" s="159"/>
      <c r="U79" s="124"/>
      <c r="V79" s="124"/>
      <c r="W79" s="124"/>
      <c r="X79" s="125"/>
      <c r="AO79" s="4"/>
      <c r="AP79" s="270"/>
      <c r="AQ79" s="226" t="s">
        <v>3457</v>
      </c>
      <c r="AR79" s="104">
        <v>119</v>
      </c>
      <c r="AS79" s="104">
        <v>5</v>
      </c>
      <c r="AT79" s="105">
        <v>1</v>
      </c>
      <c r="AU79" s="104">
        <v>119</v>
      </c>
      <c r="AV79" s="104">
        <v>119</v>
      </c>
      <c r="AW79" s="104">
        <v>119</v>
      </c>
      <c r="AX79" s="105">
        <v>400</v>
      </c>
      <c r="BX79"/>
      <c r="BY79"/>
    </row>
    <row r="80" spans="1:77" x14ac:dyDescent="0.25">
      <c r="A80" s="130" t="s">
        <v>2709</v>
      </c>
      <c r="B80" s="124">
        <v>-2.5</v>
      </c>
      <c r="C80" s="124">
        <v>2.5</v>
      </c>
      <c r="D80" s="159">
        <v>1</v>
      </c>
      <c r="E80" s="124">
        <v>-2.5</v>
      </c>
      <c r="F80" s="124">
        <v>-2.5</v>
      </c>
      <c r="G80" s="124">
        <v>-2.5</v>
      </c>
      <c r="H80" s="125">
        <v>200</v>
      </c>
      <c r="J80" s="130" t="s">
        <v>1280</v>
      </c>
      <c r="K80" s="124">
        <v>-1.5</v>
      </c>
      <c r="L80" s="124">
        <v>2.5</v>
      </c>
      <c r="M80" s="159">
        <v>1</v>
      </c>
      <c r="N80" s="124">
        <v>-1.5</v>
      </c>
      <c r="O80" s="124">
        <v>-1.5</v>
      </c>
      <c r="P80" s="124">
        <v>-1.5</v>
      </c>
      <c r="Q80" s="125">
        <v>200</v>
      </c>
      <c r="R80" s="124"/>
      <c r="S80" s="124"/>
      <c r="T80" s="159"/>
      <c r="U80" s="124"/>
      <c r="V80" s="124"/>
      <c r="W80" s="124"/>
      <c r="X80" s="125"/>
      <c r="AO80" s="4"/>
      <c r="AP80" s="270"/>
      <c r="AQ80" s="226" t="s">
        <v>3331</v>
      </c>
      <c r="AR80" s="104">
        <v>-54.84</v>
      </c>
      <c r="AS80" s="104">
        <v>5.8944999999999999</v>
      </c>
      <c r="AT80" s="105">
        <v>2</v>
      </c>
      <c r="AU80" s="104">
        <v>-27.42</v>
      </c>
      <c r="AV80" s="104">
        <v>-45</v>
      </c>
      <c r="AW80" s="104">
        <v>-9.84</v>
      </c>
      <c r="AX80" s="105">
        <v>471.56</v>
      </c>
      <c r="BX80"/>
      <c r="BY80"/>
    </row>
    <row r="81" spans="1:77" x14ac:dyDescent="0.25">
      <c r="A81" s="130" t="s">
        <v>6045</v>
      </c>
      <c r="B81" s="124">
        <v>-2.5</v>
      </c>
      <c r="C81" s="124">
        <v>2.5</v>
      </c>
      <c r="D81" s="159">
        <v>1</v>
      </c>
      <c r="E81" s="124">
        <v>-2.5</v>
      </c>
      <c r="F81" s="124">
        <v>-2.5</v>
      </c>
      <c r="G81" s="124">
        <v>-2.5</v>
      </c>
      <c r="H81" s="125">
        <v>200</v>
      </c>
      <c r="J81" s="130" t="s">
        <v>7227</v>
      </c>
      <c r="K81" s="124"/>
      <c r="L81" s="124"/>
      <c r="M81" s="159"/>
      <c r="N81" s="124"/>
      <c r="O81" s="124"/>
      <c r="P81" s="124"/>
      <c r="Q81" s="125"/>
      <c r="R81" s="124">
        <v>-2.5</v>
      </c>
      <c r="S81" s="124">
        <v>2.5</v>
      </c>
      <c r="T81" s="159">
        <v>1</v>
      </c>
      <c r="U81" s="124">
        <v>-2.5</v>
      </c>
      <c r="V81" s="124">
        <v>-2.5</v>
      </c>
      <c r="W81" s="124">
        <v>-2.5</v>
      </c>
      <c r="X81" s="125">
        <v>200</v>
      </c>
      <c r="AO81" s="4"/>
      <c r="AP81" s="270"/>
      <c r="AQ81" s="226" t="s">
        <v>453</v>
      </c>
      <c r="AR81" s="104">
        <v>-510</v>
      </c>
      <c r="AS81" s="104">
        <v>5</v>
      </c>
      <c r="AT81" s="105">
        <v>2</v>
      </c>
      <c r="AU81" s="104">
        <v>-255</v>
      </c>
      <c r="AV81" s="104">
        <v>-417.5</v>
      </c>
      <c r="AW81" s="104">
        <v>-92.5</v>
      </c>
      <c r="AX81" s="105">
        <v>400</v>
      </c>
      <c r="BX81"/>
      <c r="BY81"/>
    </row>
    <row r="82" spans="1:77" x14ac:dyDescent="0.25">
      <c r="A82" s="130" t="s">
        <v>13870</v>
      </c>
      <c r="B82" s="124">
        <v>-3.5</v>
      </c>
      <c r="C82" s="124">
        <v>2.5</v>
      </c>
      <c r="D82" s="159">
        <v>1</v>
      </c>
      <c r="E82" s="124">
        <v>-3.5</v>
      </c>
      <c r="F82" s="124">
        <v>-3.5</v>
      </c>
      <c r="G82" s="124">
        <v>-3.5</v>
      </c>
      <c r="H82" s="125">
        <v>200</v>
      </c>
      <c r="J82" s="130" t="s">
        <v>2709</v>
      </c>
      <c r="K82" s="124">
        <v>-2.5</v>
      </c>
      <c r="L82" s="124">
        <v>2.5</v>
      </c>
      <c r="M82" s="159">
        <v>1</v>
      </c>
      <c r="N82" s="124">
        <v>-2.5</v>
      </c>
      <c r="O82" s="124">
        <v>-2.5</v>
      </c>
      <c r="P82" s="124">
        <v>-2.5</v>
      </c>
      <c r="Q82" s="125">
        <v>200</v>
      </c>
      <c r="R82" s="124"/>
      <c r="S82" s="124"/>
      <c r="T82" s="159"/>
      <c r="U82" s="124"/>
      <c r="V82" s="124"/>
      <c r="W82" s="124"/>
      <c r="X82" s="125"/>
      <c r="AO82" s="4"/>
      <c r="AP82" s="270"/>
      <c r="AQ82" s="226" t="s">
        <v>593</v>
      </c>
      <c r="AR82" s="104">
        <v>47.5</v>
      </c>
      <c r="AS82" s="104">
        <v>7.5</v>
      </c>
      <c r="AT82" s="105">
        <v>3</v>
      </c>
      <c r="AU82" s="104">
        <v>15.833333333333334</v>
      </c>
      <c r="AV82" s="104">
        <v>-1.5</v>
      </c>
      <c r="AW82" s="104">
        <v>30.5</v>
      </c>
      <c r="AX82" s="105">
        <v>600</v>
      </c>
      <c r="BX82"/>
      <c r="BY82"/>
    </row>
    <row r="83" spans="1:77" x14ac:dyDescent="0.25">
      <c r="A83" s="130" t="s">
        <v>8343</v>
      </c>
      <c r="B83" s="124">
        <v>-4.5</v>
      </c>
      <c r="C83" s="124">
        <v>2.5</v>
      </c>
      <c r="D83" s="159">
        <v>1</v>
      </c>
      <c r="E83" s="124">
        <v>-4.5</v>
      </c>
      <c r="F83" s="124">
        <v>-4.5</v>
      </c>
      <c r="G83" s="124">
        <v>-4.5</v>
      </c>
      <c r="H83" s="125">
        <v>200</v>
      </c>
      <c r="J83" s="130" t="s">
        <v>6045</v>
      </c>
      <c r="K83" s="124">
        <v>-2.5</v>
      </c>
      <c r="L83" s="124">
        <v>2.5</v>
      </c>
      <c r="M83" s="159">
        <v>1</v>
      </c>
      <c r="N83" s="124">
        <v>-2.5</v>
      </c>
      <c r="O83" s="124">
        <v>-2.5</v>
      </c>
      <c r="P83" s="124">
        <v>-2.5</v>
      </c>
      <c r="Q83" s="125">
        <v>200</v>
      </c>
      <c r="R83" s="124"/>
      <c r="S83" s="124"/>
      <c r="T83" s="159"/>
      <c r="U83" s="124"/>
      <c r="V83" s="124"/>
      <c r="W83" s="124"/>
      <c r="X83" s="125"/>
      <c r="AO83" s="4"/>
      <c r="AP83" s="226" t="s">
        <v>13964</v>
      </c>
      <c r="AQ83" s="226" t="s">
        <v>13964</v>
      </c>
      <c r="AR83" s="104">
        <v>59.5</v>
      </c>
      <c r="AS83" s="104">
        <v>77.5</v>
      </c>
      <c r="AT83" s="105">
        <v>19</v>
      </c>
      <c r="AU83" s="104">
        <v>3.1315789473684212</v>
      </c>
      <c r="AV83" s="104">
        <v>-83</v>
      </c>
      <c r="AW83" s="104">
        <v>75.5</v>
      </c>
      <c r="AX83" s="105">
        <v>6200</v>
      </c>
      <c r="BX83"/>
      <c r="BY83"/>
    </row>
    <row r="84" spans="1:77" x14ac:dyDescent="0.25">
      <c r="A84" s="130" t="s">
        <v>5320</v>
      </c>
      <c r="B84" s="124">
        <v>-4.5</v>
      </c>
      <c r="C84" s="124">
        <v>7.5</v>
      </c>
      <c r="D84" s="159">
        <v>3</v>
      </c>
      <c r="E84" s="124">
        <v>-1.5</v>
      </c>
      <c r="F84" s="124">
        <v>-9.5</v>
      </c>
      <c r="G84" s="124">
        <v>10.5</v>
      </c>
      <c r="H84" s="125">
        <v>600</v>
      </c>
      <c r="J84" s="130" t="s">
        <v>13870</v>
      </c>
      <c r="K84" s="124">
        <v>-3.5</v>
      </c>
      <c r="L84" s="124">
        <v>2.5</v>
      </c>
      <c r="M84" s="159">
        <v>1</v>
      </c>
      <c r="N84" s="124">
        <v>-3.5</v>
      </c>
      <c r="O84" s="124">
        <v>-3.5</v>
      </c>
      <c r="P84" s="124">
        <v>-3.5</v>
      </c>
      <c r="Q84" s="125">
        <v>200</v>
      </c>
      <c r="R84" s="124"/>
      <c r="S84" s="124"/>
      <c r="T84" s="159"/>
      <c r="U84" s="124"/>
      <c r="V84" s="124"/>
      <c r="W84" s="124"/>
      <c r="X84" s="125"/>
      <c r="AO84" s="4"/>
      <c r="AP84" s="269" t="s">
        <v>188</v>
      </c>
      <c r="AQ84" s="226" t="s">
        <v>189</v>
      </c>
      <c r="AR84" s="104">
        <v>15.5</v>
      </c>
      <c r="AS84" s="104">
        <v>7.5</v>
      </c>
      <c r="AT84" s="105">
        <v>3</v>
      </c>
      <c r="AU84" s="104">
        <v>5.166666666666667</v>
      </c>
      <c r="AV84" s="104">
        <v>-9.5</v>
      </c>
      <c r="AW84" s="104">
        <v>20.5</v>
      </c>
      <c r="AX84" s="105">
        <v>600</v>
      </c>
      <c r="BX84"/>
      <c r="BY84"/>
    </row>
    <row r="85" spans="1:77" x14ac:dyDescent="0.25">
      <c r="A85" s="130" t="s">
        <v>2982</v>
      </c>
      <c r="B85" s="124">
        <v>-6.5</v>
      </c>
      <c r="C85" s="124">
        <v>2.5</v>
      </c>
      <c r="D85" s="159">
        <v>1</v>
      </c>
      <c r="E85" s="124">
        <v>-6.5</v>
      </c>
      <c r="F85" s="124">
        <v>-6.5</v>
      </c>
      <c r="G85" s="124">
        <v>-6.5</v>
      </c>
      <c r="H85" s="125">
        <v>200</v>
      </c>
      <c r="J85" s="130" t="s">
        <v>8343</v>
      </c>
      <c r="K85" s="124">
        <v>-4.5</v>
      </c>
      <c r="L85" s="124">
        <v>2.5</v>
      </c>
      <c r="M85" s="159">
        <v>1</v>
      </c>
      <c r="N85" s="124">
        <v>-4.5</v>
      </c>
      <c r="O85" s="124">
        <v>-4.5</v>
      </c>
      <c r="P85" s="124">
        <v>-4.5</v>
      </c>
      <c r="Q85" s="125">
        <v>200</v>
      </c>
      <c r="R85" s="124"/>
      <c r="S85" s="124"/>
      <c r="T85" s="159"/>
      <c r="U85" s="124"/>
      <c r="V85" s="124"/>
      <c r="W85" s="124"/>
      <c r="X85" s="125"/>
      <c r="AO85" s="4"/>
      <c r="AP85" s="270"/>
      <c r="AQ85" s="226" t="s">
        <v>202</v>
      </c>
      <c r="AR85" s="104">
        <v>23.5</v>
      </c>
      <c r="AS85" s="104">
        <v>2.5</v>
      </c>
      <c r="AT85" s="105">
        <v>1</v>
      </c>
      <c r="AU85" s="104">
        <v>23.5</v>
      </c>
      <c r="AV85" s="104">
        <v>23.5</v>
      </c>
      <c r="AW85" s="104">
        <v>23.5</v>
      </c>
      <c r="AX85" s="105">
        <v>200</v>
      </c>
    </row>
    <row r="86" spans="1:77" x14ac:dyDescent="0.25">
      <c r="A86" s="130" t="s">
        <v>4636</v>
      </c>
      <c r="B86" s="124">
        <v>-7</v>
      </c>
      <c r="C86" s="124">
        <v>5</v>
      </c>
      <c r="D86" s="159">
        <v>2</v>
      </c>
      <c r="E86" s="124">
        <v>-3.5</v>
      </c>
      <c r="F86" s="124">
        <v>-15.5</v>
      </c>
      <c r="G86" s="124">
        <v>8.5</v>
      </c>
      <c r="H86" s="125">
        <v>400</v>
      </c>
      <c r="J86" s="130" t="s">
        <v>5320</v>
      </c>
      <c r="K86" s="124">
        <v>-4.5</v>
      </c>
      <c r="L86" s="124">
        <v>7.5</v>
      </c>
      <c r="M86" s="159">
        <v>3</v>
      </c>
      <c r="N86" s="124">
        <v>-1.5</v>
      </c>
      <c r="O86" s="124">
        <v>-9.5</v>
      </c>
      <c r="P86" s="124">
        <v>10.5</v>
      </c>
      <c r="Q86" s="125">
        <v>600</v>
      </c>
      <c r="R86" s="124"/>
      <c r="S86" s="124"/>
      <c r="T86" s="159"/>
      <c r="U86" s="124"/>
      <c r="V86" s="124"/>
      <c r="W86" s="124"/>
      <c r="X86" s="125"/>
      <c r="AO86" s="4"/>
      <c r="AP86" s="271" t="s">
        <v>12031</v>
      </c>
      <c r="AQ86" s="272"/>
      <c r="AR86" s="106">
        <v>2264.66</v>
      </c>
      <c r="AS86" s="106">
        <v>713.39449999999999</v>
      </c>
      <c r="AT86" s="107">
        <v>196</v>
      </c>
      <c r="AU86" s="106">
        <v>11.55438775510204</v>
      </c>
      <c r="AV86" s="106">
        <v>-417.5</v>
      </c>
      <c r="AW86" s="106">
        <v>502.5</v>
      </c>
      <c r="AX86" s="107">
        <v>57071.56</v>
      </c>
    </row>
    <row r="87" spans="1:77" x14ac:dyDescent="0.25">
      <c r="A87" s="130" t="s">
        <v>7264</v>
      </c>
      <c r="B87" s="124">
        <v>-9.5</v>
      </c>
      <c r="C87" s="124">
        <v>2.5</v>
      </c>
      <c r="D87" s="159">
        <v>1</v>
      </c>
      <c r="E87" s="124">
        <v>-9.5</v>
      </c>
      <c r="F87" s="124">
        <v>-9.5</v>
      </c>
      <c r="G87" s="124">
        <v>-9.5</v>
      </c>
      <c r="H87" s="125">
        <v>200</v>
      </c>
      <c r="J87" s="130" t="s">
        <v>2982</v>
      </c>
      <c r="K87" s="124">
        <v>-6.5</v>
      </c>
      <c r="L87" s="124">
        <v>2.5</v>
      </c>
      <c r="M87" s="159">
        <v>1</v>
      </c>
      <c r="N87" s="124">
        <v>-6.5</v>
      </c>
      <c r="O87" s="124">
        <v>-6.5</v>
      </c>
      <c r="P87" s="124">
        <v>-6.5</v>
      </c>
      <c r="Q87" s="125">
        <v>200</v>
      </c>
      <c r="R87" s="124"/>
      <c r="S87" s="124"/>
      <c r="T87" s="159"/>
      <c r="U87" s="124"/>
      <c r="V87" s="124"/>
      <c r="W87" s="124"/>
      <c r="X87" s="125"/>
      <c r="AO87" s="4"/>
      <c r="AP87"/>
      <c r="AQ87"/>
      <c r="AR87"/>
      <c r="AS87"/>
      <c r="AT87"/>
      <c r="AU87"/>
      <c r="AV87"/>
      <c r="AW87"/>
      <c r="AX87"/>
    </row>
    <row r="88" spans="1:77" x14ac:dyDescent="0.25">
      <c r="A88" s="130" t="s">
        <v>949</v>
      </c>
      <c r="B88" s="124">
        <v>-10.5</v>
      </c>
      <c r="C88" s="124">
        <v>2.5</v>
      </c>
      <c r="D88" s="159">
        <v>1</v>
      </c>
      <c r="E88" s="124">
        <v>-10.5</v>
      </c>
      <c r="F88" s="124">
        <v>-10.5</v>
      </c>
      <c r="G88" s="124">
        <v>-10.5</v>
      </c>
      <c r="H88" s="125">
        <v>200</v>
      </c>
      <c r="J88" s="130" t="s">
        <v>4636</v>
      </c>
      <c r="K88" s="124">
        <v>-7</v>
      </c>
      <c r="L88" s="124">
        <v>5</v>
      </c>
      <c r="M88" s="159">
        <v>2</v>
      </c>
      <c r="N88" s="124">
        <v>-3.5</v>
      </c>
      <c r="O88" s="124">
        <v>-15.5</v>
      </c>
      <c r="P88" s="124">
        <v>8.5</v>
      </c>
      <c r="Q88" s="125">
        <v>400</v>
      </c>
      <c r="R88" s="124"/>
      <c r="S88" s="124"/>
      <c r="T88" s="159"/>
      <c r="U88" s="124"/>
      <c r="V88" s="124"/>
      <c r="W88" s="124"/>
      <c r="X88" s="125"/>
      <c r="AO88" s="4"/>
      <c r="AP88"/>
      <c r="AQ88"/>
      <c r="AR88"/>
      <c r="AS88"/>
      <c r="AT88"/>
      <c r="AU88"/>
      <c r="AV88"/>
      <c r="AW88"/>
      <c r="AX88"/>
    </row>
    <row r="89" spans="1:77" x14ac:dyDescent="0.25">
      <c r="A89" s="130" t="s">
        <v>7980</v>
      </c>
      <c r="B89" s="124">
        <v>-10.5</v>
      </c>
      <c r="C89" s="124">
        <v>2.5</v>
      </c>
      <c r="D89" s="159">
        <v>1</v>
      </c>
      <c r="E89" s="124">
        <v>-10.5</v>
      </c>
      <c r="F89" s="124">
        <v>-10.5</v>
      </c>
      <c r="G89" s="124">
        <v>-10.5</v>
      </c>
      <c r="H89" s="125">
        <v>200</v>
      </c>
      <c r="J89" s="130" t="s">
        <v>7264</v>
      </c>
      <c r="K89" s="124">
        <v>-9.5</v>
      </c>
      <c r="L89" s="124">
        <v>2.5</v>
      </c>
      <c r="M89" s="159">
        <v>1</v>
      </c>
      <c r="N89" s="124">
        <v>-9.5</v>
      </c>
      <c r="O89" s="124">
        <v>-9.5</v>
      </c>
      <c r="P89" s="124">
        <v>-9.5</v>
      </c>
      <c r="Q89" s="125">
        <v>200</v>
      </c>
      <c r="R89" s="124"/>
      <c r="S89" s="124"/>
      <c r="T89" s="159"/>
      <c r="U89" s="124"/>
      <c r="V89" s="124"/>
      <c r="W89" s="124"/>
      <c r="X89" s="125"/>
      <c r="AO89" s="4"/>
      <c r="AP89"/>
      <c r="AQ89"/>
      <c r="AR89"/>
      <c r="AS89"/>
      <c r="AT89"/>
      <c r="AU89"/>
      <c r="AV89"/>
      <c r="AW89"/>
      <c r="AX89"/>
    </row>
    <row r="90" spans="1:77" x14ac:dyDescent="0.25">
      <c r="A90" s="130" t="s">
        <v>2332</v>
      </c>
      <c r="B90" s="124">
        <v>-11.5</v>
      </c>
      <c r="C90" s="124">
        <v>2.5</v>
      </c>
      <c r="D90" s="159">
        <v>1</v>
      </c>
      <c r="E90" s="124">
        <v>-11.5</v>
      </c>
      <c r="F90" s="124">
        <v>-11.5</v>
      </c>
      <c r="G90" s="124">
        <v>-11.5</v>
      </c>
      <c r="H90" s="125">
        <v>200</v>
      </c>
      <c r="J90" s="130" t="s">
        <v>949</v>
      </c>
      <c r="K90" s="124">
        <v>-10.5</v>
      </c>
      <c r="L90" s="124">
        <v>2.5</v>
      </c>
      <c r="M90" s="159">
        <v>1</v>
      </c>
      <c r="N90" s="124">
        <v>-10.5</v>
      </c>
      <c r="O90" s="124">
        <v>-10.5</v>
      </c>
      <c r="P90" s="124">
        <v>-10.5</v>
      </c>
      <c r="Q90" s="125">
        <v>200</v>
      </c>
      <c r="R90" s="124"/>
      <c r="S90" s="124"/>
      <c r="T90" s="159"/>
      <c r="U90" s="124"/>
      <c r="V90" s="124"/>
      <c r="W90" s="124"/>
      <c r="X90" s="125"/>
      <c r="AO90" s="4"/>
      <c r="AP90"/>
      <c r="AQ90"/>
      <c r="AR90"/>
      <c r="AS90"/>
      <c r="AT90"/>
      <c r="AU90"/>
      <c r="AV90"/>
      <c r="AW90"/>
      <c r="AX90"/>
    </row>
    <row r="91" spans="1:77" x14ac:dyDescent="0.25">
      <c r="A91" s="130" t="s">
        <v>1334</v>
      </c>
      <c r="B91" s="124">
        <v>-12</v>
      </c>
      <c r="C91" s="124">
        <v>5</v>
      </c>
      <c r="D91" s="159">
        <v>2</v>
      </c>
      <c r="E91" s="124">
        <v>-6</v>
      </c>
      <c r="F91" s="124">
        <v>-7.5</v>
      </c>
      <c r="G91" s="124">
        <v>-4.5</v>
      </c>
      <c r="H91" s="125">
        <v>400</v>
      </c>
      <c r="J91" s="130" t="s">
        <v>7980</v>
      </c>
      <c r="K91" s="124">
        <v>-10.5</v>
      </c>
      <c r="L91" s="124">
        <v>2.5</v>
      </c>
      <c r="M91" s="159">
        <v>1</v>
      </c>
      <c r="N91" s="124">
        <v>-10.5</v>
      </c>
      <c r="O91" s="124">
        <v>-10.5</v>
      </c>
      <c r="P91" s="124">
        <v>-10.5</v>
      </c>
      <c r="Q91" s="125">
        <v>200</v>
      </c>
      <c r="R91" s="124"/>
      <c r="S91" s="124"/>
      <c r="T91" s="159"/>
      <c r="U91" s="124"/>
      <c r="V91" s="124"/>
      <c r="W91" s="124"/>
      <c r="X91" s="125"/>
      <c r="AO91" s="4"/>
      <c r="AP91"/>
      <c r="AQ91"/>
      <c r="AR91"/>
      <c r="AS91"/>
      <c r="AT91"/>
      <c r="AU91"/>
      <c r="AV91"/>
      <c r="AW91"/>
      <c r="AX91"/>
    </row>
    <row r="92" spans="1:77" x14ac:dyDescent="0.25">
      <c r="A92" s="130" t="s">
        <v>5256</v>
      </c>
      <c r="B92" s="124">
        <v>-12</v>
      </c>
      <c r="C92" s="124">
        <v>20</v>
      </c>
      <c r="D92" s="159">
        <v>6</v>
      </c>
      <c r="E92" s="124">
        <v>-2</v>
      </c>
      <c r="F92" s="124">
        <v>-12.5</v>
      </c>
      <c r="G92" s="124">
        <v>22.5</v>
      </c>
      <c r="H92" s="125">
        <v>1600</v>
      </c>
      <c r="J92" s="130" t="s">
        <v>2332</v>
      </c>
      <c r="K92" s="124">
        <v>-11.5</v>
      </c>
      <c r="L92" s="124">
        <v>2.5</v>
      </c>
      <c r="M92" s="159">
        <v>1</v>
      </c>
      <c r="N92" s="124">
        <v>-11.5</v>
      </c>
      <c r="O92" s="124">
        <v>-11.5</v>
      </c>
      <c r="P92" s="124">
        <v>-11.5</v>
      </c>
      <c r="Q92" s="125">
        <v>200</v>
      </c>
      <c r="R92" s="124"/>
      <c r="S92" s="124"/>
      <c r="T92" s="159"/>
      <c r="U92" s="124"/>
      <c r="V92" s="124"/>
      <c r="W92" s="124"/>
      <c r="X92" s="125"/>
      <c r="AO92" s="4"/>
      <c r="AP92"/>
      <c r="AQ92"/>
      <c r="AR92"/>
      <c r="AS92"/>
      <c r="AT92"/>
      <c r="AU92"/>
      <c r="AV92"/>
      <c r="AW92"/>
      <c r="AX92"/>
    </row>
    <row r="93" spans="1:77" x14ac:dyDescent="0.25">
      <c r="A93" s="130" t="s">
        <v>1178</v>
      </c>
      <c r="B93" s="124">
        <v>-12.5</v>
      </c>
      <c r="C93" s="124">
        <v>2.5</v>
      </c>
      <c r="D93" s="159">
        <v>1</v>
      </c>
      <c r="E93" s="124">
        <v>-12.5</v>
      </c>
      <c r="F93" s="124">
        <v>-12.5</v>
      </c>
      <c r="G93" s="124">
        <v>-12.5</v>
      </c>
      <c r="H93" s="125">
        <v>200</v>
      </c>
      <c r="J93" s="130" t="s">
        <v>1334</v>
      </c>
      <c r="K93" s="124">
        <v>-12</v>
      </c>
      <c r="L93" s="124">
        <v>5</v>
      </c>
      <c r="M93" s="159">
        <v>2</v>
      </c>
      <c r="N93" s="124">
        <v>-6</v>
      </c>
      <c r="O93" s="124">
        <v>-7.5</v>
      </c>
      <c r="P93" s="124">
        <v>-4.5</v>
      </c>
      <c r="Q93" s="125">
        <v>400</v>
      </c>
      <c r="R93" s="124"/>
      <c r="S93" s="124"/>
      <c r="T93" s="159"/>
      <c r="U93" s="124"/>
      <c r="V93" s="124"/>
      <c r="W93" s="124"/>
      <c r="X93" s="125"/>
      <c r="AO93" s="4"/>
      <c r="AP93"/>
      <c r="AQ93"/>
      <c r="AR93"/>
      <c r="AS93"/>
      <c r="AT93"/>
      <c r="AU93"/>
      <c r="AV93"/>
      <c r="AW93"/>
      <c r="AX93"/>
    </row>
    <row r="94" spans="1:77" x14ac:dyDescent="0.25">
      <c r="A94" s="130" t="s">
        <v>13948</v>
      </c>
      <c r="B94" s="124">
        <v>-12.5</v>
      </c>
      <c r="C94" s="124">
        <v>2.5</v>
      </c>
      <c r="D94" s="159">
        <v>1</v>
      </c>
      <c r="E94" s="124">
        <v>-12.5</v>
      </c>
      <c r="F94" s="124">
        <v>-12.5</v>
      </c>
      <c r="G94" s="124">
        <v>-12.5</v>
      </c>
      <c r="H94" s="125">
        <v>200</v>
      </c>
      <c r="J94" s="130" t="s">
        <v>5256</v>
      </c>
      <c r="K94" s="124">
        <v>-12</v>
      </c>
      <c r="L94" s="124">
        <v>20</v>
      </c>
      <c r="M94" s="159">
        <v>6</v>
      </c>
      <c r="N94" s="124">
        <v>-2</v>
      </c>
      <c r="O94" s="124">
        <v>-12.5</v>
      </c>
      <c r="P94" s="124">
        <v>22.5</v>
      </c>
      <c r="Q94" s="125">
        <v>1600</v>
      </c>
      <c r="R94" s="124"/>
      <c r="S94" s="124"/>
      <c r="T94" s="159"/>
      <c r="U94" s="124"/>
      <c r="V94" s="124"/>
      <c r="W94" s="124"/>
      <c r="X94" s="125"/>
      <c r="AO94" s="4"/>
      <c r="AP94"/>
      <c r="AQ94"/>
      <c r="AR94"/>
      <c r="AS94"/>
      <c r="AT94"/>
      <c r="AU94"/>
      <c r="AV94"/>
      <c r="AW94"/>
      <c r="AX94"/>
    </row>
    <row r="95" spans="1:77" x14ac:dyDescent="0.25">
      <c r="A95" s="130" t="s">
        <v>4266</v>
      </c>
      <c r="B95" s="124">
        <v>-12.5</v>
      </c>
      <c r="C95" s="124">
        <v>2.5</v>
      </c>
      <c r="D95" s="159">
        <v>1</v>
      </c>
      <c r="E95" s="124">
        <v>-12.5</v>
      </c>
      <c r="F95" s="124">
        <v>-12.5</v>
      </c>
      <c r="G95" s="124">
        <v>-12.5</v>
      </c>
      <c r="H95" s="125">
        <v>200</v>
      </c>
      <c r="J95" s="130" t="s">
        <v>1178</v>
      </c>
      <c r="K95" s="124">
        <v>-12.5</v>
      </c>
      <c r="L95" s="124">
        <v>2.5</v>
      </c>
      <c r="M95" s="159">
        <v>1</v>
      </c>
      <c r="N95" s="124">
        <v>-12.5</v>
      </c>
      <c r="O95" s="124">
        <v>-12.5</v>
      </c>
      <c r="P95" s="124">
        <v>-12.5</v>
      </c>
      <c r="Q95" s="125">
        <v>200</v>
      </c>
      <c r="R95" s="124"/>
      <c r="S95" s="124"/>
      <c r="T95" s="159"/>
      <c r="U95" s="124"/>
      <c r="V95" s="124"/>
      <c r="W95" s="124"/>
      <c r="X95" s="125"/>
      <c r="AO95" s="4"/>
      <c r="AP95"/>
      <c r="AQ95"/>
      <c r="AR95"/>
      <c r="AS95"/>
      <c r="AT95"/>
      <c r="AU95"/>
      <c r="AV95"/>
      <c r="AW95"/>
      <c r="AX95"/>
    </row>
    <row r="96" spans="1:77" x14ac:dyDescent="0.25">
      <c r="A96" s="130" t="s">
        <v>1834</v>
      </c>
      <c r="B96" s="124">
        <v>-13</v>
      </c>
      <c r="C96" s="124">
        <v>5</v>
      </c>
      <c r="D96" s="159">
        <v>2</v>
      </c>
      <c r="E96" s="124">
        <v>-6.5</v>
      </c>
      <c r="F96" s="124">
        <v>-14.5</v>
      </c>
      <c r="G96" s="124">
        <v>1.5</v>
      </c>
      <c r="H96" s="125">
        <v>400</v>
      </c>
      <c r="J96" s="130" t="s">
        <v>13948</v>
      </c>
      <c r="K96" s="124">
        <v>-12.5</v>
      </c>
      <c r="L96" s="124">
        <v>2.5</v>
      </c>
      <c r="M96" s="159">
        <v>1</v>
      </c>
      <c r="N96" s="124">
        <v>-12.5</v>
      </c>
      <c r="O96" s="124">
        <v>-12.5</v>
      </c>
      <c r="P96" s="124">
        <v>-12.5</v>
      </c>
      <c r="Q96" s="125">
        <v>200</v>
      </c>
      <c r="R96" s="124"/>
      <c r="S96" s="124"/>
      <c r="T96" s="159"/>
      <c r="U96" s="124"/>
      <c r="V96" s="124"/>
      <c r="W96" s="124"/>
      <c r="X96" s="125"/>
      <c r="AO96" s="4"/>
      <c r="AP96"/>
      <c r="AQ96"/>
      <c r="AR96"/>
      <c r="AS96"/>
      <c r="AT96"/>
      <c r="AU96"/>
      <c r="AV96"/>
      <c r="AW96"/>
      <c r="AX96"/>
    </row>
    <row r="97" spans="1:50" x14ac:dyDescent="0.25">
      <c r="A97" s="130" t="s">
        <v>13910</v>
      </c>
      <c r="B97" s="124">
        <v>-13.5</v>
      </c>
      <c r="C97" s="124">
        <v>2.5</v>
      </c>
      <c r="D97" s="159">
        <v>1</v>
      </c>
      <c r="E97" s="124">
        <v>-13.5</v>
      </c>
      <c r="F97" s="124">
        <v>-13.5</v>
      </c>
      <c r="G97" s="124">
        <v>-13.5</v>
      </c>
      <c r="H97" s="125">
        <v>200</v>
      </c>
      <c r="J97" s="130" t="s">
        <v>4266</v>
      </c>
      <c r="K97" s="124">
        <v>-12.5</v>
      </c>
      <c r="L97" s="124">
        <v>2.5</v>
      </c>
      <c r="M97" s="159">
        <v>1</v>
      </c>
      <c r="N97" s="124">
        <v>-12.5</v>
      </c>
      <c r="O97" s="124">
        <v>-12.5</v>
      </c>
      <c r="P97" s="124">
        <v>-12.5</v>
      </c>
      <c r="Q97" s="125">
        <v>200</v>
      </c>
      <c r="R97" s="124"/>
      <c r="S97" s="124"/>
      <c r="T97" s="159"/>
      <c r="U97" s="124"/>
      <c r="V97" s="124"/>
      <c r="W97" s="124"/>
      <c r="X97" s="125"/>
      <c r="AO97" s="4"/>
      <c r="AP97"/>
      <c r="AQ97"/>
      <c r="AR97"/>
      <c r="AS97"/>
      <c r="AT97"/>
      <c r="AU97"/>
      <c r="AV97"/>
      <c r="AW97"/>
      <c r="AX97"/>
    </row>
    <row r="98" spans="1:50" x14ac:dyDescent="0.25">
      <c r="A98" s="130" t="s">
        <v>2365</v>
      </c>
      <c r="B98" s="124">
        <v>-14.5</v>
      </c>
      <c r="C98" s="124">
        <v>2.5</v>
      </c>
      <c r="D98" s="159">
        <v>1</v>
      </c>
      <c r="E98" s="124">
        <v>-14.5</v>
      </c>
      <c r="F98" s="124">
        <v>-14.5</v>
      </c>
      <c r="G98" s="124">
        <v>-14.5</v>
      </c>
      <c r="H98" s="125">
        <v>200</v>
      </c>
      <c r="J98" s="130" t="s">
        <v>1834</v>
      </c>
      <c r="K98" s="124">
        <v>1.5</v>
      </c>
      <c r="L98" s="124">
        <v>2.5</v>
      </c>
      <c r="M98" s="159">
        <v>1</v>
      </c>
      <c r="N98" s="124">
        <v>1.5</v>
      </c>
      <c r="O98" s="124">
        <v>1.5</v>
      </c>
      <c r="P98" s="124">
        <v>1.5</v>
      </c>
      <c r="Q98" s="125">
        <v>200</v>
      </c>
      <c r="R98" s="124">
        <v>-14.5</v>
      </c>
      <c r="S98" s="124">
        <v>2.5</v>
      </c>
      <c r="T98" s="159">
        <v>1</v>
      </c>
      <c r="U98" s="124">
        <v>-14.5</v>
      </c>
      <c r="V98" s="124">
        <v>-14.5</v>
      </c>
      <c r="W98" s="124">
        <v>-14.5</v>
      </c>
      <c r="X98" s="125">
        <v>200</v>
      </c>
      <c r="AO98" s="4"/>
      <c r="AP98"/>
      <c r="AQ98"/>
      <c r="AR98"/>
      <c r="AS98"/>
      <c r="AT98"/>
      <c r="AU98"/>
      <c r="AV98"/>
      <c r="AW98"/>
      <c r="AX98"/>
    </row>
    <row r="99" spans="1:50" x14ac:dyDescent="0.25">
      <c r="A99" s="130" t="s">
        <v>10708</v>
      </c>
      <c r="B99" s="124">
        <v>-14.5</v>
      </c>
      <c r="C99" s="124">
        <v>2.5</v>
      </c>
      <c r="D99" s="159">
        <v>1</v>
      </c>
      <c r="E99" s="124">
        <v>-14.5</v>
      </c>
      <c r="F99" s="124">
        <v>-14.5</v>
      </c>
      <c r="G99" s="124">
        <v>-14.5</v>
      </c>
      <c r="H99" s="125">
        <v>200</v>
      </c>
      <c r="J99" s="130" t="s">
        <v>13910</v>
      </c>
      <c r="K99" s="124">
        <v>-13.5</v>
      </c>
      <c r="L99" s="124">
        <v>2.5</v>
      </c>
      <c r="M99" s="159">
        <v>1</v>
      </c>
      <c r="N99" s="124">
        <v>-13.5</v>
      </c>
      <c r="O99" s="124">
        <v>-13.5</v>
      </c>
      <c r="P99" s="124">
        <v>-13.5</v>
      </c>
      <c r="Q99" s="125">
        <v>200</v>
      </c>
      <c r="R99" s="124"/>
      <c r="S99" s="124"/>
      <c r="T99" s="159"/>
      <c r="U99" s="124"/>
      <c r="V99" s="124"/>
      <c r="W99" s="124"/>
      <c r="X99" s="125"/>
      <c r="AO99" s="4"/>
      <c r="AP99"/>
      <c r="AQ99"/>
      <c r="AR99"/>
      <c r="AS99"/>
      <c r="AT99"/>
      <c r="AU99"/>
      <c r="AV99"/>
      <c r="AW99"/>
      <c r="AX99"/>
    </row>
    <row r="100" spans="1:50" x14ac:dyDescent="0.25">
      <c r="A100" s="130" t="s">
        <v>1110</v>
      </c>
      <c r="B100" s="124">
        <v>-15.5</v>
      </c>
      <c r="C100" s="124">
        <v>2.5</v>
      </c>
      <c r="D100" s="159">
        <v>1</v>
      </c>
      <c r="E100" s="124">
        <v>-15.5</v>
      </c>
      <c r="F100" s="124">
        <v>-15.5</v>
      </c>
      <c r="G100" s="124">
        <v>-15.5</v>
      </c>
      <c r="H100" s="125">
        <v>200</v>
      </c>
      <c r="J100" s="130" t="s">
        <v>2365</v>
      </c>
      <c r="K100" s="124"/>
      <c r="L100" s="124"/>
      <c r="M100" s="159"/>
      <c r="N100" s="124"/>
      <c r="O100" s="124"/>
      <c r="P100" s="124"/>
      <c r="Q100" s="125"/>
      <c r="R100" s="124">
        <v>-14.5</v>
      </c>
      <c r="S100" s="124">
        <v>2.5</v>
      </c>
      <c r="T100" s="159">
        <v>1</v>
      </c>
      <c r="U100" s="124">
        <v>-14.5</v>
      </c>
      <c r="V100" s="124">
        <v>-14.5</v>
      </c>
      <c r="W100" s="124">
        <v>-14.5</v>
      </c>
      <c r="X100" s="125">
        <v>200</v>
      </c>
      <c r="AO100" s="4"/>
      <c r="AP100"/>
      <c r="AQ100"/>
      <c r="AR100"/>
      <c r="AS100"/>
      <c r="AT100"/>
      <c r="AU100"/>
      <c r="AV100"/>
      <c r="AW100"/>
      <c r="AX100"/>
    </row>
    <row r="101" spans="1:50" x14ac:dyDescent="0.25">
      <c r="A101" s="130" t="s">
        <v>1628</v>
      </c>
      <c r="B101" s="124">
        <v>-16.5</v>
      </c>
      <c r="C101" s="124">
        <v>2.5</v>
      </c>
      <c r="D101" s="159">
        <v>1</v>
      </c>
      <c r="E101" s="124">
        <v>-16.5</v>
      </c>
      <c r="F101" s="124">
        <v>-16.5</v>
      </c>
      <c r="G101" s="124">
        <v>-16.5</v>
      </c>
      <c r="H101" s="125">
        <v>200</v>
      </c>
      <c r="J101" s="130" t="s">
        <v>10708</v>
      </c>
      <c r="K101" s="124"/>
      <c r="L101" s="124"/>
      <c r="M101" s="159"/>
      <c r="N101" s="124"/>
      <c r="O101" s="124"/>
      <c r="P101" s="124"/>
      <c r="Q101" s="125"/>
      <c r="R101" s="124">
        <v>-14.5</v>
      </c>
      <c r="S101" s="124">
        <v>2.5</v>
      </c>
      <c r="T101" s="159">
        <v>1</v>
      </c>
      <c r="U101" s="124">
        <v>-14.5</v>
      </c>
      <c r="V101" s="124">
        <v>-14.5</v>
      </c>
      <c r="W101" s="124">
        <v>-14.5</v>
      </c>
      <c r="X101" s="125">
        <v>200</v>
      </c>
      <c r="AO101" s="4"/>
      <c r="AP101"/>
      <c r="AQ101"/>
      <c r="AR101"/>
      <c r="AS101"/>
      <c r="AT101"/>
      <c r="AU101"/>
      <c r="AV101"/>
      <c r="AW101"/>
      <c r="AX101"/>
    </row>
    <row r="102" spans="1:50" x14ac:dyDescent="0.25">
      <c r="A102" s="130" t="s">
        <v>1157</v>
      </c>
      <c r="B102" s="124">
        <v>-17.5</v>
      </c>
      <c r="C102" s="124">
        <v>2.5</v>
      </c>
      <c r="D102" s="159">
        <v>1</v>
      </c>
      <c r="E102" s="124">
        <v>-17.5</v>
      </c>
      <c r="F102" s="124">
        <v>-17.5</v>
      </c>
      <c r="G102" s="124">
        <v>-17.5</v>
      </c>
      <c r="H102" s="125">
        <v>200</v>
      </c>
      <c r="J102" s="130" t="s">
        <v>1110</v>
      </c>
      <c r="K102" s="124">
        <v>-15.5</v>
      </c>
      <c r="L102" s="124">
        <v>2.5</v>
      </c>
      <c r="M102" s="159">
        <v>1</v>
      </c>
      <c r="N102" s="124">
        <v>-15.5</v>
      </c>
      <c r="O102" s="124">
        <v>-15.5</v>
      </c>
      <c r="P102" s="124">
        <v>-15.5</v>
      </c>
      <c r="Q102" s="125">
        <v>200</v>
      </c>
      <c r="R102" s="124"/>
      <c r="S102" s="124"/>
      <c r="T102" s="159"/>
      <c r="U102" s="124"/>
      <c r="V102" s="124"/>
      <c r="W102" s="124"/>
      <c r="X102" s="125"/>
      <c r="AO102" s="4"/>
      <c r="AP102"/>
      <c r="AQ102"/>
      <c r="AR102"/>
      <c r="AS102"/>
      <c r="AT102"/>
      <c r="AU102"/>
      <c r="AV102"/>
      <c r="AW102"/>
      <c r="AX102"/>
    </row>
    <row r="103" spans="1:50" x14ac:dyDescent="0.25">
      <c r="A103" s="130" t="s">
        <v>3306</v>
      </c>
      <c r="B103" s="124">
        <v>-17.5</v>
      </c>
      <c r="C103" s="124">
        <v>2.5</v>
      </c>
      <c r="D103" s="159">
        <v>1</v>
      </c>
      <c r="E103" s="124">
        <v>-17.5</v>
      </c>
      <c r="F103" s="124">
        <v>-17.5</v>
      </c>
      <c r="G103" s="124">
        <v>-17.5</v>
      </c>
      <c r="H103" s="125">
        <v>200</v>
      </c>
      <c r="J103" s="130" t="s">
        <v>1628</v>
      </c>
      <c r="K103" s="124">
        <v>-16.5</v>
      </c>
      <c r="L103" s="124">
        <v>2.5</v>
      </c>
      <c r="M103" s="159">
        <v>1</v>
      </c>
      <c r="N103" s="124">
        <v>-16.5</v>
      </c>
      <c r="O103" s="124">
        <v>-16.5</v>
      </c>
      <c r="P103" s="124">
        <v>-16.5</v>
      </c>
      <c r="Q103" s="125">
        <v>200</v>
      </c>
      <c r="R103" s="124"/>
      <c r="S103" s="124"/>
      <c r="T103" s="159"/>
      <c r="U103" s="124"/>
      <c r="V103" s="124"/>
      <c r="W103" s="124"/>
      <c r="X103" s="125"/>
      <c r="AO103" s="4"/>
    </row>
    <row r="104" spans="1:50" x14ac:dyDescent="0.25">
      <c r="A104" s="130" t="s">
        <v>1313</v>
      </c>
      <c r="B104" s="124">
        <v>-17.5</v>
      </c>
      <c r="C104" s="124">
        <v>2.5</v>
      </c>
      <c r="D104" s="159">
        <v>1</v>
      </c>
      <c r="E104" s="124">
        <v>-17.5</v>
      </c>
      <c r="F104" s="124">
        <v>-17.5</v>
      </c>
      <c r="G104" s="124">
        <v>-17.5</v>
      </c>
      <c r="H104" s="125">
        <v>200</v>
      </c>
      <c r="J104" s="130" t="s">
        <v>1157</v>
      </c>
      <c r="K104" s="124">
        <v>-17.5</v>
      </c>
      <c r="L104" s="124">
        <v>2.5</v>
      </c>
      <c r="M104" s="159">
        <v>1</v>
      </c>
      <c r="N104" s="124">
        <v>-17.5</v>
      </c>
      <c r="O104" s="124">
        <v>-17.5</v>
      </c>
      <c r="P104" s="124">
        <v>-17.5</v>
      </c>
      <c r="Q104" s="125">
        <v>200</v>
      </c>
      <c r="R104" s="124"/>
      <c r="S104" s="124"/>
      <c r="T104" s="159"/>
      <c r="U104" s="124"/>
      <c r="V104" s="124"/>
      <c r="W104" s="124"/>
      <c r="X104" s="125"/>
      <c r="AO104" s="4"/>
    </row>
    <row r="105" spans="1:50" x14ac:dyDescent="0.25">
      <c r="A105" s="130" t="s">
        <v>12993</v>
      </c>
      <c r="B105" s="124">
        <v>-17.5</v>
      </c>
      <c r="C105" s="124">
        <v>2.5</v>
      </c>
      <c r="D105" s="159">
        <v>1</v>
      </c>
      <c r="E105" s="124">
        <v>-17.5</v>
      </c>
      <c r="F105" s="124">
        <v>-17.5</v>
      </c>
      <c r="G105" s="124">
        <v>-17.5</v>
      </c>
      <c r="H105" s="125">
        <v>200</v>
      </c>
      <c r="J105" s="130" t="s">
        <v>3306</v>
      </c>
      <c r="K105" s="124"/>
      <c r="L105" s="124"/>
      <c r="M105" s="159"/>
      <c r="N105" s="124"/>
      <c r="O105" s="124"/>
      <c r="P105" s="124"/>
      <c r="Q105" s="125"/>
      <c r="R105" s="124">
        <v>-17.5</v>
      </c>
      <c r="S105" s="124">
        <v>2.5</v>
      </c>
      <c r="T105" s="159">
        <v>1</v>
      </c>
      <c r="U105" s="124">
        <v>-17.5</v>
      </c>
      <c r="V105" s="124">
        <v>-17.5</v>
      </c>
      <c r="W105" s="124">
        <v>-17.5</v>
      </c>
      <c r="X105" s="125">
        <v>200</v>
      </c>
      <c r="AO105" s="4"/>
    </row>
    <row r="106" spans="1:50" x14ac:dyDescent="0.25">
      <c r="A106" s="130" t="s">
        <v>1179</v>
      </c>
      <c r="B106" s="124">
        <v>-18.5</v>
      </c>
      <c r="C106" s="124">
        <v>2.5</v>
      </c>
      <c r="D106" s="159">
        <v>1</v>
      </c>
      <c r="E106" s="124">
        <v>-18.5</v>
      </c>
      <c r="F106" s="124">
        <v>-18.5</v>
      </c>
      <c r="G106" s="124">
        <v>-18.5</v>
      </c>
      <c r="H106" s="125">
        <v>200</v>
      </c>
      <c r="J106" s="130" t="s">
        <v>1313</v>
      </c>
      <c r="K106" s="124">
        <v>-17.5</v>
      </c>
      <c r="L106" s="124">
        <v>2.5</v>
      </c>
      <c r="M106" s="159">
        <v>1</v>
      </c>
      <c r="N106" s="124">
        <v>-17.5</v>
      </c>
      <c r="O106" s="124">
        <v>-17.5</v>
      </c>
      <c r="P106" s="124">
        <v>-17.5</v>
      </c>
      <c r="Q106" s="125">
        <v>200</v>
      </c>
      <c r="R106" s="124"/>
      <c r="S106" s="124"/>
      <c r="T106" s="159"/>
      <c r="U106" s="124"/>
      <c r="V106" s="124"/>
      <c r="W106" s="124"/>
      <c r="X106" s="125"/>
      <c r="AO106" s="4"/>
    </row>
    <row r="107" spans="1:50" x14ac:dyDescent="0.25">
      <c r="A107" s="130" t="s">
        <v>7857</v>
      </c>
      <c r="B107" s="124">
        <v>-19.5</v>
      </c>
      <c r="C107" s="124">
        <v>7.5</v>
      </c>
      <c r="D107" s="159">
        <v>3</v>
      </c>
      <c r="E107" s="124">
        <v>-6.5</v>
      </c>
      <c r="F107" s="124">
        <v>-20.5</v>
      </c>
      <c r="G107" s="124">
        <v>16.5</v>
      </c>
      <c r="H107" s="125">
        <v>600</v>
      </c>
      <c r="J107" s="130" t="s">
        <v>12993</v>
      </c>
      <c r="K107" s="124">
        <v>-17.5</v>
      </c>
      <c r="L107" s="124">
        <v>2.5</v>
      </c>
      <c r="M107" s="159">
        <v>1</v>
      </c>
      <c r="N107" s="124">
        <v>-17.5</v>
      </c>
      <c r="O107" s="124">
        <v>-17.5</v>
      </c>
      <c r="P107" s="124">
        <v>-17.5</v>
      </c>
      <c r="Q107" s="125">
        <v>200</v>
      </c>
      <c r="R107" s="124"/>
      <c r="S107" s="124"/>
      <c r="T107" s="159"/>
      <c r="U107" s="124"/>
      <c r="V107" s="124"/>
      <c r="W107" s="124"/>
      <c r="X107" s="125"/>
      <c r="AO107" s="4"/>
    </row>
    <row r="108" spans="1:50" x14ac:dyDescent="0.25">
      <c r="A108" s="130" t="s">
        <v>2102</v>
      </c>
      <c r="B108" s="124">
        <v>-19.5</v>
      </c>
      <c r="C108" s="124">
        <v>2.5</v>
      </c>
      <c r="D108" s="159">
        <v>1</v>
      </c>
      <c r="E108" s="124">
        <v>-19.5</v>
      </c>
      <c r="F108" s="124">
        <v>-19.5</v>
      </c>
      <c r="G108" s="124">
        <v>-19.5</v>
      </c>
      <c r="H108" s="125">
        <v>200</v>
      </c>
      <c r="J108" s="130" t="s">
        <v>1179</v>
      </c>
      <c r="K108" s="124">
        <v>-18.5</v>
      </c>
      <c r="L108" s="124">
        <v>2.5</v>
      </c>
      <c r="M108" s="159">
        <v>1</v>
      </c>
      <c r="N108" s="124">
        <v>-18.5</v>
      </c>
      <c r="O108" s="124">
        <v>-18.5</v>
      </c>
      <c r="P108" s="124">
        <v>-18.5</v>
      </c>
      <c r="Q108" s="125">
        <v>200</v>
      </c>
      <c r="R108" s="124"/>
      <c r="S108" s="124"/>
      <c r="T108" s="159"/>
      <c r="U108" s="124"/>
      <c r="V108" s="124"/>
      <c r="W108" s="124"/>
      <c r="X108" s="125"/>
      <c r="AO108" s="4"/>
    </row>
    <row r="109" spans="1:50" x14ac:dyDescent="0.25">
      <c r="A109" s="130" t="s">
        <v>3266</v>
      </c>
      <c r="B109" s="124">
        <v>-20.5</v>
      </c>
      <c r="C109" s="124">
        <v>7.5</v>
      </c>
      <c r="D109" s="159">
        <v>3</v>
      </c>
      <c r="E109" s="124">
        <v>-6.833333333333333</v>
      </c>
      <c r="F109" s="124">
        <v>-16.5</v>
      </c>
      <c r="G109" s="124">
        <v>11.5</v>
      </c>
      <c r="H109" s="125">
        <v>600</v>
      </c>
      <c r="J109" s="130" t="s">
        <v>7857</v>
      </c>
      <c r="K109" s="124">
        <v>-36</v>
      </c>
      <c r="L109" s="124">
        <v>5</v>
      </c>
      <c r="M109" s="159">
        <v>2</v>
      </c>
      <c r="N109" s="124">
        <v>-18</v>
      </c>
      <c r="O109" s="124">
        <v>-20.5</v>
      </c>
      <c r="P109" s="124">
        <v>-15.5</v>
      </c>
      <c r="Q109" s="125">
        <v>400</v>
      </c>
      <c r="R109" s="124">
        <v>16.5</v>
      </c>
      <c r="S109" s="124">
        <v>2.5</v>
      </c>
      <c r="T109" s="159">
        <v>1</v>
      </c>
      <c r="U109" s="124">
        <v>16.5</v>
      </c>
      <c r="V109" s="124">
        <v>16.5</v>
      </c>
      <c r="W109" s="124">
        <v>16.5</v>
      </c>
      <c r="X109" s="125">
        <v>200</v>
      </c>
      <c r="AO109" s="4"/>
    </row>
    <row r="110" spans="1:50" x14ac:dyDescent="0.25">
      <c r="A110" s="130" t="s">
        <v>1497</v>
      </c>
      <c r="B110" s="124">
        <v>-21</v>
      </c>
      <c r="C110" s="124">
        <v>5</v>
      </c>
      <c r="D110" s="159">
        <v>1</v>
      </c>
      <c r="E110" s="124">
        <v>-21</v>
      </c>
      <c r="F110" s="124">
        <v>-21</v>
      </c>
      <c r="G110" s="124">
        <v>-21</v>
      </c>
      <c r="H110" s="125">
        <v>400</v>
      </c>
      <c r="J110" s="130" t="s">
        <v>2102</v>
      </c>
      <c r="K110" s="124">
        <v>-19.5</v>
      </c>
      <c r="L110" s="124">
        <v>2.5</v>
      </c>
      <c r="M110" s="159">
        <v>1</v>
      </c>
      <c r="N110" s="124">
        <v>-19.5</v>
      </c>
      <c r="O110" s="124">
        <v>-19.5</v>
      </c>
      <c r="P110" s="124">
        <v>-19.5</v>
      </c>
      <c r="Q110" s="125">
        <v>200</v>
      </c>
      <c r="R110" s="124"/>
      <c r="S110" s="124"/>
      <c r="T110" s="159"/>
      <c r="U110" s="124"/>
      <c r="V110" s="124"/>
      <c r="W110" s="124"/>
      <c r="X110" s="125"/>
      <c r="AO110" s="4"/>
    </row>
    <row r="111" spans="1:50" x14ac:dyDescent="0.25">
      <c r="A111" s="130" t="s">
        <v>8880</v>
      </c>
      <c r="B111" s="124">
        <v>-22.5</v>
      </c>
      <c r="C111" s="124">
        <v>2.5</v>
      </c>
      <c r="D111" s="159">
        <v>1</v>
      </c>
      <c r="E111" s="124">
        <v>-22.5</v>
      </c>
      <c r="F111" s="124">
        <v>-22.5</v>
      </c>
      <c r="G111" s="124">
        <v>-22.5</v>
      </c>
      <c r="H111" s="125">
        <v>200</v>
      </c>
      <c r="J111" s="130" t="s">
        <v>3266</v>
      </c>
      <c r="K111" s="124">
        <v>-20.5</v>
      </c>
      <c r="L111" s="124">
        <v>7.5</v>
      </c>
      <c r="M111" s="159">
        <v>3</v>
      </c>
      <c r="N111" s="124">
        <v>-6.833333333333333</v>
      </c>
      <c r="O111" s="124">
        <v>-16.5</v>
      </c>
      <c r="P111" s="124">
        <v>11.5</v>
      </c>
      <c r="Q111" s="125">
        <v>600</v>
      </c>
      <c r="R111" s="124"/>
      <c r="S111" s="124"/>
      <c r="T111" s="159"/>
      <c r="U111" s="124"/>
      <c r="V111" s="124"/>
      <c r="W111" s="124"/>
      <c r="X111" s="125"/>
      <c r="AO111" s="4"/>
    </row>
    <row r="112" spans="1:50" x14ac:dyDescent="0.25">
      <c r="A112" s="130" t="s">
        <v>13980</v>
      </c>
      <c r="B112" s="124">
        <v>-25</v>
      </c>
      <c r="C112" s="124">
        <v>5</v>
      </c>
      <c r="D112" s="159">
        <v>1</v>
      </c>
      <c r="E112" s="124">
        <v>-25</v>
      </c>
      <c r="F112" s="124">
        <v>-25</v>
      </c>
      <c r="G112" s="124">
        <v>-25</v>
      </c>
      <c r="H112" s="125">
        <v>400</v>
      </c>
      <c r="J112" s="130" t="s">
        <v>1497</v>
      </c>
      <c r="K112" s="124">
        <v>-21</v>
      </c>
      <c r="L112" s="124">
        <v>5</v>
      </c>
      <c r="M112" s="159">
        <v>1</v>
      </c>
      <c r="N112" s="124">
        <v>-21</v>
      </c>
      <c r="O112" s="124">
        <v>-21</v>
      </c>
      <c r="P112" s="124">
        <v>-21</v>
      </c>
      <c r="Q112" s="125">
        <v>400</v>
      </c>
      <c r="R112" s="124"/>
      <c r="S112" s="124"/>
      <c r="T112" s="159"/>
      <c r="U112" s="124"/>
      <c r="V112" s="124"/>
      <c r="W112" s="124"/>
      <c r="X112" s="125"/>
      <c r="AO112" s="4"/>
    </row>
    <row r="113" spans="1:41" x14ac:dyDescent="0.25">
      <c r="A113" s="130" t="s">
        <v>3843</v>
      </c>
      <c r="B113" s="124">
        <v>-26</v>
      </c>
      <c r="C113" s="124">
        <v>5</v>
      </c>
      <c r="D113" s="159">
        <v>2</v>
      </c>
      <c r="E113" s="124">
        <v>-13</v>
      </c>
      <c r="F113" s="124">
        <v>-13.5</v>
      </c>
      <c r="G113" s="124">
        <v>-12.5</v>
      </c>
      <c r="H113" s="125">
        <v>400</v>
      </c>
      <c r="J113" s="130" t="s">
        <v>8880</v>
      </c>
      <c r="K113" s="124"/>
      <c r="L113" s="124"/>
      <c r="M113" s="159"/>
      <c r="N113" s="124"/>
      <c r="O113" s="124"/>
      <c r="P113" s="124"/>
      <c r="Q113" s="125"/>
      <c r="R113" s="124">
        <v>-22.5</v>
      </c>
      <c r="S113" s="124">
        <v>2.5</v>
      </c>
      <c r="T113" s="159">
        <v>1</v>
      </c>
      <c r="U113" s="124">
        <v>-22.5</v>
      </c>
      <c r="V113" s="124">
        <v>-22.5</v>
      </c>
      <c r="W113" s="124">
        <v>-22.5</v>
      </c>
      <c r="X113" s="125">
        <v>200</v>
      </c>
      <c r="AO113" s="4"/>
    </row>
    <row r="114" spans="1:41" x14ac:dyDescent="0.25">
      <c r="A114" s="130" t="s">
        <v>3671</v>
      </c>
      <c r="B114" s="124">
        <v>-30</v>
      </c>
      <c r="C114" s="124">
        <v>5</v>
      </c>
      <c r="D114" s="159">
        <v>2</v>
      </c>
      <c r="E114" s="124">
        <v>-15</v>
      </c>
      <c r="F114" s="124">
        <v>-37.5</v>
      </c>
      <c r="G114" s="124">
        <v>7.5</v>
      </c>
      <c r="H114" s="125">
        <v>400</v>
      </c>
      <c r="J114" s="130" t="s">
        <v>13980</v>
      </c>
      <c r="K114" s="124">
        <v>-25</v>
      </c>
      <c r="L114" s="124">
        <v>5</v>
      </c>
      <c r="M114" s="159">
        <v>1</v>
      </c>
      <c r="N114" s="124">
        <v>-25</v>
      </c>
      <c r="O114" s="124">
        <v>-25</v>
      </c>
      <c r="P114" s="124">
        <v>-25</v>
      </c>
      <c r="Q114" s="125">
        <v>400</v>
      </c>
      <c r="R114" s="124"/>
      <c r="S114" s="124"/>
      <c r="T114" s="159"/>
      <c r="U114" s="124"/>
      <c r="V114" s="124"/>
      <c r="W114" s="124"/>
      <c r="X114" s="125"/>
      <c r="AO114" s="4"/>
    </row>
    <row r="115" spans="1:41" x14ac:dyDescent="0.25">
      <c r="A115" s="130" t="s">
        <v>7659</v>
      </c>
      <c r="B115" s="124">
        <v>-30.5</v>
      </c>
      <c r="C115" s="124">
        <v>2.5</v>
      </c>
      <c r="D115" s="159">
        <v>1</v>
      </c>
      <c r="E115" s="124">
        <v>-30.5</v>
      </c>
      <c r="F115" s="124">
        <v>-30.5</v>
      </c>
      <c r="G115" s="124">
        <v>-30.5</v>
      </c>
      <c r="H115" s="125">
        <v>200</v>
      </c>
      <c r="J115" s="130" t="s">
        <v>3843</v>
      </c>
      <c r="K115" s="124">
        <v>-26</v>
      </c>
      <c r="L115" s="124">
        <v>5</v>
      </c>
      <c r="M115" s="159">
        <v>2</v>
      </c>
      <c r="N115" s="124">
        <v>-13</v>
      </c>
      <c r="O115" s="124">
        <v>-13.5</v>
      </c>
      <c r="P115" s="124">
        <v>-12.5</v>
      </c>
      <c r="Q115" s="125">
        <v>400</v>
      </c>
      <c r="R115" s="124"/>
      <c r="S115" s="124"/>
      <c r="T115" s="159"/>
      <c r="U115" s="124"/>
      <c r="V115" s="124"/>
      <c r="W115" s="124"/>
      <c r="X115" s="125"/>
      <c r="AO115" s="4"/>
    </row>
    <row r="116" spans="1:41" x14ac:dyDescent="0.25">
      <c r="A116" s="130" t="s">
        <v>3285</v>
      </c>
      <c r="B116" s="124">
        <v>-34.5</v>
      </c>
      <c r="C116" s="124">
        <v>7.5</v>
      </c>
      <c r="D116" s="159">
        <v>1</v>
      </c>
      <c r="E116" s="124">
        <v>-34.5</v>
      </c>
      <c r="F116" s="124">
        <v>-34.5</v>
      </c>
      <c r="G116" s="124">
        <v>-34.5</v>
      </c>
      <c r="H116" s="125">
        <v>600</v>
      </c>
      <c r="J116" s="130" t="s">
        <v>3671</v>
      </c>
      <c r="K116" s="124"/>
      <c r="L116" s="124"/>
      <c r="M116" s="159"/>
      <c r="N116" s="124"/>
      <c r="O116" s="124"/>
      <c r="P116" s="124"/>
      <c r="Q116" s="125"/>
      <c r="R116" s="124">
        <v>-30</v>
      </c>
      <c r="S116" s="124">
        <v>5</v>
      </c>
      <c r="T116" s="159">
        <v>2</v>
      </c>
      <c r="U116" s="124">
        <v>-15</v>
      </c>
      <c r="V116" s="124">
        <v>-37.5</v>
      </c>
      <c r="W116" s="124">
        <v>7.5</v>
      </c>
      <c r="X116" s="125">
        <v>400</v>
      </c>
      <c r="AO116" s="4"/>
    </row>
    <row r="117" spans="1:41" x14ac:dyDescent="0.25">
      <c r="A117" s="130" t="s">
        <v>10099</v>
      </c>
      <c r="B117" s="124">
        <v>-37</v>
      </c>
      <c r="C117" s="124">
        <v>5</v>
      </c>
      <c r="D117" s="159">
        <v>2</v>
      </c>
      <c r="E117" s="124">
        <v>-18.5</v>
      </c>
      <c r="F117" s="124">
        <v>-22.5</v>
      </c>
      <c r="G117" s="124">
        <v>-14.5</v>
      </c>
      <c r="H117" s="125">
        <v>400</v>
      </c>
      <c r="J117" s="130" t="s">
        <v>7659</v>
      </c>
      <c r="K117" s="124">
        <v>-30.5</v>
      </c>
      <c r="L117" s="124">
        <v>2.5</v>
      </c>
      <c r="M117" s="159">
        <v>1</v>
      </c>
      <c r="N117" s="124">
        <v>-30.5</v>
      </c>
      <c r="O117" s="124">
        <v>-30.5</v>
      </c>
      <c r="P117" s="124">
        <v>-30.5</v>
      </c>
      <c r="Q117" s="125">
        <v>200</v>
      </c>
      <c r="R117" s="124"/>
      <c r="S117" s="124"/>
      <c r="T117" s="159"/>
      <c r="U117" s="124"/>
      <c r="V117" s="124"/>
      <c r="W117" s="124"/>
      <c r="X117" s="125"/>
      <c r="AO117" s="4"/>
    </row>
    <row r="118" spans="1:41" x14ac:dyDescent="0.25">
      <c r="A118" s="130" t="s">
        <v>13990</v>
      </c>
      <c r="B118" s="124">
        <v>-40.5</v>
      </c>
      <c r="C118" s="124">
        <v>7.5</v>
      </c>
      <c r="D118" s="159">
        <v>1</v>
      </c>
      <c r="E118" s="124">
        <v>-40.5</v>
      </c>
      <c r="F118" s="124">
        <v>-40.5</v>
      </c>
      <c r="G118" s="124">
        <v>-40.5</v>
      </c>
      <c r="H118" s="125">
        <v>600</v>
      </c>
      <c r="J118" s="130" t="s">
        <v>3285</v>
      </c>
      <c r="K118" s="124">
        <v>-34.5</v>
      </c>
      <c r="L118" s="124">
        <v>7.5</v>
      </c>
      <c r="M118" s="159">
        <v>1</v>
      </c>
      <c r="N118" s="124">
        <v>-34.5</v>
      </c>
      <c r="O118" s="124">
        <v>-34.5</v>
      </c>
      <c r="P118" s="124">
        <v>-34.5</v>
      </c>
      <c r="Q118" s="125">
        <v>600</v>
      </c>
      <c r="R118" s="124"/>
      <c r="S118" s="124"/>
      <c r="T118" s="159"/>
      <c r="U118" s="124"/>
      <c r="V118" s="124"/>
      <c r="W118" s="124"/>
      <c r="X118" s="125"/>
      <c r="AO118" s="4"/>
    </row>
    <row r="119" spans="1:41" x14ac:dyDescent="0.25">
      <c r="A119" s="130" t="s">
        <v>4888</v>
      </c>
      <c r="B119" s="124">
        <v>-43.5</v>
      </c>
      <c r="C119" s="124">
        <v>7.5</v>
      </c>
      <c r="D119" s="159">
        <v>1</v>
      </c>
      <c r="E119" s="124">
        <v>-43.5</v>
      </c>
      <c r="F119" s="124">
        <v>-43.5</v>
      </c>
      <c r="G119" s="124">
        <v>-43.5</v>
      </c>
      <c r="H119" s="125">
        <v>600</v>
      </c>
      <c r="J119" s="130" t="s">
        <v>10099</v>
      </c>
      <c r="K119" s="124">
        <v>-37</v>
      </c>
      <c r="L119" s="124">
        <v>5</v>
      </c>
      <c r="M119" s="159">
        <v>2</v>
      </c>
      <c r="N119" s="124">
        <v>-18.5</v>
      </c>
      <c r="O119" s="124">
        <v>-22.5</v>
      </c>
      <c r="P119" s="124">
        <v>-14.5</v>
      </c>
      <c r="Q119" s="125">
        <v>400</v>
      </c>
      <c r="R119" s="124"/>
      <c r="S119" s="124"/>
      <c r="T119" s="159"/>
      <c r="U119" s="124"/>
      <c r="V119" s="124"/>
      <c r="W119" s="124"/>
      <c r="X119" s="125"/>
      <c r="AO119" s="4"/>
    </row>
    <row r="120" spans="1:41" x14ac:dyDescent="0.25">
      <c r="A120" s="130" t="s">
        <v>558</v>
      </c>
      <c r="B120" s="124">
        <v>-46.5</v>
      </c>
      <c r="C120" s="124">
        <v>7.5</v>
      </c>
      <c r="D120" s="159">
        <v>1</v>
      </c>
      <c r="E120" s="124">
        <v>-46.5</v>
      </c>
      <c r="F120" s="124">
        <v>-46.5</v>
      </c>
      <c r="G120" s="124">
        <v>-46.5</v>
      </c>
      <c r="H120" s="125">
        <v>600</v>
      </c>
      <c r="J120" s="130" t="s">
        <v>13990</v>
      </c>
      <c r="K120" s="124">
        <v>-40.5</v>
      </c>
      <c r="L120" s="124">
        <v>7.5</v>
      </c>
      <c r="M120" s="159">
        <v>1</v>
      </c>
      <c r="N120" s="124">
        <v>-40.5</v>
      </c>
      <c r="O120" s="124">
        <v>-40.5</v>
      </c>
      <c r="P120" s="124">
        <v>-40.5</v>
      </c>
      <c r="Q120" s="125">
        <v>600</v>
      </c>
      <c r="R120" s="124"/>
      <c r="S120" s="124"/>
      <c r="T120" s="159"/>
      <c r="U120" s="124"/>
      <c r="V120" s="124"/>
      <c r="W120" s="124"/>
      <c r="X120" s="125"/>
      <c r="AO120" s="4"/>
    </row>
    <row r="121" spans="1:41" x14ac:dyDescent="0.25">
      <c r="A121" s="130" t="s">
        <v>2827</v>
      </c>
      <c r="B121" s="124">
        <v>-52.5</v>
      </c>
      <c r="C121" s="124">
        <v>7.5</v>
      </c>
      <c r="D121" s="159">
        <v>3</v>
      </c>
      <c r="E121" s="124">
        <v>-17.5</v>
      </c>
      <c r="F121" s="124">
        <v>-18.5</v>
      </c>
      <c r="G121" s="124">
        <v>-16.5</v>
      </c>
      <c r="H121" s="125">
        <v>600</v>
      </c>
      <c r="J121" s="130" t="s">
        <v>4888</v>
      </c>
      <c r="K121" s="124">
        <v>-43.5</v>
      </c>
      <c r="L121" s="124">
        <v>7.5</v>
      </c>
      <c r="M121" s="159">
        <v>1</v>
      </c>
      <c r="N121" s="124">
        <v>-43.5</v>
      </c>
      <c r="O121" s="124">
        <v>-43.5</v>
      </c>
      <c r="P121" s="124">
        <v>-43.5</v>
      </c>
      <c r="Q121" s="125">
        <v>600</v>
      </c>
      <c r="R121" s="124"/>
      <c r="S121" s="124"/>
      <c r="T121" s="159"/>
      <c r="U121" s="124"/>
      <c r="V121" s="124"/>
      <c r="W121" s="124"/>
      <c r="X121" s="125"/>
      <c r="AO121" s="4"/>
    </row>
    <row r="122" spans="1:41" x14ac:dyDescent="0.25">
      <c r="A122" s="130" t="s">
        <v>12340</v>
      </c>
      <c r="B122" s="124">
        <v>-54</v>
      </c>
      <c r="C122" s="124">
        <v>15</v>
      </c>
      <c r="D122" s="159">
        <v>2</v>
      </c>
      <c r="E122" s="124">
        <v>-27</v>
      </c>
      <c r="F122" s="124">
        <v>-72.5</v>
      </c>
      <c r="G122" s="124">
        <v>18.5</v>
      </c>
      <c r="H122" s="125">
        <v>1200</v>
      </c>
      <c r="J122" s="130" t="s">
        <v>558</v>
      </c>
      <c r="K122" s="124"/>
      <c r="L122" s="124"/>
      <c r="M122" s="159"/>
      <c r="N122" s="124"/>
      <c r="O122" s="124"/>
      <c r="P122" s="124"/>
      <c r="Q122" s="125"/>
      <c r="R122" s="124">
        <v>-46.5</v>
      </c>
      <c r="S122" s="124">
        <v>7.5</v>
      </c>
      <c r="T122" s="159">
        <v>1</v>
      </c>
      <c r="U122" s="124">
        <v>-46.5</v>
      </c>
      <c r="V122" s="124">
        <v>-46.5</v>
      </c>
      <c r="W122" s="124">
        <v>-46.5</v>
      </c>
      <c r="X122" s="125">
        <v>600</v>
      </c>
      <c r="AO122" s="4"/>
    </row>
    <row r="123" spans="1:41" x14ac:dyDescent="0.25">
      <c r="A123" s="130" t="s">
        <v>7045</v>
      </c>
      <c r="B123" s="124">
        <v>-54.84</v>
      </c>
      <c r="C123" s="124">
        <v>5.8944999999999999</v>
      </c>
      <c r="D123" s="159">
        <v>2</v>
      </c>
      <c r="E123" s="124">
        <v>-27.42</v>
      </c>
      <c r="F123" s="124">
        <v>-45</v>
      </c>
      <c r="G123" s="124">
        <v>-9.84</v>
      </c>
      <c r="H123" s="125">
        <v>471.56</v>
      </c>
      <c r="J123" s="130" t="s">
        <v>2827</v>
      </c>
      <c r="K123" s="124">
        <v>-52.5</v>
      </c>
      <c r="L123" s="124">
        <v>7.5</v>
      </c>
      <c r="M123" s="159">
        <v>3</v>
      </c>
      <c r="N123" s="124">
        <v>-17.5</v>
      </c>
      <c r="O123" s="124">
        <v>-18.5</v>
      </c>
      <c r="P123" s="124">
        <v>-16.5</v>
      </c>
      <c r="Q123" s="125">
        <v>600</v>
      </c>
      <c r="R123" s="124"/>
      <c r="S123" s="124"/>
      <c r="T123" s="159"/>
      <c r="U123" s="124"/>
      <c r="V123" s="124"/>
      <c r="W123" s="124"/>
      <c r="X123" s="125"/>
      <c r="AO123" s="4"/>
    </row>
    <row r="124" spans="1:41" x14ac:dyDescent="0.25">
      <c r="A124" s="130" t="s">
        <v>13946</v>
      </c>
      <c r="B124" s="124">
        <v>-84</v>
      </c>
      <c r="C124" s="124">
        <v>10</v>
      </c>
      <c r="D124" s="159">
        <v>3</v>
      </c>
      <c r="E124" s="124">
        <v>-28</v>
      </c>
      <c r="F124" s="124">
        <v>-43</v>
      </c>
      <c r="G124" s="124">
        <v>-19.5</v>
      </c>
      <c r="H124" s="125">
        <v>800</v>
      </c>
      <c r="J124" s="130" t="s">
        <v>12340</v>
      </c>
      <c r="K124" s="124">
        <v>-54</v>
      </c>
      <c r="L124" s="124">
        <v>15</v>
      </c>
      <c r="M124" s="159">
        <v>2</v>
      </c>
      <c r="N124" s="124">
        <v>-27</v>
      </c>
      <c r="O124" s="124">
        <v>-72.5</v>
      </c>
      <c r="P124" s="124">
        <v>18.5</v>
      </c>
      <c r="Q124" s="125">
        <v>1200</v>
      </c>
      <c r="R124" s="124"/>
      <c r="S124" s="124"/>
      <c r="T124" s="159"/>
      <c r="U124" s="124"/>
      <c r="V124" s="124"/>
      <c r="W124" s="124"/>
      <c r="X124" s="125"/>
      <c r="AO124" s="4"/>
    </row>
    <row r="125" spans="1:41" x14ac:dyDescent="0.25">
      <c r="A125" s="130" t="s">
        <v>2396</v>
      </c>
      <c r="B125" s="124">
        <v>-127.5</v>
      </c>
      <c r="C125" s="124">
        <v>12.5</v>
      </c>
      <c r="D125" s="159">
        <v>1</v>
      </c>
      <c r="E125" s="124">
        <v>-127.5</v>
      </c>
      <c r="F125" s="124">
        <v>-127.5</v>
      </c>
      <c r="G125" s="124">
        <v>-127.5</v>
      </c>
      <c r="H125" s="125">
        <v>1000</v>
      </c>
      <c r="I125"/>
      <c r="J125" s="130" t="s">
        <v>7045</v>
      </c>
      <c r="K125" s="124">
        <v>-54.84</v>
      </c>
      <c r="L125" s="124">
        <v>5.8944999999999999</v>
      </c>
      <c r="M125" s="159">
        <v>2</v>
      </c>
      <c r="N125" s="124">
        <v>-27.42</v>
      </c>
      <c r="O125" s="124">
        <v>-45</v>
      </c>
      <c r="P125" s="124">
        <v>-9.84</v>
      </c>
      <c r="Q125" s="125">
        <v>471.56</v>
      </c>
      <c r="R125" s="124"/>
      <c r="S125" s="124"/>
      <c r="T125" s="159"/>
      <c r="U125" s="124"/>
      <c r="V125" s="124"/>
      <c r="W125" s="124"/>
      <c r="X125" s="125"/>
      <c r="AO125" s="4"/>
    </row>
    <row r="126" spans="1:41" x14ac:dyDescent="0.25">
      <c r="A126" s="130" t="s">
        <v>13973</v>
      </c>
      <c r="B126" s="124">
        <v>-128</v>
      </c>
      <c r="C126" s="124">
        <v>10</v>
      </c>
      <c r="D126" s="159">
        <v>2</v>
      </c>
      <c r="E126" s="124">
        <v>-64</v>
      </c>
      <c r="F126" s="124">
        <v>-83</v>
      </c>
      <c r="G126" s="124">
        <v>-45</v>
      </c>
      <c r="H126" s="125">
        <v>800</v>
      </c>
      <c r="I126"/>
      <c r="J126" s="130" t="s">
        <v>13946</v>
      </c>
      <c r="K126" s="124">
        <v>-84</v>
      </c>
      <c r="L126" s="124">
        <v>10</v>
      </c>
      <c r="M126" s="159">
        <v>3</v>
      </c>
      <c r="N126" s="124">
        <v>-28</v>
      </c>
      <c r="O126" s="124">
        <v>-43</v>
      </c>
      <c r="P126" s="124">
        <v>-19.5</v>
      </c>
      <c r="Q126" s="125">
        <v>800</v>
      </c>
      <c r="R126" s="124"/>
      <c r="S126" s="124"/>
      <c r="T126" s="159"/>
      <c r="U126" s="124"/>
      <c r="V126" s="124"/>
      <c r="W126" s="124"/>
      <c r="X126" s="125"/>
      <c r="AO126" s="4"/>
    </row>
    <row r="127" spans="1:41" x14ac:dyDescent="0.25">
      <c r="A127" s="130" t="s">
        <v>1080</v>
      </c>
      <c r="B127" s="124">
        <v>-156.5</v>
      </c>
      <c r="C127" s="124">
        <v>42.5</v>
      </c>
      <c r="D127" s="159">
        <v>4</v>
      </c>
      <c r="E127" s="124">
        <v>-39.125</v>
      </c>
      <c r="F127" s="124">
        <v>-59</v>
      </c>
      <c r="G127" s="124">
        <v>2.5</v>
      </c>
      <c r="H127" s="125">
        <v>3400</v>
      </c>
      <c r="I127"/>
      <c r="J127" s="130" t="s">
        <v>2396</v>
      </c>
      <c r="K127" s="124">
        <v>-127.5</v>
      </c>
      <c r="L127" s="124">
        <v>12.5</v>
      </c>
      <c r="M127" s="159">
        <v>1</v>
      </c>
      <c r="N127" s="124">
        <v>-127.5</v>
      </c>
      <c r="O127" s="124">
        <v>-127.5</v>
      </c>
      <c r="P127" s="124">
        <v>-127.5</v>
      </c>
      <c r="Q127" s="125">
        <v>1000</v>
      </c>
      <c r="R127" s="124"/>
      <c r="S127" s="124"/>
      <c r="T127" s="159"/>
      <c r="U127" s="124"/>
      <c r="V127" s="124"/>
      <c r="W127" s="124"/>
      <c r="X127" s="125"/>
      <c r="AO127" s="4"/>
    </row>
    <row r="128" spans="1:41" x14ac:dyDescent="0.25">
      <c r="A128" s="130" t="s">
        <v>12263</v>
      </c>
      <c r="B128" s="124">
        <v>-165</v>
      </c>
      <c r="C128" s="124">
        <v>15</v>
      </c>
      <c r="D128" s="159">
        <v>2</v>
      </c>
      <c r="E128" s="124">
        <v>-82.5</v>
      </c>
      <c r="F128" s="124">
        <v>-118.5</v>
      </c>
      <c r="G128" s="124">
        <v>-46.5</v>
      </c>
      <c r="H128" s="125">
        <v>1200</v>
      </c>
      <c r="I128"/>
      <c r="J128" s="130" t="s">
        <v>13973</v>
      </c>
      <c r="K128" s="124">
        <v>-128</v>
      </c>
      <c r="L128" s="124">
        <v>10</v>
      </c>
      <c r="M128" s="159">
        <v>2</v>
      </c>
      <c r="N128" s="124">
        <v>-64</v>
      </c>
      <c r="O128" s="124">
        <v>-83</v>
      </c>
      <c r="P128" s="124">
        <v>-45</v>
      </c>
      <c r="Q128" s="125">
        <v>800</v>
      </c>
      <c r="R128" s="124"/>
      <c r="S128" s="124"/>
      <c r="T128" s="159"/>
      <c r="U128" s="124"/>
      <c r="V128" s="124"/>
      <c r="W128" s="124"/>
      <c r="X128" s="125"/>
      <c r="AO128" s="4"/>
    </row>
    <row r="129" spans="1:41" x14ac:dyDescent="0.25">
      <c r="A129" s="130" t="s">
        <v>935</v>
      </c>
      <c r="B129" s="124">
        <v>-435</v>
      </c>
      <c r="C129" s="124">
        <v>5</v>
      </c>
      <c r="D129" s="159">
        <v>2</v>
      </c>
      <c r="E129" s="124">
        <v>-217.5</v>
      </c>
      <c r="F129" s="124">
        <v>-368.5</v>
      </c>
      <c r="G129" s="124">
        <v>-66.5</v>
      </c>
      <c r="H129" s="125">
        <v>400</v>
      </c>
      <c r="I129"/>
      <c r="J129" s="130" t="s">
        <v>1080</v>
      </c>
      <c r="K129" s="124">
        <v>-109</v>
      </c>
      <c r="L129" s="124">
        <v>30</v>
      </c>
      <c r="M129" s="159">
        <v>3</v>
      </c>
      <c r="N129" s="124">
        <v>-36.333333333333336</v>
      </c>
      <c r="O129" s="124">
        <v>-59</v>
      </c>
      <c r="P129" s="124">
        <v>2.5</v>
      </c>
      <c r="Q129" s="125">
        <v>2400</v>
      </c>
      <c r="R129" s="124">
        <v>-47.5</v>
      </c>
      <c r="S129" s="124">
        <v>12.5</v>
      </c>
      <c r="T129" s="159">
        <v>1</v>
      </c>
      <c r="U129" s="124">
        <v>-47.5</v>
      </c>
      <c r="V129" s="124">
        <v>-47.5</v>
      </c>
      <c r="W129" s="124">
        <v>-47.5</v>
      </c>
      <c r="X129" s="125">
        <v>1000</v>
      </c>
      <c r="AO129" s="4"/>
    </row>
    <row r="130" spans="1:41" x14ac:dyDescent="0.25">
      <c r="A130" s="130" t="s">
        <v>9330</v>
      </c>
      <c r="B130" s="124">
        <v>-510</v>
      </c>
      <c r="C130" s="124">
        <v>5</v>
      </c>
      <c r="D130" s="159">
        <v>2</v>
      </c>
      <c r="E130" s="124">
        <v>-255</v>
      </c>
      <c r="F130" s="124">
        <v>-417.5</v>
      </c>
      <c r="G130" s="124">
        <v>-92.5</v>
      </c>
      <c r="H130" s="125">
        <v>400</v>
      </c>
      <c r="I130"/>
      <c r="J130" s="130" t="s">
        <v>12263</v>
      </c>
      <c r="K130" s="124">
        <v>-165</v>
      </c>
      <c r="L130" s="124">
        <v>15</v>
      </c>
      <c r="M130" s="159">
        <v>2</v>
      </c>
      <c r="N130" s="124">
        <v>-82.5</v>
      </c>
      <c r="O130" s="124">
        <v>-118.5</v>
      </c>
      <c r="P130" s="124">
        <v>-46.5</v>
      </c>
      <c r="Q130" s="125">
        <v>1200</v>
      </c>
      <c r="R130" s="124"/>
      <c r="S130" s="124"/>
      <c r="T130" s="159"/>
      <c r="U130" s="124"/>
      <c r="V130" s="124"/>
      <c r="W130" s="124"/>
      <c r="X130" s="125"/>
      <c r="AO130" s="4"/>
    </row>
    <row r="131" spans="1:41" x14ac:dyDescent="0.25">
      <c r="A131" s="140" t="s">
        <v>21</v>
      </c>
      <c r="B131" s="126">
        <v>2264.66</v>
      </c>
      <c r="C131" s="126">
        <v>713.39449999999999</v>
      </c>
      <c r="D131" s="160">
        <v>196</v>
      </c>
      <c r="E131" s="126">
        <v>11.55438775510204</v>
      </c>
      <c r="F131" s="126">
        <v>-417.5</v>
      </c>
      <c r="G131" s="126">
        <v>502.5</v>
      </c>
      <c r="H131" s="127">
        <v>57071.56</v>
      </c>
      <c r="I131"/>
      <c r="J131" s="130" t="s">
        <v>935</v>
      </c>
      <c r="K131" s="124">
        <v>-435</v>
      </c>
      <c r="L131" s="124">
        <v>5</v>
      </c>
      <c r="M131" s="159">
        <v>2</v>
      </c>
      <c r="N131" s="124">
        <v>-217.5</v>
      </c>
      <c r="O131" s="124">
        <v>-368.5</v>
      </c>
      <c r="P131" s="124">
        <v>-66.5</v>
      </c>
      <c r="Q131" s="125">
        <v>400</v>
      </c>
      <c r="R131" s="124"/>
      <c r="S131" s="124"/>
      <c r="T131" s="159"/>
      <c r="U131" s="124"/>
      <c r="V131" s="124"/>
      <c r="W131" s="124"/>
      <c r="X131" s="125"/>
      <c r="AO131" s="4"/>
    </row>
    <row r="132" spans="1:41" x14ac:dyDescent="0.25">
      <c r="I132"/>
      <c r="J132" s="130" t="s">
        <v>9330</v>
      </c>
      <c r="K132" s="124">
        <v>-510</v>
      </c>
      <c r="L132" s="124">
        <v>5</v>
      </c>
      <c r="M132" s="159">
        <v>2</v>
      </c>
      <c r="N132" s="124">
        <v>-255</v>
      </c>
      <c r="O132" s="124">
        <v>-417.5</v>
      </c>
      <c r="P132" s="124">
        <v>-92.5</v>
      </c>
      <c r="Q132" s="125">
        <v>400</v>
      </c>
      <c r="R132" s="124"/>
      <c r="S132" s="124"/>
      <c r="T132" s="159"/>
      <c r="U132" s="124"/>
      <c r="V132" s="124"/>
      <c r="W132" s="124"/>
      <c r="X132" s="125"/>
      <c r="AO132" s="4"/>
    </row>
    <row r="133" spans="1:41" x14ac:dyDescent="0.25">
      <c r="I133"/>
      <c r="J133" s="140" t="s">
        <v>21</v>
      </c>
      <c r="K133" s="126">
        <v>1457.1599999999999</v>
      </c>
      <c r="L133" s="126">
        <v>615.89449999999999</v>
      </c>
      <c r="M133" s="160">
        <v>172</v>
      </c>
      <c r="N133" s="126">
        <v>8.4718604651162774</v>
      </c>
      <c r="O133" s="126">
        <v>-417.5</v>
      </c>
      <c r="P133" s="126">
        <v>349</v>
      </c>
      <c r="Q133" s="127">
        <v>49271.56</v>
      </c>
      <c r="R133" s="126">
        <v>807.5</v>
      </c>
      <c r="S133" s="126">
        <v>97.5</v>
      </c>
      <c r="T133" s="160">
        <v>24</v>
      </c>
      <c r="U133" s="126">
        <v>33.645833333333336</v>
      </c>
      <c r="V133" s="126">
        <v>-47.5</v>
      </c>
      <c r="W133" s="126">
        <v>502.5</v>
      </c>
      <c r="X133" s="127">
        <v>7800</v>
      </c>
      <c r="AO133" s="4"/>
    </row>
    <row r="134" spans="1:41" x14ac:dyDescent="0.25">
      <c r="I134"/>
      <c r="J134"/>
      <c r="K134"/>
      <c r="L134"/>
      <c r="M134"/>
      <c r="N134"/>
      <c r="O134"/>
      <c r="P134"/>
      <c r="Q134"/>
      <c r="R134"/>
      <c r="S134"/>
      <c r="T134"/>
      <c r="AO134" s="4"/>
    </row>
    <row r="135" spans="1:41" x14ac:dyDescent="0.25">
      <c r="I135"/>
      <c r="J135"/>
      <c r="K135"/>
      <c r="L135"/>
      <c r="M135"/>
      <c r="N135"/>
      <c r="O135"/>
      <c r="P135"/>
      <c r="Q135"/>
      <c r="R135"/>
      <c r="S135"/>
      <c r="T135"/>
      <c r="AO135" s="4"/>
    </row>
    <row r="136" spans="1:41" x14ac:dyDescent="0.25">
      <c r="I136"/>
      <c r="J136"/>
      <c r="K136"/>
      <c r="L136"/>
      <c r="M136"/>
      <c r="N136"/>
      <c r="O136"/>
      <c r="P136"/>
      <c r="Q136"/>
      <c r="R136"/>
      <c r="S136"/>
      <c r="T136"/>
      <c r="AO136" s="4"/>
    </row>
    <row r="137" spans="1:41" x14ac:dyDescent="0.25">
      <c r="I137"/>
      <c r="J137"/>
      <c r="K137"/>
      <c r="L137"/>
      <c r="M137"/>
      <c r="N137"/>
      <c r="O137"/>
      <c r="P137"/>
      <c r="Q137"/>
      <c r="R137"/>
      <c r="S137"/>
      <c r="T137"/>
      <c r="AO137" s="4"/>
    </row>
    <row r="138" spans="1:41" x14ac:dyDescent="0.25">
      <c r="I138"/>
      <c r="J138"/>
      <c r="K138"/>
      <c r="L138"/>
      <c r="M138"/>
      <c r="N138"/>
      <c r="O138"/>
      <c r="P138"/>
      <c r="Q138"/>
      <c r="R138"/>
      <c r="S138"/>
      <c r="T138"/>
      <c r="AO138" s="4"/>
    </row>
    <row r="139" spans="1:41" x14ac:dyDescent="0.25">
      <c r="I139"/>
      <c r="J139"/>
      <c r="K139"/>
      <c r="L139"/>
      <c r="M139"/>
      <c r="N139"/>
      <c r="O139"/>
      <c r="P139"/>
      <c r="Q139"/>
      <c r="R139"/>
      <c r="S139"/>
      <c r="T139"/>
      <c r="AO139" s="4"/>
    </row>
    <row r="140" spans="1:41" x14ac:dyDescent="0.25">
      <c r="I140"/>
      <c r="J140"/>
      <c r="K140"/>
      <c r="L140"/>
      <c r="M140"/>
      <c r="N140"/>
      <c r="O140"/>
      <c r="P140"/>
      <c r="Q140"/>
      <c r="R140"/>
      <c r="S140"/>
      <c r="T140"/>
      <c r="AO140" s="4"/>
    </row>
    <row r="141" spans="1:41" x14ac:dyDescent="0.25">
      <c r="I141"/>
      <c r="J141"/>
      <c r="K141"/>
      <c r="L141"/>
      <c r="M141"/>
      <c r="N141"/>
      <c r="O141"/>
      <c r="P141"/>
      <c r="Q141"/>
      <c r="R141"/>
      <c r="S141"/>
      <c r="T141"/>
      <c r="AO141" s="4"/>
    </row>
    <row r="142" spans="1:41" x14ac:dyDescent="0.25">
      <c r="I142"/>
      <c r="J142"/>
      <c r="K142"/>
      <c r="L142"/>
      <c r="M142"/>
      <c r="N142"/>
      <c r="O142"/>
      <c r="P142"/>
      <c r="Q142"/>
      <c r="R142"/>
      <c r="S142"/>
      <c r="T142"/>
      <c r="AO142" s="4"/>
    </row>
    <row r="143" spans="1:41" x14ac:dyDescent="0.25">
      <c r="I143"/>
      <c r="J143"/>
      <c r="K143"/>
      <c r="L143"/>
      <c r="M143"/>
      <c r="N143"/>
      <c r="O143"/>
      <c r="P143"/>
      <c r="Q143"/>
      <c r="R143"/>
      <c r="S143"/>
      <c r="T143"/>
      <c r="AO143" s="4"/>
    </row>
    <row r="144" spans="1:41" x14ac:dyDescent="0.25">
      <c r="I144"/>
      <c r="J144"/>
      <c r="K144"/>
      <c r="L144"/>
      <c r="M144"/>
      <c r="N144"/>
      <c r="O144"/>
      <c r="P144"/>
      <c r="Q144"/>
      <c r="R144"/>
      <c r="S144"/>
      <c r="T144"/>
      <c r="AO144" s="4"/>
    </row>
    <row r="145" spans="9:41" x14ac:dyDescent="0.25">
      <c r="I145"/>
      <c r="J145"/>
      <c r="K145"/>
      <c r="L145"/>
      <c r="M145"/>
      <c r="N145"/>
      <c r="O145"/>
      <c r="P145"/>
      <c r="Q145"/>
      <c r="R145"/>
      <c r="S145"/>
      <c r="T145"/>
      <c r="AO145" s="4"/>
    </row>
    <row r="146" spans="9:41" x14ac:dyDescent="0.25">
      <c r="I146"/>
      <c r="J146"/>
      <c r="K146"/>
      <c r="L146"/>
      <c r="M146"/>
      <c r="N146"/>
      <c r="O146"/>
      <c r="P146"/>
      <c r="Q146"/>
      <c r="R146"/>
      <c r="S146"/>
      <c r="T146"/>
      <c r="AO146" s="4"/>
    </row>
    <row r="147" spans="9:41" x14ac:dyDescent="0.25">
      <c r="I147"/>
      <c r="J147"/>
      <c r="K147"/>
      <c r="L147"/>
      <c r="M147"/>
      <c r="N147"/>
      <c r="O147"/>
      <c r="P147"/>
      <c r="Q147"/>
      <c r="R147"/>
      <c r="S147"/>
      <c r="T147"/>
      <c r="AO147" s="4"/>
    </row>
    <row r="148" spans="9:41" x14ac:dyDescent="0.25">
      <c r="I148"/>
      <c r="J148"/>
      <c r="K148"/>
      <c r="L148"/>
      <c r="M148"/>
      <c r="N148"/>
      <c r="O148"/>
      <c r="P148"/>
      <c r="Q148"/>
      <c r="R148"/>
      <c r="S148"/>
      <c r="T148"/>
      <c r="AO148" s="4"/>
    </row>
    <row r="149" spans="9:41" x14ac:dyDescent="0.25">
      <c r="I149"/>
      <c r="J149"/>
      <c r="K149"/>
      <c r="L149"/>
      <c r="M149"/>
      <c r="N149"/>
      <c r="O149"/>
      <c r="P149"/>
      <c r="Q149"/>
      <c r="R149"/>
      <c r="S149"/>
      <c r="T149"/>
      <c r="AO149" s="4"/>
    </row>
    <row r="150" spans="9:41" x14ac:dyDescent="0.25">
      <c r="I150"/>
      <c r="J150"/>
      <c r="K150"/>
      <c r="L150"/>
      <c r="M150"/>
      <c r="N150"/>
      <c r="O150"/>
      <c r="P150"/>
      <c r="Q150"/>
      <c r="R150"/>
      <c r="S150"/>
      <c r="T150"/>
      <c r="AO150" s="4"/>
    </row>
    <row r="151" spans="9:41" x14ac:dyDescent="0.25">
      <c r="I151"/>
      <c r="J151"/>
      <c r="K151"/>
      <c r="L151"/>
      <c r="M151"/>
      <c r="N151"/>
      <c r="O151"/>
      <c r="P151"/>
      <c r="Q151"/>
      <c r="R151"/>
      <c r="S151"/>
      <c r="T151"/>
      <c r="AO151" s="4"/>
    </row>
    <row r="152" spans="9:41" x14ac:dyDescent="0.25">
      <c r="I152"/>
      <c r="J152"/>
      <c r="K152"/>
      <c r="L152"/>
      <c r="M152"/>
      <c r="N152"/>
      <c r="O152"/>
      <c r="P152"/>
      <c r="Q152"/>
      <c r="R152"/>
      <c r="S152"/>
      <c r="T152"/>
      <c r="AO152" s="4"/>
    </row>
    <row r="153" spans="9:41" x14ac:dyDescent="0.25">
      <c r="I153"/>
      <c r="J153"/>
      <c r="K153"/>
      <c r="L153"/>
      <c r="M153"/>
      <c r="N153"/>
      <c r="O153"/>
      <c r="P153"/>
      <c r="Q153"/>
      <c r="R153"/>
      <c r="S153"/>
      <c r="T153"/>
      <c r="AO153" s="4"/>
    </row>
    <row r="154" spans="9:41" x14ac:dyDescent="0.25">
      <c r="I154"/>
      <c r="J154"/>
      <c r="K154"/>
      <c r="L154"/>
      <c r="M154"/>
      <c r="N154"/>
      <c r="O154"/>
      <c r="P154"/>
      <c r="Q154"/>
      <c r="R154"/>
      <c r="S154"/>
      <c r="T154"/>
      <c r="AO154" s="4"/>
    </row>
    <row r="155" spans="9:41" x14ac:dyDescent="0.25">
      <c r="I155"/>
      <c r="J155"/>
      <c r="K155"/>
      <c r="L155"/>
      <c r="M155"/>
      <c r="N155"/>
      <c r="O155"/>
      <c r="P155"/>
      <c r="Q155"/>
      <c r="R155"/>
      <c r="S155"/>
      <c r="T155"/>
      <c r="AO155" s="4"/>
    </row>
    <row r="156" spans="9:41" x14ac:dyDescent="0.25">
      <c r="I156"/>
      <c r="J156"/>
      <c r="K156"/>
      <c r="L156"/>
      <c r="M156"/>
      <c r="N156"/>
      <c r="O156"/>
      <c r="P156"/>
      <c r="Q156"/>
      <c r="R156"/>
      <c r="S156"/>
      <c r="T156"/>
      <c r="AO156" s="4"/>
    </row>
    <row r="157" spans="9:41" x14ac:dyDescent="0.25">
      <c r="I157"/>
      <c r="J157"/>
      <c r="K157"/>
      <c r="L157"/>
      <c r="M157"/>
      <c r="N157"/>
      <c r="O157"/>
      <c r="P157"/>
      <c r="Q157"/>
      <c r="R157"/>
      <c r="S157"/>
      <c r="T157"/>
      <c r="AO157" s="4"/>
    </row>
    <row r="158" spans="9:41" x14ac:dyDescent="0.25">
      <c r="I158"/>
      <c r="J158"/>
      <c r="K158"/>
      <c r="L158"/>
      <c r="M158"/>
      <c r="N158"/>
      <c r="O158"/>
      <c r="P158"/>
      <c r="Q158"/>
      <c r="R158"/>
      <c r="S158"/>
      <c r="T158"/>
      <c r="AO158" s="4"/>
    </row>
    <row r="159" spans="9:41" x14ac:dyDescent="0.25">
      <c r="I159"/>
      <c r="J159"/>
      <c r="K159"/>
      <c r="L159"/>
      <c r="M159"/>
      <c r="N159"/>
      <c r="O159"/>
      <c r="P159"/>
      <c r="Q159"/>
      <c r="R159"/>
      <c r="S159"/>
      <c r="T159"/>
      <c r="AO159" s="4"/>
    </row>
    <row r="160" spans="9:41" x14ac:dyDescent="0.25">
      <c r="I160"/>
      <c r="J160"/>
      <c r="K160"/>
      <c r="L160"/>
      <c r="M160"/>
      <c r="N160"/>
      <c r="O160"/>
      <c r="P160"/>
      <c r="Q160"/>
      <c r="R160"/>
      <c r="S160"/>
      <c r="T160"/>
      <c r="AO160" s="4"/>
    </row>
    <row r="161" spans="9:41" x14ac:dyDescent="0.25">
      <c r="I161"/>
      <c r="J161"/>
      <c r="K161"/>
      <c r="L161"/>
      <c r="M161"/>
      <c r="N161"/>
      <c r="O161"/>
      <c r="P161"/>
      <c r="Q161"/>
      <c r="R161"/>
      <c r="S161"/>
      <c r="T161"/>
      <c r="AO161" s="4"/>
    </row>
    <row r="162" spans="9:41" x14ac:dyDescent="0.25">
      <c r="I162"/>
      <c r="J162"/>
      <c r="K162"/>
      <c r="L162"/>
      <c r="M162"/>
      <c r="N162"/>
      <c r="O162"/>
      <c r="P162"/>
      <c r="Q162"/>
      <c r="R162"/>
      <c r="S162"/>
      <c r="T162"/>
      <c r="AO162" s="4"/>
    </row>
    <row r="163" spans="9:41" x14ac:dyDescent="0.25">
      <c r="I163"/>
      <c r="J163"/>
      <c r="K163"/>
      <c r="L163"/>
      <c r="M163"/>
      <c r="N163"/>
      <c r="O163"/>
      <c r="P163"/>
      <c r="Q163"/>
      <c r="R163"/>
      <c r="S163"/>
      <c r="T163"/>
      <c r="AO163" s="4"/>
    </row>
    <row r="164" spans="9:41" x14ac:dyDescent="0.25">
      <c r="I164"/>
      <c r="J164"/>
      <c r="K164"/>
      <c r="L164"/>
      <c r="M164"/>
      <c r="N164"/>
      <c r="O164"/>
      <c r="P164"/>
      <c r="Q164"/>
      <c r="R164"/>
      <c r="S164"/>
      <c r="T164"/>
      <c r="AO164" s="4"/>
    </row>
    <row r="165" spans="9:41" x14ac:dyDescent="0.25">
      <c r="I165"/>
      <c r="J165"/>
      <c r="K165"/>
      <c r="L165"/>
      <c r="M165"/>
      <c r="N165"/>
      <c r="O165"/>
      <c r="P165"/>
      <c r="Q165"/>
      <c r="R165"/>
      <c r="S165"/>
      <c r="T165"/>
      <c r="AO165" s="4"/>
    </row>
    <row r="166" spans="9:41" x14ac:dyDescent="0.25">
      <c r="I166"/>
      <c r="J166"/>
      <c r="K166"/>
      <c r="L166"/>
      <c r="M166"/>
      <c r="N166"/>
      <c r="O166"/>
      <c r="P166"/>
      <c r="Q166"/>
      <c r="R166"/>
      <c r="S166"/>
      <c r="T166"/>
      <c r="AO166" s="4"/>
    </row>
    <row r="167" spans="9:41" x14ac:dyDescent="0.25">
      <c r="I167"/>
      <c r="J167"/>
      <c r="K167"/>
      <c r="L167"/>
      <c r="M167"/>
      <c r="N167"/>
      <c r="O167"/>
      <c r="P167"/>
      <c r="Q167"/>
      <c r="R167"/>
      <c r="S167"/>
      <c r="T167"/>
      <c r="AO167" s="4"/>
    </row>
    <row r="168" spans="9:41" x14ac:dyDescent="0.25">
      <c r="I168"/>
      <c r="J168"/>
      <c r="K168"/>
      <c r="L168"/>
      <c r="M168"/>
      <c r="N168"/>
      <c r="O168"/>
      <c r="P168"/>
      <c r="Q168"/>
      <c r="R168"/>
      <c r="S168"/>
      <c r="T168"/>
      <c r="AO168" s="4"/>
    </row>
    <row r="169" spans="9:41" x14ac:dyDescent="0.25">
      <c r="I169"/>
      <c r="J169"/>
      <c r="K169"/>
      <c r="L169"/>
      <c r="M169"/>
      <c r="N169"/>
      <c r="O169"/>
      <c r="P169"/>
      <c r="Q169"/>
      <c r="R169"/>
      <c r="S169"/>
      <c r="T169"/>
      <c r="AO169" s="4"/>
    </row>
    <row r="170" spans="9:41" x14ac:dyDescent="0.25">
      <c r="I170"/>
      <c r="J170"/>
      <c r="K170"/>
      <c r="L170"/>
      <c r="M170"/>
      <c r="N170"/>
      <c r="O170"/>
      <c r="P170"/>
      <c r="Q170"/>
      <c r="R170"/>
      <c r="S170"/>
      <c r="T170"/>
      <c r="AO170" s="4"/>
    </row>
    <row r="171" spans="9:41" x14ac:dyDescent="0.25">
      <c r="I171"/>
      <c r="J171"/>
      <c r="K171"/>
      <c r="L171"/>
      <c r="M171"/>
      <c r="N171"/>
      <c r="O171"/>
      <c r="P171"/>
      <c r="Q171"/>
      <c r="R171"/>
      <c r="S171"/>
      <c r="T171"/>
      <c r="AO171" s="4"/>
    </row>
    <row r="172" spans="9:41" x14ac:dyDescent="0.25">
      <c r="I172"/>
      <c r="J172"/>
      <c r="K172"/>
      <c r="L172"/>
      <c r="M172"/>
      <c r="N172"/>
      <c r="O172"/>
      <c r="P172"/>
      <c r="Q172"/>
      <c r="R172"/>
      <c r="S172"/>
      <c r="T172"/>
      <c r="AO172" s="4"/>
    </row>
    <row r="173" spans="9:41" x14ac:dyDescent="0.25">
      <c r="I173"/>
      <c r="J173"/>
      <c r="K173"/>
      <c r="L173"/>
      <c r="M173"/>
      <c r="N173"/>
      <c r="O173"/>
      <c r="P173"/>
      <c r="Q173"/>
      <c r="R173"/>
      <c r="S173"/>
      <c r="T173"/>
      <c r="AO173" s="4"/>
    </row>
    <row r="174" spans="9:41" x14ac:dyDescent="0.25">
      <c r="I174"/>
      <c r="J174"/>
      <c r="K174"/>
      <c r="L174"/>
      <c r="M174"/>
      <c r="N174"/>
      <c r="O174"/>
      <c r="P174"/>
      <c r="Q174"/>
      <c r="R174"/>
      <c r="S174"/>
      <c r="T174"/>
      <c r="AO174" s="4"/>
    </row>
    <row r="175" spans="9:41" x14ac:dyDescent="0.25">
      <c r="I175"/>
      <c r="J175"/>
      <c r="K175"/>
      <c r="L175"/>
      <c r="M175"/>
      <c r="N175"/>
      <c r="O175"/>
      <c r="P175"/>
      <c r="Q175"/>
      <c r="R175"/>
      <c r="S175"/>
      <c r="T175"/>
      <c r="AO175" s="4"/>
    </row>
    <row r="176" spans="9:41" x14ac:dyDescent="0.25">
      <c r="I176"/>
      <c r="J176"/>
      <c r="K176"/>
      <c r="L176"/>
      <c r="M176"/>
      <c r="N176"/>
      <c r="O176"/>
      <c r="P176"/>
      <c r="Q176"/>
      <c r="R176"/>
      <c r="S176"/>
      <c r="T176"/>
      <c r="AO176" s="4"/>
    </row>
    <row r="177" spans="9:41" x14ac:dyDescent="0.25">
      <c r="I177"/>
      <c r="J177"/>
      <c r="K177"/>
      <c r="L177"/>
      <c r="M177"/>
      <c r="N177"/>
      <c r="O177"/>
      <c r="P177"/>
      <c r="Q177"/>
      <c r="R177"/>
      <c r="S177"/>
      <c r="T177"/>
      <c r="AO177" s="4"/>
    </row>
    <row r="178" spans="9:41" x14ac:dyDescent="0.25">
      <c r="I178"/>
      <c r="J178"/>
      <c r="K178"/>
      <c r="L178"/>
      <c r="M178"/>
      <c r="N178"/>
      <c r="O178"/>
      <c r="P178"/>
      <c r="Q178"/>
      <c r="R178"/>
      <c r="S178"/>
      <c r="T178"/>
      <c r="AO178" s="4"/>
    </row>
    <row r="179" spans="9:41" x14ac:dyDescent="0.25">
      <c r="I179"/>
      <c r="J179"/>
      <c r="K179"/>
      <c r="L179"/>
      <c r="M179"/>
      <c r="N179"/>
      <c r="O179"/>
      <c r="P179"/>
      <c r="Q179"/>
      <c r="R179"/>
      <c r="S179"/>
      <c r="T179"/>
      <c r="AO179" s="4"/>
    </row>
    <row r="180" spans="9:41" x14ac:dyDescent="0.25">
      <c r="I180"/>
      <c r="J180"/>
      <c r="K180"/>
      <c r="L180"/>
      <c r="M180"/>
      <c r="N180"/>
      <c r="O180"/>
      <c r="P180"/>
      <c r="Q180"/>
      <c r="R180"/>
      <c r="S180"/>
      <c r="T180"/>
      <c r="AO180" s="4"/>
    </row>
    <row r="181" spans="9:41" x14ac:dyDescent="0.25">
      <c r="I181"/>
      <c r="J181"/>
      <c r="K181"/>
      <c r="L181"/>
      <c r="M181"/>
      <c r="N181"/>
      <c r="O181"/>
      <c r="P181"/>
      <c r="Q181"/>
      <c r="R181"/>
      <c r="S181"/>
      <c r="T181"/>
      <c r="AO181" s="4"/>
    </row>
    <row r="182" spans="9:41" x14ac:dyDescent="0.25">
      <c r="I182"/>
      <c r="J182"/>
      <c r="K182"/>
      <c r="L182"/>
      <c r="M182"/>
      <c r="N182"/>
      <c r="O182"/>
      <c r="P182"/>
      <c r="Q182"/>
      <c r="R182"/>
      <c r="S182"/>
      <c r="T182"/>
      <c r="AO182" s="4"/>
    </row>
    <row r="183" spans="9:41" x14ac:dyDescent="0.25">
      <c r="I183"/>
      <c r="J183"/>
      <c r="K183"/>
      <c r="L183"/>
      <c r="M183"/>
      <c r="N183"/>
      <c r="O183"/>
      <c r="P183"/>
      <c r="Q183"/>
      <c r="R183"/>
      <c r="S183"/>
      <c r="T183"/>
      <c r="AO183" s="4"/>
    </row>
    <row r="184" spans="9:41" x14ac:dyDescent="0.25">
      <c r="I184"/>
      <c r="J184"/>
      <c r="K184"/>
      <c r="L184"/>
      <c r="M184"/>
      <c r="N184" s="156"/>
      <c r="O184" s="156"/>
      <c r="P184" s="156"/>
      <c r="Q184" s="156"/>
      <c r="R184"/>
      <c r="S184"/>
      <c r="T184"/>
      <c r="AO184" s="4"/>
    </row>
    <row r="185" spans="9:41" x14ac:dyDescent="0.25">
      <c r="I185"/>
      <c r="J185"/>
      <c r="K185"/>
      <c r="L185"/>
      <c r="M185"/>
      <c r="N185" s="156"/>
      <c r="O185" s="156"/>
      <c r="P185" s="156"/>
      <c r="Q185" s="156"/>
      <c r="R185"/>
      <c r="S185"/>
      <c r="T185"/>
      <c r="AO185" s="4"/>
    </row>
    <row r="186" spans="9:41" x14ac:dyDescent="0.25">
      <c r="I186"/>
      <c r="J186"/>
      <c r="K186"/>
      <c r="L186"/>
      <c r="M186"/>
      <c r="N186" s="156"/>
      <c r="O186" s="156"/>
      <c r="P186" s="156"/>
      <c r="Q186" s="156"/>
      <c r="R186"/>
      <c r="S186"/>
      <c r="T186"/>
      <c r="AO186" s="5"/>
    </row>
    <row r="187" spans="9:41" x14ac:dyDescent="0.25">
      <c r="I187"/>
      <c r="J187"/>
      <c r="K187"/>
      <c r="L187"/>
      <c r="M187"/>
      <c r="N187" s="156"/>
      <c r="O187" s="156"/>
      <c r="P187" s="156"/>
      <c r="Q187" s="156"/>
      <c r="R187" s="5"/>
      <c r="S187" s="5"/>
      <c r="T187" s="5"/>
      <c r="AO187" s="5"/>
    </row>
    <row r="188" spans="9:41" x14ac:dyDescent="0.25">
      <c r="I188"/>
      <c r="J188"/>
      <c r="K188"/>
      <c r="L188"/>
      <c r="M188"/>
      <c r="N188" s="156"/>
      <c r="O188" s="156"/>
      <c r="P188" s="156"/>
      <c r="Q188" s="156"/>
      <c r="R188" s="5"/>
      <c r="S188" s="5"/>
      <c r="T188" s="5"/>
      <c r="AO188" s="5"/>
    </row>
    <row r="189" spans="9:41" x14ac:dyDescent="0.25">
      <c r="I189"/>
      <c r="J189"/>
      <c r="K189"/>
      <c r="L189"/>
      <c r="M189"/>
      <c r="N189" s="156"/>
      <c r="O189" s="156"/>
      <c r="P189" s="156"/>
      <c r="Q189" s="156"/>
      <c r="R189" s="5"/>
      <c r="S189" s="5"/>
      <c r="T189" s="5"/>
      <c r="AO189" s="5"/>
    </row>
    <row r="190" spans="9:41" x14ac:dyDescent="0.25">
      <c r="I190"/>
      <c r="J190"/>
      <c r="K190"/>
      <c r="L190"/>
      <c r="M190"/>
      <c r="N190" s="156"/>
      <c r="O190" s="156"/>
      <c r="P190" s="156"/>
      <c r="Q190" s="156"/>
      <c r="R190" s="5"/>
      <c r="S190" s="5"/>
      <c r="T190" s="5"/>
      <c r="AO190" s="5"/>
    </row>
    <row r="191" spans="9:41" x14ac:dyDescent="0.25">
      <c r="I191"/>
      <c r="J191"/>
      <c r="K191"/>
      <c r="L191"/>
      <c r="M191"/>
      <c r="N191" s="156"/>
      <c r="O191" s="156"/>
      <c r="P191" s="156"/>
      <c r="Q191" s="156"/>
      <c r="R191" s="5"/>
      <c r="S191" s="5"/>
      <c r="T191" s="5"/>
      <c r="AO191" s="5"/>
    </row>
    <row r="192" spans="9:41" x14ac:dyDescent="0.25">
      <c r="I192"/>
      <c r="J192"/>
      <c r="K192"/>
      <c r="L192"/>
      <c r="M192"/>
      <c r="N192" s="156"/>
      <c r="O192" s="156"/>
      <c r="P192" s="156"/>
      <c r="Q192" s="156"/>
      <c r="R192" s="5"/>
      <c r="S192" s="5"/>
      <c r="T192" s="5"/>
      <c r="AO192" s="5"/>
    </row>
    <row r="193" spans="9:41" x14ac:dyDescent="0.25">
      <c r="I193"/>
      <c r="J193"/>
      <c r="K193"/>
      <c r="L193"/>
      <c r="M193"/>
      <c r="N193" s="156"/>
      <c r="O193" s="156"/>
      <c r="P193" s="156"/>
      <c r="Q193" s="156"/>
      <c r="R193" s="5"/>
      <c r="S193" s="5"/>
      <c r="T193" s="5"/>
      <c r="AO193" s="5"/>
    </row>
    <row r="194" spans="9:41" x14ac:dyDescent="0.25">
      <c r="I194"/>
      <c r="J194"/>
      <c r="K194"/>
      <c r="L194"/>
      <c r="M194"/>
      <c r="N194" s="156"/>
      <c r="O194" s="156"/>
      <c r="P194" s="156"/>
      <c r="Q194" s="156"/>
      <c r="R194" s="5"/>
      <c r="S194" s="5"/>
      <c r="T194" s="5"/>
      <c r="AO194" s="5"/>
    </row>
    <row r="195" spans="9:41" x14ac:dyDescent="0.25">
      <c r="I195"/>
      <c r="J195"/>
      <c r="K195"/>
      <c r="L195"/>
      <c r="M195"/>
      <c r="N195" s="156"/>
      <c r="O195" s="156"/>
      <c r="P195" s="156"/>
      <c r="Q195" s="156"/>
      <c r="R195" s="5"/>
      <c r="S195" s="5"/>
      <c r="T195" s="5"/>
      <c r="AO195" s="5"/>
    </row>
    <row r="196" spans="9:41" x14ac:dyDescent="0.25">
      <c r="I196"/>
      <c r="J196"/>
      <c r="K196"/>
      <c r="L196"/>
      <c r="M196"/>
      <c r="N196" s="156"/>
      <c r="O196" s="156"/>
      <c r="P196" s="156"/>
      <c r="Q196" s="156"/>
      <c r="R196" s="5"/>
      <c r="S196" s="5"/>
      <c r="T196" s="5"/>
      <c r="AO196" s="5"/>
    </row>
    <row r="197" spans="9:41" x14ac:dyDescent="0.25">
      <c r="I197"/>
      <c r="J197"/>
      <c r="K197"/>
      <c r="L197"/>
      <c r="M197"/>
      <c r="N197" s="156"/>
      <c r="O197" s="156"/>
      <c r="P197" s="156"/>
      <c r="Q197" s="156"/>
      <c r="R197" s="5"/>
      <c r="S197" s="5"/>
      <c r="T197" s="5"/>
      <c r="AO197" s="5"/>
    </row>
    <row r="198" spans="9:41" x14ac:dyDescent="0.25">
      <c r="I198"/>
      <c r="J198"/>
      <c r="K198"/>
      <c r="L198"/>
      <c r="M198"/>
      <c r="N198" s="156"/>
      <c r="O198" s="156"/>
      <c r="P198" s="156"/>
      <c r="Q198" s="156"/>
      <c r="R198" s="5"/>
      <c r="S198" s="5"/>
      <c r="T198" s="5"/>
      <c r="AO198" s="5"/>
    </row>
    <row r="199" spans="9:41" x14ac:dyDescent="0.25">
      <c r="I199"/>
      <c r="J199"/>
      <c r="K199"/>
      <c r="L199"/>
      <c r="M199"/>
      <c r="N199" s="156"/>
      <c r="O199" s="156"/>
      <c r="P199" s="156"/>
      <c r="Q199" s="156"/>
      <c r="R199" s="5"/>
      <c r="S199" s="5"/>
      <c r="T199" s="5"/>
      <c r="AO199" s="5"/>
    </row>
    <row r="200" spans="9:41" x14ac:dyDescent="0.25">
      <c r="I200"/>
      <c r="J200"/>
      <c r="K200"/>
      <c r="L200"/>
      <c r="M200"/>
      <c r="N200" s="156"/>
      <c r="O200" s="156"/>
      <c r="P200" s="156"/>
      <c r="Q200" s="156"/>
      <c r="R200" s="5"/>
      <c r="S200" s="5"/>
      <c r="T200" s="5"/>
      <c r="AO200" s="5"/>
    </row>
    <row r="201" spans="9:41" x14ac:dyDescent="0.25">
      <c r="I201"/>
      <c r="J201"/>
      <c r="K201"/>
      <c r="L201"/>
      <c r="M201"/>
      <c r="N201" s="156"/>
      <c r="O201" s="156"/>
      <c r="P201" s="156"/>
      <c r="Q201" s="156"/>
      <c r="AO201" s="5"/>
    </row>
    <row r="202" spans="9:41" x14ac:dyDescent="0.25">
      <c r="I202"/>
      <c r="J202"/>
      <c r="K202"/>
      <c r="L202"/>
      <c r="M202"/>
      <c r="N202" s="156"/>
      <c r="O202" s="156"/>
      <c r="P202" s="156"/>
      <c r="Q202" s="156"/>
      <c r="AO202" s="5"/>
    </row>
    <row r="203" spans="9:41" x14ac:dyDescent="0.25">
      <c r="I203"/>
      <c r="J203"/>
      <c r="K203"/>
      <c r="L203"/>
      <c r="M203"/>
      <c r="N203" s="156"/>
      <c r="O203" s="156"/>
      <c r="P203" s="156"/>
      <c r="Q203" s="156"/>
      <c r="AO203" s="5"/>
    </row>
    <row r="204" spans="9:41" x14ac:dyDescent="0.25">
      <c r="I204"/>
      <c r="J204"/>
      <c r="K204"/>
      <c r="L204"/>
      <c r="M204"/>
      <c r="N204" s="156"/>
      <c r="O204" s="156"/>
      <c r="P204" s="156"/>
      <c r="Q204" s="156"/>
      <c r="AO204" s="5"/>
    </row>
    <row r="205" spans="9:41" x14ac:dyDescent="0.25">
      <c r="I205"/>
      <c r="J205"/>
      <c r="K205"/>
      <c r="L205"/>
      <c r="M205"/>
      <c r="N205" s="156"/>
      <c r="O205" s="156"/>
      <c r="P205" s="156"/>
      <c r="Q205" s="156"/>
      <c r="AO205" s="5"/>
    </row>
    <row r="206" spans="9:41" x14ac:dyDescent="0.25">
      <c r="I206"/>
      <c r="J206"/>
      <c r="K206"/>
      <c r="L206"/>
      <c r="M206"/>
      <c r="N206" s="156"/>
      <c r="O206" s="156"/>
      <c r="P206" s="156"/>
      <c r="Q206" s="156"/>
      <c r="AO206" s="5"/>
    </row>
    <row r="207" spans="9:41" x14ac:dyDescent="0.25">
      <c r="I207"/>
      <c r="J207"/>
      <c r="K207"/>
      <c r="L207"/>
      <c r="M207"/>
      <c r="N207" s="156"/>
      <c r="O207" s="156"/>
      <c r="P207" s="156"/>
      <c r="Q207" s="156"/>
      <c r="AO207" s="5"/>
    </row>
    <row r="208" spans="9:41" x14ac:dyDescent="0.25">
      <c r="I208"/>
      <c r="J208"/>
      <c r="K208"/>
      <c r="L208"/>
      <c r="M208"/>
      <c r="N208" s="156"/>
      <c r="O208" s="156"/>
      <c r="P208" s="156"/>
      <c r="Q208" s="156"/>
      <c r="AO208" s="5"/>
    </row>
    <row r="209" spans="9:41" x14ac:dyDescent="0.25">
      <c r="I209"/>
      <c r="J209"/>
      <c r="K209"/>
      <c r="L209"/>
      <c r="M209"/>
      <c r="N209" s="156"/>
      <c r="O209" s="156"/>
      <c r="P209" s="156"/>
      <c r="Q209" s="156"/>
      <c r="AO209" s="5"/>
    </row>
    <row r="210" spans="9:41" x14ac:dyDescent="0.25">
      <c r="I210"/>
      <c r="J210"/>
      <c r="K210"/>
      <c r="L210"/>
      <c r="M210"/>
      <c r="N210" s="156"/>
      <c r="O210" s="156"/>
      <c r="P210" s="156"/>
      <c r="Q210" s="156"/>
      <c r="AO210" s="5"/>
    </row>
    <row r="211" spans="9:41" x14ac:dyDescent="0.25">
      <c r="I211"/>
      <c r="J211"/>
      <c r="K211"/>
      <c r="L211"/>
      <c r="M211"/>
      <c r="N211" s="156"/>
      <c r="O211" s="156"/>
      <c r="P211" s="156"/>
      <c r="Q211" s="156"/>
      <c r="AO211" s="5"/>
    </row>
    <row r="212" spans="9:41" x14ac:dyDescent="0.25">
      <c r="I212"/>
      <c r="J212"/>
      <c r="K212"/>
      <c r="L212"/>
      <c r="M212"/>
      <c r="N212" s="156"/>
      <c r="O212" s="156"/>
      <c r="P212" s="156"/>
      <c r="Q212" s="156"/>
      <c r="AO212" s="5"/>
    </row>
    <row r="213" spans="9:41" x14ac:dyDescent="0.25">
      <c r="I213"/>
      <c r="J213"/>
      <c r="K213"/>
      <c r="L213"/>
      <c r="M213"/>
      <c r="N213" s="156"/>
      <c r="O213" s="156"/>
      <c r="P213" s="156"/>
      <c r="Q213" s="156"/>
      <c r="AO213" s="5"/>
    </row>
    <row r="214" spans="9:41" x14ac:dyDescent="0.25">
      <c r="I214"/>
      <c r="J214"/>
      <c r="K214"/>
      <c r="L214"/>
      <c r="M214"/>
      <c r="N214" s="156"/>
      <c r="O214" s="156"/>
      <c r="P214" s="156"/>
      <c r="Q214" s="156"/>
      <c r="AO214" s="5"/>
    </row>
    <row r="215" spans="9:41" x14ac:dyDescent="0.25">
      <c r="I215"/>
      <c r="J215"/>
      <c r="K215"/>
      <c r="L215"/>
      <c r="M215"/>
      <c r="N215" s="156"/>
      <c r="O215" s="156"/>
      <c r="P215" s="156"/>
      <c r="Q215" s="156"/>
      <c r="AO215" s="5"/>
    </row>
    <row r="216" spans="9:41" x14ac:dyDescent="0.25">
      <c r="I216"/>
      <c r="J216"/>
      <c r="K216"/>
      <c r="L216"/>
      <c r="M216"/>
      <c r="N216" s="156"/>
      <c r="O216" s="156"/>
      <c r="P216" s="156"/>
      <c r="Q216" s="156"/>
      <c r="AO216" s="5"/>
    </row>
    <row r="217" spans="9:41" x14ac:dyDescent="0.25">
      <c r="I217"/>
      <c r="J217"/>
      <c r="K217"/>
      <c r="L217"/>
      <c r="M217"/>
      <c r="N217" s="156"/>
      <c r="O217" s="156"/>
      <c r="P217" s="156"/>
      <c r="Q217" s="156"/>
      <c r="AO217" s="5"/>
    </row>
    <row r="218" spans="9:41" x14ac:dyDescent="0.25">
      <c r="I218"/>
      <c r="J218"/>
      <c r="K218"/>
      <c r="L218"/>
      <c r="M218"/>
      <c r="N218" s="156"/>
      <c r="O218" s="156"/>
      <c r="P218" s="156"/>
      <c r="Q218" s="156"/>
      <c r="AO218" s="5"/>
    </row>
    <row r="219" spans="9:41" x14ac:dyDescent="0.25">
      <c r="I219"/>
      <c r="J219"/>
      <c r="K219"/>
      <c r="L219"/>
      <c r="M219"/>
      <c r="N219" s="156"/>
      <c r="O219" s="156"/>
      <c r="P219" s="156"/>
      <c r="Q219" s="156"/>
      <c r="AO219" s="5"/>
    </row>
    <row r="220" spans="9:41" x14ac:dyDescent="0.25">
      <c r="I220"/>
      <c r="J220"/>
      <c r="K220"/>
      <c r="L220"/>
      <c r="M220"/>
      <c r="N220" s="156"/>
      <c r="O220" s="156"/>
      <c r="P220" s="156"/>
      <c r="Q220" s="156"/>
      <c r="AO220" s="5"/>
    </row>
    <row r="221" spans="9:41" x14ac:dyDescent="0.25">
      <c r="I221"/>
      <c r="J221"/>
      <c r="K221"/>
      <c r="L221"/>
      <c r="M221"/>
      <c r="N221" s="156"/>
      <c r="O221" s="156"/>
      <c r="P221" s="156"/>
      <c r="Q221" s="156"/>
      <c r="AO221" s="5"/>
    </row>
    <row r="222" spans="9:41" x14ac:dyDescent="0.25">
      <c r="I222"/>
      <c r="J222"/>
      <c r="K222"/>
      <c r="L222"/>
      <c r="M222"/>
      <c r="N222" s="156"/>
      <c r="O222" s="156"/>
      <c r="P222" s="156"/>
      <c r="Q222" s="156"/>
      <c r="AO222" s="5"/>
    </row>
    <row r="223" spans="9:41" x14ac:dyDescent="0.25">
      <c r="I223"/>
      <c r="J223"/>
      <c r="K223"/>
      <c r="L223"/>
      <c r="M223"/>
      <c r="N223" s="156"/>
      <c r="O223" s="156"/>
      <c r="P223" s="156"/>
      <c r="Q223" s="156"/>
      <c r="AO223" s="5"/>
    </row>
    <row r="224" spans="9:41" x14ac:dyDescent="0.25">
      <c r="I224"/>
      <c r="J224"/>
      <c r="K224"/>
      <c r="L224"/>
      <c r="M224"/>
      <c r="N224" s="156"/>
      <c r="O224" s="156"/>
      <c r="P224" s="156"/>
      <c r="Q224" s="156"/>
      <c r="AO224" s="5"/>
    </row>
    <row r="225" spans="9:41" x14ac:dyDescent="0.25">
      <c r="I225"/>
      <c r="J225"/>
      <c r="K225"/>
      <c r="L225"/>
      <c r="M225"/>
      <c r="N225" s="156"/>
      <c r="O225" s="156"/>
      <c r="P225" s="156"/>
      <c r="Q225" s="156"/>
      <c r="AO225" s="5"/>
    </row>
    <row r="226" spans="9:41" x14ac:dyDescent="0.25">
      <c r="I226"/>
      <c r="J226"/>
      <c r="K226"/>
      <c r="L226"/>
      <c r="M226"/>
      <c r="N226" s="156"/>
      <c r="O226" s="156"/>
      <c r="P226" s="156"/>
      <c r="Q226" s="156"/>
      <c r="AO226" s="5"/>
    </row>
    <row r="227" spans="9:41" x14ac:dyDescent="0.25">
      <c r="I227"/>
      <c r="J227"/>
      <c r="K227"/>
      <c r="L227"/>
      <c r="M227"/>
      <c r="N227" s="156"/>
      <c r="O227" s="156"/>
      <c r="P227" s="156"/>
      <c r="Q227" s="156"/>
      <c r="AO227" s="5"/>
    </row>
    <row r="228" spans="9:41" x14ac:dyDescent="0.25">
      <c r="I228"/>
      <c r="J228"/>
      <c r="K228"/>
      <c r="L228"/>
      <c r="M228"/>
      <c r="N228" s="156"/>
      <c r="O228" s="156"/>
      <c r="P228" s="156"/>
      <c r="Q228" s="156"/>
      <c r="AO228" s="5"/>
    </row>
    <row r="229" spans="9:41" x14ac:dyDescent="0.25">
      <c r="I229"/>
      <c r="J229"/>
      <c r="K229"/>
      <c r="L229"/>
      <c r="M229"/>
      <c r="N229" s="156"/>
      <c r="O229" s="156"/>
      <c r="P229" s="156"/>
      <c r="Q229" s="156"/>
      <c r="AO229" s="5"/>
    </row>
    <row r="230" spans="9:41" x14ac:dyDescent="0.25">
      <c r="I230"/>
      <c r="J230"/>
      <c r="K230"/>
      <c r="L230"/>
      <c r="M230"/>
      <c r="N230" s="156"/>
      <c r="O230" s="156"/>
      <c r="P230" s="156"/>
      <c r="Q230" s="156"/>
      <c r="AO230" s="5"/>
    </row>
    <row r="231" spans="9:41" x14ac:dyDescent="0.25">
      <c r="I231"/>
      <c r="J231"/>
      <c r="K231"/>
      <c r="L231"/>
      <c r="M231"/>
      <c r="N231" s="156"/>
      <c r="O231" s="156"/>
      <c r="P231" s="156"/>
      <c r="Q231" s="156"/>
      <c r="AO231" s="5"/>
    </row>
    <row r="232" spans="9:41" x14ac:dyDescent="0.25">
      <c r="I232"/>
      <c r="J232"/>
      <c r="K232"/>
      <c r="L232"/>
      <c r="M232"/>
      <c r="N232" s="156"/>
      <c r="O232" s="156"/>
      <c r="P232" s="156"/>
      <c r="Q232" s="156"/>
      <c r="AO232" s="5"/>
    </row>
    <row r="233" spans="9:41" x14ac:dyDescent="0.25">
      <c r="I233"/>
      <c r="J233"/>
      <c r="K233"/>
      <c r="L233"/>
      <c r="M233"/>
      <c r="N233" s="156"/>
      <c r="O233" s="156"/>
      <c r="P233" s="156"/>
      <c r="Q233" s="156"/>
      <c r="AO233" s="5"/>
    </row>
    <row r="234" spans="9:41" x14ac:dyDescent="0.25">
      <c r="I234"/>
      <c r="J234"/>
      <c r="K234"/>
      <c r="L234"/>
      <c r="M234"/>
      <c r="N234" s="156"/>
      <c r="O234" s="156"/>
      <c r="P234" s="156"/>
      <c r="Q234" s="156"/>
      <c r="AO234" s="5"/>
    </row>
    <row r="235" spans="9:41" x14ac:dyDescent="0.25">
      <c r="I235"/>
      <c r="J235"/>
      <c r="K235"/>
      <c r="L235"/>
      <c r="M235"/>
      <c r="N235" s="156"/>
      <c r="O235" s="156"/>
      <c r="P235" s="156"/>
      <c r="Q235" s="156"/>
      <c r="AO235" s="5"/>
    </row>
    <row r="236" spans="9:41" x14ac:dyDescent="0.25">
      <c r="I236"/>
      <c r="J236"/>
      <c r="K236"/>
      <c r="L236"/>
      <c r="M236"/>
      <c r="N236" s="156"/>
      <c r="O236" s="156"/>
      <c r="P236" s="156"/>
      <c r="Q236" s="156"/>
      <c r="AO236" s="5"/>
    </row>
    <row r="237" spans="9:41" x14ac:dyDescent="0.25">
      <c r="I237"/>
      <c r="J237"/>
      <c r="K237"/>
      <c r="L237"/>
      <c r="M237"/>
      <c r="N237" s="156"/>
      <c r="O237" s="156"/>
      <c r="P237" s="156"/>
      <c r="Q237" s="156"/>
      <c r="AO237" s="5"/>
    </row>
    <row r="238" spans="9:41" x14ac:dyDescent="0.25">
      <c r="I238"/>
      <c r="J238"/>
      <c r="K238"/>
      <c r="L238"/>
      <c r="M238"/>
      <c r="N238" s="156"/>
      <c r="O238" s="156"/>
      <c r="P238" s="156"/>
      <c r="Q238" s="156"/>
      <c r="AO238" s="5"/>
    </row>
    <row r="239" spans="9:41" x14ac:dyDescent="0.25">
      <c r="I239" s="5"/>
      <c r="J239" s="5"/>
      <c r="K239" s="5"/>
      <c r="L239" s="5"/>
      <c r="M239" s="5"/>
      <c r="N239" s="5"/>
      <c r="O239" s="5"/>
      <c r="P239" s="5"/>
      <c r="Q239" s="5"/>
      <c r="AO239" s="5"/>
    </row>
    <row r="240" spans="9:41" x14ac:dyDescent="0.25">
      <c r="I240" s="5"/>
      <c r="J240" s="5"/>
      <c r="K240" s="5"/>
      <c r="L240" s="5"/>
      <c r="M240" s="5"/>
      <c r="N240" s="5"/>
      <c r="O240" s="5"/>
      <c r="P240" s="5"/>
      <c r="Q240" s="5"/>
      <c r="AO240" s="5"/>
    </row>
    <row r="241" spans="9:41" x14ac:dyDescent="0.25">
      <c r="I241" s="5"/>
      <c r="J241" s="5"/>
      <c r="K241" s="5"/>
      <c r="L241" s="5"/>
      <c r="M241" s="5"/>
      <c r="N241" s="5"/>
      <c r="O241" s="5"/>
      <c r="P241" s="5"/>
      <c r="Q241" s="5"/>
      <c r="AO241" s="5"/>
    </row>
    <row r="242" spans="9:41" x14ac:dyDescent="0.25">
      <c r="I242" s="5"/>
      <c r="J242" s="5"/>
      <c r="K242" s="5"/>
      <c r="L242" s="5"/>
      <c r="M242" s="5"/>
      <c r="N242" s="5"/>
      <c r="O242" s="5"/>
      <c r="P242" s="5"/>
      <c r="Q242" s="5"/>
      <c r="AO242" s="5"/>
    </row>
    <row r="243" spans="9:41" x14ac:dyDescent="0.25">
      <c r="I243" s="5"/>
      <c r="J243" s="5"/>
      <c r="K243" s="5"/>
      <c r="L243" s="5"/>
      <c r="M243" s="5"/>
      <c r="N243" s="5"/>
      <c r="O243" s="5"/>
      <c r="P243" s="5"/>
      <c r="Q243" s="5"/>
      <c r="AO243" s="5"/>
    </row>
    <row r="244" spans="9:41" x14ac:dyDescent="0.25">
      <c r="I244" s="5"/>
      <c r="J244" s="5"/>
      <c r="K244" s="5"/>
      <c r="L244" s="5"/>
      <c r="M244" s="5"/>
      <c r="N244" s="5"/>
      <c r="O244" s="5"/>
      <c r="P244" s="5"/>
      <c r="Q244" s="5"/>
      <c r="AO244" s="5"/>
    </row>
    <row r="245" spans="9:41" x14ac:dyDescent="0.25">
      <c r="I245" s="5"/>
      <c r="J245" s="5"/>
      <c r="K245" s="5"/>
      <c r="L245" s="5"/>
      <c r="M245" s="5"/>
      <c r="N245" s="5"/>
      <c r="O245" s="5"/>
      <c r="P245" s="5"/>
      <c r="Q245" s="5"/>
      <c r="AO245" s="5"/>
    </row>
    <row r="246" spans="9:41" x14ac:dyDescent="0.25">
      <c r="I246" s="5"/>
      <c r="J246" s="5"/>
      <c r="K246" s="5"/>
      <c r="L246" s="5"/>
      <c r="M246" s="5"/>
      <c r="N246" s="5"/>
      <c r="O246" s="5"/>
      <c r="P246" s="5"/>
      <c r="Q246" s="5"/>
      <c r="AO246" s="5"/>
    </row>
    <row r="247" spans="9:41" x14ac:dyDescent="0.25">
      <c r="I247" s="5"/>
      <c r="J247" s="5"/>
      <c r="K247" s="5"/>
      <c r="L247" s="5"/>
      <c r="M247" s="5"/>
      <c r="N247" s="5"/>
      <c r="O247" s="5"/>
      <c r="P247" s="5"/>
      <c r="Q247" s="5"/>
      <c r="AO247" s="5"/>
    </row>
    <row r="248" spans="9:41" x14ac:dyDescent="0.25">
      <c r="I248" s="5"/>
      <c r="J248" s="5"/>
      <c r="K248" s="5"/>
      <c r="L248" s="5"/>
      <c r="M248" s="5"/>
      <c r="N248" s="5"/>
      <c r="O248" s="5"/>
      <c r="P248" s="5"/>
      <c r="Q248" s="5"/>
      <c r="AO248" s="5"/>
    </row>
    <row r="249" spans="9:41" x14ac:dyDescent="0.25">
      <c r="I249" s="5"/>
      <c r="J249" s="5"/>
      <c r="K249" s="5"/>
      <c r="L249" s="5"/>
      <c r="M249" s="5"/>
      <c r="N249" s="5"/>
      <c r="O249" s="5"/>
      <c r="P249" s="5"/>
      <c r="Q249" s="5"/>
      <c r="AO249" s="5"/>
    </row>
    <row r="250" spans="9:41" x14ac:dyDescent="0.25">
      <c r="I250" s="5"/>
      <c r="J250" s="5"/>
      <c r="K250" s="5"/>
      <c r="L250" s="5"/>
      <c r="M250" s="5"/>
      <c r="N250" s="5"/>
      <c r="O250" s="5"/>
      <c r="P250" s="5"/>
      <c r="Q250" s="5"/>
      <c r="AO250" s="5"/>
    </row>
    <row r="251" spans="9:41" x14ac:dyDescent="0.25">
      <c r="I251" s="5"/>
      <c r="J251" s="5"/>
      <c r="K251" s="5"/>
      <c r="L251" s="5"/>
      <c r="M251" s="5"/>
      <c r="N251" s="5"/>
      <c r="O251" s="5"/>
      <c r="P251" s="5"/>
      <c r="Q251" s="5"/>
      <c r="AO251" s="5"/>
    </row>
    <row r="252" spans="9:41" x14ac:dyDescent="0.25">
      <c r="I252" s="5"/>
      <c r="J252" s="5"/>
      <c r="K252" s="5"/>
      <c r="L252" s="5"/>
      <c r="M252" s="5"/>
      <c r="N252" s="5"/>
      <c r="O252" s="5"/>
      <c r="P252" s="5"/>
      <c r="Q252" s="5"/>
      <c r="AO252" s="5"/>
    </row>
    <row r="253" spans="9:41" x14ac:dyDescent="0.25">
      <c r="I253" s="5"/>
      <c r="J253" s="5"/>
      <c r="K253" s="5"/>
      <c r="L253" s="5"/>
      <c r="M253" s="5"/>
      <c r="N253" s="5"/>
      <c r="O253" s="5"/>
      <c r="P253" s="5"/>
      <c r="Q253" s="5"/>
      <c r="AO253" s="5"/>
    </row>
    <row r="254" spans="9:41" x14ac:dyDescent="0.25">
      <c r="I254" s="5"/>
      <c r="J254" s="5"/>
      <c r="K254" s="5"/>
      <c r="L254" s="5"/>
      <c r="M254" s="5"/>
      <c r="N254" s="5"/>
      <c r="O254" s="5"/>
      <c r="P254" s="5"/>
      <c r="Q254" s="5"/>
      <c r="AO254" s="5"/>
    </row>
    <row r="255" spans="9:41" x14ac:dyDescent="0.25">
      <c r="I255" s="5"/>
      <c r="J255" s="5"/>
      <c r="K255" s="5"/>
      <c r="L255" s="5"/>
      <c r="M255" s="5"/>
      <c r="N255" s="5"/>
      <c r="O255" s="5"/>
      <c r="P255" s="5"/>
      <c r="Q255" s="5"/>
      <c r="AO255" s="5"/>
    </row>
    <row r="256" spans="9:41" x14ac:dyDescent="0.25">
      <c r="I256" s="5"/>
      <c r="J256" s="5"/>
      <c r="K256" s="5"/>
      <c r="L256" s="5"/>
      <c r="M256" s="5"/>
      <c r="N256" s="5"/>
      <c r="O256" s="5"/>
      <c r="P256" s="5"/>
      <c r="Q256" s="5"/>
      <c r="AO256" s="5"/>
    </row>
    <row r="257" spans="9:41" x14ac:dyDescent="0.25">
      <c r="I257" s="5"/>
      <c r="J257" s="5"/>
      <c r="K257" s="5"/>
      <c r="L257" s="5"/>
      <c r="M257" s="5"/>
      <c r="N257" s="5"/>
      <c r="O257" s="5"/>
      <c r="P257" s="5"/>
      <c r="Q257" s="5"/>
      <c r="AO257" s="5"/>
    </row>
    <row r="258" spans="9:41" x14ac:dyDescent="0.25">
      <c r="I258" s="5"/>
      <c r="J258" s="5"/>
      <c r="K258" s="5"/>
      <c r="L258" s="5"/>
      <c r="M258" s="5"/>
      <c r="N258" s="5"/>
      <c r="O258" s="5"/>
      <c r="P258" s="5"/>
      <c r="Q258" s="5"/>
      <c r="AO258" s="5"/>
    </row>
    <row r="259" spans="9:41" x14ac:dyDescent="0.25">
      <c r="I259" s="5"/>
      <c r="J259" s="5"/>
      <c r="K259" s="5"/>
      <c r="L259" s="5"/>
      <c r="M259" s="5"/>
      <c r="N259" s="5"/>
      <c r="O259" s="5"/>
      <c r="P259" s="5"/>
      <c r="Q259" s="5"/>
      <c r="AO259" s="5"/>
    </row>
    <row r="260" spans="9:41" x14ac:dyDescent="0.25">
      <c r="I260" s="5"/>
      <c r="J260" s="5"/>
      <c r="K260" s="5"/>
      <c r="L260" s="5"/>
      <c r="M260" s="5"/>
      <c r="N260" s="5"/>
      <c r="O260" s="5"/>
      <c r="P260" s="5"/>
      <c r="Q260" s="5"/>
      <c r="AO260" s="5"/>
    </row>
    <row r="261" spans="9:41" x14ac:dyDescent="0.25">
      <c r="I261" s="5"/>
      <c r="J261" s="5"/>
      <c r="K261" s="5"/>
      <c r="L261" s="5"/>
      <c r="M261" s="5"/>
      <c r="N261" s="5"/>
      <c r="O261" s="5"/>
      <c r="P261" s="5"/>
      <c r="Q261" s="5"/>
      <c r="AO261" s="5"/>
    </row>
    <row r="262" spans="9:41" x14ac:dyDescent="0.25">
      <c r="I262" s="5"/>
      <c r="J262" s="5"/>
      <c r="K262" s="5"/>
      <c r="L262" s="5"/>
      <c r="M262" s="5"/>
      <c r="N262" s="5"/>
      <c r="O262" s="5"/>
      <c r="P262" s="5"/>
      <c r="Q262" s="5"/>
      <c r="AO262" s="5"/>
    </row>
    <row r="263" spans="9:41" x14ac:dyDescent="0.25">
      <c r="I263" s="5"/>
      <c r="J263" s="5"/>
      <c r="K263" s="5"/>
      <c r="L263" s="5"/>
      <c r="M263" s="5"/>
      <c r="N263" s="5"/>
      <c r="O263" s="5"/>
      <c r="P263" s="5"/>
      <c r="Q263" s="5"/>
      <c r="AO263" s="5"/>
    </row>
    <row r="264" spans="9:41" x14ac:dyDescent="0.25">
      <c r="I264" s="5"/>
      <c r="J264" s="5"/>
      <c r="K264" s="5"/>
      <c r="L264" s="5"/>
      <c r="M264" s="5"/>
      <c r="N264" s="5"/>
      <c r="O264" s="5"/>
      <c r="P264" s="5"/>
      <c r="Q264" s="5"/>
      <c r="AO264" s="5"/>
    </row>
    <row r="265" spans="9:41" x14ac:dyDescent="0.25">
      <c r="I265" s="5"/>
      <c r="J265" s="5"/>
      <c r="K265" s="5"/>
      <c r="L265" s="5"/>
      <c r="M265" s="5"/>
      <c r="N265" s="5"/>
      <c r="O265" s="5"/>
      <c r="P265" s="5"/>
      <c r="Q265" s="5"/>
      <c r="AO265" s="5"/>
    </row>
    <row r="266" spans="9:41" x14ac:dyDescent="0.25">
      <c r="I266" s="5"/>
      <c r="J266" s="5"/>
      <c r="K266" s="5"/>
      <c r="L266" s="5"/>
      <c r="M266" s="5"/>
      <c r="N266" s="5"/>
      <c r="O266" s="5"/>
      <c r="P266" s="5"/>
      <c r="Q266" s="5"/>
      <c r="AO266" s="5"/>
    </row>
    <row r="267" spans="9:41" x14ac:dyDescent="0.25">
      <c r="I267" s="5"/>
      <c r="J267" s="5"/>
      <c r="K267" s="5"/>
      <c r="L267" s="5"/>
      <c r="M267" s="5"/>
      <c r="N267" s="5"/>
      <c r="O267" s="5"/>
      <c r="P267" s="5"/>
      <c r="Q267" s="5"/>
      <c r="AO267" s="5"/>
    </row>
    <row r="268" spans="9:41" x14ac:dyDescent="0.25">
      <c r="I268" s="5"/>
      <c r="J268" s="5"/>
      <c r="K268" s="5"/>
      <c r="L268" s="5"/>
      <c r="M268" s="5"/>
      <c r="N268" s="5"/>
      <c r="O268" s="5"/>
      <c r="P268" s="5"/>
      <c r="Q268" s="5"/>
      <c r="AO268" s="5"/>
    </row>
    <row r="269" spans="9:41" x14ac:dyDescent="0.25">
      <c r="I269" s="5"/>
      <c r="J269" s="5"/>
      <c r="K269" s="5"/>
      <c r="L269" s="5"/>
      <c r="M269" s="5"/>
      <c r="N269" s="5"/>
      <c r="O269" s="5"/>
      <c r="P269" s="5"/>
      <c r="Q269" s="5"/>
      <c r="AO269" s="5"/>
    </row>
    <row r="270" spans="9:41" x14ac:dyDescent="0.25">
      <c r="I270" s="5"/>
      <c r="J270" s="5"/>
      <c r="K270" s="5"/>
      <c r="L270" s="5"/>
      <c r="M270" s="5"/>
      <c r="N270" s="5"/>
      <c r="O270" s="5"/>
      <c r="P270" s="5"/>
      <c r="Q270" s="5"/>
      <c r="AO270" s="5"/>
    </row>
    <row r="271" spans="9:41" x14ac:dyDescent="0.25">
      <c r="I271" s="5"/>
      <c r="J271" s="5"/>
      <c r="K271" s="5"/>
      <c r="L271" s="5"/>
      <c r="M271" s="5"/>
      <c r="N271" s="5"/>
      <c r="O271" s="5"/>
      <c r="P271" s="5"/>
      <c r="Q271" s="5"/>
      <c r="AO271" s="5"/>
    </row>
    <row r="272" spans="9:41" x14ac:dyDescent="0.25">
      <c r="I272" s="5"/>
      <c r="J272" s="5"/>
      <c r="K272" s="5"/>
      <c r="L272" s="5"/>
      <c r="M272" s="5"/>
      <c r="N272" s="5"/>
      <c r="O272" s="5"/>
      <c r="P272" s="5"/>
      <c r="Q272" s="5"/>
      <c r="AO272" s="5"/>
    </row>
    <row r="273" spans="9:41" x14ac:dyDescent="0.25">
      <c r="I273" s="5"/>
      <c r="J273" s="5"/>
      <c r="K273" s="5"/>
      <c r="L273" s="5"/>
      <c r="M273" s="5"/>
      <c r="N273" s="5"/>
      <c r="O273" s="5"/>
      <c r="P273" s="5"/>
      <c r="Q273" s="5"/>
      <c r="AO273" s="5"/>
    </row>
    <row r="274" spans="9:41" x14ac:dyDescent="0.25">
      <c r="I274" s="5"/>
      <c r="J274" s="5"/>
      <c r="K274" s="5"/>
      <c r="L274" s="5"/>
      <c r="M274" s="5"/>
      <c r="N274" s="5"/>
      <c r="O274" s="5"/>
      <c r="P274" s="5"/>
      <c r="Q274" s="5"/>
      <c r="AO274" s="5"/>
    </row>
    <row r="275" spans="9:41" x14ac:dyDescent="0.25">
      <c r="I275" s="5"/>
      <c r="J275" s="5"/>
      <c r="K275" s="5"/>
      <c r="L275" s="5"/>
      <c r="M275" s="5"/>
      <c r="N275" s="5"/>
      <c r="O275" s="5"/>
      <c r="P275" s="5"/>
      <c r="Q275" s="5"/>
      <c r="AO275" s="5"/>
    </row>
    <row r="276" spans="9:41" x14ac:dyDescent="0.25">
      <c r="I276" s="5"/>
      <c r="J276" s="5"/>
      <c r="K276" s="5"/>
      <c r="L276" s="5"/>
      <c r="M276" s="5"/>
      <c r="N276" s="5"/>
      <c r="O276" s="5"/>
      <c r="P276" s="5"/>
      <c r="Q276" s="5"/>
      <c r="AO276" s="5"/>
    </row>
    <row r="277" spans="9:41" x14ac:dyDescent="0.25">
      <c r="I277" s="5"/>
      <c r="J277" s="5"/>
      <c r="K277" s="5"/>
      <c r="L277" s="5"/>
      <c r="M277" s="5"/>
      <c r="N277" s="5"/>
      <c r="O277" s="5"/>
      <c r="P277" s="5"/>
      <c r="Q277" s="5"/>
      <c r="AO277" s="5"/>
    </row>
    <row r="278" spans="9:41" x14ac:dyDescent="0.25">
      <c r="I278" s="5"/>
      <c r="J278" s="5"/>
      <c r="K278" s="5"/>
      <c r="L278" s="5"/>
      <c r="M278" s="5"/>
      <c r="N278" s="5"/>
      <c r="O278" s="5"/>
      <c r="P278" s="5"/>
      <c r="Q278" s="5"/>
      <c r="AO278" s="5"/>
    </row>
    <row r="279" spans="9:41" x14ac:dyDescent="0.25">
      <c r="I279" s="5"/>
      <c r="J279" s="5"/>
      <c r="K279" s="5"/>
      <c r="L279" s="5"/>
      <c r="M279" s="5"/>
      <c r="N279" s="5"/>
      <c r="O279" s="5"/>
      <c r="P279" s="5"/>
      <c r="Q279" s="5"/>
      <c r="AO279" s="5"/>
    </row>
    <row r="280" spans="9:41" x14ac:dyDescent="0.25">
      <c r="I280" s="5"/>
      <c r="J280" s="5"/>
      <c r="K280" s="5"/>
      <c r="L280" s="5"/>
      <c r="M280" s="5"/>
      <c r="N280" s="5"/>
      <c r="O280" s="5"/>
      <c r="P280" s="5"/>
      <c r="Q280" s="5"/>
      <c r="AO280" s="5"/>
    </row>
    <row r="281" spans="9:41" x14ac:dyDescent="0.25">
      <c r="I281" s="5"/>
      <c r="J281" s="5"/>
      <c r="K281" s="5"/>
      <c r="L281" s="5"/>
      <c r="M281" s="5"/>
      <c r="N281" s="5"/>
      <c r="O281" s="5"/>
      <c r="P281" s="5"/>
      <c r="Q281" s="5"/>
      <c r="AO281" s="5"/>
    </row>
    <row r="282" spans="9:41" x14ac:dyDescent="0.25">
      <c r="I282" s="5"/>
      <c r="J282" s="5"/>
      <c r="K282" s="5"/>
      <c r="L282" s="5"/>
      <c r="M282" s="5"/>
      <c r="N282" s="5"/>
      <c r="O282" s="5"/>
      <c r="P282" s="5"/>
      <c r="Q282" s="5"/>
      <c r="AO282" s="5"/>
    </row>
    <row r="283" spans="9:41" x14ac:dyDescent="0.25">
      <c r="I283" s="5"/>
      <c r="J283" s="5"/>
      <c r="K283" s="5"/>
      <c r="L283" s="5"/>
      <c r="M283" s="5"/>
      <c r="N283" s="5"/>
      <c r="O283" s="5"/>
      <c r="P283" s="5"/>
      <c r="Q283" s="5"/>
      <c r="AO283" s="5"/>
    </row>
    <row r="284" spans="9:41" x14ac:dyDescent="0.25">
      <c r="I284" s="5"/>
      <c r="J284" s="5"/>
      <c r="K284" s="5"/>
      <c r="L284" s="5"/>
      <c r="M284" s="5"/>
      <c r="N284" s="5"/>
      <c r="O284" s="5"/>
      <c r="P284" s="5"/>
      <c r="Q284" s="5"/>
      <c r="AO284" s="5"/>
    </row>
    <row r="285" spans="9:41" x14ac:dyDescent="0.25">
      <c r="I285" s="5"/>
      <c r="J285" s="5"/>
      <c r="K285" s="5"/>
      <c r="L285" s="5"/>
      <c r="M285" s="5"/>
      <c r="N285" s="5"/>
      <c r="O285" s="5"/>
      <c r="P285" s="5"/>
      <c r="Q285" s="5"/>
      <c r="AO285" s="5"/>
    </row>
    <row r="286" spans="9:41" x14ac:dyDescent="0.25">
      <c r="I286" s="5"/>
      <c r="J286" s="5"/>
      <c r="K286" s="5"/>
      <c r="L286" s="5"/>
      <c r="M286" s="5"/>
      <c r="N286" s="5"/>
      <c r="O286" s="5"/>
      <c r="P286" s="5"/>
      <c r="Q286" s="5"/>
      <c r="AO286" s="5"/>
    </row>
    <row r="287" spans="9:41" x14ac:dyDescent="0.25">
      <c r="I287" s="5"/>
      <c r="J287" s="5"/>
      <c r="K287" s="5"/>
      <c r="L287" s="5"/>
      <c r="M287" s="5"/>
      <c r="N287" s="5"/>
      <c r="O287" s="5"/>
      <c r="P287" s="5"/>
      <c r="Q287" s="5"/>
      <c r="AO287" s="5"/>
    </row>
    <row r="288" spans="9:41" x14ac:dyDescent="0.25">
      <c r="I288" s="5"/>
      <c r="J288" s="5"/>
      <c r="K288" s="5"/>
      <c r="L288" s="5"/>
      <c r="M288" s="5"/>
      <c r="N288" s="5"/>
      <c r="O288" s="5"/>
      <c r="P288" s="5"/>
      <c r="Q288" s="5"/>
      <c r="AO288" s="5"/>
    </row>
    <row r="289" spans="9:41" x14ac:dyDescent="0.25">
      <c r="I289" s="5"/>
      <c r="J289" s="5"/>
      <c r="K289" s="5"/>
      <c r="L289" s="5"/>
      <c r="M289" s="5"/>
      <c r="N289" s="5"/>
      <c r="O289" s="5"/>
      <c r="P289" s="5"/>
      <c r="Q289" s="5"/>
      <c r="AO289" s="5"/>
    </row>
    <row r="290" spans="9:41" x14ac:dyDescent="0.25">
      <c r="I290" s="5"/>
      <c r="J290" s="5"/>
      <c r="K290" s="5"/>
      <c r="L290" s="5"/>
      <c r="M290" s="5"/>
      <c r="N290" s="5"/>
      <c r="O290" s="5"/>
      <c r="P290" s="5"/>
      <c r="Q290" s="5"/>
      <c r="AO290" s="5"/>
    </row>
    <row r="291" spans="9:41" x14ac:dyDescent="0.25">
      <c r="I291" s="5"/>
      <c r="J291" s="5"/>
      <c r="K291" s="5"/>
      <c r="L291" s="5"/>
      <c r="M291" s="5"/>
      <c r="N291" s="5"/>
      <c r="O291" s="5"/>
      <c r="P291" s="5"/>
      <c r="Q291" s="5"/>
      <c r="AO291" s="5"/>
    </row>
    <row r="292" spans="9:41" x14ac:dyDescent="0.25">
      <c r="I292" s="5"/>
      <c r="J292" s="5"/>
      <c r="K292" s="5"/>
      <c r="L292" s="5"/>
      <c r="M292" s="5"/>
      <c r="N292" s="5"/>
      <c r="O292" s="5"/>
      <c r="P292" s="5"/>
      <c r="Q292" s="5"/>
      <c r="AO292" s="5"/>
    </row>
    <row r="293" spans="9:41" x14ac:dyDescent="0.25">
      <c r="I293" s="5"/>
      <c r="J293" s="5"/>
      <c r="K293" s="5"/>
      <c r="L293" s="5"/>
      <c r="M293" s="5"/>
      <c r="N293" s="5"/>
      <c r="O293" s="5"/>
      <c r="P293" s="5"/>
      <c r="Q293" s="5"/>
      <c r="AO293" s="5"/>
    </row>
    <row r="294" spans="9:41" x14ac:dyDescent="0.25">
      <c r="I294" s="5"/>
      <c r="J294" s="5"/>
      <c r="K294" s="5"/>
      <c r="L294" s="5"/>
      <c r="M294" s="5"/>
      <c r="N294" s="5"/>
      <c r="O294" s="5"/>
      <c r="P294" s="5"/>
      <c r="Q294" s="5"/>
      <c r="AO294" s="5"/>
    </row>
    <row r="295" spans="9:41" x14ac:dyDescent="0.25">
      <c r="I295" s="5"/>
      <c r="J295" s="5"/>
      <c r="K295" s="5"/>
      <c r="L295" s="5"/>
      <c r="M295" s="5"/>
      <c r="N295" s="5"/>
      <c r="O295" s="5"/>
      <c r="P295" s="5"/>
      <c r="Q295" s="5"/>
      <c r="AO295" s="5"/>
    </row>
    <row r="296" spans="9:41" x14ac:dyDescent="0.25">
      <c r="I296" s="5"/>
      <c r="J296" s="5"/>
      <c r="K296" s="5"/>
      <c r="L296" s="5"/>
      <c r="M296" s="5"/>
      <c r="N296" s="5"/>
      <c r="O296" s="5"/>
      <c r="P296" s="5"/>
      <c r="Q296" s="5"/>
      <c r="AO296" s="5"/>
    </row>
    <row r="297" spans="9:41" x14ac:dyDescent="0.25">
      <c r="I297" s="5"/>
      <c r="J297" s="5"/>
      <c r="K297" s="5"/>
      <c r="L297" s="5"/>
      <c r="M297" s="5"/>
      <c r="N297" s="5"/>
      <c r="O297" s="5"/>
      <c r="P297" s="5"/>
      <c r="Q297" s="5"/>
      <c r="AO297" s="5"/>
    </row>
    <row r="298" spans="9:41" x14ac:dyDescent="0.25">
      <c r="I298" s="5"/>
      <c r="J298" s="5"/>
      <c r="K298" s="5"/>
      <c r="L298" s="5"/>
      <c r="M298" s="5"/>
      <c r="N298" s="5"/>
      <c r="O298" s="5"/>
      <c r="P298" s="5"/>
      <c r="Q298" s="5"/>
      <c r="AO298" s="5"/>
    </row>
    <row r="299" spans="9:41" x14ac:dyDescent="0.25">
      <c r="I299" s="5"/>
      <c r="J299" s="5"/>
      <c r="K299" s="5"/>
      <c r="L299" s="5"/>
      <c r="M299" s="5"/>
      <c r="N299" s="5"/>
      <c r="O299" s="5"/>
      <c r="P299" s="5"/>
      <c r="Q299" s="5"/>
      <c r="AO299" s="5"/>
    </row>
    <row r="300" spans="9:41" x14ac:dyDescent="0.25">
      <c r="I300" s="5"/>
      <c r="J300" s="5"/>
      <c r="K300" s="5"/>
      <c r="L300" s="5"/>
      <c r="M300" s="5"/>
      <c r="N300" s="5"/>
      <c r="O300" s="5"/>
      <c r="P300" s="5"/>
      <c r="Q300" s="5"/>
      <c r="AO300" s="5"/>
    </row>
    <row r="301" spans="9:41" x14ac:dyDescent="0.25">
      <c r="I301" s="5"/>
      <c r="J301" s="5"/>
      <c r="K301" s="5"/>
      <c r="L301" s="5"/>
      <c r="M301" s="5"/>
      <c r="N301" s="5"/>
      <c r="O301" s="5"/>
      <c r="P301" s="5"/>
      <c r="Q301" s="5"/>
      <c r="AO301" s="5"/>
    </row>
    <row r="302" spans="9:41" x14ac:dyDescent="0.25">
      <c r="I302" s="5"/>
      <c r="J302" s="5"/>
      <c r="K302" s="5"/>
      <c r="L302" s="5"/>
      <c r="M302" s="5"/>
      <c r="N302" s="5"/>
      <c r="O302" s="5"/>
      <c r="P302" s="5"/>
      <c r="Q302" s="5"/>
      <c r="AO302" s="5"/>
    </row>
    <row r="303" spans="9:41" x14ac:dyDescent="0.25">
      <c r="I303" s="5"/>
      <c r="J303" s="5"/>
      <c r="K303" s="5"/>
      <c r="L303" s="5"/>
      <c r="M303" s="5"/>
      <c r="N303" s="5"/>
      <c r="O303" s="5"/>
      <c r="P303" s="5"/>
      <c r="Q303" s="5"/>
      <c r="AO303" s="5"/>
    </row>
    <row r="304" spans="9:41" x14ac:dyDescent="0.25">
      <c r="I304" s="5"/>
      <c r="J304" s="5"/>
      <c r="K304" s="5"/>
      <c r="L304" s="5"/>
      <c r="M304" s="5"/>
      <c r="N304" s="5"/>
      <c r="O304" s="5"/>
      <c r="P304" s="5"/>
      <c r="Q304" s="5"/>
      <c r="AO304" s="5"/>
    </row>
    <row r="305" spans="9:41" x14ac:dyDescent="0.25">
      <c r="I305" s="5"/>
      <c r="J305" s="5"/>
      <c r="K305" s="5"/>
      <c r="L305" s="5"/>
      <c r="M305" s="5"/>
      <c r="N305" s="5"/>
      <c r="O305" s="5"/>
      <c r="P305" s="5"/>
      <c r="Q305" s="5"/>
      <c r="AO305" s="5"/>
    </row>
    <row r="306" spans="9:41" x14ac:dyDescent="0.25">
      <c r="I306" s="5"/>
      <c r="J306" s="5"/>
      <c r="K306" s="5"/>
      <c r="L306" s="5"/>
      <c r="M306" s="5"/>
      <c r="N306" s="5"/>
      <c r="O306" s="5"/>
      <c r="P306" s="5"/>
      <c r="Q306" s="5"/>
      <c r="AO306" s="5"/>
    </row>
    <row r="307" spans="9:41" x14ac:dyDescent="0.25">
      <c r="I307" s="5"/>
      <c r="J307" s="5"/>
      <c r="K307" s="5"/>
      <c r="L307" s="5"/>
      <c r="M307" s="5"/>
      <c r="N307" s="5"/>
      <c r="O307" s="5"/>
      <c r="P307" s="5"/>
      <c r="Q307" s="5"/>
      <c r="AO307" s="5"/>
    </row>
    <row r="308" spans="9:41" x14ac:dyDescent="0.25">
      <c r="I308" s="5"/>
      <c r="J308" s="5"/>
      <c r="K308" s="5"/>
      <c r="L308" s="5"/>
      <c r="M308" s="5"/>
      <c r="N308" s="5"/>
      <c r="O308" s="5"/>
      <c r="P308" s="5"/>
      <c r="Q308" s="5"/>
      <c r="AO308" s="5"/>
    </row>
    <row r="309" spans="9:41" x14ac:dyDescent="0.25">
      <c r="I309" s="5"/>
      <c r="J309" s="5"/>
      <c r="K309" s="5"/>
      <c r="L309" s="5"/>
      <c r="M309" s="5"/>
      <c r="N309" s="5"/>
      <c r="O309" s="5"/>
      <c r="P309" s="5"/>
      <c r="Q309" s="5"/>
      <c r="AO309" s="5"/>
    </row>
    <row r="310" spans="9:41" x14ac:dyDescent="0.25">
      <c r="I310" s="5"/>
      <c r="J310" s="5"/>
      <c r="K310" s="5"/>
      <c r="L310" s="5"/>
      <c r="M310" s="5"/>
      <c r="N310" s="5"/>
      <c r="O310" s="5"/>
      <c r="P310" s="5"/>
      <c r="Q310" s="5"/>
      <c r="AO310" s="5"/>
    </row>
    <row r="311" spans="9:41" x14ac:dyDescent="0.25">
      <c r="I311" s="5"/>
      <c r="J311" s="5"/>
      <c r="K311" s="5"/>
      <c r="L311" s="5"/>
      <c r="M311" s="5"/>
      <c r="N311" s="5"/>
      <c r="O311" s="5"/>
      <c r="P311" s="5"/>
      <c r="Q311" s="5"/>
      <c r="AO311" s="5"/>
    </row>
    <row r="312" spans="9:41" x14ac:dyDescent="0.25">
      <c r="I312" s="5"/>
      <c r="J312" s="5"/>
      <c r="K312" s="5"/>
      <c r="L312" s="5"/>
      <c r="M312" s="5"/>
      <c r="N312" s="5"/>
      <c r="O312" s="5"/>
      <c r="P312" s="5"/>
      <c r="Q312" s="5"/>
      <c r="AO312" s="5"/>
    </row>
  </sheetData>
  <mergeCells count="30">
    <mergeCell ref="K8:Q8"/>
    <mergeCell ref="R8:X8"/>
    <mergeCell ref="A1:H1"/>
    <mergeCell ref="J1:X1"/>
    <mergeCell ref="AZ1:BD1"/>
    <mergeCell ref="AP1:AX1"/>
    <mergeCell ref="Z1:AN1"/>
    <mergeCell ref="AZ8:AZ18"/>
    <mergeCell ref="AZ20:AZ28"/>
    <mergeCell ref="AZ29:AZ37"/>
    <mergeCell ref="AZ38:BA38"/>
    <mergeCell ref="BX1:CE1"/>
    <mergeCell ref="BO1:BV1"/>
    <mergeCell ref="BF1:BM1"/>
    <mergeCell ref="AP68:AP82"/>
    <mergeCell ref="AP84:AP85"/>
    <mergeCell ref="AP86:AQ86"/>
    <mergeCell ref="AA8:AG8"/>
    <mergeCell ref="AH8:AN8"/>
    <mergeCell ref="AP8:AP18"/>
    <mergeCell ref="AP20:AP28"/>
    <mergeCell ref="AP29:AP37"/>
    <mergeCell ref="AP38:AP42"/>
    <mergeCell ref="AP43:AP46"/>
    <mergeCell ref="AP47:AP67"/>
    <mergeCell ref="AZ39:BA39"/>
    <mergeCell ref="AZ40:BA40"/>
    <mergeCell ref="AZ41:AZ55"/>
    <mergeCell ref="AZ57:AZ58"/>
    <mergeCell ref="AZ59:BA59"/>
  </mergeCells>
  <phoneticPr fontId="5" type="noConversion"/>
  <pageMargins left="0.7" right="0.7" top="0.75" bottom="0.75" header="0.3" footer="0.3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7" tint="0.39997558519241921"/>
  </sheetPr>
  <dimension ref="A1:AI71"/>
  <sheetViews>
    <sheetView showGridLines="0" topLeftCell="A16" zoomScale="80" zoomScaleNormal="80" workbookViewId="0"/>
  </sheetViews>
  <sheetFormatPr defaultColWidth="0" defaultRowHeight="15" zeroHeight="1" x14ac:dyDescent="0.25"/>
  <cols>
    <col min="1" max="35" width="9.140625" customWidth="1"/>
    <col min="36" max="16384" width="9.1406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</sheetData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6727"/>
  <sheetViews>
    <sheetView showGridLines="0" zoomScale="80" zoomScaleNormal="80" workbookViewId="0">
      <pane ySplit="1" topLeftCell="A2" activePane="bottomLeft" state="frozen"/>
      <selection pane="bottomLeft"/>
    </sheetView>
  </sheetViews>
  <sheetFormatPr defaultColWidth="0" defaultRowHeight="15" zeroHeight="1" x14ac:dyDescent="0.25"/>
  <cols>
    <col min="1" max="1" width="9.140625" customWidth="1"/>
    <col min="2" max="2" width="8.42578125" bestFit="1" customWidth="1"/>
    <col min="3" max="3" width="77" bestFit="1" customWidth="1"/>
    <col min="4" max="4" width="28.28515625" customWidth="1"/>
    <col min="5" max="5" width="42.42578125" customWidth="1"/>
    <col min="6" max="6" width="15.42578125" bestFit="1" customWidth="1"/>
    <col min="7" max="7" width="10.140625" customWidth="1"/>
    <col min="8" max="8" width="9.140625" customWidth="1"/>
    <col min="9" max="16384" width="9.140625" hidden="1"/>
  </cols>
  <sheetData>
    <row r="1" spans="1:7" x14ac:dyDescent="0.25">
      <c r="A1" s="223" t="s">
        <v>11956</v>
      </c>
      <c r="B1" s="223" t="s">
        <v>11957</v>
      </c>
      <c r="C1" s="223" t="s">
        <v>11958</v>
      </c>
      <c r="D1" s="223" t="s">
        <v>11959</v>
      </c>
      <c r="E1" s="223" t="s">
        <v>11960</v>
      </c>
      <c r="F1" s="223" t="s">
        <v>11961</v>
      </c>
      <c r="G1" s="223" t="s">
        <v>11962</v>
      </c>
    </row>
    <row r="2" spans="1:7" x14ac:dyDescent="0.25">
      <c r="A2" s="141">
        <v>1</v>
      </c>
      <c r="B2" s="143" t="s">
        <v>67</v>
      </c>
      <c r="C2" s="143" t="s">
        <v>68</v>
      </c>
      <c r="D2" s="143" t="s">
        <v>69</v>
      </c>
      <c r="E2" s="143" t="s">
        <v>70</v>
      </c>
      <c r="F2" s="143" t="s">
        <v>71</v>
      </c>
      <c r="G2" s="143" t="s">
        <v>5875</v>
      </c>
    </row>
    <row r="3" spans="1:7" x14ac:dyDescent="0.25">
      <c r="A3" s="141">
        <v>2</v>
      </c>
      <c r="B3" s="143" t="s">
        <v>72</v>
      </c>
      <c r="C3" s="143" t="s">
        <v>73</v>
      </c>
      <c r="D3" s="143" t="s">
        <v>74</v>
      </c>
      <c r="E3" s="143" t="s">
        <v>75</v>
      </c>
      <c r="F3" s="143" t="s">
        <v>71</v>
      </c>
      <c r="G3" s="143" t="s">
        <v>5875</v>
      </c>
    </row>
    <row r="4" spans="1:7" x14ac:dyDescent="0.25">
      <c r="A4" s="141">
        <v>3</v>
      </c>
      <c r="B4" s="143" t="s">
        <v>5876</v>
      </c>
      <c r="C4" s="143" t="s">
        <v>5877</v>
      </c>
      <c r="D4" s="143" t="s">
        <v>91</v>
      </c>
      <c r="E4" s="143" t="s">
        <v>136</v>
      </c>
      <c r="F4" s="143" t="s">
        <v>71</v>
      </c>
      <c r="G4" s="143" t="s">
        <v>11062</v>
      </c>
    </row>
    <row r="5" spans="1:7" x14ac:dyDescent="0.25">
      <c r="A5" s="141">
        <v>4</v>
      </c>
      <c r="B5" s="143" t="s">
        <v>12079</v>
      </c>
      <c r="C5" s="143" t="s">
        <v>12080</v>
      </c>
      <c r="D5" s="143" t="s">
        <v>91</v>
      </c>
      <c r="E5" s="143" t="s">
        <v>181</v>
      </c>
      <c r="F5" s="143" t="s">
        <v>71</v>
      </c>
      <c r="G5" s="143" t="s">
        <v>5875</v>
      </c>
    </row>
    <row r="6" spans="1:7" x14ac:dyDescent="0.25">
      <c r="A6" s="141">
        <v>5</v>
      </c>
      <c r="B6" s="143" t="s">
        <v>76</v>
      </c>
      <c r="C6" s="143" t="s">
        <v>77</v>
      </c>
      <c r="D6" s="143" t="s">
        <v>78</v>
      </c>
      <c r="E6" s="143" t="s">
        <v>79</v>
      </c>
      <c r="F6" s="143" t="s">
        <v>71</v>
      </c>
      <c r="G6" s="143" t="s">
        <v>5875</v>
      </c>
    </row>
    <row r="7" spans="1:7" x14ac:dyDescent="0.25">
      <c r="A7" s="141">
        <v>6</v>
      </c>
      <c r="B7" s="143" t="s">
        <v>5878</v>
      </c>
      <c r="C7" s="143" t="s">
        <v>5879</v>
      </c>
      <c r="D7" s="143" t="s">
        <v>95</v>
      </c>
      <c r="E7" s="143" t="s">
        <v>281</v>
      </c>
      <c r="F7" s="143" t="s">
        <v>71</v>
      </c>
      <c r="G7" s="143" t="s">
        <v>11062</v>
      </c>
    </row>
    <row r="8" spans="1:7" x14ac:dyDescent="0.25">
      <c r="A8" s="141">
        <v>7</v>
      </c>
      <c r="B8" s="143" t="s">
        <v>5880</v>
      </c>
      <c r="C8" s="143" t="s">
        <v>5881</v>
      </c>
      <c r="D8" s="143" t="s">
        <v>91</v>
      </c>
      <c r="E8" s="143" t="s">
        <v>191</v>
      </c>
      <c r="F8" s="143" t="s">
        <v>71</v>
      </c>
      <c r="G8" s="143" t="s">
        <v>11062</v>
      </c>
    </row>
    <row r="9" spans="1:7" x14ac:dyDescent="0.25">
      <c r="A9" s="141">
        <v>8</v>
      </c>
      <c r="B9" s="143" t="s">
        <v>80</v>
      </c>
      <c r="C9" s="143" t="s">
        <v>81</v>
      </c>
      <c r="D9" s="143" t="s">
        <v>78</v>
      </c>
      <c r="E9" s="143" t="s">
        <v>657</v>
      </c>
      <c r="F9" s="143" t="s">
        <v>71</v>
      </c>
      <c r="G9" s="143" t="s">
        <v>5875</v>
      </c>
    </row>
    <row r="10" spans="1:7" x14ac:dyDescent="0.25">
      <c r="A10" s="141">
        <v>9</v>
      </c>
      <c r="B10" s="143" t="s">
        <v>5882</v>
      </c>
      <c r="C10" s="143" t="s">
        <v>5883</v>
      </c>
      <c r="D10" s="143" t="s">
        <v>95</v>
      </c>
      <c r="E10" s="143" t="s">
        <v>158</v>
      </c>
      <c r="F10" s="143" t="s">
        <v>71</v>
      </c>
      <c r="G10" s="143" t="s">
        <v>11062</v>
      </c>
    </row>
    <row r="11" spans="1:7" x14ac:dyDescent="0.25">
      <c r="A11" s="141">
        <v>10</v>
      </c>
      <c r="B11" s="143" t="s">
        <v>60</v>
      </c>
      <c r="C11" s="143" t="s">
        <v>83</v>
      </c>
      <c r="D11" s="143" t="s">
        <v>78</v>
      </c>
      <c r="E11" s="143" t="s">
        <v>84</v>
      </c>
      <c r="F11" s="143" t="s">
        <v>71</v>
      </c>
      <c r="G11" s="143" t="s">
        <v>5875</v>
      </c>
    </row>
    <row r="12" spans="1:7" x14ac:dyDescent="0.25">
      <c r="A12" s="141">
        <v>11</v>
      </c>
      <c r="B12" s="143" t="s">
        <v>5884</v>
      </c>
      <c r="C12" s="143" t="s">
        <v>5885</v>
      </c>
      <c r="D12" s="143" t="s">
        <v>69</v>
      </c>
      <c r="E12" s="143" t="s">
        <v>5886</v>
      </c>
      <c r="F12" s="143" t="s">
        <v>71</v>
      </c>
      <c r="G12" s="143" t="s">
        <v>11062</v>
      </c>
    </row>
    <row r="13" spans="1:7" x14ac:dyDescent="0.25">
      <c r="A13" s="141">
        <v>12</v>
      </c>
      <c r="B13" s="143" t="s">
        <v>5887</v>
      </c>
      <c r="C13" s="143" t="s">
        <v>5888</v>
      </c>
      <c r="D13" s="143" t="s">
        <v>69</v>
      </c>
      <c r="E13" s="143" t="s">
        <v>3331</v>
      </c>
      <c r="F13" s="143" t="s">
        <v>71</v>
      </c>
      <c r="G13" s="143" t="s">
        <v>11062</v>
      </c>
    </row>
    <row r="14" spans="1:7" x14ac:dyDescent="0.25">
      <c r="A14" s="141">
        <v>13</v>
      </c>
      <c r="B14" s="143" t="s">
        <v>11063</v>
      </c>
      <c r="C14" s="143" t="s">
        <v>11064</v>
      </c>
      <c r="D14" s="143" t="s">
        <v>74</v>
      </c>
      <c r="E14" s="143" t="s">
        <v>145</v>
      </c>
      <c r="F14" s="143" t="s">
        <v>88</v>
      </c>
      <c r="G14" s="143" t="s">
        <v>11955</v>
      </c>
    </row>
    <row r="15" spans="1:7" x14ac:dyDescent="0.25">
      <c r="A15" s="141">
        <v>14</v>
      </c>
      <c r="B15" s="143" t="s">
        <v>85</v>
      </c>
      <c r="C15" s="143" t="s">
        <v>86</v>
      </c>
      <c r="D15" s="143" t="s">
        <v>74</v>
      </c>
      <c r="E15" s="143" t="s">
        <v>87</v>
      </c>
      <c r="F15" s="143" t="s">
        <v>88</v>
      </c>
      <c r="G15" s="143" t="s">
        <v>5875</v>
      </c>
    </row>
    <row r="16" spans="1:7" x14ac:dyDescent="0.25">
      <c r="A16" s="141">
        <v>15</v>
      </c>
      <c r="B16" s="143" t="s">
        <v>5889</v>
      </c>
      <c r="C16" s="143" t="s">
        <v>5890</v>
      </c>
      <c r="D16" s="143" t="s">
        <v>78</v>
      </c>
      <c r="E16" s="143" t="s">
        <v>450</v>
      </c>
      <c r="F16" s="143" t="s">
        <v>71</v>
      </c>
      <c r="G16" s="143" t="s">
        <v>11062</v>
      </c>
    </row>
    <row r="17" spans="1:7" x14ac:dyDescent="0.25">
      <c r="A17" s="141">
        <v>16</v>
      </c>
      <c r="B17" s="143" t="s">
        <v>5891</v>
      </c>
      <c r="C17" s="143" t="s">
        <v>5892</v>
      </c>
      <c r="D17" s="143" t="s">
        <v>91</v>
      </c>
      <c r="E17" s="143" t="s">
        <v>181</v>
      </c>
      <c r="F17" s="143" t="s">
        <v>71</v>
      </c>
      <c r="G17" s="143" t="s">
        <v>11062</v>
      </c>
    </row>
    <row r="18" spans="1:7" x14ac:dyDescent="0.25">
      <c r="A18" s="141">
        <v>17</v>
      </c>
      <c r="B18" s="143" t="s">
        <v>89</v>
      </c>
      <c r="C18" s="143" t="s">
        <v>90</v>
      </c>
      <c r="D18" s="143" t="s">
        <v>91</v>
      </c>
      <c r="E18" s="143" t="s">
        <v>92</v>
      </c>
      <c r="F18" s="143" t="s">
        <v>71</v>
      </c>
      <c r="G18" s="143" t="s">
        <v>5875</v>
      </c>
    </row>
    <row r="19" spans="1:7" x14ac:dyDescent="0.25">
      <c r="A19" s="141">
        <v>18</v>
      </c>
      <c r="B19" s="143" t="s">
        <v>5893</v>
      </c>
      <c r="C19" s="143" t="s">
        <v>5894</v>
      </c>
      <c r="D19" s="143" t="s">
        <v>95</v>
      </c>
      <c r="E19" s="143" t="s">
        <v>96</v>
      </c>
      <c r="F19" s="143" t="s">
        <v>71</v>
      </c>
      <c r="G19" s="143" t="s">
        <v>11062</v>
      </c>
    </row>
    <row r="20" spans="1:7" x14ac:dyDescent="0.25">
      <c r="A20" s="141">
        <v>19</v>
      </c>
      <c r="B20" s="143" t="s">
        <v>5895</v>
      </c>
      <c r="C20" s="143" t="s">
        <v>5896</v>
      </c>
      <c r="D20" s="143" t="s">
        <v>119</v>
      </c>
      <c r="E20" s="143" t="s">
        <v>5897</v>
      </c>
      <c r="F20" s="143" t="s">
        <v>71</v>
      </c>
      <c r="G20" s="143" t="s">
        <v>11062</v>
      </c>
    </row>
    <row r="21" spans="1:7" x14ac:dyDescent="0.25">
      <c r="A21" s="141">
        <v>20</v>
      </c>
      <c r="B21" s="143" t="s">
        <v>93</v>
      </c>
      <c r="C21" s="143" t="s">
        <v>94</v>
      </c>
      <c r="D21" s="143" t="s">
        <v>95</v>
      </c>
      <c r="E21" s="143" t="s">
        <v>96</v>
      </c>
      <c r="F21" s="143" t="s">
        <v>97</v>
      </c>
      <c r="G21" s="143" t="s">
        <v>5875</v>
      </c>
    </row>
    <row r="22" spans="1:7" x14ac:dyDescent="0.25">
      <c r="A22" s="141">
        <v>21</v>
      </c>
      <c r="B22" s="143" t="s">
        <v>5898</v>
      </c>
      <c r="C22" s="143" t="s">
        <v>5899</v>
      </c>
      <c r="D22" s="143" t="s">
        <v>91</v>
      </c>
      <c r="E22" s="143" t="s">
        <v>212</v>
      </c>
      <c r="F22" s="143" t="s">
        <v>71</v>
      </c>
      <c r="G22" s="143" t="s">
        <v>11062</v>
      </c>
    </row>
    <row r="23" spans="1:7" x14ac:dyDescent="0.25">
      <c r="A23" s="141">
        <v>22</v>
      </c>
      <c r="B23" s="143" t="s">
        <v>98</v>
      </c>
      <c r="C23" s="143" t="s">
        <v>99</v>
      </c>
      <c r="D23" s="143" t="s">
        <v>78</v>
      </c>
      <c r="E23" s="143" t="s">
        <v>100</v>
      </c>
      <c r="F23" s="143" t="s">
        <v>71</v>
      </c>
      <c r="G23" s="143" t="s">
        <v>5875</v>
      </c>
    </row>
    <row r="24" spans="1:7" x14ac:dyDescent="0.25">
      <c r="A24" s="141">
        <v>23</v>
      </c>
      <c r="B24" s="143" t="s">
        <v>5900</v>
      </c>
      <c r="C24" s="143" t="s">
        <v>5901</v>
      </c>
      <c r="D24" s="143" t="s">
        <v>91</v>
      </c>
      <c r="E24" s="143" t="s">
        <v>576</v>
      </c>
      <c r="F24" s="143" t="s">
        <v>71</v>
      </c>
      <c r="G24" s="143" t="s">
        <v>11062</v>
      </c>
    </row>
    <row r="25" spans="1:7" x14ac:dyDescent="0.25">
      <c r="A25" s="141">
        <v>24</v>
      </c>
      <c r="B25" s="143" t="s">
        <v>12081</v>
      </c>
      <c r="C25" s="143" t="s">
        <v>12082</v>
      </c>
      <c r="D25" s="143" t="s">
        <v>78</v>
      </c>
      <c r="E25" s="143" t="s">
        <v>796</v>
      </c>
      <c r="F25" s="143" t="s">
        <v>71</v>
      </c>
      <c r="G25" s="143" t="s">
        <v>11062</v>
      </c>
    </row>
    <row r="26" spans="1:7" x14ac:dyDescent="0.25">
      <c r="A26" s="141">
        <v>25</v>
      </c>
      <c r="B26" s="143" t="s">
        <v>5902</v>
      </c>
      <c r="C26" s="143" t="s">
        <v>5903</v>
      </c>
      <c r="D26" s="143" t="s">
        <v>78</v>
      </c>
      <c r="E26" s="143" t="s">
        <v>413</v>
      </c>
      <c r="F26" s="143" t="s">
        <v>71</v>
      </c>
      <c r="G26" s="143" t="s">
        <v>11062</v>
      </c>
    </row>
    <row r="27" spans="1:7" x14ac:dyDescent="0.25">
      <c r="A27" s="141">
        <v>26</v>
      </c>
      <c r="B27" s="143" t="s">
        <v>5904</v>
      </c>
      <c r="C27" s="143" t="s">
        <v>5905</v>
      </c>
      <c r="D27" s="143" t="s">
        <v>91</v>
      </c>
      <c r="E27" s="143" t="s">
        <v>212</v>
      </c>
      <c r="F27" s="143" t="s">
        <v>71</v>
      </c>
      <c r="G27" s="143" t="s">
        <v>11062</v>
      </c>
    </row>
    <row r="28" spans="1:7" x14ac:dyDescent="0.25">
      <c r="A28" s="141">
        <v>27</v>
      </c>
      <c r="B28" s="143" t="s">
        <v>101</v>
      </c>
      <c r="C28" s="143" t="s">
        <v>102</v>
      </c>
      <c r="D28" s="143" t="s">
        <v>103</v>
      </c>
      <c r="E28" s="143" t="s">
        <v>104</v>
      </c>
      <c r="F28" s="143" t="s">
        <v>71</v>
      </c>
      <c r="G28" s="143" t="s">
        <v>5875</v>
      </c>
    </row>
    <row r="29" spans="1:7" x14ac:dyDescent="0.25">
      <c r="A29" s="141">
        <v>28</v>
      </c>
      <c r="B29" s="143" t="s">
        <v>5906</v>
      </c>
      <c r="C29" s="143" t="s">
        <v>12083</v>
      </c>
      <c r="D29" s="143" t="s">
        <v>78</v>
      </c>
      <c r="E29" s="143" t="s">
        <v>1042</v>
      </c>
      <c r="F29" s="143" t="s">
        <v>71</v>
      </c>
      <c r="G29" s="143" t="s">
        <v>11062</v>
      </c>
    </row>
    <row r="30" spans="1:7" x14ac:dyDescent="0.25">
      <c r="A30" s="141">
        <v>29</v>
      </c>
      <c r="B30" s="143" t="s">
        <v>105</v>
      </c>
      <c r="C30" s="143" t="s">
        <v>106</v>
      </c>
      <c r="D30" s="143" t="s">
        <v>78</v>
      </c>
      <c r="E30" s="143" t="s">
        <v>107</v>
      </c>
      <c r="F30" s="143" t="s">
        <v>71</v>
      </c>
      <c r="G30" s="143" t="s">
        <v>5875</v>
      </c>
    </row>
    <row r="31" spans="1:7" x14ac:dyDescent="0.25">
      <c r="A31" s="141">
        <v>30</v>
      </c>
      <c r="B31" s="143" t="s">
        <v>5907</v>
      </c>
      <c r="C31" s="143" t="s">
        <v>5908</v>
      </c>
      <c r="D31" s="143" t="s">
        <v>119</v>
      </c>
      <c r="E31" s="143" t="s">
        <v>371</v>
      </c>
      <c r="F31" s="143" t="s">
        <v>71</v>
      </c>
      <c r="G31" s="143" t="s">
        <v>11062</v>
      </c>
    </row>
    <row r="32" spans="1:7" x14ac:dyDescent="0.25">
      <c r="A32" s="141">
        <v>31</v>
      </c>
      <c r="B32" s="143" t="s">
        <v>108</v>
      </c>
      <c r="C32" s="143" t="s">
        <v>109</v>
      </c>
      <c r="D32" s="143" t="s">
        <v>91</v>
      </c>
      <c r="E32" s="143" t="s">
        <v>110</v>
      </c>
      <c r="F32" s="143" t="s">
        <v>71</v>
      </c>
      <c r="G32" s="143" t="s">
        <v>5875</v>
      </c>
    </row>
    <row r="33" spans="1:7" x14ac:dyDescent="0.25">
      <c r="A33" s="141">
        <v>32</v>
      </c>
      <c r="B33" s="143" t="s">
        <v>11065</v>
      </c>
      <c r="C33" s="143" t="s">
        <v>11066</v>
      </c>
      <c r="D33" s="143" t="s">
        <v>103</v>
      </c>
      <c r="E33" s="143" t="s">
        <v>1263</v>
      </c>
      <c r="F33" s="143" t="s">
        <v>71</v>
      </c>
      <c r="G33" s="143" t="s">
        <v>11955</v>
      </c>
    </row>
    <row r="34" spans="1:7" x14ac:dyDescent="0.25">
      <c r="A34" s="141">
        <v>33</v>
      </c>
      <c r="B34" s="143" t="s">
        <v>111</v>
      </c>
      <c r="C34" s="143" t="s">
        <v>112</v>
      </c>
      <c r="D34" s="143" t="s">
        <v>78</v>
      </c>
      <c r="E34" s="143" t="s">
        <v>113</v>
      </c>
      <c r="F34" s="143" t="s">
        <v>71</v>
      </c>
      <c r="G34" s="143" t="s">
        <v>5875</v>
      </c>
    </row>
    <row r="35" spans="1:7" x14ac:dyDescent="0.25">
      <c r="A35" s="141">
        <v>34</v>
      </c>
      <c r="B35" s="143" t="s">
        <v>5909</v>
      </c>
      <c r="C35" s="143" t="s">
        <v>5910</v>
      </c>
      <c r="D35" s="143" t="s">
        <v>119</v>
      </c>
      <c r="E35" s="143" t="s">
        <v>5897</v>
      </c>
      <c r="F35" s="143" t="s">
        <v>71</v>
      </c>
      <c r="G35" s="143" t="s">
        <v>11062</v>
      </c>
    </row>
    <row r="36" spans="1:7" x14ac:dyDescent="0.25">
      <c r="A36" s="141">
        <v>35</v>
      </c>
      <c r="B36" s="143" t="s">
        <v>5911</v>
      </c>
      <c r="C36" s="143" t="s">
        <v>5912</v>
      </c>
      <c r="D36" s="143" t="s">
        <v>119</v>
      </c>
      <c r="E36" s="143" t="s">
        <v>148</v>
      </c>
      <c r="F36" s="143" t="s">
        <v>71</v>
      </c>
      <c r="G36" s="143" t="s">
        <v>11062</v>
      </c>
    </row>
    <row r="37" spans="1:7" x14ac:dyDescent="0.25">
      <c r="A37" s="141">
        <v>36</v>
      </c>
      <c r="B37" s="143" t="s">
        <v>114</v>
      </c>
      <c r="C37" s="143" t="s">
        <v>115</v>
      </c>
      <c r="D37" s="143" t="s">
        <v>91</v>
      </c>
      <c r="E37" s="143" t="s">
        <v>116</v>
      </c>
      <c r="F37" s="143" t="s">
        <v>71</v>
      </c>
      <c r="G37" s="143" t="s">
        <v>5875</v>
      </c>
    </row>
    <row r="38" spans="1:7" x14ac:dyDescent="0.25">
      <c r="A38" s="141">
        <v>37</v>
      </c>
      <c r="B38" s="143" t="s">
        <v>117</v>
      </c>
      <c r="C38" s="143" t="s">
        <v>118</v>
      </c>
      <c r="D38" s="143" t="s">
        <v>119</v>
      </c>
      <c r="E38" s="143" t="s">
        <v>120</v>
      </c>
      <c r="F38" s="143" t="s">
        <v>71</v>
      </c>
      <c r="G38" s="143" t="s">
        <v>5875</v>
      </c>
    </row>
    <row r="39" spans="1:7" x14ac:dyDescent="0.25">
      <c r="A39" s="141">
        <v>38</v>
      </c>
      <c r="B39" s="143" t="s">
        <v>5913</v>
      </c>
      <c r="C39" s="143" t="s">
        <v>5914</v>
      </c>
      <c r="D39" s="143" t="s">
        <v>69</v>
      </c>
      <c r="E39" s="143" t="s">
        <v>5915</v>
      </c>
      <c r="F39" s="143" t="s">
        <v>71</v>
      </c>
      <c r="G39" s="143" t="s">
        <v>11062</v>
      </c>
    </row>
    <row r="40" spans="1:7" x14ac:dyDescent="0.25">
      <c r="A40" s="141">
        <v>39</v>
      </c>
      <c r="B40" s="143" t="s">
        <v>121</v>
      </c>
      <c r="C40" s="143" t="s">
        <v>122</v>
      </c>
      <c r="D40" s="143" t="s">
        <v>103</v>
      </c>
      <c r="E40" s="143" t="s">
        <v>123</v>
      </c>
      <c r="F40" s="143" t="s">
        <v>124</v>
      </c>
      <c r="G40" s="143" t="s">
        <v>5875</v>
      </c>
    </row>
    <row r="41" spans="1:7" x14ac:dyDescent="0.25">
      <c r="A41" s="141">
        <v>40</v>
      </c>
      <c r="B41" s="143" t="s">
        <v>5916</v>
      </c>
      <c r="C41" s="143" t="s">
        <v>5917</v>
      </c>
      <c r="D41" s="143" t="s">
        <v>91</v>
      </c>
      <c r="E41" s="143" t="s">
        <v>576</v>
      </c>
      <c r="F41" s="143" t="s">
        <v>71</v>
      </c>
      <c r="G41" s="143" t="s">
        <v>11062</v>
      </c>
    </row>
    <row r="42" spans="1:7" x14ac:dyDescent="0.25">
      <c r="A42" s="141">
        <v>41</v>
      </c>
      <c r="B42" s="143" t="s">
        <v>125</v>
      </c>
      <c r="C42" s="143" t="s">
        <v>12084</v>
      </c>
      <c r="D42" s="143" t="s">
        <v>69</v>
      </c>
      <c r="E42" s="143" t="s">
        <v>7100</v>
      </c>
      <c r="F42" s="143" t="s">
        <v>71</v>
      </c>
      <c r="G42" s="143" t="s">
        <v>5875</v>
      </c>
    </row>
    <row r="43" spans="1:7" x14ac:dyDescent="0.25">
      <c r="A43" s="141">
        <v>42</v>
      </c>
      <c r="B43" s="143" t="s">
        <v>127</v>
      </c>
      <c r="C43" s="143" t="s">
        <v>128</v>
      </c>
      <c r="D43" s="143" t="s">
        <v>74</v>
      </c>
      <c r="E43" s="143" t="s">
        <v>129</v>
      </c>
      <c r="F43" s="143" t="s">
        <v>88</v>
      </c>
      <c r="G43" s="143" t="s">
        <v>5875</v>
      </c>
    </row>
    <row r="44" spans="1:7" x14ac:dyDescent="0.25">
      <c r="A44" s="141">
        <v>43</v>
      </c>
      <c r="B44" s="143" t="s">
        <v>5918</v>
      </c>
      <c r="C44" s="143" t="s">
        <v>5919</v>
      </c>
      <c r="D44" s="143" t="s">
        <v>119</v>
      </c>
      <c r="E44" s="143" t="s">
        <v>371</v>
      </c>
      <c r="F44" s="143" t="s">
        <v>71</v>
      </c>
      <c r="G44" s="143" t="s">
        <v>11062</v>
      </c>
    </row>
    <row r="45" spans="1:7" x14ac:dyDescent="0.25">
      <c r="A45" s="141">
        <v>44</v>
      </c>
      <c r="B45" s="143" t="s">
        <v>5920</v>
      </c>
      <c r="C45" s="143" t="s">
        <v>5921</v>
      </c>
      <c r="D45" s="143" t="s">
        <v>91</v>
      </c>
      <c r="E45" s="143" t="s">
        <v>308</v>
      </c>
      <c r="F45" s="143" t="s">
        <v>71</v>
      </c>
      <c r="G45" s="143" t="s">
        <v>11062</v>
      </c>
    </row>
    <row r="46" spans="1:7" x14ac:dyDescent="0.25">
      <c r="A46" s="141">
        <v>45</v>
      </c>
      <c r="B46" s="143" t="s">
        <v>5922</v>
      </c>
      <c r="C46" s="143" t="s">
        <v>5923</v>
      </c>
      <c r="D46" s="143" t="s">
        <v>103</v>
      </c>
      <c r="E46" s="143" t="s">
        <v>2586</v>
      </c>
      <c r="F46" s="143" t="s">
        <v>71</v>
      </c>
      <c r="G46" s="143" t="s">
        <v>11062</v>
      </c>
    </row>
    <row r="47" spans="1:7" x14ac:dyDescent="0.25">
      <c r="A47" s="141">
        <v>46</v>
      </c>
      <c r="B47" s="143" t="s">
        <v>130</v>
      </c>
      <c r="C47" s="143" t="s">
        <v>131</v>
      </c>
      <c r="D47" s="143" t="s">
        <v>91</v>
      </c>
      <c r="E47" s="143" t="s">
        <v>132</v>
      </c>
      <c r="F47" s="143" t="s">
        <v>71</v>
      </c>
      <c r="G47" s="143" t="s">
        <v>5875</v>
      </c>
    </row>
    <row r="48" spans="1:7" x14ac:dyDescent="0.25">
      <c r="A48" s="141">
        <v>47</v>
      </c>
      <c r="B48" s="143" t="s">
        <v>5924</v>
      </c>
      <c r="C48" s="143" t="s">
        <v>5925</v>
      </c>
      <c r="D48" s="143" t="s">
        <v>69</v>
      </c>
      <c r="E48" s="143" t="s">
        <v>1303</v>
      </c>
      <c r="F48" s="143" t="s">
        <v>71</v>
      </c>
      <c r="G48" s="143" t="s">
        <v>11062</v>
      </c>
    </row>
    <row r="49" spans="1:7" x14ac:dyDescent="0.25">
      <c r="A49" s="141">
        <v>48</v>
      </c>
      <c r="B49" s="143" t="s">
        <v>133</v>
      </c>
      <c r="C49" s="143" t="s">
        <v>134</v>
      </c>
      <c r="D49" s="143" t="s">
        <v>91</v>
      </c>
      <c r="E49" s="143" t="s">
        <v>135</v>
      </c>
      <c r="F49" s="143" t="s">
        <v>97</v>
      </c>
      <c r="G49" s="143" t="s">
        <v>5875</v>
      </c>
    </row>
    <row r="50" spans="1:7" x14ac:dyDescent="0.25">
      <c r="A50" s="141">
        <v>49</v>
      </c>
      <c r="B50" s="143" t="s">
        <v>5926</v>
      </c>
      <c r="C50" s="143" t="s">
        <v>12085</v>
      </c>
      <c r="D50" s="143" t="s">
        <v>119</v>
      </c>
      <c r="E50" s="143" t="s">
        <v>371</v>
      </c>
      <c r="F50" s="143" t="s">
        <v>71</v>
      </c>
      <c r="G50" s="143" t="s">
        <v>11062</v>
      </c>
    </row>
    <row r="51" spans="1:7" x14ac:dyDescent="0.25">
      <c r="A51" s="141">
        <v>50</v>
      </c>
      <c r="B51" s="144" t="s">
        <v>5927</v>
      </c>
      <c r="C51" s="143" t="s">
        <v>5928</v>
      </c>
      <c r="D51" s="143" t="s">
        <v>74</v>
      </c>
      <c r="E51" s="143" t="s">
        <v>397</v>
      </c>
      <c r="F51" s="143" t="s">
        <v>71</v>
      </c>
      <c r="G51" s="143" t="s">
        <v>11062</v>
      </c>
    </row>
    <row r="52" spans="1:7" x14ac:dyDescent="0.25">
      <c r="A52" s="141">
        <v>51</v>
      </c>
      <c r="B52" s="143" t="s">
        <v>5929</v>
      </c>
      <c r="C52" s="143" t="s">
        <v>5930</v>
      </c>
      <c r="D52" s="143" t="s">
        <v>91</v>
      </c>
      <c r="E52" s="143" t="s">
        <v>903</v>
      </c>
      <c r="F52" s="143" t="s">
        <v>71</v>
      </c>
      <c r="G52" s="143" t="s">
        <v>11062</v>
      </c>
    </row>
    <row r="53" spans="1:7" x14ac:dyDescent="0.25">
      <c r="A53" s="141">
        <v>52</v>
      </c>
      <c r="B53" s="143" t="s">
        <v>5931</v>
      </c>
      <c r="C53" s="143" t="s">
        <v>5932</v>
      </c>
      <c r="D53" s="143" t="s">
        <v>69</v>
      </c>
      <c r="E53" s="143" t="s">
        <v>477</v>
      </c>
      <c r="F53" s="143" t="s">
        <v>71</v>
      </c>
      <c r="G53" s="143" t="s">
        <v>11062</v>
      </c>
    </row>
    <row r="54" spans="1:7" x14ac:dyDescent="0.25">
      <c r="A54" s="141">
        <v>53</v>
      </c>
      <c r="B54" s="143" t="s">
        <v>137</v>
      </c>
      <c r="C54" s="143" t="s">
        <v>138</v>
      </c>
      <c r="D54" s="143" t="s">
        <v>91</v>
      </c>
      <c r="E54" s="143" t="s">
        <v>139</v>
      </c>
      <c r="F54" s="143" t="s">
        <v>71</v>
      </c>
      <c r="G54" s="143" t="s">
        <v>5875</v>
      </c>
    </row>
    <row r="55" spans="1:7" x14ac:dyDescent="0.25">
      <c r="A55" s="141">
        <v>54</v>
      </c>
      <c r="B55" s="143" t="s">
        <v>5933</v>
      </c>
      <c r="C55" s="143" t="s">
        <v>5934</v>
      </c>
      <c r="D55" s="143" t="s">
        <v>91</v>
      </c>
      <c r="E55" s="143" t="s">
        <v>135</v>
      </c>
      <c r="F55" s="143" t="s">
        <v>242</v>
      </c>
      <c r="G55" s="143" t="s">
        <v>11062</v>
      </c>
    </row>
    <row r="56" spans="1:7" x14ac:dyDescent="0.25">
      <c r="A56" s="141">
        <v>55</v>
      </c>
      <c r="B56" s="143" t="s">
        <v>5935</v>
      </c>
      <c r="C56" s="143" t="s">
        <v>5936</v>
      </c>
      <c r="D56" s="143" t="s">
        <v>74</v>
      </c>
      <c r="E56" s="143" t="s">
        <v>331</v>
      </c>
      <c r="F56" s="143" t="s">
        <v>533</v>
      </c>
      <c r="G56" s="143" t="s">
        <v>11062</v>
      </c>
    </row>
    <row r="57" spans="1:7" x14ac:dyDescent="0.25">
      <c r="A57" s="141">
        <v>56</v>
      </c>
      <c r="B57" s="143" t="s">
        <v>140</v>
      </c>
      <c r="C57" s="143" t="s">
        <v>141</v>
      </c>
      <c r="D57" s="143" t="s">
        <v>74</v>
      </c>
      <c r="E57" s="143" t="s">
        <v>75</v>
      </c>
      <c r="F57" s="143" t="s">
        <v>142</v>
      </c>
      <c r="G57" s="143" t="s">
        <v>5875</v>
      </c>
    </row>
    <row r="58" spans="1:7" x14ac:dyDescent="0.25">
      <c r="A58" s="141">
        <v>57</v>
      </c>
      <c r="B58" s="143" t="s">
        <v>5937</v>
      </c>
      <c r="C58" s="143" t="s">
        <v>5938</v>
      </c>
      <c r="D58" s="143" t="s">
        <v>119</v>
      </c>
      <c r="E58" s="143" t="s">
        <v>371</v>
      </c>
      <c r="F58" s="143" t="s">
        <v>71</v>
      </c>
      <c r="G58" s="143" t="s">
        <v>11062</v>
      </c>
    </row>
    <row r="59" spans="1:7" x14ac:dyDescent="0.25">
      <c r="A59" s="141">
        <v>58</v>
      </c>
      <c r="B59" s="143" t="s">
        <v>143</v>
      </c>
      <c r="C59" s="143" t="s">
        <v>144</v>
      </c>
      <c r="D59" s="143" t="s">
        <v>74</v>
      </c>
      <c r="E59" s="143" t="s">
        <v>145</v>
      </c>
      <c r="F59" s="143" t="s">
        <v>71</v>
      </c>
      <c r="G59" s="143" t="s">
        <v>5875</v>
      </c>
    </row>
    <row r="60" spans="1:7" x14ac:dyDescent="0.25">
      <c r="A60" s="141">
        <v>59</v>
      </c>
      <c r="B60" s="143" t="s">
        <v>5939</v>
      </c>
      <c r="C60" s="143" t="s">
        <v>5940</v>
      </c>
      <c r="D60" s="143" t="s">
        <v>69</v>
      </c>
      <c r="E60" s="143" t="s">
        <v>5349</v>
      </c>
      <c r="F60" s="143" t="s">
        <v>71</v>
      </c>
      <c r="G60" s="143" t="s">
        <v>11062</v>
      </c>
    </row>
    <row r="61" spans="1:7" x14ac:dyDescent="0.25">
      <c r="A61" s="141">
        <v>60</v>
      </c>
      <c r="B61" s="143" t="s">
        <v>146</v>
      </c>
      <c r="C61" s="143" t="s">
        <v>147</v>
      </c>
      <c r="D61" s="143" t="s">
        <v>119</v>
      </c>
      <c r="E61" s="143" t="s">
        <v>148</v>
      </c>
      <c r="F61" s="143" t="s">
        <v>97</v>
      </c>
      <c r="G61" s="143" t="s">
        <v>5875</v>
      </c>
    </row>
    <row r="62" spans="1:7" x14ac:dyDescent="0.25">
      <c r="A62" s="141">
        <v>61</v>
      </c>
      <c r="B62" s="143" t="s">
        <v>5941</v>
      </c>
      <c r="C62" s="143" t="s">
        <v>5942</v>
      </c>
      <c r="D62" s="143" t="s">
        <v>78</v>
      </c>
      <c r="E62" s="143" t="s">
        <v>312</v>
      </c>
      <c r="F62" s="143" t="s">
        <v>71</v>
      </c>
      <c r="G62" s="143" t="s">
        <v>11062</v>
      </c>
    </row>
    <row r="63" spans="1:7" x14ac:dyDescent="0.25">
      <c r="A63" s="141">
        <v>62</v>
      </c>
      <c r="B63" s="143" t="s">
        <v>5943</v>
      </c>
      <c r="C63" s="143" t="s">
        <v>5944</v>
      </c>
      <c r="D63" s="143" t="s">
        <v>69</v>
      </c>
      <c r="E63" s="143" t="s">
        <v>453</v>
      </c>
      <c r="F63" s="143" t="s">
        <v>71</v>
      </c>
      <c r="G63" s="143" t="s">
        <v>11062</v>
      </c>
    </row>
    <row r="64" spans="1:7" x14ac:dyDescent="0.25">
      <c r="A64" s="141">
        <v>63</v>
      </c>
      <c r="B64" s="143" t="s">
        <v>149</v>
      </c>
      <c r="C64" s="143" t="s">
        <v>150</v>
      </c>
      <c r="D64" s="143" t="s">
        <v>78</v>
      </c>
      <c r="E64" s="143" t="s">
        <v>151</v>
      </c>
      <c r="F64" s="143" t="s">
        <v>71</v>
      </c>
      <c r="G64" s="143" t="s">
        <v>5875</v>
      </c>
    </row>
    <row r="65" spans="1:7" x14ac:dyDescent="0.25">
      <c r="A65" s="141">
        <v>64</v>
      </c>
      <c r="B65" s="143" t="s">
        <v>5945</v>
      </c>
      <c r="C65" s="143" t="s">
        <v>5946</v>
      </c>
      <c r="D65" s="143" t="s">
        <v>78</v>
      </c>
      <c r="E65" s="143" t="s">
        <v>657</v>
      </c>
      <c r="F65" s="143" t="s">
        <v>71</v>
      </c>
      <c r="G65" s="143" t="s">
        <v>11062</v>
      </c>
    </row>
    <row r="66" spans="1:7" x14ac:dyDescent="0.25">
      <c r="A66" s="141">
        <v>65</v>
      </c>
      <c r="B66" s="143" t="s">
        <v>152</v>
      </c>
      <c r="C66" s="143" t="s">
        <v>153</v>
      </c>
      <c r="D66" s="143" t="s">
        <v>78</v>
      </c>
      <c r="E66" s="143" t="s">
        <v>154</v>
      </c>
      <c r="F66" s="143" t="s">
        <v>155</v>
      </c>
      <c r="G66" s="143" t="s">
        <v>5875</v>
      </c>
    </row>
    <row r="67" spans="1:7" x14ac:dyDescent="0.25">
      <c r="A67" s="141">
        <v>66</v>
      </c>
      <c r="B67" s="143" t="s">
        <v>156</v>
      </c>
      <c r="C67" s="143" t="s">
        <v>157</v>
      </c>
      <c r="D67" s="143" t="s">
        <v>95</v>
      </c>
      <c r="E67" s="143" t="s">
        <v>158</v>
      </c>
      <c r="F67" s="143" t="s">
        <v>71</v>
      </c>
      <c r="G67" s="143" t="s">
        <v>5875</v>
      </c>
    </row>
    <row r="68" spans="1:7" x14ac:dyDescent="0.25">
      <c r="A68" s="141">
        <v>67</v>
      </c>
      <c r="B68" s="143" t="s">
        <v>12086</v>
      </c>
      <c r="C68" s="143" t="s">
        <v>12087</v>
      </c>
      <c r="D68" s="143" t="s">
        <v>69</v>
      </c>
      <c r="E68" s="143" t="s">
        <v>5915</v>
      </c>
      <c r="F68" s="143" t="s">
        <v>71</v>
      </c>
      <c r="G68" s="143" t="s">
        <v>11062</v>
      </c>
    </row>
    <row r="69" spans="1:7" x14ac:dyDescent="0.25">
      <c r="A69" s="141">
        <v>68</v>
      </c>
      <c r="B69" s="143" t="s">
        <v>5947</v>
      </c>
      <c r="C69" s="143" t="s">
        <v>5948</v>
      </c>
      <c r="D69" s="143" t="s">
        <v>119</v>
      </c>
      <c r="E69" s="143" t="s">
        <v>371</v>
      </c>
      <c r="F69" s="143" t="s">
        <v>71</v>
      </c>
      <c r="G69" s="143" t="s">
        <v>11062</v>
      </c>
    </row>
    <row r="70" spans="1:7" x14ac:dyDescent="0.25">
      <c r="A70" s="141">
        <v>69</v>
      </c>
      <c r="B70" s="143" t="s">
        <v>5949</v>
      </c>
      <c r="C70" s="143" t="s">
        <v>5950</v>
      </c>
      <c r="D70" s="143" t="s">
        <v>188</v>
      </c>
      <c r="E70" s="143" t="s">
        <v>202</v>
      </c>
      <c r="F70" s="143" t="s">
        <v>71</v>
      </c>
      <c r="G70" s="143" t="s">
        <v>11062</v>
      </c>
    </row>
    <row r="71" spans="1:7" x14ac:dyDescent="0.25">
      <c r="A71" s="141">
        <v>70</v>
      </c>
      <c r="B71" s="143" t="s">
        <v>5951</v>
      </c>
      <c r="C71" s="143" t="s">
        <v>5952</v>
      </c>
      <c r="D71" s="143" t="s">
        <v>95</v>
      </c>
      <c r="E71" s="143" t="s">
        <v>96</v>
      </c>
      <c r="F71" s="143" t="s">
        <v>841</v>
      </c>
      <c r="G71" s="143" t="s">
        <v>11062</v>
      </c>
    </row>
    <row r="72" spans="1:7" x14ac:dyDescent="0.25">
      <c r="A72" s="141">
        <v>71</v>
      </c>
      <c r="B72" s="143" t="s">
        <v>5953</v>
      </c>
      <c r="C72" s="143" t="s">
        <v>5954</v>
      </c>
      <c r="D72" s="143" t="s">
        <v>78</v>
      </c>
      <c r="E72" s="143" t="s">
        <v>413</v>
      </c>
      <c r="F72" s="143" t="s">
        <v>71</v>
      </c>
      <c r="G72" s="143" t="s">
        <v>11062</v>
      </c>
    </row>
    <row r="73" spans="1:7" x14ac:dyDescent="0.25">
      <c r="A73" s="141">
        <v>72</v>
      </c>
      <c r="B73" s="143" t="s">
        <v>5955</v>
      </c>
      <c r="C73" s="143" t="s">
        <v>5956</v>
      </c>
      <c r="D73" s="143" t="s">
        <v>69</v>
      </c>
      <c r="E73" s="143" t="s">
        <v>3457</v>
      </c>
      <c r="F73" s="143" t="s">
        <v>71</v>
      </c>
      <c r="G73" s="143" t="s">
        <v>11062</v>
      </c>
    </row>
    <row r="74" spans="1:7" x14ac:dyDescent="0.25">
      <c r="A74" s="141">
        <v>73</v>
      </c>
      <c r="B74" s="143" t="s">
        <v>5957</v>
      </c>
      <c r="C74" s="143" t="s">
        <v>5958</v>
      </c>
      <c r="D74" s="143" t="s">
        <v>69</v>
      </c>
      <c r="E74" s="143" t="s">
        <v>3331</v>
      </c>
      <c r="F74" s="143" t="s">
        <v>71</v>
      </c>
      <c r="G74" s="143" t="s">
        <v>11062</v>
      </c>
    </row>
    <row r="75" spans="1:7" x14ac:dyDescent="0.25">
      <c r="A75" s="141">
        <v>74</v>
      </c>
      <c r="B75" s="143" t="s">
        <v>5959</v>
      </c>
      <c r="C75" s="143" t="s">
        <v>5960</v>
      </c>
      <c r="D75" s="143" t="s">
        <v>69</v>
      </c>
      <c r="E75" s="143" t="s">
        <v>3331</v>
      </c>
      <c r="F75" s="143" t="s">
        <v>142</v>
      </c>
      <c r="G75" s="143" t="s">
        <v>11062</v>
      </c>
    </row>
    <row r="76" spans="1:7" x14ac:dyDescent="0.25">
      <c r="A76" s="141">
        <v>75</v>
      </c>
      <c r="B76" s="143" t="s">
        <v>5961</v>
      </c>
      <c r="C76" s="143" t="s">
        <v>12088</v>
      </c>
      <c r="D76" s="143" t="s">
        <v>69</v>
      </c>
      <c r="E76" s="143" t="s">
        <v>1237</v>
      </c>
      <c r="F76" s="143" t="s">
        <v>71</v>
      </c>
      <c r="G76" s="143" t="s">
        <v>11062</v>
      </c>
    </row>
    <row r="77" spans="1:7" x14ac:dyDescent="0.25">
      <c r="A77" s="141">
        <v>76</v>
      </c>
      <c r="B77" s="143" t="s">
        <v>11067</v>
      </c>
      <c r="C77" s="143" t="s">
        <v>11068</v>
      </c>
      <c r="D77" s="143" t="s">
        <v>103</v>
      </c>
      <c r="E77" s="143" t="s">
        <v>104</v>
      </c>
      <c r="F77" s="143" t="s">
        <v>71</v>
      </c>
      <c r="G77" s="143" t="s">
        <v>11955</v>
      </c>
    </row>
    <row r="78" spans="1:7" x14ac:dyDescent="0.25">
      <c r="A78" s="141">
        <v>77</v>
      </c>
      <c r="B78" s="143" t="s">
        <v>5962</v>
      </c>
      <c r="C78" s="143" t="s">
        <v>5963</v>
      </c>
      <c r="D78" s="143" t="s">
        <v>119</v>
      </c>
      <c r="E78" s="143" t="s">
        <v>869</v>
      </c>
      <c r="F78" s="143" t="s">
        <v>71</v>
      </c>
      <c r="G78" s="143" t="s">
        <v>11062</v>
      </c>
    </row>
    <row r="79" spans="1:7" x14ac:dyDescent="0.25">
      <c r="A79" s="141">
        <v>78</v>
      </c>
      <c r="B79" s="143" t="s">
        <v>160</v>
      </c>
      <c r="C79" s="143" t="s">
        <v>161</v>
      </c>
      <c r="D79" s="143" t="s">
        <v>103</v>
      </c>
      <c r="E79" s="143" t="s">
        <v>162</v>
      </c>
      <c r="F79" s="143" t="s">
        <v>71</v>
      </c>
      <c r="G79" s="143" t="s">
        <v>5875</v>
      </c>
    </row>
    <row r="80" spans="1:7" x14ac:dyDescent="0.25">
      <c r="A80" s="141">
        <v>79</v>
      </c>
      <c r="B80" s="143" t="s">
        <v>5964</v>
      </c>
      <c r="C80" s="143" t="s">
        <v>5965</v>
      </c>
      <c r="D80" s="143" t="s">
        <v>91</v>
      </c>
      <c r="E80" s="143" t="s">
        <v>181</v>
      </c>
      <c r="F80" s="143" t="s">
        <v>71</v>
      </c>
      <c r="G80" s="143" t="s">
        <v>11062</v>
      </c>
    </row>
    <row r="81" spans="1:7" x14ac:dyDescent="0.25">
      <c r="A81" s="141">
        <v>80</v>
      </c>
      <c r="B81" s="143" t="s">
        <v>5966</v>
      </c>
      <c r="C81" s="143" t="s">
        <v>5967</v>
      </c>
      <c r="D81" s="143" t="s">
        <v>91</v>
      </c>
      <c r="E81" s="143" t="s">
        <v>181</v>
      </c>
      <c r="F81" s="143" t="s">
        <v>71</v>
      </c>
      <c r="G81" s="143" t="s">
        <v>11062</v>
      </c>
    </row>
    <row r="82" spans="1:7" x14ac:dyDescent="0.25">
      <c r="A82" s="141">
        <v>81</v>
      </c>
      <c r="B82" s="143" t="s">
        <v>5968</v>
      </c>
      <c r="C82" s="143" t="s">
        <v>5969</v>
      </c>
      <c r="D82" s="143" t="s">
        <v>69</v>
      </c>
      <c r="E82" s="143" t="s">
        <v>159</v>
      </c>
      <c r="F82" s="143" t="s">
        <v>71</v>
      </c>
      <c r="G82" s="143" t="s">
        <v>11062</v>
      </c>
    </row>
    <row r="83" spans="1:7" x14ac:dyDescent="0.25">
      <c r="A83" s="141">
        <v>82</v>
      </c>
      <c r="B83" s="143" t="s">
        <v>11069</v>
      </c>
      <c r="C83" s="143" t="s">
        <v>11070</v>
      </c>
      <c r="D83" s="143" t="s">
        <v>78</v>
      </c>
      <c r="E83" s="143" t="s">
        <v>82</v>
      </c>
      <c r="F83" s="143" t="s">
        <v>71</v>
      </c>
      <c r="G83" s="143" t="s">
        <v>11955</v>
      </c>
    </row>
    <row r="84" spans="1:7" x14ac:dyDescent="0.25">
      <c r="A84" s="141">
        <v>83</v>
      </c>
      <c r="B84" s="143" t="s">
        <v>5970</v>
      </c>
      <c r="C84" s="143" t="s">
        <v>5971</v>
      </c>
      <c r="D84" s="143" t="s">
        <v>69</v>
      </c>
      <c r="E84" s="143" t="s">
        <v>5915</v>
      </c>
      <c r="F84" s="143" t="s">
        <v>71</v>
      </c>
      <c r="G84" s="143" t="s">
        <v>11062</v>
      </c>
    </row>
    <row r="85" spans="1:7" x14ac:dyDescent="0.25">
      <c r="A85" s="141">
        <v>84</v>
      </c>
      <c r="B85" s="143" t="s">
        <v>5972</v>
      </c>
      <c r="C85" s="143" t="s">
        <v>5973</v>
      </c>
      <c r="D85" s="143" t="s">
        <v>69</v>
      </c>
      <c r="E85" s="143" t="s">
        <v>2344</v>
      </c>
      <c r="F85" s="143" t="s">
        <v>71</v>
      </c>
      <c r="G85" s="143" t="s">
        <v>11062</v>
      </c>
    </row>
    <row r="86" spans="1:7" x14ac:dyDescent="0.25">
      <c r="A86" s="141">
        <v>85</v>
      </c>
      <c r="B86" s="143" t="s">
        <v>5974</v>
      </c>
      <c r="C86" s="143" t="s">
        <v>5975</v>
      </c>
      <c r="D86" s="143" t="s">
        <v>69</v>
      </c>
      <c r="E86" s="143" t="s">
        <v>1237</v>
      </c>
      <c r="F86" s="143" t="s">
        <v>71</v>
      </c>
      <c r="G86" s="143" t="s">
        <v>11062</v>
      </c>
    </row>
    <row r="87" spans="1:7" x14ac:dyDescent="0.25">
      <c r="A87" s="141">
        <v>86</v>
      </c>
      <c r="B87" s="143" t="s">
        <v>163</v>
      </c>
      <c r="C87" s="143" t="s">
        <v>164</v>
      </c>
      <c r="D87" s="143" t="s">
        <v>91</v>
      </c>
      <c r="E87" s="143" t="s">
        <v>165</v>
      </c>
      <c r="F87" s="143" t="s">
        <v>71</v>
      </c>
      <c r="G87" s="143" t="s">
        <v>5875</v>
      </c>
    </row>
    <row r="88" spans="1:7" x14ac:dyDescent="0.25">
      <c r="A88" s="141">
        <v>87</v>
      </c>
      <c r="B88" s="143" t="s">
        <v>5976</v>
      </c>
      <c r="C88" s="143" t="s">
        <v>5977</v>
      </c>
      <c r="D88" s="143" t="s">
        <v>69</v>
      </c>
      <c r="E88" s="143" t="s">
        <v>321</v>
      </c>
      <c r="F88" s="143" t="s">
        <v>71</v>
      </c>
      <c r="G88" s="143" t="s">
        <v>11062</v>
      </c>
    </row>
    <row r="89" spans="1:7" x14ac:dyDescent="0.25">
      <c r="A89" s="141">
        <v>88</v>
      </c>
      <c r="B89" s="143" t="s">
        <v>5978</v>
      </c>
      <c r="C89" s="143" t="s">
        <v>5979</v>
      </c>
      <c r="D89" s="143" t="s">
        <v>95</v>
      </c>
      <c r="E89" s="143" t="s">
        <v>387</v>
      </c>
      <c r="F89" s="143" t="s">
        <v>71</v>
      </c>
      <c r="G89" s="143" t="s">
        <v>11062</v>
      </c>
    </row>
    <row r="90" spans="1:7" x14ac:dyDescent="0.25">
      <c r="A90" s="141">
        <v>89</v>
      </c>
      <c r="B90" s="143" t="s">
        <v>5980</v>
      </c>
      <c r="C90" s="143" t="s">
        <v>5981</v>
      </c>
      <c r="D90" s="143" t="s">
        <v>95</v>
      </c>
      <c r="E90" s="143" t="s">
        <v>1396</v>
      </c>
      <c r="F90" s="143" t="s">
        <v>71</v>
      </c>
      <c r="G90" s="143" t="s">
        <v>11062</v>
      </c>
    </row>
    <row r="91" spans="1:7" x14ac:dyDescent="0.25">
      <c r="A91" s="141">
        <v>90</v>
      </c>
      <c r="B91" s="143" t="s">
        <v>11071</v>
      </c>
      <c r="C91" s="143" t="s">
        <v>11072</v>
      </c>
      <c r="D91" s="143" t="s">
        <v>188</v>
      </c>
      <c r="E91" s="143" t="s">
        <v>202</v>
      </c>
      <c r="F91" s="143" t="s">
        <v>71</v>
      </c>
      <c r="G91" s="143" t="s">
        <v>11955</v>
      </c>
    </row>
    <row r="92" spans="1:7" x14ac:dyDescent="0.25">
      <c r="A92" s="141">
        <v>91</v>
      </c>
      <c r="B92" s="143" t="s">
        <v>5982</v>
      </c>
      <c r="C92" s="143" t="s">
        <v>5983</v>
      </c>
      <c r="D92" s="143" t="s">
        <v>103</v>
      </c>
      <c r="E92" s="143" t="s">
        <v>1779</v>
      </c>
      <c r="F92" s="143" t="s">
        <v>71</v>
      </c>
      <c r="G92" s="143" t="s">
        <v>11062</v>
      </c>
    </row>
    <row r="93" spans="1:7" x14ac:dyDescent="0.25">
      <c r="A93" s="141">
        <v>92</v>
      </c>
      <c r="B93" s="143" t="s">
        <v>166</v>
      </c>
      <c r="C93" s="143" t="s">
        <v>167</v>
      </c>
      <c r="D93" s="143" t="s">
        <v>69</v>
      </c>
      <c r="E93" s="143" t="s">
        <v>168</v>
      </c>
      <c r="F93" s="143" t="s">
        <v>71</v>
      </c>
      <c r="G93" s="143" t="s">
        <v>5875</v>
      </c>
    </row>
    <row r="94" spans="1:7" x14ac:dyDescent="0.25">
      <c r="A94" s="141">
        <v>93</v>
      </c>
      <c r="B94" s="143" t="s">
        <v>11073</v>
      </c>
      <c r="C94" s="143" t="s">
        <v>11074</v>
      </c>
      <c r="D94" s="143" t="s">
        <v>119</v>
      </c>
      <c r="E94" s="143" t="s">
        <v>307</v>
      </c>
      <c r="F94" s="143" t="s">
        <v>71</v>
      </c>
      <c r="G94" s="143" t="s">
        <v>11955</v>
      </c>
    </row>
    <row r="95" spans="1:7" x14ac:dyDescent="0.25">
      <c r="A95" s="141">
        <v>94</v>
      </c>
      <c r="B95" s="143" t="s">
        <v>5984</v>
      </c>
      <c r="C95" s="143" t="s">
        <v>5985</v>
      </c>
      <c r="D95" s="143" t="s">
        <v>119</v>
      </c>
      <c r="E95" s="143" t="s">
        <v>239</v>
      </c>
      <c r="F95" s="143" t="s">
        <v>71</v>
      </c>
      <c r="G95" s="143" t="s">
        <v>11062</v>
      </c>
    </row>
    <row r="96" spans="1:7" x14ac:dyDescent="0.25">
      <c r="A96" s="141">
        <v>95</v>
      </c>
      <c r="B96" s="143" t="s">
        <v>5986</v>
      </c>
      <c r="C96" s="143" t="s">
        <v>5987</v>
      </c>
      <c r="D96" s="143" t="s">
        <v>119</v>
      </c>
      <c r="E96" s="143" t="s">
        <v>371</v>
      </c>
      <c r="F96" s="143" t="s">
        <v>71</v>
      </c>
      <c r="G96" s="143" t="s">
        <v>11062</v>
      </c>
    </row>
    <row r="97" spans="1:7" x14ac:dyDescent="0.25">
      <c r="A97" s="141">
        <v>96</v>
      </c>
      <c r="B97" s="143" t="s">
        <v>169</v>
      </c>
      <c r="C97" s="143" t="s">
        <v>170</v>
      </c>
      <c r="D97" s="143" t="s">
        <v>103</v>
      </c>
      <c r="E97" s="143" t="s">
        <v>171</v>
      </c>
      <c r="F97" s="143" t="s">
        <v>71</v>
      </c>
      <c r="G97" s="143" t="s">
        <v>5875</v>
      </c>
    </row>
    <row r="98" spans="1:7" x14ac:dyDescent="0.25">
      <c r="A98" s="141">
        <v>97</v>
      </c>
      <c r="B98" s="143" t="s">
        <v>5988</v>
      </c>
      <c r="C98" s="143" t="s">
        <v>5989</v>
      </c>
      <c r="D98" s="143" t="s">
        <v>69</v>
      </c>
      <c r="E98" s="143" t="s">
        <v>1303</v>
      </c>
      <c r="F98" s="143" t="s">
        <v>71</v>
      </c>
      <c r="G98" s="143" t="s">
        <v>11062</v>
      </c>
    </row>
    <row r="99" spans="1:7" x14ac:dyDescent="0.25">
      <c r="A99" s="141">
        <v>98</v>
      </c>
      <c r="B99" s="143" t="s">
        <v>5990</v>
      </c>
      <c r="C99" s="143" t="s">
        <v>5991</v>
      </c>
      <c r="D99" s="143" t="s">
        <v>78</v>
      </c>
      <c r="E99" s="143" t="s">
        <v>154</v>
      </c>
      <c r="F99" s="143" t="s">
        <v>71</v>
      </c>
      <c r="G99" s="143" t="s">
        <v>11062</v>
      </c>
    </row>
    <row r="100" spans="1:7" x14ac:dyDescent="0.25">
      <c r="A100" s="141">
        <v>99</v>
      </c>
      <c r="B100" s="144" t="s">
        <v>5992</v>
      </c>
      <c r="C100" s="143" t="s">
        <v>12089</v>
      </c>
      <c r="D100" s="143" t="s">
        <v>69</v>
      </c>
      <c r="E100" s="143" t="s">
        <v>5993</v>
      </c>
      <c r="F100" s="143" t="s">
        <v>71</v>
      </c>
      <c r="G100" s="143" t="s">
        <v>11062</v>
      </c>
    </row>
    <row r="101" spans="1:7" x14ac:dyDescent="0.25">
      <c r="A101" s="141">
        <v>100</v>
      </c>
      <c r="B101" s="143" t="s">
        <v>5994</v>
      </c>
      <c r="C101" s="143" t="s">
        <v>5995</v>
      </c>
      <c r="D101" s="143" t="s">
        <v>91</v>
      </c>
      <c r="E101" s="143" t="s">
        <v>181</v>
      </c>
      <c r="F101" s="143" t="s">
        <v>71</v>
      </c>
      <c r="G101" s="143" t="s">
        <v>11062</v>
      </c>
    </row>
    <row r="102" spans="1:7" x14ac:dyDescent="0.25">
      <c r="A102" s="141">
        <v>101</v>
      </c>
      <c r="B102" s="143" t="s">
        <v>5996</v>
      </c>
      <c r="C102" s="143" t="s">
        <v>5997</v>
      </c>
      <c r="D102" s="143" t="s">
        <v>91</v>
      </c>
      <c r="E102" s="143" t="s">
        <v>181</v>
      </c>
      <c r="F102" s="143" t="s">
        <v>71</v>
      </c>
      <c r="G102" s="143" t="s">
        <v>11062</v>
      </c>
    </row>
    <row r="103" spans="1:7" x14ac:dyDescent="0.25">
      <c r="A103" s="141">
        <v>102</v>
      </c>
      <c r="B103" s="143" t="s">
        <v>5998</v>
      </c>
      <c r="C103" s="143" t="s">
        <v>5999</v>
      </c>
      <c r="D103" s="143" t="s">
        <v>91</v>
      </c>
      <c r="E103" s="143" t="s">
        <v>181</v>
      </c>
      <c r="F103" s="143" t="s">
        <v>71</v>
      </c>
      <c r="G103" s="143" t="s">
        <v>11062</v>
      </c>
    </row>
    <row r="104" spans="1:7" x14ac:dyDescent="0.25">
      <c r="A104" s="141">
        <v>103</v>
      </c>
      <c r="B104" s="143" t="s">
        <v>6000</v>
      </c>
      <c r="C104" s="143" t="s">
        <v>6001</v>
      </c>
      <c r="D104" s="143" t="s">
        <v>91</v>
      </c>
      <c r="E104" s="143" t="s">
        <v>181</v>
      </c>
      <c r="F104" s="143" t="s">
        <v>71</v>
      </c>
      <c r="G104" s="143" t="s">
        <v>11062</v>
      </c>
    </row>
    <row r="105" spans="1:7" x14ac:dyDescent="0.25">
      <c r="A105" s="141">
        <v>104</v>
      </c>
      <c r="B105" s="143" t="s">
        <v>172</v>
      </c>
      <c r="C105" s="143" t="s">
        <v>173</v>
      </c>
      <c r="D105" s="143" t="s">
        <v>91</v>
      </c>
      <c r="E105" s="143" t="s">
        <v>136</v>
      </c>
      <c r="F105" s="143" t="s">
        <v>71</v>
      </c>
      <c r="G105" s="143" t="s">
        <v>5875</v>
      </c>
    </row>
    <row r="106" spans="1:7" x14ac:dyDescent="0.25">
      <c r="A106" s="141">
        <v>105</v>
      </c>
      <c r="B106" s="143" t="s">
        <v>6002</v>
      </c>
      <c r="C106" s="143" t="s">
        <v>6003</v>
      </c>
      <c r="D106" s="143" t="s">
        <v>69</v>
      </c>
      <c r="E106" s="143" t="s">
        <v>5349</v>
      </c>
      <c r="F106" s="143" t="s">
        <v>71</v>
      </c>
      <c r="G106" s="143" t="s">
        <v>11062</v>
      </c>
    </row>
    <row r="107" spans="1:7" x14ac:dyDescent="0.25">
      <c r="A107" s="141">
        <v>106</v>
      </c>
      <c r="B107" s="143" t="s">
        <v>6004</v>
      </c>
      <c r="C107" s="143" t="s">
        <v>6005</v>
      </c>
      <c r="D107" s="143" t="s">
        <v>69</v>
      </c>
      <c r="E107" s="143" t="s">
        <v>321</v>
      </c>
      <c r="F107" s="143" t="s">
        <v>71</v>
      </c>
      <c r="G107" s="143" t="s">
        <v>11062</v>
      </c>
    </row>
    <row r="108" spans="1:7" x14ac:dyDescent="0.25">
      <c r="A108" s="141">
        <v>107</v>
      </c>
      <c r="B108" s="143" t="s">
        <v>6006</v>
      </c>
      <c r="C108" s="143" t="s">
        <v>12090</v>
      </c>
      <c r="D108" s="143" t="s">
        <v>119</v>
      </c>
      <c r="E108" s="143" t="s">
        <v>1057</v>
      </c>
      <c r="F108" s="143" t="s">
        <v>71</v>
      </c>
      <c r="G108" s="143" t="s">
        <v>11062</v>
      </c>
    </row>
    <row r="109" spans="1:7" x14ac:dyDescent="0.25">
      <c r="A109" s="141">
        <v>108</v>
      </c>
      <c r="B109" s="143" t="s">
        <v>6007</v>
      </c>
      <c r="C109" s="143" t="s">
        <v>6008</v>
      </c>
      <c r="D109" s="143" t="s">
        <v>69</v>
      </c>
      <c r="E109" s="143" t="s">
        <v>1237</v>
      </c>
      <c r="F109" s="143" t="s">
        <v>71</v>
      </c>
      <c r="G109" s="143" t="s">
        <v>11062</v>
      </c>
    </row>
    <row r="110" spans="1:7" x14ac:dyDescent="0.25">
      <c r="A110" s="141">
        <v>109</v>
      </c>
      <c r="B110" s="143" t="s">
        <v>174</v>
      </c>
      <c r="C110" s="143" t="s">
        <v>175</v>
      </c>
      <c r="D110" s="143" t="s">
        <v>91</v>
      </c>
      <c r="E110" s="143" t="s">
        <v>227</v>
      </c>
      <c r="F110" s="143" t="s">
        <v>71</v>
      </c>
      <c r="G110" s="143" t="s">
        <v>5875</v>
      </c>
    </row>
    <row r="111" spans="1:7" x14ac:dyDescent="0.25">
      <c r="A111" s="141">
        <v>110</v>
      </c>
      <c r="B111" s="143" t="s">
        <v>176</v>
      </c>
      <c r="C111" s="143" t="s">
        <v>177</v>
      </c>
      <c r="D111" s="143" t="s">
        <v>103</v>
      </c>
      <c r="E111" s="143" t="s">
        <v>178</v>
      </c>
      <c r="F111" s="143" t="s">
        <v>142</v>
      </c>
      <c r="G111" s="143" t="s">
        <v>5875</v>
      </c>
    </row>
    <row r="112" spans="1:7" x14ac:dyDescent="0.25">
      <c r="A112" s="141">
        <v>111</v>
      </c>
      <c r="B112" s="143" t="s">
        <v>179</v>
      </c>
      <c r="C112" s="143" t="s">
        <v>180</v>
      </c>
      <c r="D112" s="143" t="s">
        <v>91</v>
      </c>
      <c r="E112" s="143" t="s">
        <v>181</v>
      </c>
      <c r="F112" s="143" t="s">
        <v>71</v>
      </c>
      <c r="G112" s="143" t="s">
        <v>5875</v>
      </c>
    </row>
    <row r="113" spans="1:7" x14ac:dyDescent="0.25">
      <c r="A113" s="141">
        <v>112</v>
      </c>
      <c r="B113" s="143" t="s">
        <v>11075</v>
      </c>
      <c r="C113" s="143" t="s">
        <v>11076</v>
      </c>
      <c r="D113" s="143" t="s">
        <v>78</v>
      </c>
      <c r="E113" s="143" t="s">
        <v>365</v>
      </c>
      <c r="F113" s="143" t="s">
        <v>71</v>
      </c>
      <c r="G113" s="143" t="s">
        <v>11955</v>
      </c>
    </row>
    <row r="114" spans="1:7" x14ac:dyDescent="0.25">
      <c r="A114" s="141">
        <v>113</v>
      </c>
      <c r="B114" s="143" t="s">
        <v>182</v>
      </c>
      <c r="C114" s="143" t="s">
        <v>183</v>
      </c>
      <c r="D114" s="143" t="s">
        <v>91</v>
      </c>
      <c r="E114" s="143" t="s">
        <v>136</v>
      </c>
      <c r="F114" s="143" t="s">
        <v>71</v>
      </c>
      <c r="G114" s="143" t="s">
        <v>5875</v>
      </c>
    </row>
    <row r="115" spans="1:7" x14ac:dyDescent="0.25">
      <c r="A115" s="141">
        <v>114</v>
      </c>
      <c r="B115" s="143" t="s">
        <v>184</v>
      </c>
      <c r="C115" s="143" t="s">
        <v>185</v>
      </c>
      <c r="D115" s="143" t="s">
        <v>91</v>
      </c>
      <c r="E115" s="143" t="s">
        <v>132</v>
      </c>
      <c r="F115" s="143" t="s">
        <v>71</v>
      </c>
      <c r="G115" s="143" t="s">
        <v>5875</v>
      </c>
    </row>
    <row r="116" spans="1:7" x14ac:dyDescent="0.25">
      <c r="A116" s="141">
        <v>115</v>
      </c>
      <c r="B116" s="143" t="s">
        <v>186</v>
      </c>
      <c r="C116" s="143" t="s">
        <v>187</v>
      </c>
      <c r="D116" s="143" t="s">
        <v>188</v>
      </c>
      <c r="E116" s="143" t="s">
        <v>189</v>
      </c>
      <c r="F116" s="143" t="s">
        <v>71</v>
      </c>
      <c r="G116" s="143" t="s">
        <v>5875</v>
      </c>
    </row>
    <row r="117" spans="1:7" x14ac:dyDescent="0.25">
      <c r="A117" s="141">
        <v>116</v>
      </c>
      <c r="B117" s="143" t="s">
        <v>190</v>
      </c>
      <c r="C117" s="143" t="s">
        <v>12091</v>
      </c>
      <c r="D117" s="143" t="s">
        <v>91</v>
      </c>
      <c r="E117" s="143" t="s">
        <v>191</v>
      </c>
      <c r="F117" s="143" t="s">
        <v>192</v>
      </c>
      <c r="G117" s="143" t="s">
        <v>5875</v>
      </c>
    </row>
    <row r="118" spans="1:7" x14ac:dyDescent="0.25">
      <c r="A118" s="141">
        <v>117</v>
      </c>
      <c r="B118" s="143" t="s">
        <v>13777</v>
      </c>
      <c r="C118" s="143" t="s">
        <v>13778</v>
      </c>
      <c r="D118" s="143" t="s">
        <v>119</v>
      </c>
      <c r="E118" s="143" t="s">
        <v>120</v>
      </c>
      <c r="F118" s="143" t="s">
        <v>71</v>
      </c>
      <c r="G118" s="143" t="s">
        <v>11062</v>
      </c>
    </row>
    <row r="119" spans="1:7" x14ac:dyDescent="0.25">
      <c r="A119" s="141">
        <v>118</v>
      </c>
      <c r="B119" s="143" t="s">
        <v>6009</v>
      </c>
      <c r="C119" s="143" t="s">
        <v>6010</v>
      </c>
      <c r="D119" s="143" t="s">
        <v>69</v>
      </c>
      <c r="E119" s="143" t="s">
        <v>453</v>
      </c>
      <c r="F119" s="143" t="s">
        <v>71</v>
      </c>
      <c r="G119" s="143" t="s">
        <v>11062</v>
      </c>
    </row>
    <row r="120" spans="1:7" x14ac:dyDescent="0.25">
      <c r="A120" s="141">
        <v>119</v>
      </c>
      <c r="B120" s="143" t="s">
        <v>6011</v>
      </c>
      <c r="C120" s="143" t="s">
        <v>6012</v>
      </c>
      <c r="D120" s="143" t="s">
        <v>69</v>
      </c>
      <c r="E120" s="143" t="s">
        <v>402</v>
      </c>
      <c r="F120" s="143" t="s">
        <v>71</v>
      </c>
      <c r="G120" s="143" t="s">
        <v>11062</v>
      </c>
    </row>
    <row r="121" spans="1:7" x14ac:dyDescent="0.25">
      <c r="A121" s="141">
        <v>120</v>
      </c>
      <c r="B121" s="143" t="s">
        <v>193</v>
      </c>
      <c r="C121" s="143" t="s">
        <v>194</v>
      </c>
      <c r="D121" s="143" t="s">
        <v>91</v>
      </c>
      <c r="E121" s="143" t="s">
        <v>191</v>
      </c>
      <c r="F121" s="143" t="s">
        <v>71</v>
      </c>
      <c r="G121" s="143" t="s">
        <v>5875</v>
      </c>
    </row>
    <row r="122" spans="1:7" x14ac:dyDescent="0.25">
      <c r="A122" s="141">
        <v>121</v>
      </c>
      <c r="B122" s="143" t="s">
        <v>195</v>
      </c>
      <c r="C122" s="143" t="s">
        <v>196</v>
      </c>
      <c r="D122" s="143" t="s">
        <v>74</v>
      </c>
      <c r="E122" s="143" t="s">
        <v>129</v>
      </c>
      <c r="F122" s="143" t="s">
        <v>88</v>
      </c>
      <c r="G122" s="143" t="s">
        <v>5875</v>
      </c>
    </row>
    <row r="123" spans="1:7" x14ac:dyDescent="0.25">
      <c r="A123" s="141">
        <v>122</v>
      </c>
      <c r="B123" s="143" t="s">
        <v>11077</v>
      </c>
      <c r="C123" s="143" t="s">
        <v>11078</v>
      </c>
      <c r="D123" s="143" t="s">
        <v>119</v>
      </c>
      <c r="E123" s="143" t="s">
        <v>371</v>
      </c>
      <c r="F123" s="143" t="s">
        <v>71</v>
      </c>
      <c r="G123" s="143" t="s">
        <v>11955</v>
      </c>
    </row>
    <row r="124" spans="1:7" x14ac:dyDescent="0.25">
      <c r="A124" s="141">
        <v>123</v>
      </c>
      <c r="B124" s="143" t="s">
        <v>197</v>
      </c>
      <c r="C124" s="143" t="s">
        <v>198</v>
      </c>
      <c r="D124" s="143" t="s">
        <v>78</v>
      </c>
      <c r="E124" s="143" t="s">
        <v>199</v>
      </c>
      <c r="F124" s="143" t="s">
        <v>71</v>
      </c>
      <c r="G124" s="143" t="s">
        <v>5875</v>
      </c>
    </row>
    <row r="125" spans="1:7" x14ac:dyDescent="0.25">
      <c r="A125" s="141">
        <v>124</v>
      </c>
      <c r="B125" s="143" t="s">
        <v>200</v>
      </c>
      <c r="C125" s="143" t="s">
        <v>201</v>
      </c>
      <c r="D125" s="143" t="s">
        <v>188</v>
      </c>
      <c r="E125" s="143" t="s">
        <v>202</v>
      </c>
      <c r="F125" s="143" t="s">
        <v>71</v>
      </c>
      <c r="G125" s="143" t="s">
        <v>5875</v>
      </c>
    </row>
    <row r="126" spans="1:7" x14ac:dyDescent="0.25">
      <c r="A126" s="141">
        <v>125</v>
      </c>
      <c r="B126" s="143" t="s">
        <v>6013</v>
      </c>
      <c r="C126" s="143" t="s">
        <v>6014</v>
      </c>
      <c r="D126" s="143" t="s">
        <v>103</v>
      </c>
      <c r="E126" s="143" t="s">
        <v>1263</v>
      </c>
      <c r="F126" s="143" t="s">
        <v>71</v>
      </c>
      <c r="G126" s="143" t="s">
        <v>11062</v>
      </c>
    </row>
    <row r="127" spans="1:7" x14ac:dyDescent="0.25">
      <c r="A127" s="141">
        <v>126</v>
      </c>
      <c r="B127" s="143" t="s">
        <v>203</v>
      </c>
      <c r="C127" s="143" t="s">
        <v>204</v>
      </c>
      <c r="D127" s="143" t="s">
        <v>78</v>
      </c>
      <c r="E127" s="143" t="s">
        <v>82</v>
      </c>
      <c r="F127" s="143" t="s">
        <v>192</v>
      </c>
      <c r="G127" s="143" t="s">
        <v>5875</v>
      </c>
    </row>
    <row r="128" spans="1:7" x14ac:dyDescent="0.25">
      <c r="A128" s="141">
        <v>127</v>
      </c>
      <c r="B128" s="143" t="s">
        <v>6015</v>
      </c>
      <c r="C128" s="143" t="s">
        <v>6016</v>
      </c>
      <c r="D128" s="143" t="s">
        <v>69</v>
      </c>
      <c r="E128" s="143" t="s">
        <v>70</v>
      </c>
      <c r="F128" s="143" t="s">
        <v>71</v>
      </c>
      <c r="G128" s="143" t="s">
        <v>11062</v>
      </c>
    </row>
    <row r="129" spans="1:7" x14ac:dyDescent="0.25">
      <c r="A129" s="141">
        <v>128</v>
      </c>
      <c r="B129" s="143" t="s">
        <v>12092</v>
      </c>
      <c r="C129" s="143" t="s">
        <v>12093</v>
      </c>
      <c r="D129" s="143" t="s">
        <v>91</v>
      </c>
      <c r="E129" s="143" t="s">
        <v>308</v>
      </c>
      <c r="F129" s="143" t="s">
        <v>71</v>
      </c>
      <c r="G129" s="143" t="s">
        <v>11062</v>
      </c>
    </row>
    <row r="130" spans="1:7" x14ac:dyDescent="0.25">
      <c r="A130" s="141">
        <v>129</v>
      </c>
      <c r="B130" s="143" t="s">
        <v>6017</v>
      </c>
      <c r="C130" s="143" t="s">
        <v>6018</v>
      </c>
      <c r="D130" s="143" t="s">
        <v>95</v>
      </c>
      <c r="E130" s="143" t="s">
        <v>613</v>
      </c>
      <c r="F130" s="143" t="s">
        <v>71</v>
      </c>
      <c r="G130" s="143" t="s">
        <v>11062</v>
      </c>
    </row>
    <row r="131" spans="1:7" x14ac:dyDescent="0.25">
      <c r="A131" s="141">
        <v>130</v>
      </c>
      <c r="B131" s="143" t="s">
        <v>6019</v>
      </c>
      <c r="C131" s="143" t="s">
        <v>6020</v>
      </c>
      <c r="D131" s="143" t="s">
        <v>95</v>
      </c>
      <c r="E131" s="143" t="s">
        <v>1430</v>
      </c>
      <c r="F131" s="143" t="s">
        <v>71</v>
      </c>
      <c r="G131" s="143" t="s">
        <v>11062</v>
      </c>
    </row>
    <row r="132" spans="1:7" x14ac:dyDescent="0.25">
      <c r="A132" s="141">
        <v>131</v>
      </c>
      <c r="B132" s="143" t="s">
        <v>205</v>
      </c>
      <c r="C132" s="143" t="s">
        <v>206</v>
      </c>
      <c r="D132" s="143" t="s">
        <v>188</v>
      </c>
      <c r="E132" s="143" t="s">
        <v>202</v>
      </c>
      <c r="F132" s="143" t="s">
        <v>71</v>
      </c>
      <c r="G132" s="143" t="s">
        <v>5875</v>
      </c>
    </row>
    <row r="133" spans="1:7" x14ac:dyDescent="0.25">
      <c r="A133" s="141">
        <v>132</v>
      </c>
      <c r="B133" s="143" t="s">
        <v>207</v>
      </c>
      <c r="C133" s="143" t="s">
        <v>208</v>
      </c>
      <c r="D133" s="143" t="s">
        <v>119</v>
      </c>
      <c r="E133" s="143" t="s">
        <v>209</v>
      </c>
      <c r="F133" s="143" t="s">
        <v>71</v>
      </c>
      <c r="G133" s="143" t="s">
        <v>5875</v>
      </c>
    </row>
    <row r="134" spans="1:7" x14ac:dyDescent="0.25">
      <c r="A134" s="141">
        <v>133</v>
      </c>
      <c r="B134" s="143" t="s">
        <v>6021</v>
      </c>
      <c r="C134" s="143" t="s">
        <v>6022</v>
      </c>
      <c r="D134" s="143" t="s">
        <v>95</v>
      </c>
      <c r="E134" s="143" t="s">
        <v>96</v>
      </c>
      <c r="F134" s="143" t="s">
        <v>71</v>
      </c>
      <c r="G134" s="143" t="s">
        <v>11062</v>
      </c>
    </row>
    <row r="135" spans="1:7" x14ac:dyDescent="0.25">
      <c r="A135" s="141">
        <v>134</v>
      </c>
      <c r="B135" s="143" t="s">
        <v>6023</v>
      </c>
      <c r="C135" s="143" t="s">
        <v>6024</v>
      </c>
      <c r="D135" s="143" t="s">
        <v>78</v>
      </c>
      <c r="E135" s="143" t="s">
        <v>435</v>
      </c>
      <c r="F135" s="143" t="s">
        <v>71</v>
      </c>
      <c r="G135" s="143" t="s">
        <v>11062</v>
      </c>
    </row>
    <row r="136" spans="1:7" x14ac:dyDescent="0.25">
      <c r="A136" s="141">
        <v>135</v>
      </c>
      <c r="B136" s="143" t="s">
        <v>11079</v>
      </c>
      <c r="C136" s="143" t="s">
        <v>11080</v>
      </c>
      <c r="D136" s="143" t="s">
        <v>74</v>
      </c>
      <c r="E136" s="143" t="s">
        <v>390</v>
      </c>
      <c r="F136" s="143" t="s">
        <v>71</v>
      </c>
      <c r="G136" s="143" t="s">
        <v>11955</v>
      </c>
    </row>
    <row r="137" spans="1:7" x14ac:dyDescent="0.25">
      <c r="A137" s="141">
        <v>136</v>
      </c>
      <c r="B137" s="143" t="s">
        <v>6025</v>
      </c>
      <c r="C137" s="143" t="s">
        <v>12094</v>
      </c>
      <c r="D137" s="143" t="s">
        <v>119</v>
      </c>
      <c r="E137" s="143" t="s">
        <v>371</v>
      </c>
      <c r="F137" s="143" t="s">
        <v>88</v>
      </c>
      <c r="G137" s="143" t="s">
        <v>11062</v>
      </c>
    </row>
    <row r="138" spans="1:7" x14ac:dyDescent="0.25">
      <c r="A138" s="141">
        <v>137</v>
      </c>
      <c r="B138" s="143" t="s">
        <v>210</v>
      </c>
      <c r="C138" s="143" t="s">
        <v>211</v>
      </c>
      <c r="D138" s="143" t="s">
        <v>91</v>
      </c>
      <c r="E138" s="143" t="s">
        <v>212</v>
      </c>
      <c r="F138" s="143" t="s">
        <v>71</v>
      </c>
      <c r="G138" s="143" t="s">
        <v>5875</v>
      </c>
    </row>
    <row r="139" spans="1:7" x14ac:dyDescent="0.25">
      <c r="A139" s="141">
        <v>138</v>
      </c>
      <c r="B139" s="143" t="s">
        <v>6026</v>
      </c>
      <c r="C139" s="143" t="s">
        <v>6027</v>
      </c>
      <c r="D139" s="143" t="s">
        <v>119</v>
      </c>
      <c r="E139" s="143" t="s">
        <v>1057</v>
      </c>
      <c r="F139" s="143" t="s">
        <v>71</v>
      </c>
      <c r="G139" s="143" t="s">
        <v>11062</v>
      </c>
    </row>
    <row r="140" spans="1:7" x14ac:dyDescent="0.25">
      <c r="A140" s="141">
        <v>139</v>
      </c>
      <c r="B140" s="143" t="s">
        <v>213</v>
      </c>
      <c r="C140" s="143" t="s">
        <v>214</v>
      </c>
      <c r="D140" s="143" t="s">
        <v>91</v>
      </c>
      <c r="E140" s="143" t="s">
        <v>139</v>
      </c>
      <c r="F140" s="143" t="s">
        <v>71</v>
      </c>
      <c r="G140" s="143" t="s">
        <v>5875</v>
      </c>
    </row>
    <row r="141" spans="1:7" x14ac:dyDescent="0.25">
      <c r="A141" s="141">
        <v>140</v>
      </c>
      <c r="B141" s="143" t="s">
        <v>12095</v>
      </c>
      <c r="C141" s="143" t="s">
        <v>12096</v>
      </c>
      <c r="D141" s="143" t="s">
        <v>91</v>
      </c>
      <c r="E141" s="143" t="s">
        <v>903</v>
      </c>
      <c r="F141" s="143" t="s">
        <v>71</v>
      </c>
      <c r="G141" s="143" t="s">
        <v>11062</v>
      </c>
    </row>
    <row r="142" spans="1:7" x14ac:dyDescent="0.25">
      <c r="A142" s="141">
        <v>141</v>
      </c>
      <c r="B142" s="143" t="s">
        <v>6028</v>
      </c>
      <c r="C142" s="143" t="s">
        <v>6029</v>
      </c>
      <c r="D142" s="143" t="s">
        <v>78</v>
      </c>
      <c r="E142" s="143" t="s">
        <v>717</v>
      </c>
      <c r="F142" s="143" t="s">
        <v>71</v>
      </c>
      <c r="G142" s="143" t="s">
        <v>11062</v>
      </c>
    </row>
    <row r="143" spans="1:7" x14ac:dyDescent="0.25">
      <c r="A143" s="141">
        <v>142</v>
      </c>
      <c r="B143" s="143" t="s">
        <v>6030</v>
      </c>
      <c r="C143" s="143" t="s">
        <v>6031</v>
      </c>
      <c r="D143" s="143" t="s">
        <v>91</v>
      </c>
      <c r="E143" s="143" t="s">
        <v>135</v>
      </c>
      <c r="F143" s="143" t="s">
        <v>71</v>
      </c>
      <c r="G143" s="143" t="s">
        <v>11062</v>
      </c>
    </row>
    <row r="144" spans="1:7" x14ac:dyDescent="0.25">
      <c r="A144" s="141">
        <v>143</v>
      </c>
      <c r="B144" s="143" t="s">
        <v>6032</v>
      </c>
      <c r="C144" s="143" t="s">
        <v>6033</v>
      </c>
      <c r="D144" s="143" t="s">
        <v>69</v>
      </c>
      <c r="E144" s="143" t="s">
        <v>70</v>
      </c>
      <c r="F144" s="143" t="s">
        <v>71</v>
      </c>
      <c r="G144" s="143" t="s">
        <v>11062</v>
      </c>
    </row>
    <row r="145" spans="1:7" x14ac:dyDescent="0.25">
      <c r="A145" s="141">
        <v>144</v>
      </c>
      <c r="B145" s="143" t="s">
        <v>6034</v>
      </c>
      <c r="C145" s="143" t="s">
        <v>6035</v>
      </c>
      <c r="D145" s="143" t="s">
        <v>119</v>
      </c>
      <c r="E145" s="143" t="s">
        <v>371</v>
      </c>
      <c r="F145" s="143" t="s">
        <v>71</v>
      </c>
      <c r="G145" s="143" t="s">
        <v>11062</v>
      </c>
    </row>
    <row r="146" spans="1:7" x14ac:dyDescent="0.25">
      <c r="A146" s="141">
        <v>145</v>
      </c>
      <c r="B146" s="143" t="s">
        <v>215</v>
      </c>
      <c r="C146" s="143" t="s">
        <v>216</v>
      </c>
      <c r="D146" s="143" t="s">
        <v>91</v>
      </c>
      <c r="E146" s="143" t="s">
        <v>135</v>
      </c>
      <c r="F146" s="143" t="s">
        <v>71</v>
      </c>
      <c r="G146" s="143" t="s">
        <v>5875</v>
      </c>
    </row>
    <row r="147" spans="1:7" x14ac:dyDescent="0.25">
      <c r="A147" s="141">
        <v>146</v>
      </c>
      <c r="B147" s="143" t="s">
        <v>217</v>
      </c>
      <c r="C147" s="143" t="s">
        <v>12097</v>
      </c>
      <c r="D147" s="143" t="s">
        <v>91</v>
      </c>
      <c r="E147" s="143" t="s">
        <v>181</v>
      </c>
      <c r="F147" s="143" t="s">
        <v>71</v>
      </c>
      <c r="G147" s="143" t="s">
        <v>5875</v>
      </c>
    </row>
    <row r="148" spans="1:7" x14ac:dyDescent="0.25">
      <c r="A148" s="141">
        <v>147</v>
      </c>
      <c r="B148" s="143" t="s">
        <v>38</v>
      </c>
      <c r="C148" s="143" t="s">
        <v>218</v>
      </c>
      <c r="D148" s="143" t="s">
        <v>91</v>
      </c>
      <c r="E148" s="143" t="s">
        <v>219</v>
      </c>
      <c r="F148" s="143" t="s">
        <v>71</v>
      </c>
      <c r="G148" s="143" t="s">
        <v>5875</v>
      </c>
    </row>
    <row r="149" spans="1:7" x14ac:dyDescent="0.25">
      <c r="A149" s="141">
        <v>148</v>
      </c>
      <c r="B149" s="143" t="s">
        <v>13779</v>
      </c>
      <c r="C149" s="143" t="s">
        <v>6036</v>
      </c>
      <c r="D149" s="143" t="s">
        <v>69</v>
      </c>
      <c r="E149" s="143" t="s">
        <v>321</v>
      </c>
      <c r="F149" s="143" t="s">
        <v>71</v>
      </c>
      <c r="G149" s="143" t="s">
        <v>11062</v>
      </c>
    </row>
    <row r="150" spans="1:7" x14ac:dyDescent="0.25">
      <c r="A150" s="141">
        <v>149</v>
      </c>
      <c r="B150" s="143" t="s">
        <v>11081</v>
      </c>
      <c r="C150" s="143" t="s">
        <v>11082</v>
      </c>
      <c r="D150" s="143" t="s">
        <v>95</v>
      </c>
      <c r="E150" s="143" t="s">
        <v>540</v>
      </c>
      <c r="F150" s="143" t="s">
        <v>71</v>
      </c>
      <c r="G150" s="143" t="s">
        <v>11955</v>
      </c>
    </row>
    <row r="151" spans="1:7" x14ac:dyDescent="0.25">
      <c r="A151" s="141">
        <v>150</v>
      </c>
      <c r="B151" s="143" t="s">
        <v>6037</v>
      </c>
      <c r="C151" s="143" t="s">
        <v>6038</v>
      </c>
      <c r="D151" s="143" t="s">
        <v>91</v>
      </c>
      <c r="E151" s="143" t="s">
        <v>135</v>
      </c>
      <c r="F151" s="143" t="s">
        <v>71</v>
      </c>
      <c r="G151" s="143" t="s">
        <v>11062</v>
      </c>
    </row>
    <row r="152" spans="1:7" x14ac:dyDescent="0.25">
      <c r="A152" s="141">
        <v>151</v>
      </c>
      <c r="B152" s="143" t="s">
        <v>221</v>
      </c>
      <c r="C152" s="143" t="s">
        <v>222</v>
      </c>
      <c r="D152" s="143" t="s">
        <v>91</v>
      </c>
      <c r="E152" s="143" t="s">
        <v>181</v>
      </c>
      <c r="F152" s="143" t="s">
        <v>71</v>
      </c>
      <c r="G152" s="143" t="s">
        <v>5875</v>
      </c>
    </row>
    <row r="153" spans="1:7" x14ac:dyDescent="0.25">
      <c r="A153" s="141">
        <v>152</v>
      </c>
      <c r="B153" s="143" t="s">
        <v>6039</v>
      </c>
      <c r="C153" s="143" t="s">
        <v>6040</v>
      </c>
      <c r="D153" s="143" t="s">
        <v>119</v>
      </c>
      <c r="E153" s="143" t="s">
        <v>1245</v>
      </c>
      <c r="F153" s="143" t="s">
        <v>71</v>
      </c>
      <c r="G153" s="143" t="s">
        <v>11062</v>
      </c>
    </row>
    <row r="154" spans="1:7" x14ac:dyDescent="0.25">
      <c r="A154" s="141">
        <v>153</v>
      </c>
      <c r="B154" s="143" t="s">
        <v>223</v>
      </c>
      <c r="C154" s="143" t="s">
        <v>12098</v>
      </c>
      <c r="D154" s="143" t="s">
        <v>95</v>
      </c>
      <c r="E154" s="143" t="s">
        <v>224</v>
      </c>
      <c r="F154" s="143" t="s">
        <v>71</v>
      </c>
      <c r="G154" s="143" t="s">
        <v>5875</v>
      </c>
    </row>
    <row r="155" spans="1:7" x14ac:dyDescent="0.25">
      <c r="A155" s="141">
        <v>154</v>
      </c>
      <c r="B155" s="143" t="s">
        <v>225</v>
      </c>
      <c r="C155" s="143" t="s">
        <v>226</v>
      </c>
      <c r="D155" s="143" t="s">
        <v>91</v>
      </c>
      <c r="E155" s="143" t="s">
        <v>393</v>
      </c>
      <c r="F155" s="143" t="s">
        <v>71</v>
      </c>
      <c r="G155" s="143" t="s">
        <v>5875</v>
      </c>
    </row>
    <row r="156" spans="1:7" x14ac:dyDescent="0.25">
      <c r="A156" s="141">
        <v>155</v>
      </c>
      <c r="B156" s="143" t="s">
        <v>6041</v>
      </c>
      <c r="C156" s="143" t="s">
        <v>6042</v>
      </c>
      <c r="D156" s="143" t="s">
        <v>119</v>
      </c>
      <c r="E156" s="143" t="s">
        <v>371</v>
      </c>
      <c r="F156" s="143" t="s">
        <v>71</v>
      </c>
      <c r="G156" s="143" t="s">
        <v>11062</v>
      </c>
    </row>
    <row r="157" spans="1:7" x14ac:dyDescent="0.25">
      <c r="A157" s="141">
        <v>156</v>
      </c>
      <c r="B157" s="143" t="s">
        <v>228</v>
      </c>
      <c r="C157" s="143" t="s">
        <v>229</v>
      </c>
      <c r="D157" s="143" t="s">
        <v>91</v>
      </c>
      <c r="E157" s="143" t="s">
        <v>181</v>
      </c>
      <c r="F157" s="143" t="s">
        <v>71</v>
      </c>
      <c r="G157" s="143" t="s">
        <v>5875</v>
      </c>
    </row>
    <row r="158" spans="1:7" x14ac:dyDescent="0.25">
      <c r="A158" s="141">
        <v>157</v>
      </c>
      <c r="B158" s="143" t="s">
        <v>230</v>
      </c>
      <c r="C158" s="143" t="s">
        <v>231</v>
      </c>
      <c r="D158" s="143" t="s">
        <v>91</v>
      </c>
      <c r="E158" s="143" t="s">
        <v>181</v>
      </c>
      <c r="F158" s="143" t="s">
        <v>71</v>
      </c>
      <c r="G158" s="143" t="s">
        <v>5875</v>
      </c>
    </row>
    <row r="159" spans="1:7" x14ac:dyDescent="0.25">
      <c r="A159" s="141">
        <v>158</v>
      </c>
      <c r="B159" s="143" t="s">
        <v>6043</v>
      </c>
      <c r="C159" s="143" t="s">
        <v>6044</v>
      </c>
      <c r="D159" s="143" t="s">
        <v>91</v>
      </c>
      <c r="E159" s="143" t="s">
        <v>135</v>
      </c>
      <c r="F159" s="143" t="s">
        <v>242</v>
      </c>
      <c r="G159" s="143" t="s">
        <v>11062</v>
      </c>
    </row>
    <row r="160" spans="1:7" x14ac:dyDescent="0.25">
      <c r="A160" s="141">
        <v>159</v>
      </c>
      <c r="B160" s="143" t="s">
        <v>232</v>
      </c>
      <c r="C160" s="143" t="s">
        <v>233</v>
      </c>
      <c r="D160" s="143" t="s">
        <v>188</v>
      </c>
      <c r="E160" s="143" t="s">
        <v>234</v>
      </c>
      <c r="F160" s="143" t="s">
        <v>71</v>
      </c>
      <c r="G160" s="143" t="s">
        <v>5875</v>
      </c>
    </row>
    <row r="161" spans="1:7" x14ac:dyDescent="0.25">
      <c r="A161" s="141">
        <v>160</v>
      </c>
      <c r="B161" s="143" t="s">
        <v>235</v>
      </c>
      <c r="C161" s="143" t="s">
        <v>236</v>
      </c>
      <c r="D161" s="143" t="s">
        <v>91</v>
      </c>
      <c r="E161" s="143" t="s">
        <v>136</v>
      </c>
      <c r="F161" s="143" t="s">
        <v>71</v>
      </c>
      <c r="G161" s="143" t="s">
        <v>5875</v>
      </c>
    </row>
    <row r="162" spans="1:7" x14ac:dyDescent="0.25">
      <c r="A162" s="141">
        <v>161</v>
      </c>
      <c r="B162" s="143" t="s">
        <v>237</v>
      </c>
      <c r="C162" s="143" t="s">
        <v>238</v>
      </c>
      <c r="D162" s="143" t="s">
        <v>119</v>
      </c>
      <c r="E162" s="143" t="s">
        <v>239</v>
      </c>
      <c r="F162" s="143" t="s">
        <v>71</v>
      </c>
      <c r="G162" s="143" t="s">
        <v>5875</v>
      </c>
    </row>
    <row r="163" spans="1:7" x14ac:dyDescent="0.25">
      <c r="A163" s="141">
        <v>162</v>
      </c>
      <c r="B163" s="143" t="s">
        <v>6045</v>
      </c>
      <c r="C163" s="143" t="s">
        <v>6046</v>
      </c>
      <c r="D163" s="143" t="s">
        <v>91</v>
      </c>
      <c r="E163" s="143" t="s">
        <v>132</v>
      </c>
      <c r="F163" s="143" t="s">
        <v>71</v>
      </c>
      <c r="G163" s="143" t="s">
        <v>11062</v>
      </c>
    </row>
    <row r="164" spans="1:7" x14ac:dyDescent="0.25">
      <c r="A164" s="141">
        <v>163</v>
      </c>
      <c r="B164" s="143" t="s">
        <v>240</v>
      </c>
      <c r="C164" s="143" t="s">
        <v>241</v>
      </c>
      <c r="D164" s="143" t="s">
        <v>91</v>
      </c>
      <c r="E164" s="143" t="s">
        <v>110</v>
      </c>
      <c r="F164" s="143" t="s">
        <v>242</v>
      </c>
      <c r="G164" s="143" t="s">
        <v>5875</v>
      </c>
    </row>
    <row r="165" spans="1:7" x14ac:dyDescent="0.25">
      <c r="A165" s="141">
        <v>164</v>
      </c>
      <c r="B165" s="143" t="s">
        <v>243</v>
      </c>
      <c r="C165" s="143" t="s">
        <v>12099</v>
      </c>
      <c r="D165" s="143" t="s">
        <v>119</v>
      </c>
      <c r="E165" s="143" t="s">
        <v>209</v>
      </c>
      <c r="F165" s="143" t="s">
        <v>71</v>
      </c>
      <c r="G165" s="143" t="s">
        <v>5875</v>
      </c>
    </row>
    <row r="166" spans="1:7" x14ac:dyDescent="0.25">
      <c r="A166" s="141">
        <v>165</v>
      </c>
      <c r="B166" s="143" t="s">
        <v>244</v>
      </c>
      <c r="C166" s="143" t="s">
        <v>12100</v>
      </c>
      <c r="D166" s="143" t="s">
        <v>91</v>
      </c>
      <c r="E166" s="143" t="s">
        <v>181</v>
      </c>
      <c r="F166" s="143" t="s">
        <v>71</v>
      </c>
      <c r="G166" s="143" t="s">
        <v>5875</v>
      </c>
    </row>
    <row r="167" spans="1:7" x14ac:dyDescent="0.25">
      <c r="A167" s="141">
        <v>166</v>
      </c>
      <c r="B167" s="143" t="s">
        <v>245</v>
      </c>
      <c r="C167" s="143" t="s">
        <v>246</v>
      </c>
      <c r="D167" s="143" t="s">
        <v>74</v>
      </c>
      <c r="E167" s="143" t="s">
        <v>247</v>
      </c>
      <c r="F167" s="143" t="s">
        <v>88</v>
      </c>
      <c r="G167" s="143" t="s">
        <v>5875</v>
      </c>
    </row>
    <row r="168" spans="1:7" x14ac:dyDescent="0.25">
      <c r="A168" s="141">
        <v>167</v>
      </c>
      <c r="B168" s="143" t="s">
        <v>11083</v>
      </c>
      <c r="C168" s="143" t="s">
        <v>11084</v>
      </c>
      <c r="D168" s="143" t="s">
        <v>95</v>
      </c>
      <c r="E168" s="143" t="s">
        <v>1656</v>
      </c>
      <c r="F168" s="143" t="s">
        <v>71</v>
      </c>
      <c r="G168" s="143" t="s">
        <v>11955</v>
      </c>
    </row>
    <row r="169" spans="1:7" x14ac:dyDescent="0.25">
      <c r="A169" s="141">
        <v>168</v>
      </c>
      <c r="B169" s="143" t="s">
        <v>6047</v>
      </c>
      <c r="C169" s="143" t="s">
        <v>6048</v>
      </c>
      <c r="D169" s="143" t="s">
        <v>69</v>
      </c>
      <c r="E169" s="143" t="s">
        <v>159</v>
      </c>
      <c r="F169" s="143" t="s">
        <v>71</v>
      </c>
      <c r="G169" s="143" t="s">
        <v>11062</v>
      </c>
    </row>
    <row r="170" spans="1:7" x14ac:dyDescent="0.25">
      <c r="A170" s="141">
        <v>169</v>
      </c>
      <c r="B170" s="143" t="s">
        <v>248</v>
      </c>
      <c r="C170" s="143" t="s">
        <v>249</v>
      </c>
      <c r="D170" s="143" t="s">
        <v>91</v>
      </c>
      <c r="E170" s="143" t="s">
        <v>181</v>
      </c>
      <c r="F170" s="143" t="s">
        <v>71</v>
      </c>
      <c r="G170" s="143" t="s">
        <v>5875</v>
      </c>
    </row>
    <row r="171" spans="1:7" x14ac:dyDescent="0.25">
      <c r="A171" s="141">
        <v>170</v>
      </c>
      <c r="B171" s="143" t="s">
        <v>12101</v>
      </c>
      <c r="C171" s="143" t="s">
        <v>12102</v>
      </c>
      <c r="D171" s="143" t="s">
        <v>78</v>
      </c>
      <c r="E171" s="143" t="s">
        <v>154</v>
      </c>
      <c r="F171" s="143" t="s">
        <v>71</v>
      </c>
      <c r="G171" s="143" t="s">
        <v>5875</v>
      </c>
    </row>
    <row r="172" spans="1:7" x14ac:dyDescent="0.25">
      <c r="A172" s="141">
        <v>171</v>
      </c>
      <c r="B172" s="143" t="s">
        <v>250</v>
      </c>
      <c r="C172" s="143" t="s">
        <v>251</v>
      </c>
      <c r="D172" s="143" t="s">
        <v>78</v>
      </c>
      <c r="E172" s="143" t="s">
        <v>252</v>
      </c>
      <c r="F172" s="143" t="s">
        <v>71</v>
      </c>
      <c r="G172" s="143" t="s">
        <v>5875</v>
      </c>
    </row>
    <row r="173" spans="1:7" x14ac:dyDescent="0.25">
      <c r="A173" s="141">
        <v>172</v>
      </c>
      <c r="B173" s="143" t="s">
        <v>6049</v>
      </c>
      <c r="C173" s="143" t="s">
        <v>6050</v>
      </c>
      <c r="D173" s="143" t="s">
        <v>119</v>
      </c>
      <c r="E173" s="143" t="s">
        <v>1057</v>
      </c>
      <c r="F173" s="143" t="s">
        <v>71</v>
      </c>
      <c r="G173" s="143" t="s">
        <v>11062</v>
      </c>
    </row>
    <row r="174" spans="1:7" x14ac:dyDescent="0.25">
      <c r="A174" s="141">
        <v>173</v>
      </c>
      <c r="B174" s="143" t="s">
        <v>253</v>
      </c>
      <c r="C174" s="143" t="s">
        <v>254</v>
      </c>
      <c r="D174" s="143" t="s">
        <v>188</v>
      </c>
      <c r="E174" s="143" t="s">
        <v>234</v>
      </c>
      <c r="F174" s="143" t="s">
        <v>71</v>
      </c>
      <c r="G174" s="143" t="s">
        <v>5875</v>
      </c>
    </row>
    <row r="175" spans="1:7" x14ac:dyDescent="0.25">
      <c r="A175" s="141">
        <v>174</v>
      </c>
      <c r="B175" s="143" t="s">
        <v>6051</v>
      </c>
      <c r="C175" s="143" t="s">
        <v>6052</v>
      </c>
      <c r="D175" s="143" t="s">
        <v>74</v>
      </c>
      <c r="E175" s="143" t="s">
        <v>2665</v>
      </c>
      <c r="F175" s="143" t="s">
        <v>71</v>
      </c>
      <c r="G175" s="143" t="s">
        <v>11062</v>
      </c>
    </row>
    <row r="176" spans="1:7" x14ac:dyDescent="0.25">
      <c r="A176" s="141">
        <v>175</v>
      </c>
      <c r="B176" s="143" t="s">
        <v>6053</v>
      </c>
      <c r="C176" s="143" t="s">
        <v>6054</v>
      </c>
      <c r="D176" s="143" t="s">
        <v>78</v>
      </c>
      <c r="E176" s="143" t="s">
        <v>4022</v>
      </c>
      <c r="F176" s="143" t="s">
        <v>71</v>
      </c>
      <c r="G176" s="143" t="s">
        <v>11062</v>
      </c>
    </row>
    <row r="177" spans="1:7" x14ac:dyDescent="0.25">
      <c r="A177" s="141">
        <v>176</v>
      </c>
      <c r="B177" s="143" t="s">
        <v>255</v>
      </c>
      <c r="C177" s="143" t="s">
        <v>256</v>
      </c>
      <c r="D177" s="143" t="s">
        <v>91</v>
      </c>
      <c r="E177" s="143" t="s">
        <v>135</v>
      </c>
      <c r="F177" s="143" t="s">
        <v>242</v>
      </c>
      <c r="G177" s="143" t="s">
        <v>5875</v>
      </c>
    </row>
    <row r="178" spans="1:7" x14ac:dyDescent="0.25">
      <c r="A178" s="141">
        <v>177</v>
      </c>
      <c r="B178" s="143" t="s">
        <v>6055</v>
      </c>
      <c r="C178" s="143" t="s">
        <v>6056</v>
      </c>
      <c r="D178" s="143" t="s">
        <v>119</v>
      </c>
      <c r="E178" s="143" t="s">
        <v>1245</v>
      </c>
      <c r="F178" s="143" t="s">
        <v>71</v>
      </c>
      <c r="G178" s="143" t="s">
        <v>11062</v>
      </c>
    </row>
    <row r="179" spans="1:7" x14ac:dyDescent="0.25">
      <c r="A179" s="141">
        <v>178</v>
      </c>
      <c r="B179" s="143" t="s">
        <v>257</v>
      </c>
      <c r="C179" s="143" t="s">
        <v>258</v>
      </c>
      <c r="D179" s="143" t="s">
        <v>78</v>
      </c>
      <c r="E179" s="143" t="s">
        <v>259</v>
      </c>
      <c r="F179" s="143" t="s">
        <v>71</v>
      </c>
      <c r="G179" s="143" t="s">
        <v>5875</v>
      </c>
    </row>
    <row r="180" spans="1:7" x14ac:dyDescent="0.25">
      <c r="A180" s="141">
        <v>179</v>
      </c>
      <c r="B180" s="143" t="s">
        <v>260</v>
      </c>
      <c r="C180" s="143" t="s">
        <v>261</v>
      </c>
      <c r="D180" s="143" t="s">
        <v>91</v>
      </c>
      <c r="E180" s="143" t="s">
        <v>262</v>
      </c>
      <c r="F180" s="143" t="s">
        <v>71</v>
      </c>
      <c r="G180" s="143" t="s">
        <v>5875</v>
      </c>
    </row>
    <row r="181" spans="1:7" x14ac:dyDescent="0.25">
      <c r="A181" s="141">
        <v>180</v>
      </c>
      <c r="B181" s="143" t="s">
        <v>263</v>
      </c>
      <c r="C181" s="143" t="s">
        <v>264</v>
      </c>
      <c r="D181" s="143" t="s">
        <v>91</v>
      </c>
      <c r="E181" s="143" t="s">
        <v>265</v>
      </c>
      <c r="F181" s="143" t="s">
        <v>71</v>
      </c>
      <c r="G181" s="143" t="s">
        <v>5875</v>
      </c>
    </row>
    <row r="182" spans="1:7" x14ac:dyDescent="0.25">
      <c r="A182" s="141">
        <v>181</v>
      </c>
      <c r="B182" s="143" t="s">
        <v>266</v>
      </c>
      <c r="C182" s="143" t="s">
        <v>267</v>
      </c>
      <c r="D182" s="143" t="s">
        <v>91</v>
      </c>
      <c r="E182" s="143" t="s">
        <v>181</v>
      </c>
      <c r="F182" s="143" t="s">
        <v>71</v>
      </c>
      <c r="G182" s="143" t="s">
        <v>5875</v>
      </c>
    </row>
    <row r="183" spans="1:7" x14ac:dyDescent="0.25">
      <c r="A183" s="141">
        <v>182</v>
      </c>
      <c r="B183" s="143" t="s">
        <v>268</v>
      </c>
      <c r="C183" s="143" t="s">
        <v>269</v>
      </c>
      <c r="D183" s="143" t="s">
        <v>91</v>
      </c>
      <c r="E183" s="143" t="s">
        <v>270</v>
      </c>
      <c r="F183" s="143" t="s">
        <v>155</v>
      </c>
      <c r="G183" s="143" t="s">
        <v>5875</v>
      </c>
    </row>
    <row r="184" spans="1:7" x14ac:dyDescent="0.25">
      <c r="A184" s="141">
        <v>183</v>
      </c>
      <c r="B184" s="143" t="s">
        <v>271</v>
      </c>
      <c r="C184" s="143" t="s">
        <v>272</v>
      </c>
      <c r="D184" s="143" t="s">
        <v>91</v>
      </c>
      <c r="E184" s="143" t="s">
        <v>135</v>
      </c>
      <c r="F184" s="143" t="s">
        <v>71</v>
      </c>
      <c r="G184" s="143" t="s">
        <v>5875</v>
      </c>
    </row>
    <row r="185" spans="1:7" x14ac:dyDescent="0.25">
      <c r="A185" s="141">
        <v>184</v>
      </c>
      <c r="B185" s="143" t="s">
        <v>11085</v>
      </c>
      <c r="C185" s="143" t="s">
        <v>11086</v>
      </c>
      <c r="D185" s="143" t="s">
        <v>95</v>
      </c>
      <c r="E185" s="143" t="s">
        <v>281</v>
      </c>
      <c r="F185" s="143" t="s">
        <v>71</v>
      </c>
      <c r="G185" s="143" t="s">
        <v>11955</v>
      </c>
    </row>
    <row r="186" spans="1:7" x14ac:dyDescent="0.25">
      <c r="A186" s="141">
        <v>185</v>
      </c>
      <c r="B186" s="143" t="s">
        <v>6057</v>
      </c>
      <c r="C186" s="143" t="s">
        <v>6058</v>
      </c>
      <c r="D186" s="143" t="s">
        <v>95</v>
      </c>
      <c r="E186" s="143" t="s">
        <v>96</v>
      </c>
      <c r="F186" s="143" t="s">
        <v>71</v>
      </c>
      <c r="G186" s="143" t="s">
        <v>11062</v>
      </c>
    </row>
    <row r="187" spans="1:7" x14ac:dyDescent="0.25">
      <c r="A187" s="141">
        <v>186</v>
      </c>
      <c r="B187" s="143" t="s">
        <v>273</v>
      </c>
      <c r="C187" s="143" t="s">
        <v>274</v>
      </c>
      <c r="D187" s="143" t="s">
        <v>95</v>
      </c>
      <c r="E187" s="143" t="s">
        <v>275</v>
      </c>
      <c r="F187" s="143" t="s">
        <v>71</v>
      </c>
      <c r="G187" s="143" t="s">
        <v>5875</v>
      </c>
    </row>
    <row r="188" spans="1:7" x14ac:dyDescent="0.25">
      <c r="A188" s="141">
        <v>187</v>
      </c>
      <c r="B188" s="143" t="s">
        <v>6059</v>
      </c>
      <c r="C188" s="143" t="s">
        <v>6060</v>
      </c>
      <c r="D188" s="143" t="s">
        <v>91</v>
      </c>
      <c r="E188" s="143" t="s">
        <v>308</v>
      </c>
      <c r="F188" s="143" t="s">
        <v>71</v>
      </c>
      <c r="G188" s="143" t="s">
        <v>11062</v>
      </c>
    </row>
    <row r="189" spans="1:7" x14ac:dyDescent="0.25">
      <c r="A189" s="141">
        <v>188</v>
      </c>
      <c r="B189" s="143" t="s">
        <v>11087</v>
      </c>
      <c r="C189" s="143" t="s">
        <v>11088</v>
      </c>
      <c r="D189" s="143" t="s">
        <v>103</v>
      </c>
      <c r="E189" s="143" t="s">
        <v>410</v>
      </c>
      <c r="F189" s="143" t="s">
        <v>841</v>
      </c>
      <c r="G189" s="143" t="s">
        <v>11955</v>
      </c>
    </row>
    <row r="190" spans="1:7" x14ac:dyDescent="0.25">
      <c r="A190" s="141">
        <v>189</v>
      </c>
      <c r="B190" s="143" t="s">
        <v>276</v>
      </c>
      <c r="C190" s="143" t="s">
        <v>277</v>
      </c>
      <c r="D190" s="143" t="s">
        <v>119</v>
      </c>
      <c r="E190" s="143" t="s">
        <v>278</v>
      </c>
      <c r="F190" s="143" t="s">
        <v>71</v>
      </c>
      <c r="G190" s="143" t="s">
        <v>5875</v>
      </c>
    </row>
    <row r="191" spans="1:7" x14ac:dyDescent="0.25">
      <c r="A191" s="141">
        <v>190</v>
      </c>
      <c r="B191" s="143" t="s">
        <v>279</v>
      </c>
      <c r="C191" s="143" t="s">
        <v>280</v>
      </c>
      <c r="D191" s="143" t="s">
        <v>95</v>
      </c>
      <c r="E191" s="143" t="s">
        <v>281</v>
      </c>
      <c r="F191" s="143" t="s">
        <v>71</v>
      </c>
      <c r="G191" s="143" t="s">
        <v>5875</v>
      </c>
    </row>
    <row r="192" spans="1:7" x14ac:dyDescent="0.25">
      <c r="A192" s="141">
        <v>191</v>
      </c>
      <c r="B192" s="143" t="s">
        <v>6061</v>
      </c>
      <c r="C192" s="143" t="s">
        <v>6062</v>
      </c>
      <c r="D192" s="143" t="s">
        <v>78</v>
      </c>
      <c r="E192" s="143" t="s">
        <v>450</v>
      </c>
      <c r="F192" s="143" t="s">
        <v>71</v>
      </c>
      <c r="G192" s="143" t="s">
        <v>11062</v>
      </c>
    </row>
    <row r="193" spans="1:7" x14ac:dyDescent="0.25">
      <c r="A193" s="141">
        <v>192</v>
      </c>
      <c r="B193" s="143" t="s">
        <v>6063</v>
      </c>
      <c r="C193" s="143" t="s">
        <v>6064</v>
      </c>
      <c r="D193" s="143" t="s">
        <v>78</v>
      </c>
      <c r="E193" s="143" t="s">
        <v>2065</v>
      </c>
      <c r="F193" s="143" t="s">
        <v>71</v>
      </c>
      <c r="G193" s="143" t="s">
        <v>11062</v>
      </c>
    </row>
    <row r="194" spans="1:7" x14ac:dyDescent="0.25">
      <c r="A194" s="141">
        <v>193</v>
      </c>
      <c r="B194" s="143" t="s">
        <v>11089</v>
      </c>
      <c r="C194" s="143" t="s">
        <v>11090</v>
      </c>
      <c r="D194" s="143" t="s">
        <v>119</v>
      </c>
      <c r="E194" s="143" t="s">
        <v>148</v>
      </c>
      <c r="F194" s="143" t="s">
        <v>71</v>
      </c>
      <c r="G194" s="143" t="s">
        <v>11955</v>
      </c>
    </row>
    <row r="195" spans="1:7" x14ac:dyDescent="0.25">
      <c r="A195" s="141">
        <v>194</v>
      </c>
      <c r="B195" s="143" t="s">
        <v>282</v>
      </c>
      <c r="C195" s="143" t="s">
        <v>283</v>
      </c>
      <c r="D195" s="143" t="s">
        <v>78</v>
      </c>
      <c r="E195" s="143" t="s">
        <v>284</v>
      </c>
      <c r="F195" s="143" t="s">
        <v>71</v>
      </c>
      <c r="G195" s="143" t="s">
        <v>5875</v>
      </c>
    </row>
    <row r="196" spans="1:7" x14ac:dyDescent="0.25">
      <c r="A196" s="141">
        <v>195</v>
      </c>
      <c r="B196" s="143" t="s">
        <v>285</v>
      </c>
      <c r="C196" s="143" t="s">
        <v>286</v>
      </c>
      <c r="D196" s="143" t="s">
        <v>91</v>
      </c>
      <c r="E196" s="143" t="s">
        <v>132</v>
      </c>
      <c r="F196" s="143" t="s">
        <v>71</v>
      </c>
      <c r="G196" s="143" t="s">
        <v>5875</v>
      </c>
    </row>
    <row r="197" spans="1:7" x14ac:dyDescent="0.25">
      <c r="A197" s="141">
        <v>196</v>
      </c>
      <c r="B197" s="143" t="s">
        <v>6065</v>
      </c>
      <c r="C197" s="143" t="s">
        <v>12103</v>
      </c>
      <c r="D197" s="143" t="s">
        <v>95</v>
      </c>
      <c r="E197" s="143" t="s">
        <v>387</v>
      </c>
      <c r="F197" s="143" t="s">
        <v>1362</v>
      </c>
      <c r="G197" s="143" t="s">
        <v>11062</v>
      </c>
    </row>
    <row r="198" spans="1:7" x14ac:dyDescent="0.25">
      <c r="A198" s="141">
        <v>197</v>
      </c>
      <c r="B198" s="143" t="s">
        <v>287</v>
      </c>
      <c r="C198" s="143" t="s">
        <v>288</v>
      </c>
      <c r="D198" s="143" t="s">
        <v>91</v>
      </c>
      <c r="E198" s="143" t="s">
        <v>219</v>
      </c>
      <c r="F198" s="143" t="s">
        <v>71</v>
      </c>
      <c r="G198" s="143" t="s">
        <v>5875</v>
      </c>
    </row>
    <row r="199" spans="1:7" x14ac:dyDescent="0.25">
      <c r="A199" s="141">
        <v>198</v>
      </c>
      <c r="B199" s="143" t="s">
        <v>289</v>
      </c>
      <c r="C199" s="143" t="s">
        <v>290</v>
      </c>
      <c r="D199" s="143" t="s">
        <v>91</v>
      </c>
      <c r="E199" s="143" t="s">
        <v>291</v>
      </c>
      <c r="F199" s="143" t="s">
        <v>71</v>
      </c>
      <c r="G199" s="143" t="s">
        <v>5875</v>
      </c>
    </row>
    <row r="200" spans="1:7" x14ac:dyDescent="0.25">
      <c r="A200" s="141">
        <v>199</v>
      </c>
      <c r="B200" s="143" t="s">
        <v>6066</v>
      </c>
      <c r="C200" s="143" t="s">
        <v>6067</v>
      </c>
      <c r="D200" s="143" t="s">
        <v>69</v>
      </c>
      <c r="E200" s="143" t="s">
        <v>5915</v>
      </c>
      <c r="F200" s="143" t="s">
        <v>71</v>
      </c>
      <c r="G200" s="143" t="s">
        <v>11062</v>
      </c>
    </row>
    <row r="201" spans="1:7" x14ac:dyDescent="0.25">
      <c r="A201" s="141">
        <v>200</v>
      </c>
      <c r="B201" s="143" t="s">
        <v>292</v>
      </c>
      <c r="C201" s="143" t="s">
        <v>293</v>
      </c>
      <c r="D201" s="143" t="s">
        <v>103</v>
      </c>
      <c r="E201" s="143" t="s">
        <v>294</v>
      </c>
      <c r="F201" s="143" t="s">
        <v>295</v>
      </c>
      <c r="G201" s="143" t="s">
        <v>5875</v>
      </c>
    </row>
    <row r="202" spans="1:7" x14ac:dyDescent="0.25">
      <c r="A202" s="141">
        <v>201</v>
      </c>
      <c r="B202" s="143" t="s">
        <v>296</v>
      </c>
      <c r="C202" s="143" t="s">
        <v>297</v>
      </c>
      <c r="D202" s="143" t="s">
        <v>91</v>
      </c>
      <c r="E202" s="143" t="s">
        <v>139</v>
      </c>
      <c r="F202" s="143" t="s">
        <v>71</v>
      </c>
      <c r="G202" s="143" t="s">
        <v>5875</v>
      </c>
    </row>
    <row r="203" spans="1:7" x14ac:dyDescent="0.25">
      <c r="A203" s="141">
        <v>202</v>
      </c>
      <c r="B203" s="143" t="s">
        <v>298</v>
      </c>
      <c r="C203" s="143" t="s">
        <v>299</v>
      </c>
      <c r="D203" s="143" t="s">
        <v>91</v>
      </c>
      <c r="E203" s="143" t="s">
        <v>165</v>
      </c>
      <c r="F203" s="143" t="s">
        <v>71</v>
      </c>
      <c r="G203" s="143" t="s">
        <v>5875</v>
      </c>
    </row>
    <row r="204" spans="1:7" x14ac:dyDescent="0.25">
      <c r="A204" s="141">
        <v>203</v>
      </c>
      <c r="B204" s="143" t="s">
        <v>6069</v>
      </c>
      <c r="C204" s="143" t="s">
        <v>6070</v>
      </c>
      <c r="D204" s="143" t="s">
        <v>119</v>
      </c>
      <c r="E204" s="143" t="s">
        <v>5897</v>
      </c>
      <c r="F204" s="143" t="s">
        <v>71</v>
      </c>
      <c r="G204" s="143" t="s">
        <v>11062</v>
      </c>
    </row>
    <row r="205" spans="1:7" x14ac:dyDescent="0.25">
      <c r="A205" s="141">
        <v>204</v>
      </c>
      <c r="B205" s="143" t="s">
        <v>300</v>
      </c>
      <c r="C205" s="143" t="s">
        <v>12104</v>
      </c>
      <c r="D205" s="143" t="s">
        <v>74</v>
      </c>
      <c r="E205" s="143" t="s">
        <v>301</v>
      </c>
      <c r="F205" s="143" t="s">
        <v>71</v>
      </c>
      <c r="G205" s="143" t="s">
        <v>5875</v>
      </c>
    </row>
    <row r="206" spans="1:7" x14ac:dyDescent="0.25">
      <c r="A206" s="141">
        <v>205</v>
      </c>
      <c r="B206" s="143" t="s">
        <v>13780</v>
      </c>
      <c r="C206" s="143" t="s">
        <v>13781</v>
      </c>
      <c r="D206" s="143" t="s">
        <v>69</v>
      </c>
      <c r="E206" s="143" t="s">
        <v>1141</v>
      </c>
      <c r="F206" s="143" t="s">
        <v>71</v>
      </c>
      <c r="G206" s="143" t="s">
        <v>11062</v>
      </c>
    </row>
    <row r="207" spans="1:7" x14ac:dyDescent="0.25">
      <c r="A207" s="141">
        <v>206</v>
      </c>
      <c r="B207" s="143" t="s">
        <v>302</v>
      </c>
      <c r="C207" s="143" t="s">
        <v>303</v>
      </c>
      <c r="D207" s="143" t="s">
        <v>74</v>
      </c>
      <c r="E207" s="143" t="s">
        <v>304</v>
      </c>
      <c r="F207" s="143" t="s">
        <v>71</v>
      </c>
      <c r="G207" s="143" t="s">
        <v>5875</v>
      </c>
    </row>
    <row r="208" spans="1:7" x14ac:dyDescent="0.25">
      <c r="A208" s="141">
        <v>207</v>
      </c>
      <c r="B208" s="143" t="s">
        <v>305</v>
      </c>
      <c r="C208" s="143" t="s">
        <v>306</v>
      </c>
      <c r="D208" s="143" t="s">
        <v>119</v>
      </c>
      <c r="E208" s="143" t="s">
        <v>307</v>
      </c>
      <c r="F208" s="143" t="s">
        <v>71</v>
      </c>
      <c r="G208" s="143" t="s">
        <v>5875</v>
      </c>
    </row>
    <row r="209" spans="1:7" x14ac:dyDescent="0.25">
      <c r="A209" s="141">
        <v>208</v>
      </c>
      <c r="B209" s="143" t="s">
        <v>6071</v>
      </c>
      <c r="C209" s="143" t="s">
        <v>6072</v>
      </c>
      <c r="D209" s="143" t="s">
        <v>103</v>
      </c>
      <c r="E209" s="143" t="s">
        <v>171</v>
      </c>
      <c r="F209" s="143" t="s">
        <v>71</v>
      </c>
      <c r="G209" s="143" t="s">
        <v>11062</v>
      </c>
    </row>
    <row r="210" spans="1:7" x14ac:dyDescent="0.25">
      <c r="A210" s="141">
        <v>209</v>
      </c>
      <c r="B210" s="143" t="s">
        <v>6073</v>
      </c>
      <c r="C210" s="143" t="s">
        <v>6074</v>
      </c>
      <c r="D210" s="143" t="s">
        <v>103</v>
      </c>
      <c r="E210" s="143" t="s">
        <v>1779</v>
      </c>
      <c r="F210" s="143" t="s">
        <v>71</v>
      </c>
      <c r="G210" s="143" t="s">
        <v>11062</v>
      </c>
    </row>
    <row r="211" spans="1:7" x14ac:dyDescent="0.25">
      <c r="A211" s="141">
        <v>210</v>
      </c>
      <c r="B211" s="143" t="s">
        <v>309</v>
      </c>
      <c r="C211" s="143" t="s">
        <v>12105</v>
      </c>
      <c r="D211" s="143" t="s">
        <v>188</v>
      </c>
      <c r="E211" s="143" t="s">
        <v>189</v>
      </c>
      <c r="F211" s="143" t="s">
        <v>71</v>
      </c>
      <c r="G211" s="143" t="s">
        <v>5875</v>
      </c>
    </row>
    <row r="212" spans="1:7" x14ac:dyDescent="0.25">
      <c r="A212" s="141">
        <v>211</v>
      </c>
      <c r="B212" s="143" t="s">
        <v>310</v>
      </c>
      <c r="C212" s="143" t="s">
        <v>311</v>
      </c>
      <c r="D212" s="143" t="s">
        <v>78</v>
      </c>
      <c r="E212" s="143" t="s">
        <v>312</v>
      </c>
      <c r="F212" s="143" t="s">
        <v>71</v>
      </c>
      <c r="G212" s="143" t="s">
        <v>5875</v>
      </c>
    </row>
    <row r="213" spans="1:7" x14ac:dyDescent="0.25">
      <c r="A213" s="141">
        <v>212</v>
      </c>
      <c r="B213" s="143" t="s">
        <v>313</v>
      </c>
      <c r="C213" s="143" t="s">
        <v>314</v>
      </c>
      <c r="D213" s="143" t="s">
        <v>95</v>
      </c>
      <c r="E213" s="143" t="s">
        <v>224</v>
      </c>
      <c r="F213" s="143" t="s">
        <v>71</v>
      </c>
      <c r="G213" s="143" t="s">
        <v>5875</v>
      </c>
    </row>
    <row r="214" spans="1:7" x14ac:dyDescent="0.25">
      <c r="A214" s="141">
        <v>213</v>
      </c>
      <c r="B214" s="143" t="s">
        <v>6075</v>
      </c>
      <c r="C214" s="143" t="s">
        <v>6076</v>
      </c>
      <c r="D214" s="143" t="s">
        <v>119</v>
      </c>
      <c r="E214" s="143" t="s">
        <v>1245</v>
      </c>
      <c r="F214" s="143" t="s">
        <v>71</v>
      </c>
      <c r="G214" s="143" t="s">
        <v>11062</v>
      </c>
    </row>
    <row r="215" spans="1:7" x14ac:dyDescent="0.25">
      <c r="A215" s="141">
        <v>214</v>
      </c>
      <c r="B215" s="143" t="s">
        <v>6077</v>
      </c>
      <c r="C215" s="143" t="s">
        <v>6078</v>
      </c>
      <c r="D215" s="143" t="s">
        <v>78</v>
      </c>
      <c r="E215" s="143" t="s">
        <v>79</v>
      </c>
      <c r="F215" s="143" t="s">
        <v>71</v>
      </c>
      <c r="G215" s="143" t="s">
        <v>11062</v>
      </c>
    </row>
    <row r="216" spans="1:7" x14ac:dyDescent="0.25">
      <c r="A216" s="141">
        <v>215</v>
      </c>
      <c r="B216" s="143" t="s">
        <v>12106</v>
      </c>
      <c r="C216" s="143" t="s">
        <v>12107</v>
      </c>
      <c r="D216" s="143" t="s">
        <v>119</v>
      </c>
      <c r="E216" s="143" t="s">
        <v>120</v>
      </c>
      <c r="F216" s="143" t="s">
        <v>71</v>
      </c>
      <c r="G216" s="143" t="s">
        <v>11062</v>
      </c>
    </row>
    <row r="217" spans="1:7" x14ac:dyDescent="0.25">
      <c r="A217" s="141">
        <v>216</v>
      </c>
      <c r="B217" s="143" t="s">
        <v>315</v>
      </c>
      <c r="C217" s="143" t="s">
        <v>316</v>
      </c>
      <c r="D217" s="143" t="s">
        <v>74</v>
      </c>
      <c r="E217" s="143" t="s">
        <v>317</v>
      </c>
      <c r="F217" s="143" t="s">
        <v>71</v>
      </c>
      <c r="G217" s="143" t="s">
        <v>5875</v>
      </c>
    </row>
    <row r="218" spans="1:7" x14ac:dyDescent="0.25">
      <c r="A218" s="141">
        <v>217</v>
      </c>
      <c r="B218" s="143" t="s">
        <v>66</v>
      </c>
      <c r="C218" s="143" t="s">
        <v>12108</v>
      </c>
      <c r="D218" s="143" t="s">
        <v>78</v>
      </c>
      <c r="E218" s="143" t="s">
        <v>79</v>
      </c>
      <c r="F218" s="143" t="s">
        <v>71</v>
      </c>
      <c r="G218" s="143" t="s">
        <v>5875</v>
      </c>
    </row>
    <row r="219" spans="1:7" x14ac:dyDescent="0.25">
      <c r="A219" s="141">
        <v>218</v>
      </c>
      <c r="B219" s="143" t="s">
        <v>6079</v>
      </c>
      <c r="C219" s="143" t="s">
        <v>6080</v>
      </c>
      <c r="D219" s="143" t="s">
        <v>119</v>
      </c>
      <c r="E219" s="143" t="s">
        <v>869</v>
      </c>
      <c r="F219" s="143" t="s">
        <v>71</v>
      </c>
      <c r="G219" s="143" t="s">
        <v>11062</v>
      </c>
    </row>
    <row r="220" spans="1:7" x14ac:dyDescent="0.25">
      <c r="A220" s="141">
        <v>219</v>
      </c>
      <c r="B220" s="143" t="s">
        <v>318</v>
      </c>
      <c r="C220" s="143" t="s">
        <v>12109</v>
      </c>
      <c r="D220" s="143" t="s">
        <v>91</v>
      </c>
      <c r="E220" s="143" t="s">
        <v>135</v>
      </c>
      <c r="F220" s="143" t="s">
        <v>71</v>
      </c>
      <c r="G220" s="143" t="s">
        <v>5875</v>
      </c>
    </row>
    <row r="221" spans="1:7" x14ac:dyDescent="0.25">
      <c r="A221" s="141">
        <v>220</v>
      </c>
      <c r="B221" s="143" t="s">
        <v>6081</v>
      </c>
      <c r="C221" s="143" t="s">
        <v>6082</v>
      </c>
      <c r="D221" s="143" t="s">
        <v>91</v>
      </c>
      <c r="E221" s="143" t="s">
        <v>979</v>
      </c>
      <c r="F221" s="143" t="s">
        <v>71</v>
      </c>
      <c r="G221" s="143" t="s">
        <v>11062</v>
      </c>
    </row>
    <row r="222" spans="1:7" x14ac:dyDescent="0.25">
      <c r="A222" s="141">
        <v>221</v>
      </c>
      <c r="B222" s="143" t="s">
        <v>6083</v>
      </c>
      <c r="C222" s="143" t="s">
        <v>6084</v>
      </c>
      <c r="D222" s="143" t="s">
        <v>69</v>
      </c>
      <c r="E222" s="143" t="s">
        <v>5349</v>
      </c>
      <c r="F222" s="143" t="s">
        <v>841</v>
      </c>
      <c r="G222" s="143" t="s">
        <v>11062</v>
      </c>
    </row>
    <row r="223" spans="1:7" x14ac:dyDescent="0.25">
      <c r="A223" s="141">
        <v>222</v>
      </c>
      <c r="B223" s="143" t="s">
        <v>11091</v>
      </c>
      <c r="C223" s="143" t="s">
        <v>11092</v>
      </c>
      <c r="D223" s="143" t="s">
        <v>103</v>
      </c>
      <c r="E223" s="143" t="s">
        <v>662</v>
      </c>
      <c r="F223" s="143" t="s">
        <v>142</v>
      </c>
      <c r="G223" s="143" t="s">
        <v>11955</v>
      </c>
    </row>
    <row r="224" spans="1:7" x14ac:dyDescent="0.25">
      <c r="A224" s="141">
        <v>223</v>
      </c>
      <c r="B224" s="143" t="s">
        <v>6085</v>
      </c>
      <c r="C224" s="143" t="s">
        <v>6086</v>
      </c>
      <c r="D224" s="143" t="s">
        <v>91</v>
      </c>
      <c r="E224" s="143" t="s">
        <v>979</v>
      </c>
      <c r="F224" s="143" t="s">
        <v>71</v>
      </c>
      <c r="G224" s="143" t="s">
        <v>11062</v>
      </c>
    </row>
    <row r="225" spans="1:7" x14ac:dyDescent="0.25">
      <c r="A225" s="141">
        <v>224</v>
      </c>
      <c r="B225" s="143" t="s">
        <v>6087</v>
      </c>
      <c r="C225" s="143" t="s">
        <v>6088</v>
      </c>
      <c r="D225" s="143" t="s">
        <v>119</v>
      </c>
      <c r="E225" s="143" t="s">
        <v>371</v>
      </c>
      <c r="F225" s="143" t="s">
        <v>71</v>
      </c>
      <c r="G225" s="143" t="s">
        <v>11062</v>
      </c>
    </row>
    <row r="226" spans="1:7" x14ac:dyDescent="0.25">
      <c r="A226" s="141">
        <v>225</v>
      </c>
      <c r="B226" s="143" t="s">
        <v>6089</v>
      </c>
      <c r="C226" s="143" t="s">
        <v>6090</v>
      </c>
      <c r="D226" s="143" t="s">
        <v>69</v>
      </c>
      <c r="E226" s="143" t="s">
        <v>70</v>
      </c>
      <c r="F226" s="143" t="s">
        <v>71</v>
      </c>
      <c r="G226" s="143" t="s">
        <v>11062</v>
      </c>
    </row>
    <row r="227" spans="1:7" x14ac:dyDescent="0.25">
      <c r="A227" s="141">
        <v>226</v>
      </c>
      <c r="B227" s="143" t="s">
        <v>6091</v>
      </c>
      <c r="C227" s="143" t="s">
        <v>6092</v>
      </c>
      <c r="D227" s="143" t="s">
        <v>69</v>
      </c>
      <c r="E227" s="143" t="s">
        <v>477</v>
      </c>
      <c r="F227" s="143" t="s">
        <v>71</v>
      </c>
      <c r="G227" s="143" t="s">
        <v>11062</v>
      </c>
    </row>
    <row r="228" spans="1:7" x14ac:dyDescent="0.25">
      <c r="A228" s="141">
        <v>227</v>
      </c>
      <c r="B228" s="143" t="s">
        <v>6093</v>
      </c>
      <c r="C228" s="143" t="s">
        <v>6094</v>
      </c>
      <c r="D228" s="143" t="s">
        <v>78</v>
      </c>
      <c r="E228" s="143" t="s">
        <v>998</v>
      </c>
      <c r="F228" s="143" t="s">
        <v>71</v>
      </c>
      <c r="G228" s="143" t="s">
        <v>11062</v>
      </c>
    </row>
    <row r="229" spans="1:7" x14ac:dyDescent="0.25">
      <c r="A229" s="141">
        <v>228</v>
      </c>
      <c r="B229" s="143" t="s">
        <v>12110</v>
      </c>
      <c r="C229" s="143" t="s">
        <v>12111</v>
      </c>
      <c r="D229" s="143" t="s">
        <v>119</v>
      </c>
      <c r="E229" s="143" t="s">
        <v>278</v>
      </c>
      <c r="F229" s="143" t="s">
        <v>71</v>
      </c>
      <c r="G229" s="143" t="s">
        <v>5875</v>
      </c>
    </row>
    <row r="230" spans="1:7" x14ac:dyDescent="0.25">
      <c r="A230" s="141">
        <v>229</v>
      </c>
      <c r="B230" s="143" t="s">
        <v>12112</v>
      </c>
      <c r="C230" s="143" t="s">
        <v>12113</v>
      </c>
      <c r="D230" s="143" t="s">
        <v>78</v>
      </c>
      <c r="E230" s="143" t="s">
        <v>796</v>
      </c>
      <c r="F230" s="143" t="s">
        <v>71</v>
      </c>
      <c r="G230" s="143" t="s">
        <v>11062</v>
      </c>
    </row>
    <row r="231" spans="1:7" x14ac:dyDescent="0.25">
      <c r="A231" s="141">
        <v>230</v>
      </c>
      <c r="B231" s="143" t="s">
        <v>6095</v>
      </c>
      <c r="C231" s="143" t="s">
        <v>6096</v>
      </c>
      <c r="D231" s="143" t="s">
        <v>119</v>
      </c>
      <c r="E231" s="143" t="s">
        <v>371</v>
      </c>
      <c r="F231" s="143" t="s">
        <v>71</v>
      </c>
      <c r="G231" s="143" t="s">
        <v>11062</v>
      </c>
    </row>
    <row r="232" spans="1:7" x14ac:dyDescent="0.25">
      <c r="A232" s="141">
        <v>231</v>
      </c>
      <c r="B232" s="143" t="s">
        <v>6097</v>
      </c>
      <c r="C232" s="143" t="s">
        <v>6098</v>
      </c>
      <c r="D232" s="143" t="s">
        <v>69</v>
      </c>
      <c r="E232" s="143" t="s">
        <v>593</v>
      </c>
      <c r="F232" s="143" t="s">
        <v>71</v>
      </c>
      <c r="G232" s="143" t="s">
        <v>11062</v>
      </c>
    </row>
    <row r="233" spans="1:7" x14ac:dyDescent="0.25">
      <c r="A233" s="141">
        <v>232</v>
      </c>
      <c r="B233" s="143" t="s">
        <v>12114</v>
      </c>
      <c r="C233" s="143" t="s">
        <v>12115</v>
      </c>
      <c r="D233" s="143" t="s">
        <v>91</v>
      </c>
      <c r="E233" s="143" t="s">
        <v>181</v>
      </c>
      <c r="F233" s="143" t="s">
        <v>71</v>
      </c>
      <c r="G233" s="143" t="s">
        <v>5875</v>
      </c>
    </row>
    <row r="234" spans="1:7" x14ac:dyDescent="0.25">
      <c r="A234" s="141">
        <v>233</v>
      </c>
      <c r="B234" s="143" t="s">
        <v>12116</v>
      </c>
      <c r="C234" s="143" t="s">
        <v>12117</v>
      </c>
      <c r="D234" s="143" t="s">
        <v>91</v>
      </c>
      <c r="E234" s="143" t="s">
        <v>135</v>
      </c>
      <c r="F234" s="143" t="s">
        <v>242</v>
      </c>
      <c r="G234" s="143" t="s">
        <v>11062</v>
      </c>
    </row>
    <row r="235" spans="1:7" x14ac:dyDescent="0.25">
      <c r="A235" s="141">
        <v>234</v>
      </c>
      <c r="B235" s="143" t="s">
        <v>6099</v>
      </c>
      <c r="C235" s="143" t="s">
        <v>6100</v>
      </c>
      <c r="D235" s="143" t="s">
        <v>119</v>
      </c>
      <c r="E235" s="143" t="s">
        <v>239</v>
      </c>
      <c r="F235" s="143" t="s">
        <v>71</v>
      </c>
      <c r="G235" s="143" t="s">
        <v>11062</v>
      </c>
    </row>
    <row r="236" spans="1:7" x14ac:dyDescent="0.25">
      <c r="A236" s="141">
        <v>235</v>
      </c>
      <c r="B236" s="143" t="s">
        <v>6101</v>
      </c>
      <c r="C236" s="143" t="s">
        <v>6102</v>
      </c>
      <c r="D236" s="143" t="s">
        <v>74</v>
      </c>
      <c r="E236" s="143" t="s">
        <v>551</v>
      </c>
      <c r="F236" s="143" t="s">
        <v>71</v>
      </c>
      <c r="G236" s="143" t="s">
        <v>11062</v>
      </c>
    </row>
    <row r="237" spans="1:7" x14ac:dyDescent="0.25">
      <c r="A237" s="141">
        <v>236</v>
      </c>
      <c r="B237" s="143" t="s">
        <v>6103</v>
      </c>
      <c r="C237" s="143" t="s">
        <v>6104</v>
      </c>
      <c r="D237" s="143" t="s">
        <v>69</v>
      </c>
      <c r="E237" s="143" t="s">
        <v>3331</v>
      </c>
      <c r="F237" s="143" t="s">
        <v>71</v>
      </c>
      <c r="G237" s="143" t="s">
        <v>11062</v>
      </c>
    </row>
    <row r="238" spans="1:7" x14ac:dyDescent="0.25">
      <c r="A238" s="141">
        <v>237</v>
      </c>
      <c r="B238" s="143" t="s">
        <v>319</v>
      </c>
      <c r="C238" s="143" t="s">
        <v>320</v>
      </c>
      <c r="D238" s="143" t="s">
        <v>69</v>
      </c>
      <c r="E238" s="143" t="s">
        <v>321</v>
      </c>
      <c r="F238" s="143" t="s">
        <v>322</v>
      </c>
      <c r="G238" s="143" t="s">
        <v>5875</v>
      </c>
    </row>
    <row r="239" spans="1:7" x14ac:dyDescent="0.25">
      <c r="A239" s="141">
        <v>238</v>
      </c>
      <c r="B239" s="143" t="s">
        <v>323</v>
      </c>
      <c r="C239" s="143" t="s">
        <v>324</v>
      </c>
      <c r="D239" s="143" t="s">
        <v>103</v>
      </c>
      <c r="E239" s="143" t="s">
        <v>325</v>
      </c>
      <c r="F239" s="143" t="s">
        <v>326</v>
      </c>
      <c r="G239" s="143" t="s">
        <v>5875</v>
      </c>
    </row>
    <row r="240" spans="1:7" x14ac:dyDescent="0.25">
      <c r="A240" s="141">
        <v>239</v>
      </c>
      <c r="B240" s="143" t="s">
        <v>6105</v>
      </c>
      <c r="C240" s="143" t="s">
        <v>6106</v>
      </c>
      <c r="D240" s="143" t="s">
        <v>69</v>
      </c>
      <c r="E240" s="143" t="s">
        <v>352</v>
      </c>
      <c r="F240" s="143" t="s">
        <v>841</v>
      </c>
      <c r="G240" s="143" t="s">
        <v>11062</v>
      </c>
    </row>
    <row r="241" spans="1:7" x14ac:dyDescent="0.25">
      <c r="A241" s="141">
        <v>240</v>
      </c>
      <c r="B241" s="143" t="s">
        <v>327</v>
      </c>
      <c r="C241" s="143" t="s">
        <v>328</v>
      </c>
      <c r="D241" s="143" t="s">
        <v>91</v>
      </c>
      <c r="E241" s="143" t="s">
        <v>165</v>
      </c>
      <c r="F241" s="143" t="s">
        <v>71</v>
      </c>
      <c r="G241" s="143" t="s">
        <v>5875</v>
      </c>
    </row>
    <row r="242" spans="1:7" x14ac:dyDescent="0.25">
      <c r="A242" s="141">
        <v>241</v>
      </c>
      <c r="B242" s="143" t="s">
        <v>6107</v>
      </c>
      <c r="C242" s="143" t="s">
        <v>6108</v>
      </c>
      <c r="D242" s="143" t="s">
        <v>119</v>
      </c>
      <c r="E242" s="143" t="s">
        <v>239</v>
      </c>
      <c r="F242" s="143" t="s">
        <v>71</v>
      </c>
      <c r="G242" s="143" t="s">
        <v>11062</v>
      </c>
    </row>
    <row r="243" spans="1:7" x14ac:dyDescent="0.25">
      <c r="A243" s="141">
        <v>242</v>
      </c>
      <c r="B243" s="143" t="s">
        <v>6109</v>
      </c>
      <c r="C243" s="143" t="s">
        <v>6110</v>
      </c>
      <c r="D243" s="143" t="s">
        <v>119</v>
      </c>
      <c r="E243" s="143" t="s">
        <v>239</v>
      </c>
      <c r="F243" s="143" t="s">
        <v>71</v>
      </c>
      <c r="G243" s="143" t="s">
        <v>11062</v>
      </c>
    </row>
    <row r="244" spans="1:7" x14ac:dyDescent="0.25">
      <c r="A244" s="141">
        <v>243</v>
      </c>
      <c r="B244" s="143" t="s">
        <v>329</v>
      </c>
      <c r="C244" s="143" t="s">
        <v>330</v>
      </c>
      <c r="D244" s="143" t="s">
        <v>74</v>
      </c>
      <c r="E244" s="143" t="s">
        <v>331</v>
      </c>
      <c r="F244" s="143" t="s">
        <v>71</v>
      </c>
      <c r="G244" s="143" t="s">
        <v>5875</v>
      </c>
    </row>
    <row r="245" spans="1:7" x14ac:dyDescent="0.25">
      <c r="A245" s="141">
        <v>244</v>
      </c>
      <c r="B245" s="143" t="s">
        <v>332</v>
      </c>
      <c r="C245" s="143" t="s">
        <v>333</v>
      </c>
      <c r="D245" s="143" t="s">
        <v>78</v>
      </c>
      <c r="E245" s="143" t="s">
        <v>113</v>
      </c>
      <c r="F245" s="143" t="s">
        <v>71</v>
      </c>
      <c r="G245" s="143" t="s">
        <v>5875</v>
      </c>
    </row>
    <row r="246" spans="1:7" x14ac:dyDescent="0.25">
      <c r="A246" s="141">
        <v>245</v>
      </c>
      <c r="B246" s="143" t="s">
        <v>6111</v>
      </c>
      <c r="C246" s="143" t="s">
        <v>6112</v>
      </c>
      <c r="D246" s="143" t="s">
        <v>119</v>
      </c>
      <c r="E246" s="143" t="s">
        <v>1245</v>
      </c>
      <c r="F246" s="143" t="s">
        <v>71</v>
      </c>
      <c r="G246" s="143" t="s">
        <v>11062</v>
      </c>
    </row>
    <row r="247" spans="1:7" x14ac:dyDescent="0.25">
      <c r="A247" s="141">
        <v>246</v>
      </c>
      <c r="B247" s="143" t="s">
        <v>6113</v>
      </c>
      <c r="C247" s="143" t="s">
        <v>6114</v>
      </c>
      <c r="D247" s="143" t="s">
        <v>119</v>
      </c>
      <c r="E247" s="143" t="s">
        <v>5897</v>
      </c>
      <c r="F247" s="143" t="s">
        <v>71</v>
      </c>
      <c r="G247" s="143" t="s">
        <v>11062</v>
      </c>
    </row>
    <row r="248" spans="1:7" x14ac:dyDescent="0.25">
      <c r="A248" s="141">
        <v>247</v>
      </c>
      <c r="B248" s="143" t="s">
        <v>12118</v>
      </c>
      <c r="C248" s="143" t="s">
        <v>12119</v>
      </c>
      <c r="D248" s="143" t="s">
        <v>69</v>
      </c>
      <c r="E248" s="143" t="s">
        <v>1237</v>
      </c>
      <c r="F248" s="143" t="s">
        <v>142</v>
      </c>
      <c r="G248" s="143" t="s">
        <v>11062</v>
      </c>
    </row>
    <row r="249" spans="1:7" x14ac:dyDescent="0.25">
      <c r="A249" s="141">
        <v>248</v>
      </c>
      <c r="B249" s="143" t="s">
        <v>6115</v>
      </c>
      <c r="C249" s="143" t="s">
        <v>6116</v>
      </c>
      <c r="D249" s="143" t="s">
        <v>69</v>
      </c>
      <c r="E249" s="143" t="s">
        <v>453</v>
      </c>
      <c r="F249" s="143" t="s">
        <v>71</v>
      </c>
      <c r="G249" s="143" t="s">
        <v>11062</v>
      </c>
    </row>
    <row r="250" spans="1:7" x14ac:dyDescent="0.25">
      <c r="A250" s="141">
        <v>249</v>
      </c>
      <c r="B250" s="143" t="s">
        <v>30</v>
      </c>
      <c r="C250" s="143" t="s">
        <v>334</v>
      </c>
      <c r="D250" s="143" t="s">
        <v>91</v>
      </c>
      <c r="E250" s="143" t="s">
        <v>335</v>
      </c>
      <c r="F250" s="143" t="s">
        <v>71</v>
      </c>
      <c r="G250" s="143" t="s">
        <v>5875</v>
      </c>
    </row>
    <row r="251" spans="1:7" x14ac:dyDescent="0.25">
      <c r="A251" s="141">
        <v>250</v>
      </c>
      <c r="B251" s="143" t="s">
        <v>12120</v>
      </c>
      <c r="C251" s="143" t="s">
        <v>12121</v>
      </c>
      <c r="D251" s="143" t="s">
        <v>78</v>
      </c>
      <c r="E251" s="143" t="s">
        <v>796</v>
      </c>
      <c r="F251" s="143" t="s">
        <v>142</v>
      </c>
      <c r="G251" s="143" t="s">
        <v>5875</v>
      </c>
    </row>
    <row r="252" spans="1:7" x14ac:dyDescent="0.25">
      <c r="A252" s="141">
        <v>251</v>
      </c>
      <c r="B252" s="143" t="s">
        <v>6117</v>
      </c>
      <c r="C252" s="143" t="s">
        <v>6118</v>
      </c>
      <c r="D252" s="143" t="s">
        <v>69</v>
      </c>
      <c r="E252" s="143" t="s">
        <v>2042</v>
      </c>
      <c r="F252" s="143" t="s">
        <v>71</v>
      </c>
      <c r="G252" s="143" t="s">
        <v>11062</v>
      </c>
    </row>
    <row r="253" spans="1:7" x14ac:dyDescent="0.25">
      <c r="A253" s="141">
        <v>252</v>
      </c>
      <c r="B253" s="143" t="s">
        <v>12122</v>
      </c>
      <c r="C253" s="143" t="s">
        <v>12123</v>
      </c>
      <c r="D253" s="143" t="s">
        <v>74</v>
      </c>
      <c r="E253" s="143" t="s">
        <v>331</v>
      </c>
      <c r="F253" s="143" t="s">
        <v>142</v>
      </c>
      <c r="G253" s="143" t="s">
        <v>11062</v>
      </c>
    </row>
    <row r="254" spans="1:7" x14ac:dyDescent="0.25">
      <c r="A254" s="141">
        <v>253</v>
      </c>
      <c r="B254" s="143" t="s">
        <v>6119</v>
      </c>
      <c r="C254" s="143" t="s">
        <v>6120</v>
      </c>
      <c r="D254" s="143" t="s">
        <v>78</v>
      </c>
      <c r="E254" s="143" t="s">
        <v>998</v>
      </c>
      <c r="F254" s="143" t="s">
        <v>142</v>
      </c>
      <c r="G254" s="143" t="s">
        <v>11062</v>
      </c>
    </row>
    <row r="255" spans="1:7" x14ac:dyDescent="0.25">
      <c r="A255" s="141">
        <v>254</v>
      </c>
      <c r="B255" s="143" t="s">
        <v>336</v>
      </c>
      <c r="C255" s="143" t="s">
        <v>12124</v>
      </c>
      <c r="D255" s="143" t="s">
        <v>69</v>
      </c>
      <c r="E255" s="143" t="s">
        <v>168</v>
      </c>
      <c r="F255" s="143" t="s">
        <v>71</v>
      </c>
      <c r="G255" s="143" t="s">
        <v>5875</v>
      </c>
    </row>
    <row r="256" spans="1:7" x14ac:dyDescent="0.25">
      <c r="A256" s="141">
        <v>255</v>
      </c>
      <c r="B256" s="143" t="s">
        <v>337</v>
      </c>
      <c r="C256" s="143" t="s">
        <v>338</v>
      </c>
      <c r="D256" s="143" t="s">
        <v>95</v>
      </c>
      <c r="E256" s="143" t="s">
        <v>96</v>
      </c>
      <c r="F256" s="143" t="s">
        <v>71</v>
      </c>
      <c r="G256" s="143" t="s">
        <v>5875</v>
      </c>
    </row>
    <row r="257" spans="1:7" x14ac:dyDescent="0.25">
      <c r="A257" s="141">
        <v>256</v>
      </c>
      <c r="B257" s="143" t="s">
        <v>6121</v>
      </c>
      <c r="C257" s="143" t="s">
        <v>6122</v>
      </c>
      <c r="D257" s="143" t="s">
        <v>119</v>
      </c>
      <c r="E257" s="143" t="s">
        <v>1057</v>
      </c>
      <c r="F257" s="143" t="s">
        <v>71</v>
      </c>
      <c r="G257" s="143" t="s">
        <v>11062</v>
      </c>
    </row>
    <row r="258" spans="1:7" x14ac:dyDescent="0.25">
      <c r="A258" s="141">
        <v>257</v>
      </c>
      <c r="B258" s="143" t="s">
        <v>339</v>
      </c>
      <c r="C258" s="143" t="s">
        <v>340</v>
      </c>
      <c r="D258" s="143" t="s">
        <v>91</v>
      </c>
      <c r="E258" s="143" t="s">
        <v>92</v>
      </c>
      <c r="F258" s="143" t="s">
        <v>71</v>
      </c>
      <c r="G258" s="143" t="s">
        <v>5875</v>
      </c>
    </row>
    <row r="259" spans="1:7" x14ac:dyDescent="0.25">
      <c r="A259" s="141">
        <v>258</v>
      </c>
      <c r="B259" s="143" t="s">
        <v>6123</v>
      </c>
      <c r="C259" s="143" t="s">
        <v>6124</v>
      </c>
      <c r="D259" s="143" t="s">
        <v>119</v>
      </c>
      <c r="E259" s="143" t="s">
        <v>371</v>
      </c>
      <c r="F259" s="143" t="s">
        <v>71</v>
      </c>
      <c r="G259" s="143" t="s">
        <v>11062</v>
      </c>
    </row>
    <row r="260" spans="1:7" x14ac:dyDescent="0.25">
      <c r="A260" s="141">
        <v>259</v>
      </c>
      <c r="B260" s="143" t="s">
        <v>6125</v>
      </c>
      <c r="C260" s="143" t="s">
        <v>6126</v>
      </c>
      <c r="D260" s="143" t="s">
        <v>91</v>
      </c>
      <c r="E260" s="143" t="s">
        <v>219</v>
      </c>
      <c r="F260" s="143" t="s">
        <v>71</v>
      </c>
      <c r="G260" s="143" t="s">
        <v>11062</v>
      </c>
    </row>
    <row r="261" spans="1:7" x14ac:dyDescent="0.25">
      <c r="A261" s="141">
        <v>260</v>
      </c>
      <c r="B261" s="143" t="s">
        <v>13782</v>
      </c>
      <c r="C261" s="143" t="s">
        <v>13783</v>
      </c>
      <c r="D261" s="143" t="s">
        <v>78</v>
      </c>
      <c r="E261" s="143" t="s">
        <v>1220</v>
      </c>
      <c r="F261" s="143" t="s">
        <v>71</v>
      </c>
      <c r="G261" s="143" t="s">
        <v>11062</v>
      </c>
    </row>
    <row r="262" spans="1:7" x14ac:dyDescent="0.25">
      <c r="A262" s="141">
        <v>261</v>
      </c>
      <c r="B262" s="143" t="s">
        <v>6127</v>
      </c>
      <c r="C262" s="143" t="s">
        <v>6128</v>
      </c>
      <c r="D262" s="143" t="s">
        <v>78</v>
      </c>
      <c r="E262" s="143" t="s">
        <v>113</v>
      </c>
      <c r="F262" s="143" t="s">
        <v>71</v>
      </c>
      <c r="G262" s="143" t="s">
        <v>11062</v>
      </c>
    </row>
    <row r="263" spans="1:7" x14ac:dyDescent="0.25">
      <c r="A263" s="141">
        <v>262</v>
      </c>
      <c r="B263" s="143" t="s">
        <v>12125</v>
      </c>
      <c r="C263" s="143" t="s">
        <v>12126</v>
      </c>
      <c r="D263" s="143" t="s">
        <v>91</v>
      </c>
      <c r="E263" s="143" t="s">
        <v>181</v>
      </c>
      <c r="F263" s="143" t="s">
        <v>71</v>
      </c>
      <c r="G263" s="143" t="s">
        <v>5875</v>
      </c>
    </row>
    <row r="264" spans="1:7" x14ac:dyDescent="0.25">
      <c r="A264" s="141">
        <v>263</v>
      </c>
      <c r="B264" s="143" t="s">
        <v>6129</v>
      </c>
      <c r="C264" s="143" t="s">
        <v>6130</v>
      </c>
      <c r="D264" s="143" t="s">
        <v>69</v>
      </c>
      <c r="E264" s="143" t="s">
        <v>2042</v>
      </c>
      <c r="F264" s="143" t="s">
        <v>71</v>
      </c>
      <c r="G264" s="143" t="s">
        <v>11062</v>
      </c>
    </row>
    <row r="265" spans="1:7" x14ac:dyDescent="0.25">
      <c r="A265" s="141">
        <v>264</v>
      </c>
      <c r="B265" s="143" t="s">
        <v>6131</v>
      </c>
      <c r="C265" s="143" t="s">
        <v>6132</v>
      </c>
      <c r="D265" s="143" t="s">
        <v>119</v>
      </c>
      <c r="E265" s="143" t="s">
        <v>371</v>
      </c>
      <c r="F265" s="143" t="s">
        <v>71</v>
      </c>
      <c r="G265" s="143" t="s">
        <v>11062</v>
      </c>
    </row>
    <row r="266" spans="1:7" x14ac:dyDescent="0.25">
      <c r="A266" s="141">
        <v>265</v>
      </c>
      <c r="B266" s="143" t="s">
        <v>12127</v>
      </c>
      <c r="C266" s="143" t="s">
        <v>12128</v>
      </c>
      <c r="D266" s="143" t="s">
        <v>91</v>
      </c>
      <c r="E266" s="143" t="s">
        <v>181</v>
      </c>
      <c r="F266" s="143" t="s">
        <v>71</v>
      </c>
      <c r="G266" s="143" t="s">
        <v>5875</v>
      </c>
    </row>
    <row r="267" spans="1:7" x14ac:dyDescent="0.25">
      <c r="A267" s="141">
        <v>266</v>
      </c>
      <c r="B267" s="143" t="s">
        <v>6133</v>
      </c>
      <c r="C267" s="143" t="s">
        <v>6134</v>
      </c>
      <c r="D267" s="143" t="s">
        <v>119</v>
      </c>
      <c r="E267" s="143" t="s">
        <v>1245</v>
      </c>
      <c r="F267" s="143" t="s">
        <v>71</v>
      </c>
      <c r="G267" s="143" t="s">
        <v>11062</v>
      </c>
    </row>
    <row r="268" spans="1:7" x14ac:dyDescent="0.25">
      <c r="A268" s="141">
        <v>267</v>
      </c>
      <c r="B268" s="143" t="s">
        <v>341</v>
      </c>
      <c r="C268" s="143" t="s">
        <v>342</v>
      </c>
      <c r="D268" s="143" t="s">
        <v>95</v>
      </c>
      <c r="E268" s="143" t="s">
        <v>158</v>
      </c>
      <c r="F268" s="143" t="s">
        <v>71</v>
      </c>
      <c r="G268" s="143" t="s">
        <v>5875</v>
      </c>
    </row>
    <row r="269" spans="1:7" x14ac:dyDescent="0.25">
      <c r="A269" s="141">
        <v>268</v>
      </c>
      <c r="B269" s="143" t="s">
        <v>6135</v>
      </c>
      <c r="C269" s="143" t="s">
        <v>6136</v>
      </c>
      <c r="D269" s="143" t="s">
        <v>91</v>
      </c>
      <c r="E269" s="143" t="s">
        <v>576</v>
      </c>
      <c r="F269" s="143" t="s">
        <v>71</v>
      </c>
      <c r="G269" s="143" t="s">
        <v>11062</v>
      </c>
    </row>
    <row r="270" spans="1:7" x14ac:dyDescent="0.25">
      <c r="A270" s="141">
        <v>269</v>
      </c>
      <c r="B270" s="143" t="s">
        <v>6137</v>
      </c>
      <c r="C270" s="143" t="s">
        <v>6138</v>
      </c>
      <c r="D270" s="143" t="s">
        <v>69</v>
      </c>
      <c r="E270" s="143" t="s">
        <v>70</v>
      </c>
      <c r="F270" s="143" t="s">
        <v>71</v>
      </c>
      <c r="G270" s="143" t="s">
        <v>11062</v>
      </c>
    </row>
    <row r="271" spans="1:7" x14ac:dyDescent="0.25">
      <c r="A271" s="141">
        <v>270</v>
      </c>
      <c r="B271" s="143" t="s">
        <v>343</v>
      </c>
      <c r="C271" s="143" t="s">
        <v>344</v>
      </c>
      <c r="D271" s="143" t="s">
        <v>91</v>
      </c>
      <c r="E271" s="143" t="s">
        <v>92</v>
      </c>
      <c r="F271" s="143" t="s">
        <v>71</v>
      </c>
      <c r="G271" s="143" t="s">
        <v>5875</v>
      </c>
    </row>
    <row r="272" spans="1:7" x14ac:dyDescent="0.25">
      <c r="A272" s="141">
        <v>271</v>
      </c>
      <c r="B272" s="143" t="s">
        <v>6139</v>
      </c>
      <c r="C272" s="143" t="s">
        <v>6140</v>
      </c>
      <c r="D272" s="143" t="s">
        <v>91</v>
      </c>
      <c r="E272" s="143" t="s">
        <v>135</v>
      </c>
      <c r="F272" s="143" t="s">
        <v>71</v>
      </c>
      <c r="G272" s="143" t="s">
        <v>11062</v>
      </c>
    </row>
    <row r="273" spans="1:7" x14ac:dyDescent="0.25">
      <c r="A273" s="141">
        <v>272</v>
      </c>
      <c r="B273" s="143" t="s">
        <v>6141</v>
      </c>
      <c r="C273" s="143" t="s">
        <v>6142</v>
      </c>
      <c r="D273" s="143" t="s">
        <v>91</v>
      </c>
      <c r="E273" s="143" t="s">
        <v>3051</v>
      </c>
      <c r="F273" s="143" t="s">
        <v>71</v>
      </c>
      <c r="G273" s="143" t="s">
        <v>11062</v>
      </c>
    </row>
    <row r="274" spans="1:7" x14ac:dyDescent="0.25">
      <c r="A274" s="141">
        <v>273</v>
      </c>
      <c r="B274" s="143" t="s">
        <v>345</v>
      </c>
      <c r="C274" s="143" t="s">
        <v>346</v>
      </c>
      <c r="D274" s="143" t="s">
        <v>78</v>
      </c>
      <c r="E274" s="143" t="s">
        <v>347</v>
      </c>
      <c r="F274" s="143" t="s">
        <v>71</v>
      </c>
      <c r="G274" s="143" t="s">
        <v>5875</v>
      </c>
    </row>
    <row r="275" spans="1:7" x14ac:dyDescent="0.25">
      <c r="A275" s="141">
        <v>274</v>
      </c>
      <c r="B275" s="143" t="s">
        <v>6143</v>
      </c>
      <c r="C275" s="143" t="s">
        <v>6144</v>
      </c>
      <c r="D275" s="143" t="s">
        <v>91</v>
      </c>
      <c r="E275" s="143" t="s">
        <v>786</v>
      </c>
      <c r="F275" s="143" t="s">
        <v>71</v>
      </c>
      <c r="G275" s="143" t="s">
        <v>11062</v>
      </c>
    </row>
    <row r="276" spans="1:7" x14ac:dyDescent="0.25">
      <c r="A276" s="141">
        <v>275</v>
      </c>
      <c r="B276" s="143" t="s">
        <v>12129</v>
      </c>
      <c r="C276" s="143" t="s">
        <v>12130</v>
      </c>
      <c r="D276" s="143" t="s">
        <v>95</v>
      </c>
      <c r="E276" s="143" t="s">
        <v>96</v>
      </c>
      <c r="F276" s="143" t="s">
        <v>71</v>
      </c>
      <c r="G276" s="143" t="s">
        <v>5875</v>
      </c>
    </row>
    <row r="277" spans="1:7" x14ac:dyDescent="0.25">
      <c r="A277" s="141">
        <v>276</v>
      </c>
      <c r="B277" s="143" t="s">
        <v>6145</v>
      </c>
      <c r="C277" s="143" t="s">
        <v>6146</v>
      </c>
      <c r="D277" s="143" t="s">
        <v>78</v>
      </c>
      <c r="E277" s="143" t="s">
        <v>413</v>
      </c>
      <c r="F277" s="143" t="s">
        <v>71</v>
      </c>
      <c r="G277" s="143" t="s">
        <v>11062</v>
      </c>
    </row>
    <row r="278" spans="1:7" x14ac:dyDescent="0.25">
      <c r="A278" s="141">
        <v>277</v>
      </c>
      <c r="B278" s="143" t="s">
        <v>6147</v>
      </c>
      <c r="C278" s="143" t="s">
        <v>6148</v>
      </c>
      <c r="D278" s="143" t="s">
        <v>119</v>
      </c>
      <c r="E278" s="143" t="s">
        <v>239</v>
      </c>
      <c r="F278" s="143" t="s">
        <v>155</v>
      </c>
      <c r="G278" s="143" t="s">
        <v>11062</v>
      </c>
    </row>
    <row r="279" spans="1:7" x14ac:dyDescent="0.25">
      <c r="A279" s="141">
        <v>278</v>
      </c>
      <c r="B279" s="143" t="s">
        <v>13784</v>
      </c>
      <c r="C279" s="143" t="s">
        <v>13785</v>
      </c>
      <c r="D279" s="143" t="s">
        <v>119</v>
      </c>
      <c r="E279" s="143" t="s">
        <v>371</v>
      </c>
      <c r="F279" s="143" t="s">
        <v>71</v>
      </c>
      <c r="G279" s="143" t="s">
        <v>11062</v>
      </c>
    </row>
    <row r="280" spans="1:7" x14ac:dyDescent="0.25">
      <c r="A280" s="141">
        <v>279</v>
      </c>
      <c r="B280" s="143" t="s">
        <v>11093</v>
      </c>
      <c r="C280" s="143" t="s">
        <v>11094</v>
      </c>
      <c r="D280" s="143" t="s">
        <v>119</v>
      </c>
      <c r="E280" s="143" t="s">
        <v>1630</v>
      </c>
      <c r="F280" s="143" t="s">
        <v>71</v>
      </c>
      <c r="G280" s="143" t="s">
        <v>11955</v>
      </c>
    </row>
    <row r="281" spans="1:7" x14ac:dyDescent="0.25">
      <c r="A281" s="141">
        <v>280</v>
      </c>
      <c r="B281" s="143" t="s">
        <v>6149</v>
      </c>
      <c r="C281" s="143" t="s">
        <v>6150</v>
      </c>
      <c r="D281" s="143" t="s">
        <v>69</v>
      </c>
      <c r="E281" s="143" t="s">
        <v>402</v>
      </c>
      <c r="F281" s="143" t="s">
        <v>71</v>
      </c>
      <c r="G281" s="143" t="s">
        <v>11062</v>
      </c>
    </row>
    <row r="282" spans="1:7" x14ac:dyDescent="0.25">
      <c r="A282" s="141">
        <v>281</v>
      </c>
      <c r="B282" s="143" t="s">
        <v>6151</v>
      </c>
      <c r="C282" s="143" t="s">
        <v>6152</v>
      </c>
      <c r="D282" s="143" t="s">
        <v>91</v>
      </c>
      <c r="E282" s="143" t="s">
        <v>135</v>
      </c>
      <c r="F282" s="143" t="s">
        <v>71</v>
      </c>
      <c r="G282" s="143" t="s">
        <v>11062</v>
      </c>
    </row>
    <row r="283" spans="1:7" x14ac:dyDescent="0.25">
      <c r="A283" s="141">
        <v>282</v>
      </c>
      <c r="B283" s="143" t="s">
        <v>6153</v>
      </c>
      <c r="C283" s="143" t="s">
        <v>6154</v>
      </c>
      <c r="D283" s="143" t="s">
        <v>119</v>
      </c>
      <c r="E283" s="143" t="s">
        <v>1344</v>
      </c>
      <c r="F283" s="143" t="s">
        <v>71</v>
      </c>
      <c r="G283" s="143" t="s">
        <v>11062</v>
      </c>
    </row>
    <row r="284" spans="1:7" x14ac:dyDescent="0.25">
      <c r="A284" s="141">
        <v>283</v>
      </c>
      <c r="B284" s="143" t="s">
        <v>6155</v>
      </c>
      <c r="C284" s="143" t="s">
        <v>6156</v>
      </c>
      <c r="D284" s="143" t="s">
        <v>69</v>
      </c>
      <c r="E284" s="143" t="s">
        <v>1237</v>
      </c>
      <c r="F284" s="143" t="s">
        <v>71</v>
      </c>
      <c r="G284" s="143" t="s">
        <v>11062</v>
      </c>
    </row>
    <row r="285" spans="1:7" x14ac:dyDescent="0.25">
      <c r="A285" s="141">
        <v>284</v>
      </c>
      <c r="B285" s="143" t="s">
        <v>348</v>
      </c>
      <c r="C285" s="143" t="s">
        <v>349</v>
      </c>
      <c r="D285" s="143" t="s">
        <v>69</v>
      </c>
      <c r="E285" s="143" t="s">
        <v>126</v>
      </c>
      <c r="F285" s="143" t="s">
        <v>71</v>
      </c>
      <c r="G285" s="143" t="s">
        <v>5875</v>
      </c>
    </row>
    <row r="286" spans="1:7" x14ac:dyDescent="0.25">
      <c r="A286" s="141">
        <v>285</v>
      </c>
      <c r="B286" s="143" t="s">
        <v>6157</v>
      </c>
      <c r="C286" s="143" t="s">
        <v>6158</v>
      </c>
      <c r="D286" s="143" t="s">
        <v>91</v>
      </c>
      <c r="E286" s="143" t="s">
        <v>308</v>
      </c>
      <c r="F286" s="143" t="s">
        <v>71</v>
      </c>
      <c r="G286" s="143" t="s">
        <v>11062</v>
      </c>
    </row>
    <row r="287" spans="1:7" x14ac:dyDescent="0.25">
      <c r="A287" s="141">
        <v>286</v>
      </c>
      <c r="B287" s="143" t="s">
        <v>6159</v>
      </c>
      <c r="C287" s="143" t="s">
        <v>6160</v>
      </c>
      <c r="D287" s="143" t="s">
        <v>91</v>
      </c>
      <c r="E287" s="143" t="s">
        <v>3051</v>
      </c>
      <c r="F287" s="143" t="s">
        <v>71</v>
      </c>
      <c r="G287" s="143" t="s">
        <v>11062</v>
      </c>
    </row>
    <row r="288" spans="1:7" x14ac:dyDescent="0.25">
      <c r="A288" s="141">
        <v>287</v>
      </c>
      <c r="B288" s="143" t="s">
        <v>6161</v>
      </c>
      <c r="C288" s="143" t="s">
        <v>6162</v>
      </c>
      <c r="D288" s="143" t="s">
        <v>103</v>
      </c>
      <c r="E288" s="143" t="s">
        <v>1263</v>
      </c>
      <c r="F288" s="143" t="s">
        <v>71</v>
      </c>
      <c r="G288" s="143" t="s">
        <v>11062</v>
      </c>
    </row>
    <row r="289" spans="1:7" x14ac:dyDescent="0.25">
      <c r="A289" s="141">
        <v>288</v>
      </c>
      <c r="B289" s="143" t="s">
        <v>6163</v>
      </c>
      <c r="C289" s="143" t="s">
        <v>6164</v>
      </c>
      <c r="D289" s="143" t="s">
        <v>95</v>
      </c>
      <c r="E289" s="143" t="s">
        <v>1430</v>
      </c>
      <c r="F289" s="143" t="s">
        <v>71</v>
      </c>
      <c r="G289" s="143" t="s">
        <v>11062</v>
      </c>
    </row>
    <row r="290" spans="1:7" x14ac:dyDescent="0.25">
      <c r="A290" s="141">
        <v>289</v>
      </c>
      <c r="B290" s="143" t="s">
        <v>350</v>
      </c>
      <c r="C290" s="143" t="s">
        <v>351</v>
      </c>
      <c r="D290" s="143" t="s">
        <v>69</v>
      </c>
      <c r="E290" s="143" t="s">
        <v>352</v>
      </c>
      <c r="F290" s="143" t="s">
        <v>353</v>
      </c>
      <c r="G290" s="143" t="s">
        <v>5875</v>
      </c>
    </row>
    <row r="291" spans="1:7" x14ac:dyDescent="0.25">
      <c r="A291" s="141">
        <v>290</v>
      </c>
      <c r="B291" s="143" t="s">
        <v>6165</v>
      </c>
      <c r="C291" s="143" t="s">
        <v>6166</v>
      </c>
      <c r="D291" s="143" t="s">
        <v>78</v>
      </c>
      <c r="E291" s="143" t="s">
        <v>470</v>
      </c>
      <c r="F291" s="143" t="s">
        <v>71</v>
      </c>
      <c r="G291" s="143" t="s">
        <v>11062</v>
      </c>
    </row>
    <row r="292" spans="1:7" x14ac:dyDescent="0.25">
      <c r="A292" s="141">
        <v>291</v>
      </c>
      <c r="B292" s="143" t="s">
        <v>354</v>
      </c>
      <c r="C292" s="143" t="s">
        <v>355</v>
      </c>
      <c r="D292" s="143" t="s">
        <v>78</v>
      </c>
      <c r="E292" s="143" t="s">
        <v>107</v>
      </c>
      <c r="F292" s="143" t="s">
        <v>71</v>
      </c>
      <c r="G292" s="143" t="s">
        <v>5875</v>
      </c>
    </row>
    <row r="293" spans="1:7" x14ac:dyDescent="0.25">
      <c r="A293" s="141">
        <v>292</v>
      </c>
      <c r="B293" s="143" t="s">
        <v>6167</v>
      </c>
      <c r="C293" s="143" t="s">
        <v>6168</v>
      </c>
      <c r="D293" s="143" t="s">
        <v>69</v>
      </c>
      <c r="E293" s="143" t="s">
        <v>2042</v>
      </c>
      <c r="F293" s="143" t="s">
        <v>71</v>
      </c>
      <c r="G293" s="143" t="s">
        <v>11062</v>
      </c>
    </row>
    <row r="294" spans="1:7" x14ac:dyDescent="0.25">
      <c r="A294" s="141">
        <v>293</v>
      </c>
      <c r="B294" s="143" t="s">
        <v>6169</v>
      </c>
      <c r="C294" s="143" t="s">
        <v>6170</v>
      </c>
      <c r="D294" s="143" t="s">
        <v>91</v>
      </c>
      <c r="E294" s="143" t="s">
        <v>191</v>
      </c>
      <c r="F294" s="143" t="s">
        <v>71</v>
      </c>
      <c r="G294" s="143" t="s">
        <v>11062</v>
      </c>
    </row>
    <row r="295" spans="1:7" x14ac:dyDescent="0.25">
      <c r="A295" s="141">
        <v>294</v>
      </c>
      <c r="B295" s="143" t="s">
        <v>6171</v>
      </c>
      <c r="C295" s="143" t="s">
        <v>6172</v>
      </c>
      <c r="D295" s="143" t="s">
        <v>119</v>
      </c>
      <c r="E295" s="143" t="s">
        <v>1630</v>
      </c>
      <c r="F295" s="143" t="s">
        <v>71</v>
      </c>
      <c r="G295" s="143" t="s">
        <v>11062</v>
      </c>
    </row>
    <row r="296" spans="1:7" x14ac:dyDescent="0.25">
      <c r="A296" s="141">
        <v>295</v>
      </c>
      <c r="B296" s="143" t="s">
        <v>6173</v>
      </c>
      <c r="C296" s="143" t="s">
        <v>6174</v>
      </c>
      <c r="D296" s="143" t="s">
        <v>91</v>
      </c>
      <c r="E296" s="143" t="s">
        <v>576</v>
      </c>
      <c r="F296" s="143" t="s">
        <v>71</v>
      </c>
      <c r="G296" s="143" t="s">
        <v>11062</v>
      </c>
    </row>
    <row r="297" spans="1:7" x14ac:dyDescent="0.25">
      <c r="A297" s="141">
        <v>296</v>
      </c>
      <c r="B297" s="143" t="s">
        <v>6175</v>
      </c>
      <c r="C297" s="143" t="s">
        <v>6176</v>
      </c>
      <c r="D297" s="143" t="s">
        <v>103</v>
      </c>
      <c r="E297" s="143" t="s">
        <v>171</v>
      </c>
      <c r="F297" s="143" t="s">
        <v>71</v>
      </c>
      <c r="G297" s="143" t="s">
        <v>11062</v>
      </c>
    </row>
    <row r="298" spans="1:7" x14ac:dyDescent="0.25">
      <c r="A298" s="141">
        <v>297</v>
      </c>
      <c r="B298" s="143" t="s">
        <v>6177</v>
      </c>
      <c r="C298" s="143" t="s">
        <v>6178</v>
      </c>
      <c r="D298" s="143" t="s">
        <v>119</v>
      </c>
      <c r="E298" s="143" t="s">
        <v>371</v>
      </c>
      <c r="F298" s="143" t="s">
        <v>71</v>
      </c>
      <c r="G298" s="143" t="s">
        <v>11062</v>
      </c>
    </row>
    <row r="299" spans="1:7" x14ac:dyDescent="0.25">
      <c r="A299" s="141">
        <v>298</v>
      </c>
      <c r="B299" s="143" t="s">
        <v>6179</v>
      </c>
      <c r="C299" s="143" t="s">
        <v>6180</v>
      </c>
      <c r="D299" s="143" t="s">
        <v>69</v>
      </c>
      <c r="E299" s="143" t="s">
        <v>352</v>
      </c>
      <c r="F299" s="143" t="s">
        <v>71</v>
      </c>
      <c r="G299" s="143" t="s">
        <v>11062</v>
      </c>
    </row>
    <row r="300" spans="1:7" x14ac:dyDescent="0.25">
      <c r="A300" s="141">
        <v>299</v>
      </c>
      <c r="B300" s="143" t="s">
        <v>356</v>
      </c>
      <c r="C300" s="143" t="s">
        <v>357</v>
      </c>
      <c r="D300" s="143" t="s">
        <v>78</v>
      </c>
      <c r="E300" s="143" t="s">
        <v>199</v>
      </c>
      <c r="F300" s="143" t="s">
        <v>71</v>
      </c>
      <c r="G300" s="143" t="s">
        <v>5875</v>
      </c>
    </row>
    <row r="301" spans="1:7" x14ac:dyDescent="0.25">
      <c r="A301" s="141">
        <v>300</v>
      </c>
      <c r="B301" s="143" t="s">
        <v>6181</v>
      </c>
      <c r="C301" s="143" t="s">
        <v>6182</v>
      </c>
      <c r="D301" s="143" t="s">
        <v>119</v>
      </c>
      <c r="E301" s="143" t="s">
        <v>148</v>
      </c>
      <c r="F301" s="143" t="s">
        <v>71</v>
      </c>
      <c r="G301" s="143" t="s">
        <v>11062</v>
      </c>
    </row>
    <row r="302" spans="1:7" x14ac:dyDescent="0.25">
      <c r="A302" s="141">
        <v>301</v>
      </c>
      <c r="B302" s="143" t="s">
        <v>6183</v>
      </c>
      <c r="C302" s="143" t="s">
        <v>6184</v>
      </c>
      <c r="D302" s="143" t="s">
        <v>119</v>
      </c>
      <c r="E302" s="143" t="s">
        <v>148</v>
      </c>
      <c r="F302" s="143" t="s">
        <v>71</v>
      </c>
      <c r="G302" s="143" t="s">
        <v>11062</v>
      </c>
    </row>
    <row r="303" spans="1:7" x14ac:dyDescent="0.25">
      <c r="A303" s="141">
        <v>302</v>
      </c>
      <c r="B303" s="143" t="s">
        <v>358</v>
      </c>
      <c r="C303" s="143" t="s">
        <v>359</v>
      </c>
      <c r="D303" s="143" t="s">
        <v>91</v>
      </c>
      <c r="E303" s="143" t="s">
        <v>116</v>
      </c>
      <c r="F303" s="143" t="s">
        <v>71</v>
      </c>
      <c r="G303" s="143" t="s">
        <v>5875</v>
      </c>
    </row>
    <row r="304" spans="1:7" x14ac:dyDescent="0.25">
      <c r="A304" s="141">
        <v>303</v>
      </c>
      <c r="B304" s="143" t="s">
        <v>6185</v>
      </c>
      <c r="C304" s="143" t="s">
        <v>6186</v>
      </c>
      <c r="D304" s="143" t="s">
        <v>119</v>
      </c>
      <c r="E304" s="143" t="s">
        <v>371</v>
      </c>
      <c r="F304" s="143" t="s">
        <v>71</v>
      </c>
      <c r="G304" s="143" t="s">
        <v>11062</v>
      </c>
    </row>
    <row r="305" spans="1:7" x14ac:dyDescent="0.25">
      <c r="A305" s="141">
        <v>304</v>
      </c>
      <c r="B305" s="143" t="s">
        <v>6187</v>
      </c>
      <c r="C305" s="143" t="s">
        <v>6188</v>
      </c>
      <c r="D305" s="143" t="s">
        <v>69</v>
      </c>
      <c r="E305" s="143" t="s">
        <v>159</v>
      </c>
      <c r="F305" s="143" t="s">
        <v>71</v>
      </c>
      <c r="G305" s="143" t="s">
        <v>11062</v>
      </c>
    </row>
    <row r="306" spans="1:7" x14ac:dyDescent="0.25">
      <c r="A306" s="141">
        <v>305</v>
      </c>
      <c r="B306" s="143" t="s">
        <v>49</v>
      </c>
      <c r="C306" s="143" t="s">
        <v>360</v>
      </c>
      <c r="D306" s="143" t="s">
        <v>78</v>
      </c>
      <c r="E306" s="143" t="s">
        <v>199</v>
      </c>
      <c r="F306" s="143" t="s">
        <v>71</v>
      </c>
      <c r="G306" s="143" t="s">
        <v>5875</v>
      </c>
    </row>
    <row r="307" spans="1:7" x14ac:dyDescent="0.25">
      <c r="A307" s="141">
        <v>306</v>
      </c>
      <c r="B307" s="143" t="s">
        <v>6189</v>
      </c>
      <c r="C307" s="143" t="s">
        <v>6190</v>
      </c>
      <c r="D307" s="143" t="s">
        <v>91</v>
      </c>
      <c r="E307" s="143" t="s">
        <v>576</v>
      </c>
      <c r="F307" s="143" t="s">
        <v>71</v>
      </c>
      <c r="G307" s="143" t="s">
        <v>11062</v>
      </c>
    </row>
    <row r="308" spans="1:7" x14ac:dyDescent="0.25">
      <c r="A308" s="141">
        <v>307</v>
      </c>
      <c r="B308" s="143" t="s">
        <v>11095</v>
      </c>
      <c r="C308" s="143" t="s">
        <v>11096</v>
      </c>
      <c r="D308" s="143" t="s">
        <v>74</v>
      </c>
      <c r="E308" s="143" t="s">
        <v>145</v>
      </c>
      <c r="F308" s="143" t="s">
        <v>474</v>
      </c>
      <c r="G308" s="143" t="s">
        <v>11955</v>
      </c>
    </row>
    <row r="309" spans="1:7" x14ac:dyDescent="0.25">
      <c r="A309" s="141">
        <v>308</v>
      </c>
      <c r="B309" s="143" t="s">
        <v>6191</v>
      </c>
      <c r="C309" s="143" t="s">
        <v>6192</v>
      </c>
      <c r="D309" s="143" t="s">
        <v>119</v>
      </c>
      <c r="E309" s="143" t="s">
        <v>239</v>
      </c>
      <c r="F309" s="143" t="s">
        <v>88</v>
      </c>
      <c r="G309" s="143" t="s">
        <v>11062</v>
      </c>
    </row>
    <row r="310" spans="1:7" x14ac:dyDescent="0.25">
      <c r="A310" s="141">
        <v>309</v>
      </c>
      <c r="B310" s="143" t="s">
        <v>361</v>
      </c>
      <c r="C310" s="143" t="s">
        <v>362</v>
      </c>
      <c r="D310" s="143" t="s">
        <v>74</v>
      </c>
      <c r="E310" s="143" t="s">
        <v>145</v>
      </c>
      <c r="F310" s="143" t="s">
        <v>71</v>
      </c>
      <c r="G310" s="143" t="s">
        <v>5875</v>
      </c>
    </row>
    <row r="311" spans="1:7" x14ac:dyDescent="0.25">
      <c r="A311" s="141">
        <v>310</v>
      </c>
      <c r="B311" s="143" t="s">
        <v>6193</v>
      </c>
      <c r="C311" s="143" t="s">
        <v>6194</v>
      </c>
      <c r="D311" s="143" t="s">
        <v>69</v>
      </c>
      <c r="E311" s="143" t="s">
        <v>5349</v>
      </c>
      <c r="F311" s="143" t="s">
        <v>71</v>
      </c>
      <c r="G311" s="143" t="s">
        <v>11062</v>
      </c>
    </row>
    <row r="312" spans="1:7" x14ac:dyDescent="0.25">
      <c r="A312" s="141">
        <v>311</v>
      </c>
      <c r="B312" s="143" t="s">
        <v>6195</v>
      </c>
      <c r="C312" s="143" t="s">
        <v>6196</v>
      </c>
      <c r="D312" s="143" t="s">
        <v>69</v>
      </c>
      <c r="E312" s="143" t="s">
        <v>813</v>
      </c>
      <c r="F312" s="143" t="s">
        <v>71</v>
      </c>
      <c r="G312" s="143" t="s">
        <v>11062</v>
      </c>
    </row>
    <row r="313" spans="1:7" x14ac:dyDescent="0.25">
      <c r="A313" s="141">
        <v>312</v>
      </c>
      <c r="B313" s="143" t="s">
        <v>12131</v>
      </c>
      <c r="C313" s="143" t="s">
        <v>12132</v>
      </c>
      <c r="D313" s="143" t="s">
        <v>119</v>
      </c>
      <c r="E313" s="143" t="s">
        <v>120</v>
      </c>
      <c r="F313" s="143" t="s">
        <v>71</v>
      </c>
      <c r="G313" s="143" t="s">
        <v>11062</v>
      </c>
    </row>
    <row r="314" spans="1:7" x14ac:dyDescent="0.25">
      <c r="A314" s="141">
        <v>313</v>
      </c>
      <c r="B314" s="143" t="s">
        <v>6197</v>
      </c>
      <c r="C314" s="143" t="s">
        <v>6198</v>
      </c>
      <c r="D314" s="143" t="s">
        <v>69</v>
      </c>
      <c r="E314" s="143" t="s">
        <v>321</v>
      </c>
      <c r="F314" s="143" t="s">
        <v>71</v>
      </c>
      <c r="G314" s="143" t="s">
        <v>11062</v>
      </c>
    </row>
    <row r="315" spans="1:7" x14ac:dyDescent="0.25">
      <c r="A315" s="141">
        <v>314</v>
      </c>
      <c r="B315" s="143" t="s">
        <v>11097</v>
      </c>
      <c r="C315" s="143" t="s">
        <v>11098</v>
      </c>
      <c r="D315" s="143" t="s">
        <v>74</v>
      </c>
      <c r="E315" s="143" t="s">
        <v>129</v>
      </c>
      <c r="F315" s="143" t="s">
        <v>71</v>
      </c>
      <c r="G315" s="143" t="s">
        <v>11955</v>
      </c>
    </row>
    <row r="316" spans="1:7" x14ac:dyDescent="0.25">
      <c r="A316" s="141">
        <v>315</v>
      </c>
      <c r="B316" s="143" t="s">
        <v>363</v>
      </c>
      <c r="C316" s="143" t="s">
        <v>364</v>
      </c>
      <c r="D316" s="143" t="s">
        <v>78</v>
      </c>
      <c r="E316" s="143" t="s">
        <v>365</v>
      </c>
      <c r="F316" s="143" t="s">
        <v>366</v>
      </c>
      <c r="G316" s="143" t="s">
        <v>5875</v>
      </c>
    </row>
    <row r="317" spans="1:7" x14ac:dyDescent="0.25">
      <c r="A317" s="141">
        <v>316</v>
      </c>
      <c r="B317" s="143" t="s">
        <v>11099</v>
      </c>
      <c r="C317" s="143" t="s">
        <v>11100</v>
      </c>
      <c r="D317" s="143" t="s">
        <v>119</v>
      </c>
      <c r="E317" s="143" t="s">
        <v>371</v>
      </c>
      <c r="F317" s="143" t="s">
        <v>71</v>
      </c>
      <c r="G317" s="143" t="s">
        <v>11955</v>
      </c>
    </row>
    <row r="318" spans="1:7" x14ac:dyDescent="0.25">
      <c r="A318" s="141">
        <v>317</v>
      </c>
      <c r="B318" s="143" t="s">
        <v>367</v>
      </c>
      <c r="C318" s="143" t="s">
        <v>368</v>
      </c>
      <c r="D318" s="143" t="s">
        <v>91</v>
      </c>
      <c r="E318" s="143" t="s">
        <v>181</v>
      </c>
      <c r="F318" s="143" t="s">
        <v>71</v>
      </c>
      <c r="G318" s="143" t="s">
        <v>5875</v>
      </c>
    </row>
    <row r="319" spans="1:7" x14ac:dyDescent="0.25">
      <c r="A319" s="141">
        <v>318</v>
      </c>
      <c r="B319" s="143" t="s">
        <v>369</v>
      </c>
      <c r="C319" s="143" t="s">
        <v>370</v>
      </c>
      <c r="D319" s="143" t="s">
        <v>119</v>
      </c>
      <c r="E319" s="143" t="s">
        <v>371</v>
      </c>
      <c r="F319" s="143" t="s">
        <v>142</v>
      </c>
      <c r="G319" s="143" t="s">
        <v>5875</v>
      </c>
    </row>
    <row r="320" spans="1:7" x14ac:dyDescent="0.25">
      <c r="A320" s="141">
        <v>319</v>
      </c>
      <c r="B320" s="143" t="s">
        <v>373</v>
      </c>
      <c r="C320" s="143" t="s">
        <v>12133</v>
      </c>
      <c r="D320" s="143" t="s">
        <v>91</v>
      </c>
      <c r="E320" s="143" t="s">
        <v>227</v>
      </c>
      <c r="F320" s="143" t="s">
        <v>71</v>
      </c>
      <c r="G320" s="143" t="s">
        <v>5875</v>
      </c>
    </row>
    <row r="321" spans="1:7" x14ac:dyDescent="0.25">
      <c r="A321" s="141">
        <v>320</v>
      </c>
      <c r="B321" s="143" t="s">
        <v>374</v>
      </c>
      <c r="C321" s="143" t="s">
        <v>375</v>
      </c>
      <c r="D321" s="143" t="s">
        <v>103</v>
      </c>
      <c r="E321" s="143" t="s">
        <v>376</v>
      </c>
      <c r="F321" s="143" t="s">
        <v>71</v>
      </c>
      <c r="G321" s="143" t="s">
        <v>5875</v>
      </c>
    </row>
    <row r="322" spans="1:7" x14ac:dyDescent="0.25">
      <c r="A322" s="141">
        <v>321</v>
      </c>
      <c r="B322" s="143" t="s">
        <v>377</v>
      </c>
      <c r="C322" s="143" t="s">
        <v>378</v>
      </c>
      <c r="D322" s="143" t="s">
        <v>91</v>
      </c>
      <c r="E322" s="143" t="s">
        <v>181</v>
      </c>
      <c r="F322" s="143" t="s">
        <v>71</v>
      </c>
      <c r="G322" s="143" t="s">
        <v>5875</v>
      </c>
    </row>
    <row r="323" spans="1:7" x14ac:dyDescent="0.25">
      <c r="A323" s="141">
        <v>322</v>
      </c>
      <c r="B323" s="143" t="s">
        <v>12134</v>
      </c>
      <c r="C323" s="143" t="s">
        <v>12135</v>
      </c>
      <c r="D323" s="143" t="s">
        <v>69</v>
      </c>
      <c r="E323" s="143" t="s">
        <v>5915</v>
      </c>
      <c r="F323" s="143" t="s">
        <v>71</v>
      </c>
      <c r="G323" s="143" t="s">
        <v>5875</v>
      </c>
    </row>
    <row r="324" spans="1:7" x14ac:dyDescent="0.25">
      <c r="A324" s="141">
        <v>323</v>
      </c>
      <c r="B324" s="143" t="s">
        <v>379</v>
      </c>
      <c r="C324" s="143" t="s">
        <v>380</v>
      </c>
      <c r="D324" s="143" t="s">
        <v>91</v>
      </c>
      <c r="E324" s="143" t="s">
        <v>181</v>
      </c>
      <c r="F324" s="143" t="s">
        <v>71</v>
      </c>
      <c r="G324" s="143" t="s">
        <v>5875</v>
      </c>
    </row>
    <row r="325" spans="1:7" x14ac:dyDescent="0.25">
      <c r="A325" s="141">
        <v>324</v>
      </c>
      <c r="B325" s="143" t="s">
        <v>12136</v>
      </c>
      <c r="C325" s="143" t="s">
        <v>372</v>
      </c>
      <c r="D325" s="143" t="s">
        <v>91</v>
      </c>
      <c r="E325" s="143" t="s">
        <v>291</v>
      </c>
      <c r="F325" s="143" t="s">
        <v>71</v>
      </c>
      <c r="G325" s="143" t="s">
        <v>5875</v>
      </c>
    </row>
    <row r="326" spans="1:7" x14ac:dyDescent="0.25">
      <c r="A326" s="141">
        <v>325</v>
      </c>
      <c r="B326" s="143" t="s">
        <v>6199</v>
      </c>
      <c r="C326" s="143" t="s">
        <v>6200</v>
      </c>
      <c r="D326" s="143" t="s">
        <v>95</v>
      </c>
      <c r="E326" s="143" t="s">
        <v>96</v>
      </c>
      <c r="F326" s="143" t="s">
        <v>71</v>
      </c>
      <c r="G326" s="143" t="s">
        <v>11062</v>
      </c>
    </row>
    <row r="327" spans="1:7" x14ac:dyDescent="0.25">
      <c r="A327" s="141">
        <v>326</v>
      </c>
      <c r="B327" s="143" t="s">
        <v>381</v>
      </c>
      <c r="C327" s="143" t="s">
        <v>382</v>
      </c>
      <c r="D327" s="143" t="s">
        <v>91</v>
      </c>
      <c r="E327" s="143" t="s">
        <v>181</v>
      </c>
      <c r="F327" s="143" t="s">
        <v>71</v>
      </c>
      <c r="G327" s="143" t="s">
        <v>5875</v>
      </c>
    </row>
    <row r="328" spans="1:7" x14ac:dyDescent="0.25">
      <c r="A328" s="141">
        <v>327</v>
      </c>
      <c r="B328" s="143" t="s">
        <v>383</v>
      </c>
      <c r="C328" s="143" t="s">
        <v>384</v>
      </c>
      <c r="D328" s="143" t="s">
        <v>95</v>
      </c>
      <c r="E328" s="143" t="s">
        <v>96</v>
      </c>
      <c r="F328" s="143" t="s">
        <v>71</v>
      </c>
      <c r="G328" s="143" t="s">
        <v>5875</v>
      </c>
    </row>
    <row r="329" spans="1:7" x14ac:dyDescent="0.25">
      <c r="A329" s="141">
        <v>328</v>
      </c>
      <c r="B329" s="143" t="s">
        <v>12137</v>
      </c>
      <c r="C329" s="143" t="s">
        <v>12138</v>
      </c>
      <c r="D329" s="143" t="s">
        <v>69</v>
      </c>
      <c r="E329" s="143" t="s">
        <v>3331</v>
      </c>
      <c r="F329" s="143" t="s">
        <v>242</v>
      </c>
      <c r="G329" s="143" t="s">
        <v>11062</v>
      </c>
    </row>
    <row r="330" spans="1:7" x14ac:dyDescent="0.25">
      <c r="A330" s="141">
        <v>329</v>
      </c>
      <c r="B330" s="143" t="s">
        <v>385</v>
      </c>
      <c r="C330" s="143" t="s">
        <v>386</v>
      </c>
      <c r="D330" s="143" t="s">
        <v>95</v>
      </c>
      <c r="E330" s="143" t="s">
        <v>387</v>
      </c>
      <c r="F330" s="143" t="s">
        <v>71</v>
      </c>
      <c r="G330" s="143" t="s">
        <v>5875</v>
      </c>
    </row>
    <row r="331" spans="1:7" x14ac:dyDescent="0.25">
      <c r="A331" s="141">
        <v>330</v>
      </c>
      <c r="B331" s="143" t="s">
        <v>388</v>
      </c>
      <c r="C331" s="143" t="s">
        <v>389</v>
      </c>
      <c r="D331" s="143" t="s">
        <v>74</v>
      </c>
      <c r="E331" s="143" t="s">
        <v>390</v>
      </c>
      <c r="F331" s="143" t="s">
        <v>71</v>
      </c>
      <c r="G331" s="143" t="s">
        <v>5875</v>
      </c>
    </row>
    <row r="332" spans="1:7" x14ac:dyDescent="0.25">
      <c r="A332" s="141">
        <v>331</v>
      </c>
      <c r="B332" s="143" t="s">
        <v>6201</v>
      </c>
      <c r="C332" s="143" t="s">
        <v>6202</v>
      </c>
      <c r="D332" s="143" t="s">
        <v>78</v>
      </c>
      <c r="E332" s="143" t="s">
        <v>113</v>
      </c>
      <c r="F332" s="143" t="s">
        <v>71</v>
      </c>
      <c r="G332" s="143" t="s">
        <v>11062</v>
      </c>
    </row>
    <row r="333" spans="1:7" x14ac:dyDescent="0.25">
      <c r="A333" s="141">
        <v>332</v>
      </c>
      <c r="B333" s="143" t="s">
        <v>6203</v>
      </c>
      <c r="C333" s="143" t="s">
        <v>6204</v>
      </c>
      <c r="D333" s="143" t="s">
        <v>74</v>
      </c>
      <c r="E333" s="143" t="s">
        <v>390</v>
      </c>
      <c r="F333" s="143" t="s">
        <v>71</v>
      </c>
      <c r="G333" s="143" t="s">
        <v>11062</v>
      </c>
    </row>
    <row r="334" spans="1:7" x14ac:dyDescent="0.25">
      <c r="A334" s="141">
        <v>333</v>
      </c>
      <c r="B334" s="143" t="s">
        <v>391</v>
      </c>
      <c r="C334" s="143" t="s">
        <v>392</v>
      </c>
      <c r="D334" s="143" t="s">
        <v>91</v>
      </c>
      <c r="E334" s="143" t="s">
        <v>393</v>
      </c>
      <c r="F334" s="143" t="s">
        <v>71</v>
      </c>
      <c r="G334" s="143" t="s">
        <v>5875</v>
      </c>
    </row>
    <row r="335" spans="1:7" x14ac:dyDescent="0.25">
      <c r="A335" s="141">
        <v>334</v>
      </c>
      <c r="B335" s="143" t="s">
        <v>394</v>
      </c>
      <c r="C335" s="143" t="s">
        <v>12139</v>
      </c>
      <c r="D335" s="143" t="s">
        <v>74</v>
      </c>
      <c r="E335" s="143" t="s">
        <v>390</v>
      </c>
      <c r="F335" s="143" t="s">
        <v>71</v>
      </c>
      <c r="G335" s="143" t="s">
        <v>5875</v>
      </c>
    </row>
    <row r="336" spans="1:7" x14ac:dyDescent="0.25">
      <c r="A336" s="141">
        <v>335</v>
      </c>
      <c r="B336" s="143" t="s">
        <v>395</v>
      </c>
      <c r="C336" s="143" t="s">
        <v>396</v>
      </c>
      <c r="D336" s="143" t="s">
        <v>74</v>
      </c>
      <c r="E336" s="143" t="s">
        <v>397</v>
      </c>
      <c r="F336" s="143" t="s">
        <v>71</v>
      </c>
      <c r="G336" s="143" t="s">
        <v>5875</v>
      </c>
    </row>
    <row r="337" spans="1:7" x14ac:dyDescent="0.25">
      <c r="A337" s="141">
        <v>336</v>
      </c>
      <c r="B337" s="143" t="s">
        <v>6205</v>
      </c>
      <c r="C337" s="143" t="s">
        <v>6206</v>
      </c>
      <c r="D337" s="143" t="s">
        <v>78</v>
      </c>
      <c r="E337" s="143" t="s">
        <v>113</v>
      </c>
      <c r="F337" s="143" t="s">
        <v>71</v>
      </c>
      <c r="G337" s="143" t="s">
        <v>11062</v>
      </c>
    </row>
    <row r="338" spans="1:7" x14ac:dyDescent="0.25">
      <c r="A338" s="141">
        <v>337</v>
      </c>
      <c r="B338" s="143" t="s">
        <v>398</v>
      </c>
      <c r="C338" s="143" t="s">
        <v>399</v>
      </c>
      <c r="D338" s="143" t="s">
        <v>91</v>
      </c>
      <c r="E338" s="143" t="s">
        <v>393</v>
      </c>
      <c r="F338" s="143" t="s">
        <v>71</v>
      </c>
      <c r="G338" s="143" t="s">
        <v>5875</v>
      </c>
    </row>
    <row r="339" spans="1:7" x14ac:dyDescent="0.25">
      <c r="A339" s="141">
        <v>338</v>
      </c>
      <c r="B339" s="143" t="s">
        <v>6207</v>
      </c>
      <c r="C339" s="143" t="s">
        <v>6208</v>
      </c>
      <c r="D339" s="143" t="s">
        <v>74</v>
      </c>
      <c r="E339" s="143" t="s">
        <v>551</v>
      </c>
      <c r="F339" s="143" t="s">
        <v>71</v>
      </c>
      <c r="G339" s="143" t="s">
        <v>11062</v>
      </c>
    </row>
    <row r="340" spans="1:7" x14ac:dyDescent="0.25">
      <c r="A340" s="141">
        <v>339</v>
      </c>
      <c r="B340" s="143" t="s">
        <v>400</v>
      </c>
      <c r="C340" s="143" t="s">
        <v>401</v>
      </c>
      <c r="D340" s="143" t="s">
        <v>69</v>
      </c>
      <c r="E340" s="143" t="s">
        <v>402</v>
      </c>
      <c r="F340" s="143" t="s">
        <v>71</v>
      </c>
      <c r="G340" s="143" t="s">
        <v>5875</v>
      </c>
    </row>
    <row r="341" spans="1:7" x14ac:dyDescent="0.25">
      <c r="A341" s="141">
        <v>340</v>
      </c>
      <c r="B341" s="143" t="s">
        <v>11101</v>
      </c>
      <c r="C341" s="143" t="s">
        <v>11102</v>
      </c>
      <c r="D341" s="143" t="s">
        <v>69</v>
      </c>
      <c r="E341" s="143" t="s">
        <v>2042</v>
      </c>
      <c r="F341" s="143" t="s">
        <v>71</v>
      </c>
      <c r="G341" s="143" t="s">
        <v>11955</v>
      </c>
    </row>
    <row r="342" spans="1:7" x14ac:dyDescent="0.25">
      <c r="A342" s="141">
        <v>341</v>
      </c>
      <c r="B342" s="143" t="s">
        <v>6209</v>
      </c>
      <c r="C342" s="143" t="s">
        <v>6210</v>
      </c>
      <c r="D342" s="143" t="s">
        <v>69</v>
      </c>
      <c r="E342" s="143" t="s">
        <v>321</v>
      </c>
      <c r="F342" s="143" t="s">
        <v>71</v>
      </c>
      <c r="G342" s="143" t="s">
        <v>11062</v>
      </c>
    </row>
    <row r="343" spans="1:7" x14ac:dyDescent="0.25">
      <c r="A343" s="141">
        <v>342</v>
      </c>
      <c r="B343" s="143" t="s">
        <v>403</v>
      </c>
      <c r="C343" s="143" t="s">
        <v>404</v>
      </c>
      <c r="D343" s="143" t="s">
        <v>74</v>
      </c>
      <c r="E343" s="143" t="s">
        <v>405</v>
      </c>
      <c r="F343" s="143" t="s">
        <v>71</v>
      </c>
      <c r="G343" s="143" t="s">
        <v>5875</v>
      </c>
    </row>
    <row r="344" spans="1:7" x14ac:dyDescent="0.25">
      <c r="A344" s="141">
        <v>343</v>
      </c>
      <c r="B344" s="143" t="s">
        <v>6211</v>
      </c>
      <c r="C344" s="143" t="s">
        <v>12140</v>
      </c>
      <c r="D344" s="143" t="s">
        <v>95</v>
      </c>
      <c r="E344" s="143" t="s">
        <v>158</v>
      </c>
      <c r="F344" s="143" t="s">
        <v>71</v>
      </c>
      <c r="G344" s="143" t="s">
        <v>11062</v>
      </c>
    </row>
    <row r="345" spans="1:7" x14ac:dyDescent="0.25">
      <c r="A345" s="141">
        <v>344</v>
      </c>
      <c r="B345" s="143" t="s">
        <v>6212</v>
      </c>
      <c r="C345" s="143" t="s">
        <v>6213</v>
      </c>
      <c r="D345" s="143" t="s">
        <v>78</v>
      </c>
      <c r="E345" s="143" t="s">
        <v>796</v>
      </c>
      <c r="F345" s="143" t="s">
        <v>71</v>
      </c>
      <c r="G345" s="143" t="s">
        <v>11062</v>
      </c>
    </row>
    <row r="346" spans="1:7" x14ac:dyDescent="0.25">
      <c r="A346" s="141">
        <v>345</v>
      </c>
      <c r="B346" s="143" t="s">
        <v>11103</v>
      </c>
      <c r="C346" s="143" t="s">
        <v>11104</v>
      </c>
      <c r="D346" s="143" t="s">
        <v>103</v>
      </c>
      <c r="E346" s="143" t="s">
        <v>1231</v>
      </c>
      <c r="F346" s="143" t="s">
        <v>71</v>
      </c>
      <c r="G346" s="143" t="s">
        <v>5875</v>
      </c>
    </row>
    <row r="347" spans="1:7" x14ac:dyDescent="0.25">
      <c r="A347" s="141">
        <v>346</v>
      </c>
      <c r="B347" s="143" t="s">
        <v>6214</v>
      </c>
      <c r="C347" s="143" t="s">
        <v>6215</v>
      </c>
      <c r="D347" s="143" t="s">
        <v>119</v>
      </c>
      <c r="E347" s="143" t="s">
        <v>120</v>
      </c>
      <c r="F347" s="143" t="s">
        <v>71</v>
      </c>
      <c r="G347" s="143" t="s">
        <v>11062</v>
      </c>
    </row>
    <row r="348" spans="1:7" x14ac:dyDescent="0.25">
      <c r="A348" s="141">
        <v>347</v>
      </c>
      <c r="B348" s="143" t="s">
        <v>6216</v>
      </c>
      <c r="C348" s="143" t="s">
        <v>6217</v>
      </c>
      <c r="D348" s="143" t="s">
        <v>119</v>
      </c>
      <c r="E348" s="143" t="s">
        <v>5897</v>
      </c>
      <c r="F348" s="143" t="s">
        <v>71</v>
      </c>
      <c r="G348" s="143" t="s">
        <v>11062</v>
      </c>
    </row>
    <row r="349" spans="1:7" x14ac:dyDescent="0.25">
      <c r="A349" s="141">
        <v>348</v>
      </c>
      <c r="B349" s="143" t="s">
        <v>13786</v>
      </c>
      <c r="C349" s="143" t="s">
        <v>13787</v>
      </c>
      <c r="D349" s="143" t="s">
        <v>119</v>
      </c>
      <c r="E349" s="143" t="s">
        <v>239</v>
      </c>
      <c r="F349" s="143" t="s">
        <v>71</v>
      </c>
      <c r="G349" s="143" t="s">
        <v>11062</v>
      </c>
    </row>
    <row r="350" spans="1:7" x14ac:dyDescent="0.25">
      <c r="A350" s="141">
        <v>349</v>
      </c>
      <c r="B350" s="143" t="s">
        <v>6218</v>
      </c>
      <c r="C350" s="143" t="s">
        <v>6219</v>
      </c>
      <c r="D350" s="143" t="s">
        <v>91</v>
      </c>
      <c r="E350" s="143" t="s">
        <v>165</v>
      </c>
      <c r="F350" s="143" t="s">
        <v>641</v>
      </c>
      <c r="G350" s="143" t="s">
        <v>11062</v>
      </c>
    </row>
    <row r="351" spans="1:7" x14ac:dyDescent="0.25">
      <c r="A351" s="141">
        <v>350</v>
      </c>
      <c r="B351" s="143" t="s">
        <v>6220</v>
      </c>
      <c r="C351" s="143" t="s">
        <v>6221</v>
      </c>
      <c r="D351" s="143" t="s">
        <v>69</v>
      </c>
      <c r="E351" s="143" t="s">
        <v>321</v>
      </c>
      <c r="F351" s="143" t="s">
        <v>71</v>
      </c>
      <c r="G351" s="143" t="s">
        <v>11062</v>
      </c>
    </row>
    <row r="352" spans="1:7" x14ac:dyDescent="0.25">
      <c r="A352" s="141">
        <v>351</v>
      </c>
      <c r="B352" s="143" t="s">
        <v>11105</v>
      </c>
      <c r="C352" s="143" t="s">
        <v>11106</v>
      </c>
      <c r="D352" s="143" t="s">
        <v>119</v>
      </c>
      <c r="E352" s="143" t="s">
        <v>1245</v>
      </c>
      <c r="F352" s="143" t="s">
        <v>88</v>
      </c>
      <c r="G352" s="143" t="s">
        <v>11955</v>
      </c>
    </row>
    <row r="353" spans="1:7" x14ac:dyDescent="0.25">
      <c r="A353" s="141">
        <v>352</v>
      </c>
      <c r="B353" s="143" t="s">
        <v>406</v>
      </c>
      <c r="C353" s="143" t="s">
        <v>407</v>
      </c>
      <c r="D353" s="143" t="s">
        <v>188</v>
      </c>
      <c r="E353" s="143" t="s">
        <v>234</v>
      </c>
      <c r="F353" s="143" t="s">
        <v>71</v>
      </c>
      <c r="G353" s="143" t="s">
        <v>5875</v>
      </c>
    </row>
    <row r="354" spans="1:7" x14ac:dyDescent="0.25">
      <c r="A354" s="141">
        <v>353</v>
      </c>
      <c r="B354" s="143" t="s">
        <v>6222</v>
      </c>
      <c r="C354" s="143" t="s">
        <v>6223</v>
      </c>
      <c r="D354" s="143" t="s">
        <v>188</v>
      </c>
      <c r="E354" s="143" t="s">
        <v>202</v>
      </c>
      <c r="F354" s="143" t="s">
        <v>142</v>
      </c>
      <c r="G354" s="143" t="s">
        <v>11062</v>
      </c>
    </row>
    <row r="355" spans="1:7" x14ac:dyDescent="0.25">
      <c r="A355" s="141">
        <v>354</v>
      </c>
      <c r="B355" s="143" t="s">
        <v>408</v>
      </c>
      <c r="C355" s="143" t="s">
        <v>409</v>
      </c>
      <c r="D355" s="143" t="s">
        <v>91</v>
      </c>
      <c r="E355" s="143" t="s">
        <v>139</v>
      </c>
      <c r="F355" s="143" t="s">
        <v>71</v>
      </c>
      <c r="G355" s="143" t="s">
        <v>5875</v>
      </c>
    </row>
    <row r="356" spans="1:7" x14ac:dyDescent="0.25">
      <c r="A356" s="141">
        <v>355</v>
      </c>
      <c r="B356" s="143" t="s">
        <v>11107</v>
      </c>
      <c r="C356" s="143" t="s">
        <v>11108</v>
      </c>
      <c r="D356" s="143" t="s">
        <v>91</v>
      </c>
      <c r="E356" s="143" t="s">
        <v>644</v>
      </c>
      <c r="F356" s="143" t="s">
        <v>71</v>
      </c>
      <c r="G356" s="143" t="s">
        <v>11955</v>
      </c>
    </row>
    <row r="357" spans="1:7" x14ac:dyDescent="0.25">
      <c r="A357" s="141">
        <v>356</v>
      </c>
      <c r="B357" s="143" t="s">
        <v>6224</v>
      </c>
      <c r="C357" s="143" t="s">
        <v>6225</v>
      </c>
      <c r="D357" s="143" t="s">
        <v>119</v>
      </c>
      <c r="E357" s="143" t="s">
        <v>1245</v>
      </c>
      <c r="F357" s="143" t="s">
        <v>71</v>
      </c>
      <c r="G357" s="143" t="s">
        <v>11062</v>
      </c>
    </row>
    <row r="358" spans="1:7" x14ac:dyDescent="0.25">
      <c r="A358" s="141">
        <v>357</v>
      </c>
      <c r="B358" s="143" t="s">
        <v>411</v>
      </c>
      <c r="C358" s="143" t="s">
        <v>412</v>
      </c>
      <c r="D358" s="143" t="s">
        <v>78</v>
      </c>
      <c r="E358" s="143" t="s">
        <v>998</v>
      </c>
      <c r="F358" s="143" t="s">
        <v>71</v>
      </c>
      <c r="G358" s="143" t="s">
        <v>5875</v>
      </c>
    </row>
    <row r="359" spans="1:7" x14ac:dyDescent="0.25">
      <c r="A359" s="141">
        <v>358</v>
      </c>
      <c r="B359" s="143" t="s">
        <v>6226</v>
      </c>
      <c r="C359" s="143" t="s">
        <v>6227</v>
      </c>
      <c r="D359" s="143" t="s">
        <v>69</v>
      </c>
      <c r="E359" s="143" t="s">
        <v>2344</v>
      </c>
      <c r="F359" s="143" t="s">
        <v>71</v>
      </c>
      <c r="G359" s="143" t="s">
        <v>11062</v>
      </c>
    </row>
    <row r="360" spans="1:7" x14ac:dyDescent="0.25">
      <c r="A360" s="141">
        <v>359</v>
      </c>
      <c r="B360" s="143" t="s">
        <v>6228</v>
      </c>
      <c r="C360" s="143" t="s">
        <v>6229</v>
      </c>
      <c r="D360" s="143" t="s">
        <v>78</v>
      </c>
      <c r="E360" s="143" t="s">
        <v>113</v>
      </c>
      <c r="F360" s="143" t="s">
        <v>71</v>
      </c>
      <c r="G360" s="143" t="s">
        <v>11062</v>
      </c>
    </row>
    <row r="361" spans="1:7" x14ac:dyDescent="0.25">
      <c r="A361" s="141">
        <v>360</v>
      </c>
      <c r="B361" s="143" t="s">
        <v>6230</v>
      </c>
      <c r="C361" s="143" t="s">
        <v>6231</v>
      </c>
      <c r="D361" s="143" t="s">
        <v>91</v>
      </c>
      <c r="E361" s="143" t="s">
        <v>308</v>
      </c>
      <c r="F361" s="143" t="s">
        <v>71</v>
      </c>
      <c r="G361" s="143" t="s">
        <v>11062</v>
      </c>
    </row>
    <row r="362" spans="1:7" x14ac:dyDescent="0.25">
      <c r="A362" s="141">
        <v>361</v>
      </c>
      <c r="B362" s="143" t="s">
        <v>6232</v>
      </c>
      <c r="C362" s="143" t="s">
        <v>6233</v>
      </c>
      <c r="D362" s="143" t="s">
        <v>103</v>
      </c>
      <c r="E362" s="143" t="s">
        <v>3288</v>
      </c>
      <c r="F362" s="143" t="s">
        <v>71</v>
      </c>
      <c r="G362" s="143" t="s">
        <v>11062</v>
      </c>
    </row>
    <row r="363" spans="1:7" x14ac:dyDescent="0.25">
      <c r="A363" s="141">
        <v>362</v>
      </c>
      <c r="B363" s="143" t="s">
        <v>12141</v>
      </c>
      <c r="C363" s="143" t="s">
        <v>12142</v>
      </c>
      <c r="D363" s="143" t="s">
        <v>78</v>
      </c>
      <c r="E363" s="143" t="s">
        <v>796</v>
      </c>
      <c r="F363" s="143" t="s">
        <v>71</v>
      </c>
      <c r="G363" s="143" t="s">
        <v>11062</v>
      </c>
    </row>
    <row r="364" spans="1:7" x14ac:dyDescent="0.25">
      <c r="A364" s="141">
        <v>363</v>
      </c>
      <c r="B364" s="143" t="s">
        <v>6234</v>
      </c>
      <c r="C364" s="143" t="s">
        <v>6235</v>
      </c>
      <c r="D364" s="143" t="s">
        <v>69</v>
      </c>
      <c r="E364" s="143" t="s">
        <v>352</v>
      </c>
      <c r="F364" s="143" t="s">
        <v>71</v>
      </c>
      <c r="G364" s="143" t="s">
        <v>11062</v>
      </c>
    </row>
    <row r="365" spans="1:7" x14ac:dyDescent="0.25">
      <c r="A365" s="141">
        <v>364</v>
      </c>
      <c r="B365" s="143" t="s">
        <v>414</v>
      </c>
      <c r="C365" s="143" t="s">
        <v>415</v>
      </c>
      <c r="D365" s="143" t="s">
        <v>74</v>
      </c>
      <c r="E365" s="143" t="s">
        <v>87</v>
      </c>
      <c r="F365" s="143" t="s">
        <v>71</v>
      </c>
      <c r="G365" s="143" t="s">
        <v>5875</v>
      </c>
    </row>
    <row r="366" spans="1:7" x14ac:dyDescent="0.25">
      <c r="A366" s="141">
        <v>365</v>
      </c>
      <c r="B366" s="143" t="s">
        <v>6236</v>
      </c>
      <c r="C366" s="143" t="s">
        <v>6237</v>
      </c>
      <c r="D366" s="143" t="s">
        <v>78</v>
      </c>
      <c r="E366" s="143" t="s">
        <v>840</v>
      </c>
      <c r="F366" s="143" t="s">
        <v>71</v>
      </c>
      <c r="G366" s="143" t="s">
        <v>11062</v>
      </c>
    </row>
    <row r="367" spans="1:7" x14ac:dyDescent="0.25">
      <c r="A367" s="141">
        <v>366</v>
      </c>
      <c r="B367" s="143" t="s">
        <v>416</v>
      </c>
      <c r="C367" s="143" t="s">
        <v>417</v>
      </c>
      <c r="D367" s="143" t="s">
        <v>91</v>
      </c>
      <c r="E367" s="143" t="s">
        <v>335</v>
      </c>
      <c r="F367" s="143" t="s">
        <v>71</v>
      </c>
      <c r="G367" s="143" t="s">
        <v>5875</v>
      </c>
    </row>
    <row r="368" spans="1:7" x14ac:dyDescent="0.25">
      <c r="A368" s="141">
        <v>367</v>
      </c>
      <c r="B368" s="143" t="s">
        <v>6238</v>
      </c>
      <c r="C368" s="143" t="s">
        <v>6239</v>
      </c>
      <c r="D368" s="143" t="s">
        <v>74</v>
      </c>
      <c r="E368" s="143" t="s">
        <v>87</v>
      </c>
      <c r="F368" s="143" t="s">
        <v>71</v>
      </c>
      <c r="G368" s="143" t="s">
        <v>11062</v>
      </c>
    </row>
    <row r="369" spans="1:7" x14ac:dyDescent="0.25">
      <c r="A369" s="141">
        <v>368</v>
      </c>
      <c r="B369" s="143" t="s">
        <v>418</v>
      </c>
      <c r="C369" s="143" t="s">
        <v>419</v>
      </c>
      <c r="D369" s="143" t="s">
        <v>78</v>
      </c>
      <c r="E369" s="143" t="s">
        <v>284</v>
      </c>
      <c r="F369" s="143" t="s">
        <v>71</v>
      </c>
      <c r="G369" s="143" t="s">
        <v>5875</v>
      </c>
    </row>
    <row r="370" spans="1:7" x14ac:dyDescent="0.25">
      <c r="A370" s="141">
        <v>369</v>
      </c>
      <c r="B370" s="143" t="s">
        <v>6240</v>
      </c>
      <c r="C370" s="143" t="s">
        <v>6241</v>
      </c>
      <c r="D370" s="143" t="s">
        <v>103</v>
      </c>
      <c r="E370" s="143" t="s">
        <v>325</v>
      </c>
      <c r="F370" s="143" t="s">
        <v>71</v>
      </c>
      <c r="G370" s="143" t="s">
        <v>11062</v>
      </c>
    </row>
    <row r="371" spans="1:7" x14ac:dyDescent="0.25">
      <c r="A371" s="141">
        <v>370</v>
      </c>
      <c r="B371" s="143" t="s">
        <v>12143</v>
      </c>
      <c r="C371" s="143" t="s">
        <v>12144</v>
      </c>
      <c r="D371" s="143" t="s">
        <v>91</v>
      </c>
      <c r="E371" s="143" t="s">
        <v>116</v>
      </c>
      <c r="F371" s="143" t="s">
        <v>71</v>
      </c>
      <c r="G371" s="143" t="s">
        <v>5875</v>
      </c>
    </row>
    <row r="372" spans="1:7" x14ac:dyDescent="0.25">
      <c r="A372" s="141">
        <v>371</v>
      </c>
      <c r="B372" s="143" t="s">
        <v>6242</v>
      </c>
      <c r="C372" s="143" t="s">
        <v>6243</v>
      </c>
      <c r="D372" s="143" t="s">
        <v>119</v>
      </c>
      <c r="E372" s="143" t="s">
        <v>371</v>
      </c>
      <c r="F372" s="143" t="s">
        <v>71</v>
      </c>
      <c r="G372" s="143" t="s">
        <v>11062</v>
      </c>
    </row>
    <row r="373" spans="1:7" x14ac:dyDescent="0.25">
      <c r="A373" s="141">
        <v>372</v>
      </c>
      <c r="B373" s="143" t="s">
        <v>6244</v>
      </c>
      <c r="C373" s="143" t="s">
        <v>6245</v>
      </c>
      <c r="D373" s="143" t="s">
        <v>78</v>
      </c>
      <c r="E373" s="143" t="s">
        <v>773</v>
      </c>
      <c r="F373" s="143" t="s">
        <v>71</v>
      </c>
      <c r="G373" s="143" t="s">
        <v>11062</v>
      </c>
    </row>
    <row r="374" spans="1:7" x14ac:dyDescent="0.25">
      <c r="A374" s="141">
        <v>373</v>
      </c>
      <c r="B374" s="143" t="s">
        <v>420</v>
      </c>
      <c r="C374" s="143" t="s">
        <v>421</v>
      </c>
      <c r="D374" s="143" t="s">
        <v>74</v>
      </c>
      <c r="E374" s="143" t="s">
        <v>304</v>
      </c>
      <c r="F374" s="143" t="s">
        <v>71</v>
      </c>
      <c r="G374" s="143" t="s">
        <v>5875</v>
      </c>
    </row>
    <row r="375" spans="1:7" x14ac:dyDescent="0.25">
      <c r="A375" s="141">
        <v>374</v>
      </c>
      <c r="B375" s="143" t="s">
        <v>422</v>
      </c>
      <c r="C375" s="143" t="s">
        <v>423</v>
      </c>
      <c r="D375" s="143" t="s">
        <v>91</v>
      </c>
      <c r="E375" s="143" t="s">
        <v>139</v>
      </c>
      <c r="F375" s="143" t="s">
        <v>71</v>
      </c>
      <c r="G375" s="143" t="s">
        <v>5875</v>
      </c>
    </row>
    <row r="376" spans="1:7" x14ac:dyDescent="0.25">
      <c r="A376" s="141">
        <v>375</v>
      </c>
      <c r="B376" s="143" t="s">
        <v>6246</v>
      </c>
      <c r="C376" s="143" t="s">
        <v>6247</v>
      </c>
      <c r="D376" s="143" t="s">
        <v>78</v>
      </c>
      <c r="E376" s="143" t="s">
        <v>717</v>
      </c>
      <c r="F376" s="143" t="s">
        <v>71</v>
      </c>
      <c r="G376" s="143" t="s">
        <v>11062</v>
      </c>
    </row>
    <row r="377" spans="1:7" x14ac:dyDescent="0.25">
      <c r="A377" s="141">
        <v>376</v>
      </c>
      <c r="B377" s="143" t="s">
        <v>424</v>
      </c>
      <c r="C377" s="143" t="s">
        <v>425</v>
      </c>
      <c r="D377" s="143" t="s">
        <v>91</v>
      </c>
      <c r="E377" s="143" t="s">
        <v>165</v>
      </c>
      <c r="F377" s="143" t="s">
        <v>71</v>
      </c>
      <c r="G377" s="143" t="s">
        <v>5875</v>
      </c>
    </row>
    <row r="378" spans="1:7" x14ac:dyDescent="0.25">
      <c r="A378" s="141">
        <v>377</v>
      </c>
      <c r="B378" s="143" t="s">
        <v>6248</v>
      </c>
      <c r="C378" s="143" t="s">
        <v>6249</v>
      </c>
      <c r="D378" s="143" t="s">
        <v>74</v>
      </c>
      <c r="E378" s="143" t="s">
        <v>145</v>
      </c>
      <c r="F378" s="143" t="s">
        <v>71</v>
      </c>
      <c r="G378" s="143" t="s">
        <v>11062</v>
      </c>
    </row>
    <row r="379" spans="1:7" x14ac:dyDescent="0.25">
      <c r="A379" s="141">
        <v>378</v>
      </c>
      <c r="B379" s="143" t="s">
        <v>426</v>
      </c>
      <c r="C379" s="143" t="s">
        <v>427</v>
      </c>
      <c r="D379" s="143" t="s">
        <v>103</v>
      </c>
      <c r="E379" s="143" t="s">
        <v>325</v>
      </c>
      <c r="F379" s="143" t="s">
        <v>71</v>
      </c>
      <c r="G379" s="143" t="s">
        <v>5875</v>
      </c>
    </row>
    <row r="380" spans="1:7" x14ac:dyDescent="0.25">
      <c r="A380" s="141">
        <v>379</v>
      </c>
      <c r="B380" s="143" t="s">
        <v>6250</v>
      </c>
      <c r="C380" s="143" t="s">
        <v>6251</v>
      </c>
      <c r="D380" s="143" t="s">
        <v>69</v>
      </c>
      <c r="E380" s="143" t="s">
        <v>3331</v>
      </c>
      <c r="F380" s="143" t="s">
        <v>533</v>
      </c>
      <c r="G380" s="143" t="s">
        <v>11062</v>
      </c>
    </row>
    <row r="381" spans="1:7" x14ac:dyDescent="0.25">
      <c r="A381" s="141">
        <v>380</v>
      </c>
      <c r="B381" s="143" t="s">
        <v>6252</v>
      </c>
      <c r="C381" s="143" t="s">
        <v>6253</v>
      </c>
      <c r="D381" s="143" t="s">
        <v>119</v>
      </c>
      <c r="E381" s="143" t="s">
        <v>239</v>
      </c>
      <c r="F381" s="143" t="s">
        <v>71</v>
      </c>
      <c r="G381" s="143" t="s">
        <v>11062</v>
      </c>
    </row>
    <row r="382" spans="1:7" x14ac:dyDescent="0.25">
      <c r="A382" s="141">
        <v>381</v>
      </c>
      <c r="B382" s="143" t="s">
        <v>428</v>
      </c>
      <c r="C382" s="143" t="s">
        <v>12145</v>
      </c>
      <c r="D382" s="143" t="s">
        <v>78</v>
      </c>
      <c r="E382" s="143" t="s">
        <v>199</v>
      </c>
      <c r="F382" s="143" t="s">
        <v>71</v>
      </c>
      <c r="G382" s="143" t="s">
        <v>5875</v>
      </c>
    </row>
    <row r="383" spans="1:7" x14ac:dyDescent="0.25">
      <c r="A383" s="141">
        <v>382</v>
      </c>
      <c r="B383" s="143" t="s">
        <v>6254</v>
      </c>
      <c r="C383" s="143" t="s">
        <v>6255</v>
      </c>
      <c r="D383" s="143" t="s">
        <v>91</v>
      </c>
      <c r="E383" s="143" t="s">
        <v>979</v>
      </c>
      <c r="F383" s="143" t="s">
        <v>71</v>
      </c>
      <c r="G383" s="143" t="s">
        <v>11062</v>
      </c>
    </row>
    <row r="384" spans="1:7" x14ac:dyDescent="0.25">
      <c r="A384" s="141">
        <v>383</v>
      </c>
      <c r="B384" s="143" t="s">
        <v>429</v>
      </c>
      <c r="C384" s="143" t="s">
        <v>430</v>
      </c>
      <c r="D384" s="143" t="s">
        <v>78</v>
      </c>
      <c r="E384" s="143" t="s">
        <v>113</v>
      </c>
      <c r="F384" s="143" t="s">
        <v>71</v>
      </c>
      <c r="G384" s="143" t="s">
        <v>5875</v>
      </c>
    </row>
    <row r="385" spans="1:7" x14ac:dyDescent="0.25">
      <c r="A385" s="141">
        <v>384</v>
      </c>
      <c r="B385" s="143" t="s">
        <v>6256</v>
      </c>
      <c r="C385" s="143" t="s">
        <v>6257</v>
      </c>
      <c r="D385" s="143" t="s">
        <v>119</v>
      </c>
      <c r="E385" s="143" t="s">
        <v>239</v>
      </c>
      <c r="F385" s="143" t="s">
        <v>71</v>
      </c>
      <c r="G385" s="143" t="s">
        <v>11062</v>
      </c>
    </row>
    <row r="386" spans="1:7" x14ac:dyDescent="0.25">
      <c r="A386" s="141">
        <v>385</v>
      </c>
      <c r="B386" s="143" t="s">
        <v>12146</v>
      </c>
      <c r="C386" s="143" t="s">
        <v>12147</v>
      </c>
      <c r="D386" s="143" t="s">
        <v>91</v>
      </c>
      <c r="E386" s="143" t="s">
        <v>116</v>
      </c>
      <c r="F386" s="143" t="s">
        <v>71</v>
      </c>
      <c r="G386" s="143" t="s">
        <v>11955</v>
      </c>
    </row>
    <row r="387" spans="1:7" x14ac:dyDescent="0.25">
      <c r="A387" s="141">
        <v>386</v>
      </c>
      <c r="B387" s="143" t="s">
        <v>6258</v>
      </c>
      <c r="C387" s="143" t="s">
        <v>6259</v>
      </c>
      <c r="D387" s="143" t="s">
        <v>69</v>
      </c>
      <c r="E387" s="143" t="s">
        <v>321</v>
      </c>
      <c r="F387" s="143" t="s">
        <v>71</v>
      </c>
      <c r="G387" s="143" t="s">
        <v>11062</v>
      </c>
    </row>
    <row r="388" spans="1:7" x14ac:dyDescent="0.25">
      <c r="A388" s="141">
        <v>387</v>
      </c>
      <c r="B388" s="143" t="s">
        <v>6260</v>
      </c>
      <c r="C388" s="143" t="s">
        <v>6261</v>
      </c>
      <c r="D388" s="143" t="s">
        <v>119</v>
      </c>
      <c r="E388" s="143" t="s">
        <v>371</v>
      </c>
      <c r="F388" s="143" t="s">
        <v>71</v>
      </c>
      <c r="G388" s="143" t="s">
        <v>11062</v>
      </c>
    </row>
    <row r="389" spans="1:7" x14ac:dyDescent="0.25">
      <c r="A389" s="141">
        <v>388</v>
      </c>
      <c r="B389" s="143" t="s">
        <v>6262</v>
      </c>
      <c r="C389" s="143" t="s">
        <v>6263</v>
      </c>
      <c r="D389" s="143" t="s">
        <v>74</v>
      </c>
      <c r="E389" s="143" t="s">
        <v>317</v>
      </c>
      <c r="F389" s="143" t="s">
        <v>71</v>
      </c>
      <c r="G389" s="143" t="s">
        <v>11062</v>
      </c>
    </row>
    <row r="390" spans="1:7" x14ac:dyDescent="0.25">
      <c r="A390" s="141">
        <v>389</v>
      </c>
      <c r="B390" s="143" t="s">
        <v>431</v>
      </c>
      <c r="C390" s="143" t="s">
        <v>432</v>
      </c>
      <c r="D390" s="143" t="s">
        <v>91</v>
      </c>
      <c r="E390" s="143" t="s">
        <v>92</v>
      </c>
      <c r="F390" s="143" t="s">
        <v>71</v>
      </c>
      <c r="G390" s="143" t="s">
        <v>5875</v>
      </c>
    </row>
    <row r="391" spans="1:7" x14ac:dyDescent="0.25">
      <c r="A391" s="141">
        <v>390</v>
      </c>
      <c r="B391" s="143" t="s">
        <v>6264</v>
      </c>
      <c r="C391" s="143" t="s">
        <v>6265</v>
      </c>
      <c r="D391" s="143" t="s">
        <v>119</v>
      </c>
      <c r="E391" s="143" t="s">
        <v>1245</v>
      </c>
      <c r="F391" s="143" t="s">
        <v>71</v>
      </c>
      <c r="G391" s="143" t="s">
        <v>11062</v>
      </c>
    </row>
    <row r="392" spans="1:7" x14ac:dyDescent="0.25">
      <c r="A392" s="141">
        <v>391</v>
      </c>
      <c r="B392" s="143" t="s">
        <v>6266</v>
      </c>
      <c r="C392" s="143" t="s">
        <v>6267</v>
      </c>
      <c r="D392" s="143" t="s">
        <v>69</v>
      </c>
      <c r="E392" s="143" t="s">
        <v>2344</v>
      </c>
      <c r="F392" s="143" t="s">
        <v>71</v>
      </c>
      <c r="G392" s="143" t="s">
        <v>11062</v>
      </c>
    </row>
    <row r="393" spans="1:7" x14ac:dyDescent="0.25">
      <c r="A393" s="141">
        <v>392</v>
      </c>
      <c r="B393" s="143" t="s">
        <v>6268</v>
      </c>
      <c r="C393" s="143" t="s">
        <v>6269</v>
      </c>
      <c r="D393" s="143" t="s">
        <v>188</v>
      </c>
      <c r="E393" s="143" t="s">
        <v>507</v>
      </c>
      <c r="F393" s="143" t="s">
        <v>71</v>
      </c>
      <c r="G393" s="143" t="s">
        <v>11062</v>
      </c>
    </row>
    <row r="394" spans="1:7" x14ac:dyDescent="0.25">
      <c r="A394" s="141">
        <v>393</v>
      </c>
      <c r="B394" s="143" t="s">
        <v>6270</v>
      </c>
      <c r="C394" s="143" t="s">
        <v>6271</v>
      </c>
      <c r="D394" s="143" t="s">
        <v>95</v>
      </c>
      <c r="E394" s="143" t="s">
        <v>224</v>
      </c>
      <c r="F394" s="143" t="s">
        <v>71</v>
      </c>
      <c r="G394" s="143" t="s">
        <v>11062</v>
      </c>
    </row>
    <row r="395" spans="1:7" x14ac:dyDescent="0.25">
      <c r="A395" s="141">
        <v>394</v>
      </c>
      <c r="B395" s="143" t="s">
        <v>6272</v>
      </c>
      <c r="C395" s="143" t="s">
        <v>6273</v>
      </c>
      <c r="D395" s="143" t="s">
        <v>95</v>
      </c>
      <c r="E395" s="143" t="s">
        <v>96</v>
      </c>
      <c r="F395" s="143" t="s">
        <v>71</v>
      </c>
      <c r="G395" s="143" t="s">
        <v>11062</v>
      </c>
    </row>
    <row r="396" spans="1:7" x14ac:dyDescent="0.25">
      <c r="A396" s="141">
        <v>395</v>
      </c>
      <c r="B396" s="143" t="s">
        <v>6274</v>
      </c>
      <c r="C396" s="143" t="s">
        <v>6275</v>
      </c>
      <c r="D396" s="143" t="s">
        <v>69</v>
      </c>
      <c r="E396" s="143" t="s">
        <v>3058</v>
      </c>
      <c r="F396" s="143" t="s">
        <v>71</v>
      </c>
      <c r="G396" s="143" t="s">
        <v>11062</v>
      </c>
    </row>
    <row r="397" spans="1:7" x14ac:dyDescent="0.25">
      <c r="A397" s="141">
        <v>396</v>
      </c>
      <c r="B397" s="143" t="s">
        <v>433</v>
      </c>
      <c r="C397" s="143" t="s">
        <v>434</v>
      </c>
      <c r="D397" s="143" t="s">
        <v>78</v>
      </c>
      <c r="E397" s="143" t="s">
        <v>435</v>
      </c>
      <c r="F397" s="143" t="s">
        <v>71</v>
      </c>
      <c r="G397" s="143" t="s">
        <v>5875</v>
      </c>
    </row>
    <row r="398" spans="1:7" x14ac:dyDescent="0.25">
      <c r="A398" s="141">
        <v>397</v>
      </c>
      <c r="B398" s="143" t="s">
        <v>6276</v>
      </c>
      <c r="C398" s="143" t="s">
        <v>6277</v>
      </c>
      <c r="D398" s="143" t="s">
        <v>78</v>
      </c>
      <c r="E398" s="143" t="s">
        <v>413</v>
      </c>
      <c r="F398" s="143" t="s">
        <v>71</v>
      </c>
      <c r="G398" s="143" t="s">
        <v>11062</v>
      </c>
    </row>
    <row r="399" spans="1:7" x14ac:dyDescent="0.25">
      <c r="A399" s="141">
        <v>398</v>
      </c>
      <c r="B399" s="143" t="s">
        <v>6278</v>
      </c>
      <c r="C399" s="143" t="s">
        <v>6279</v>
      </c>
      <c r="D399" s="143" t="s">
        <v>119</v>
      </c>
      <c r="E399" s="143" t="s">
        <v>239</v>
      </c>
      <c r="F399" s="143" t="s">
        <v>71</v>
      </c>
      <c r="G399" s="143" t="s">
        <v>11062</v>
      </c>
    </row>
    <row r="400" spans="1:7" x14ac:dyDescent="0.25">
      <c r="A400" s="141">
        <v>399</v>
      </c>
      <c r="B400" s="143" t="s">
        <v>436</v>
      </c>
      <c r="C400" s="143" t="s">
        <v>437</v>
      </c>
      <c r="D400" s="143" t="s">
        <v>91</v>
      </c>
      <c r="E400" s="143" t="s">
        <v>227</v>
      </c>
      <c r="F400" s="143" t="s">
        <v>71</v>
      </c>
      <c r="G400" s="143" t="s">
        <v>5875</v>
      </c>
    </row>
    <row r="401" spans="1:7" x14ac:dyDescent="0.25">
      <c r="A401" s="141">
        <v>400</v>
      </c>
      <c r="B401" s="143" t="s">
        <v>11109</v>
      </c>
      <c r="C401" s="143" t="s">
        <v>11110</v>
      </c>
      <c r="D401" s="143" t="s">
        <v>119</v>
      </c>
      <c r="E401" s="143" t="s">
        <v>148</v>
      </c>
      <c r="F401" s="143" t="s">
        <v>71</v>
      </c>
      <c r="G401" s="143" t="s">
        <v>11955</v>
      </c>
    </row>
    <row r="402" spans="1:7" x14ac:dyDescent="0.25">
      <c r="A402" s="141">
        <v>401</v>
      </c>
      <c r="B402" s="143" t="s">
        <v>6280</v>
      </c>
      <c r="C402" s="143" t="s">
        <v>6281</v>
      </c>
      <c r="D402" s="143" t="s">
        <v>91</v>
      </c>
      <c r="E402" s="143" t="s">
        <v>955</v>
      </c>
      <c r="F402" s="143" t="s">
        <v>71</v>
      </c>
      <c r="G402" s="143" t="s">
        <v>11062</v>
      </c>
    </row>
    <row r="403" spans="1:7" x14ac:dyDescent="0.25">
      <c r="A403" s="141">
        <v>402</v>
      </c>
      <c r="B403" s="143" t="s">
        <v>6282</v>
      </c>
      <c r="C403" s="143" t="s">
        <v>6283</v>
      </c>
      <c r="D403" s="143" t="s">
        <v>91</v>
      </c>
      <c r="E403" s="143" t="s">
        <v>212</v>
      </c>
      <c r="F403" s="143" t="s">
        <v>71</v>
      </c>
      <c r="G403" s="143" t="s">
        <v>11062</v>
      </c>
    </row>
    <row r="404" spans="1:7" x14ac:dyDescent="0.25">
      <c r="A404" s="141">
        <v>403</v>
      </c>
      <c r="B404" s="143" t="s">
        <v>6284</v>
      </c>
      <c r="C404" s="143" t="s">
        <v>6285</v>
      </c>
      <c r="D404" s="143" t="s">
        <v>78</v>
      </c>
      <c r="E404" s="143" t="s">
        <v>906</v>
      </c>
      <c r="F404" s="143" t="s">
        <v>71</v>
      </c>
      <c r="G404" s="143" t="s">
        <v>11062</v>
      </c>
    </row>
    <row r="405" spans="1:7" x14ac:dyDescent="0.25">
      <c r="A405" s="141">
        <v>404</v>
      </c>
      <c r="B405" s="143" t="s">
        <v>6286</v>
      </c>
      <c r="C405" s="143" t="s">
        <v>6287</v>
      </c>
      <c r="D405" s="143" t="s">
        <v>78</v>
      </c>
      <c r="E405" s="143" t="s">
        <v>848</v>
      </c>
      <c r="F405" s="143" t="s">
        <v>71</v>
      </c>
      <c r="G405" s="143" t="s">
        <v>11062</v>
      </c>
    </row>
    <row r="406" spans="1:7" x14ac:dyDescent="0.25">
      <c r="A406" s="141">
        <v>405</v>
      </c>
      <c r="B406" s="143" t="s">
        <v>6288</v>
      </c>
      <c r="C406" s="143" t="s">
        <v>6289</v>
      </c>
      <c r="D406" s="143" t="s">
        <v>78</v>
      </c>
      <c r="E406" s="143" t="s">
        <v>599</v>
      </c>
      <c r="F406" s="143" t="s">
        <v>71</v>
      </c>
      <c r="G406" s="143" t="s">
        <v>11062</v>
      </c>
    </row>
    <row r="407" spans="1:7" x14ac:dyDescent="0.25">
      <c r="A407" s="141">
        <v>406</v>
      </c>
      <c r="B407" s="143" t="s">
        <v>438</v>
      </c>
      <c r="C407" s="143" t="s">
        <v>439</v>
      </c>
      <c r="D407" s="143" t="s">
        <v>78</v>
      </c>
      <c r="E407" s="143" t="s">
        <v>259</v>
      </c>
      <c r="F407" s="143" t="s">
        <v>71</v>
      </c>
      <c r="G407" s="143" t="s">
        <v>5875</v>
      </c>
    </row>
    <row r="408" spans="1:7" x14ac:dyDescent="0.25">
      <c r="A408" s="141">
        <v>407</v>
      </c>
      <c r="B408" s="143" t="s">
        <v>6290</v>
      </c>
      <c r="C408" s="143" t="s">
        <v>6291</v>
      </c>
      <c r="D408" s="143" t="s">
        <v>78</v>
      </c>
      <c r="E408" s="143" t="s">
        <v>113</v>
      </c>
      <c r="F408" s="143" t="s">
        <v>71</v>
      </c>
      <c r="G408" s="143" t="s">
        <v>11062</v>
      </c>
    </row>
    <row r="409" spans="1:7" x14ac:dyDescent="0.25">
      <c r="A409" s="141">
        <v>408</v>
      </c>
      <c r="B409" s="143" t="s">
        <v>6292</v>
      </c>
      <c r="C409" s="143" t="s">
        <v>6293</v>
      </c>
      <c r="D409" s="143" t="s">
        <v>91</v>
      </c>
      <c r="E409" s="143" t="s">
        <v>576</v>
      </c>
      <c r="F409" s="143" t="s">
        <v>71</v>
      </c>
      <c r="G409" s="143" t="s">
        <v>11062</v>
      </c>
    </row>
    <row r="410" spans="1:7" x14ac:dyDescent="0.25">
      <c r="A410" s="141">
        <v>409</v>
      </c>
      <c r="B410" s="143" t="s">
        <v>440</v>
      </c>
      <c r="C410" s="143" t="s">
        <v>441</v>
      </c>
      <c r="D410" s="143" t="s">
        <v>91</v>
      </c>
      <c r="E410" s="143" t="s">
        <v>227</v>
      </c>
      <c r="F410" s="143" t="s">
        <v>71</v>
      </c>
      <c r="G410" s="143" t="s">
        <v>5875</v>
      </c>
    </row>
    <row r="411" spans="1:7" x14ac:dyDescent="0.25">
      <c r="A411" s="141">
        <v>410</v>
      </c>
      <c r="B411" s="143" t="s">
        <v>6294</v>
      </c>
      <c r="C411" s="143" t="s">
        <v>6295</v>
      </c>
      <c r="D411" s="143" t="s">
        <v>78</v>
      </c>
      <c r="E411" s="143" t="s">
        <v>259</v>
      </c>
      <c r="F411" s="143" t="s">
        <v>71</v>
      </c>
      <c r="G411" s="143" t="s">
        <v>11062</v>
      </c>
    </row>
    <row r="412" spans="1:7" x14ac:dyDescent="0.25">
      <c r="A412" s="141">
        <v>411</v>
      </c>
      <c r="B412" s="143" t="s">
        <v>6296</v>
      </c>
      <c r="C412" s="143" t="s">
        <v>6297</v>
      </c>
      <c r="D412" s="143" t="s">
        <v>119</v>
      </c>
      <c r="E412" s="143" t="s">
        <v>1630</v>
      </c>
      <c r="F412" s="143" t="s">
        <v>71</v>
      </c>
      <c r="G412" s="143" t="s">
        <v>11062</v>
      </c>
    </row>
    <row r="413" spans="1:7" x14ac:dyDescent="0.25">
      <c r="A413" s="141">
        <v>412</v>
      </c>
      <c r="B413" s="143" t="s">
        <v>442</v>
      </c>
      <c r="C413" s="143" t="s">
        <v>443</v>
      </c>
      <c r="D413" s="143" t="s">
        <v>74</v>
      </c>
      <c r="E413" s="143" t="s">
        <v>397</v>
      </c>
      <c r="F413" s="143" t="s">
        <v>71</v>
      </c>
      <c r="G413" s="143" t="s">
        <v>5875</v>
      </c>
    </row>
    <row r="414" spans="1:7" x14ac:dyDescent="0.25">
      <c r="A414" s="141">
        <v>413</v>
      </c>
      <c r="B414" s="143" t="s">
        <v>444</v>
      </c>
      <c r="C414" s="143" t="s">
        <v>445</v>
      </c>
      <c r="D414" s="143" t="s">
        <v>91</v>
      </c>
      <c r="E414" s="143" t="s">
        <v>135</v>
      </c>
      <c r="F414" s="143" t="s">
        <v>242</v>
      </c>
      <c r="G414" s="143" t="s">
        <v>5875</v>
      </c>
    </row>
    <row r="415" spans="1:7" x14ac:dyDescent="0.25">
      <c r="A415" s="141">
        <v>414</v>
      </c>
      <c r="B415" s="143" t="s">
        <v>6298</v>
      </c>
      <c r="C415" s="143" t="s">
        <v>12148</v>
      </c>
      <c r="D415" s="143" t="s">
        <v>69</v>
      </c>
      <c r="E415" s="143" t="s">
        <v>3457</v>
      </c>
      <c r="F415" s="143" t="s">
        <v>142</v>
      </c>
      <c r="G415" s="143" t="s">
        <v>11062</v>
      </c>
    </row>
    <row r="416" spans="1:7" x14ac:dyDescent="0.25">
      <c r="A416" s="141">
        <v>415</v>
      </c>
      <c r="B416" s="143" t="s">
        <v>6299</v>
      </c>
      <c r="C416" s="143" t="s">
        <v>6300</v>
      </c>
      <c r="D416" s="143" t="s">
        <v>69</v>
      </c>
      <c r="E416" s="143" t="s">
        <v>453</v>
      </c>
      <c r="F416" s="143" t="s">
        <v>192</v>
      </c>
      <c r="G416" s="143" t="s">
        <v>11062</v>
      </c>
    </row>
    <row r="417" spans="1:7" x14ac:dyDescent="0.25">
      <c r="A417" s="141">
        <v>416</v>
      </c>
      <c r="B417" s="143" t="s">
        <v>6301</v>
      </c>
      <c r="C417" s="143" t="s">
        <v>6302</v>
      </c>
      <c r="D417" s="143" t="s">
        <v>69</v>
      </c>
      <c r="E417" s="143" t="s">
        <v>453</v>
      </c>
      <c r="F417" s="143" t="s">
        <v>192</v>
      </c>
      <c r="G417" s="143" t="s">
        <v>11062</v>
      </c>
    </row>
    <row r="418" spans="1:7" x14ac:dyDescent="0.25">
      <c r="A418" s="141">
        <v>417</v>
      </c>
      <c r="B418" s="143" t="s">
        <v>446</v>
      </c>
      <c r="C418" s="143" t="s">
        <v>447</v>
      </c>
      <c r="D418" s="143" t="s">
        <v>91</v>
      </c>
      <c r="E418" s="143" t="s">
        <v>139</v>
      </c>
      <c r="F418" s="143" t="s">
        <v>71</v>
      </c>
      <c r="G418" s="143" t="s">
        <v>5875</v>
      </c>
    </row>
    <row r="419" spans="1:7" x14ac:dyDescent="0.25">
      <c r="A419" s="141">
        <v>418</v>
      </c>
      <c r="B419" s="143" t="s">
        <v>6303</v>
      </c>
      <c r="C419" s="143" t="s">
        <v>6304</v>
      </c>
      <c r="D419" s="143" t="s">
        <v>91</v>
      </c>
      <c r="E419" s="143" t="s">
        <v>220</v>
      </c>
      <c r="F419" s="143" t="s">
        <v>3622</v>
      </c>
      <c r="G419" s="143" t="s">
        <v>11062</v>
      </c>
    </row>
    <row r="420" spans="1:7" x14ac:dyDescent="0.25">
      <c r="A420" s="141">
        <v>419</v>
      </c>
      <c r="B420" s="143" t="s">
        <v>448</v>
      </c>
      <c r="C420" s="143" t="s">
        <v>449</v>
      </c>
      <c r="D420" s="143" t="s">
        <v>78</v>
      </c>
      <c r="E420" s="143" t="s">
        <v>450</v>
      </c>
      <c r="F420" s="143" t="s">
        <v>353</v>
      </c>
      <c r="G420" s="143" t="s">
        <v>5875</v>
      </c>
    </row>
    <row r="421" spans="1:7" x14ac:dyDescent="0.25">
      <c r="A421" s="141">
        <v>420</v>
      </c>
      <c r="B421" s="143" t="s">
        <v>6305</v>
      </c>
      <c r="C421" s="143" t="s">
        <v>6306</v>
      </c>
      <c r="D421" s="143" t="s">
        <v>91</v>
      </c>
      <c r="E421" s="143" t="s">
        <v>979</v>
      </c>
      <c r="F421" s="143" t="s">
        <v>71</v>
      </c>
      <c r="G421" s="143" t="s">
        <v>11062</v>
      </c>
    </row>
    <row r="422" spans="1:7" x14ac:dyDescent="0.25">
      <c r="A422" s="141">
        <v>421</v>
      </c>
      <c r="B422" s="143" t="s">
        <v>6307</v>
      </c>
      <c r="C422" s="143" t="s">
        <v>6308</v>
      </c>
      <c r="D422" s="143" t="s">
        <v>95</v>
      </c>
      <c r="E422" s="143" t="s">
        <v>281</v>
      </c>
      <c r="F422" s="143" t="s">
        <v>71</v>
      </c>
      <c r="G422" s="143" t="s">
        <v>11062</v>
      </c>
    </row>
    <row r="423" spans="1:7" x14ac:dyDescent="0.25">
      <c r="A423" s="141">
        <v>422</v>
      </c>
      <c r="B423" s="143" t="s">
        <v>6309</v>
      </c>
      <c r="C423" s="143" t="s">
        <v>12149</v>
      </c>
      <c r="D423" s="143" t="s">
        <v>95</v>
      </c>
      <c r="E423" s="143" t="s">
        <v>224</v>
      </c>
      <c r="F423" s="143" t="s">
        <v>71</v>
      </c>
      <c r="G423" s="143" t="s">
        <v>11062</v>
      </c>
    </row>
    <row r="424" spans="1:7" x14ac:dyDescent="0.25">
      <c r="A424" s="141">
        <v>423</v>
      </c>
      <c r="B424" s="143" t="s">
        <v>6310</v>
      </c>
      <c r="C424" s="143" t="s">
        <v>12150</v>
      </c>
      <c r="D424" s="143" t="s">
        <v>69</v>
      </c>
      <c r="E424" s="143" t="s">
        <v>3331</v>
      </c>
      <c r="F424" s="143" t="s">
        <v>71</v>
      </c>
      <c r="G424" s="143" t="s">
        <v>11062</v>
      </c>
    </row>
    <row r="425" spans="1:7" x14ac:dyDescent="0.25">
      <c r="A425" s="141">
        <v>424</v>
      </c>
      <c r="B425" s="143" t="s">
        <v>6311</v>
      </c>
      <c r="C425" s="143" t="s">
        <v>6312</v>
      </c>
      <c r="D425" s="143" t="s">
        <v>119</v>
      </c>
      <c r="E425" s="143" t="s">
        <v>371</v>
      </c>
      <c r="F425" s="143" t="s">
        <v>71</v>
      </c>
      <c r="G425" s="143" t="s">
        <v>11062</v>
      </c>
    </row>
    <row r="426" spans="1:7" x14ac:dyDescent="0.25">
      <c r="A426" s="141">
        <v>425</v>
      </c>
      <c r="B426" s="143" t="s">
        <v>6313</v>
      </c>
      <c r="C426" s="143" t="s">
        <v>6314</v>
      </c>
      <c r="D426" s="143" t="s">
        <v>69</v>
      </c>
      <c r="E426" s="143" t="s">
        <v>1303</v>
      </c>
      <c r="F426" s="143" t="s">
        <v>71</v>
      </c>
      <c r="G426" s="143" t="s">
        <v>11062</v>
      </c>
    </row>
    <row r="427" spans="1:7" x14ac:dyDescent="0.25">
      <c r="A427" s="141">
        <v>426</v>
      </c>
      <c r="B427" s="143" t="s">
        <v>451</v>
      </c>
      <c r="C427" s="143" t="s">
        <v>452</v>
      </c>
      <c r="D427" s="143" t="s">
        <v>69</v>
      </c>
      <c r="E427" s="143" t="s">
        <v>453</v>
      </c>
      <c r="F427" s="143" t="s">
        <v>454</v>
      </c>
      <c r="G427" s="143" t="s">
        <v>5875</v>
      </c>
    </row>
    <row r="428" spans="1:7" x14ac:dyDescent="0.25">
      <c r="A428" s="141">
        <v>427</v>
      </c>
      <c r="B428" s="143" t="s">
        <v>6315</v>
      </c>
      <c r="C428" s="143" t="s">
        <v>6316</v>
      </c>
      <c r="D428" s="143" t="s">
        <v>69</v>
      </c>
      <c r="E428" s="143" t="s">
        <v>453</v>
      </c>
      <c r="F428" s="143" t="s">
        <v>71</v>
      </c>
      <c r="G428" s="143" t="s">
        <v>11062</v>
      </c>
    </row>
    <row r="429" spans="1:7" x14ac:dyDescent="0.25">
      <c r="A429" s="141">
        <v>428</v>
      </c>
      <c r="B429" s="143" t="s">
        <v>12151</v>
      </c>
      <c r="C429" s="143" t="s">
        <v>12152</v>
      </c>
      <c r="D429" s="143" t="s">
        <v>188</v>
      </c>
      <c r="E429" s="143" t="s">
        <v>202</v>
      </c>
      <c r="F429" s="143" t="s">
        <v>71</v>
      </c>
      <c r="G429" s="143" t="s">
        <v>5875</v>
      </c>
    </row>
    <row r="430" spans="1:7" x14ac:dyDescent="0.25">
      <c r="A430" s="141">
        <v>429</v>
      </c>
      <c r="B430" s="143" t="s">
        <v>6317</v>
      </c>
      <c r="C430" s="143" t="s">
        <v>6318</v>
      </c>
      <c r="D430" s="143" t="s">
        <v>78</v>
      </c>
      <c r="E430" s="143" t="s">
        <v>796</v>
      </c>
      <c r="F430" s="143" t="s">
        <v>142</v>
      </c>
      <c r="G430" s="143" t="s">
        <v>11062</v>
      </c>
    </row>
    <row r="431" spans="1:7" x14ac:dyDescent="0.25">
      <c r="A431" s="141">
        <v>430</v>
      </c>
      <c r="B431" s="143" t="s">
        <v>6319</v>
      </c>
      <c r="C431" s="143" t="s">
        <v>6320</v>
      </c>
      <c r="D431" s="143" t="s">
        <v>91</v>
      </c>
      <c r="E431" s="143" t="s">
        <v>220</v>
      </c>
      <c r="F431" s="143" t="s">
        <v>71</v>
      </c>
      <c r="G431" s="143" t="s">
        <v>11062</v>
      </c>
    </row>
    <row r="432" spans="1:7" x14ac:dyDescent="0.25">
      <c r="A432" s="141">
        <v>431</v>
      </c>
      <c r="B432" s="143" t="s">
        <v>6321</v>
      </c>
      <c r="C432" s="143" t="s">
        <v>6322</v>
      </c>
      <c r="D432" s="143" t="s">
        <v>91</v>
      </c>
      <c r="E432" s="143" t="s">
        <v>212</v>
      </c>
      <c r="F432" s="143" t="s">
        <v>71</v>
      </c>
      <c r="G432" s="143" t="s">
        <v>11062</v>
      </c>
    </row>
    <row r="433" spans="1:7" x14ac:dyDescent="0.25">
      <c r="A433" s="141">
        <v>432</v>
      </c>
      <c r="B433" s="143" t="s">
        <v>11111</v>
      </c>
      <c r="C433" s="143" t="s">
        <v>11112</v>
      </c>
      <c r="D433" s="143" t="s">
        <v>103</v>
      </c>
      <c r="E433" s="143" t="s">
        <v>325</v>
      </c>
      <c r="F433" s="143" t="s">
        <v>71</v>
      </c>
      <c r="G433" s="143" t="s">
        <v>11955</v>
      </c>
    </row>
    <row r="434" spans="1:7" x14ac:dyDescent="0.25">
      <c r="A434" s="141">
        <v>433</v>
      </c>
      <c r="B434" s="143" t="s">
        <v>455</v>
      </c>
      <c r="C434" s="143" t="s">
        <v>456</v>
      </c>
      <c r="D434" s="143" t="s">
        <v>69</v>
      </c>
      <c r="E434" s="143" t="s">
        <v>453</v>
      </c>
      <c r="F434" s="143" t="s">
        <v>457</v>
      </c>
      <c r="G434" s="143" t="s">
        <v>5875</v>
      </c>
    </row>
    <row r="435" spans="1:7" x14ac:dyDescent="0.25">
      <c r="A435" s="141">
        <v>434</v>
      </c>
      <c r="B435" s="143" t="s">
        <v>6323</v>
      </c>
      <c r="C435" s="143" t="s">
        <v>6324</v>
      </c>
      <c r="D435" s="143" t="s">
        <v>69</v>
      </c>
      <c r="E435" s="143" t="s">
        <v>1237</v>
      </c>
      <c r="F435" s="143" t="s">
        <v>71</v>
      </c>
      <c r="G435" s="143" t="s">
        <v>11062</v>
      </c>
    </row>
    <row r="436" spans="1:7" x14ac:dyDescent="0.25">
      <c r="A436" s="141">
        <v>435</v>
      </c>
      <c r="B436" s="143" t="s">
        <v>6325</v>
      </c>
      <c r="C436" s="143" t="s">
        <v>6326</v>
      </c>
      <c r="D436" s="143" t="s">
        <v>119</v>
      </c>
      <c r="E436" s="143" t="s">
        <v>148</v>
      </c>
      <c r="F436" s="143" t="s">
        <v>71</v>
      </c>
      <c r="G436" s="143" t="s">
        <v>11062</v>
      </c>
    </row>
    <row r="437" spans="1:7" x14ac:dyDescent="0.25">
      <c r="A437" s="141">
        <v>436</v>
      </c>
      <c r="B437" s="143" t="s">
        <v>6327</v>
      </c>
      <c r="C437" s="143" t="s">
        <v>6328</v>
      </c>
      <c r="D437" s="143" t="s">
        <v>69</v>
      </c>
      <c r="E437" s="143" t="s">
        <v>321</v>
      </c>
      <c r="F437" s="143" t="s">
        <v>71</v>
      </c>
      <c r="G437" s="143" t="s">
        <v>11062</v>
      </c>
    </row>
    <row r="438" spans="1:7" x14ac:dyDescent="0.25">
      <c r="A438" s="141">
        <v>437</v>
      </c>
      <c r="B438" s="143" t="s">
        <v>6329</v>
      </c>
      <c r="C438" s="143" t="s">
        <v>6330</v>
      </c>
      <c r="D438" s="143" t="s">
        <v>78</v>
      </c>
      <c r="E438" s="143" t="s">
        <v>113</v>
      </c>
      <c r="F438" s="143" t="s">
        <v>71</v>
      </c>
      <c r="G438" s="143" t="s">
        <v>11062</v>
      </c>
    </row>
    <row r="439" spans="1:7" x14ac:dyDescent="0.25">
      <c r="A439" s="141">
        <v>438</v>
      </c>
      <c r="B439" s="143" t="s">
        <v>6331</v>
      </c>
      <c r="C439" s="143" t="s">
        <v>6332</v>
      </c>
      <c r="D439" s="143" t="s">
        <v>69</v>
      </c>
      <c r="E439" s="143" t="s">
        <v>2042</v>
      </c>
      <c r="F439" s="143" t="s">
        <v>71</v>
      </c>
      <c r="G439" s="143" t="s">
        <v>11062</v>
      </c>
    </row>
    <row r="440" spans="1:7" x14ac:dyDescent="0.25">
      <c r="A440" s="141">
        <v>439</v>
      </c>
      <c r="B440" s="143" t="s">
        <v>6333</v>
      </c>
      <c r="C440" s="143" t="s">
        <v>6334</v>
      </c>
      <c r="D440" s="143" t="s">
        <v>119</v>
      </c>
      <c r="E440" s="143" t="s">
        <v>371</v>
      </c>
      <c r="F440" s="143" t="s">
        <v>71</v>
      </c>
      <c r="G440" s="143" t="s">
        <v>11062</v>
      </c>
    </row>
    <row r="441" spans="1:7" x14ac:dyDescent="0.25">
      <c r="A441" s="141">
        <v>440</v>
      </c>
      <c r="B441" s="143" t="s">
        <v>458</v>
      </c>
      <c r="C441" s="143" t="s">
        <v>459</v>
      </c>
      <c r="D441" s="143" t="s">
        <v>74</v>
      </c>
      <c r="E441" s="143" t="s">
        <v>145</v>
      </c>
      <c r="F441" s="143" t="s">
        <v>71</v>
      </c>
      <c r="G441" s="143" t="s">
        <v>5875</v>
      </c>
    </row>
    <row r="442" spans="1:7" x14ac:dyDescent="0.25">
      <c r="A442" s="141">
        <v>441</v>
      </c>
      <c r="B442" s="143" t="s">
        <v>460</v>
      </c>
      <c r="C442" s="143" t="s">
        <v>461</v>
      </c>
      <c r="D442" s="143" t="s">
        <v>95</v>
      </c>
      <c r="E442" s="143" t="s">
        <v>281</v>
      </c>
      <c r="F442" s="143" t="s">
        <v>71</v>
      </c>
      <c r="G442" s="143" t="s">
        <v>5875</v>
      </c>
    </row>
    <row r="443" spans="1:7" x14ac:dyDescent="0.25">
      <c r="A443" s="141">
        <v>442</v>
      </c>
      <c r="B443" s="143" t="s">
        <v>6335</v>
      </c>
      <c r="C443" s="143" t="s">
        <v>6336</v>
      </c>
      <c r="D443" s="143" t="s">
        <v>91</v>
      </c>
      <c r="E443" s="143" t="s">
        <v>979</v>
      </c>
      <c r="F443" s="143" t="s">
        <v>71</v>
      </c>
      <c r="G443" s="143" t="s">
        <v>11062</v>
      </c>
    </row>
    <row r="444" spans="1:7" x14ac:dyDescent="0.25">
      <c r="A444" s="141">
        <v>443</v>
      </c>
      <c r="B444" s="143" t="s">
        <v>6337</v>
      </c>
      <c r="C444" s="143" t="s">
        <v>6338</v>
      </c>
      <c r="D444" s="143" t="s">
        <v>74</v>
      </c>
      <c r="E444" s="143" t="s">
        <v>87</v>
      </c>
      <c r="F444" s="143" t="s">
        <v>71</v>
      </c>
      <c r="G444" s="143" t="s">
        <v>11062</v>
      </c>
    </row>
    <row r="445" spans="1:7" x14ac:dyDescent="0.25">
      <c r="A445" s="141">
        <v>444</v>
      </c>
      <c r="B445" s="143" t="s">
        <v>6339</v>
      </c>
      <c r="C445" s="143" t="s">
        <v>6340</v>
      </c>
      <c r="D445" s="143" t="s">
        <v>69</v>
      </c>
      <c r="E445" s="143" t="s">
        <v>453</v>
      </c>
      <c r="F445" s="143" t="s">
        <v>71</v>
      </c>
      <c r="G445" s="143" t="s">
        <v>11062</v>
      </c>
    </row>
    <row r="446" spans="1:7" x14ac:dyDescent="0.25">
      <c r="A446" s="141">
        <v>445</v>
      </c>
      <c r="B446" s="143" t="s">
        <v>6341</v>
      </c>
      <c r="C446" s="143" t="s">
        <v>6342</v>
      </c>
      <c r="D446" s="143" t="s">
        <v>69</v>
      </c>
      <c r="E446" s="143" t="s">
        <v>168</v>
      </c>
      <c r="F446" s="143" t="s">
        <v>71</v>
      </c>
      <c r="G446" s="143" t="s">
        <v>11062</v>
      </c>
    </row>
    <row r="447" spans="1:7" x14ac:dyDescent="0.25">
      <c r="A447" s="141">
        <v>446</v>
      </c>
      <c r="B447" s="143" t="s">
        <v>6343</v>
      </c>
      <c r="C447" s="143" t="s">
        <v>12153</v>
      </c>
      <c r="D447" s="143" t="s">
        <v>69</v>
      </c>
      <c r="E447" s="143" t="s">
        <v>593</v>
      </c>
      <c r="F447" s="143" t="s">
        <v>71</v>
      </c>
      <c r="G447" s="143" t="s">
        <v>11062</v>
      </c>
    </row>
    <row r="448" spans="1:7" x14ac:dyDescent="0.25">
      <c r="A448" s="141">
        <v>447</v>
      </c>
      <c r="B448" s="143" t="s">
        <v>462</v>
      </c>
      <c r="C448" s="143" t="s">
        <v>12154</v>
      </c>
      <c r="D448" s="143" t="s">
        <v>188</v>
      </c>
      <c r="E448" s="143" t="s">
        <v>234</v>
      </c>
      <c r="F448" s="143" t="s">
        <v>71</v>
      </c>
      <c r="G448" s="143" t="s">
        <v>5875</v>
      </c>
    </row>
    <row r="449" spans="1:7" x14ac:dyDescent="0.25">
      <c r="A449" s="141">
        <v>448</v>
      </c>
      <c r="B449" s="143" t="s">
        <v>6344</v>
      </c>
      <c r="C449" s="143" t="s">
        <v>6345</v>
      </c>
      <c r="D449" s="143" t="s">
        <v>74</v>
      </c>
      <c r="E449" s="143" t="s">
        <v>390</v>
      </c>
      <c r="F449" s="143" t="s">
        <v>71</v>
      </c>
      <c r="G449" s="143" t="s">
        <v>11062</v>
      </c>
    </row>
    <row r="450" spans="1:7" x14ac:dyDescent="0.25">
      <c r="A450" s="141">
        <v>449</v>
      </c>
      <c r="B450" s="143" t="s">
        <v>463</v>
      </c>
      <c r="C450" s="143" t="s">
        <v>464</v>
      </c>
      <c r="D450" s="143" t="s">
        <v>103</v>
      </c>
      <c r="E450" s="143" t="s">
        <v>465</v>
      </c>
      <c r="F450" s="143" t="s">
        <v>71</v>
      </c>
      <c r="G450" s="143" t="s">
        <v>5875</v>
      </c>
    </row>
    <row r="451" spans="1:7" x14ac:dyDescent="0.25">
      <c r="A451" s="141">
        <v>450</v>
      </c>
      <c r="B451" s="143" t="s">
        <v>6346</v>
      </c>
      <c r="C451" s="143" t="s">
        <v>6347</v>
      </c>
      <c r="D451" s="143" t="s">
        <v>119</v>
      </c>
      <c r="E451" s="143" t="s">
        <v>148</v>
      </c>
      <c r="F451" s="143" t="s">
        <v>71</v>
      </c>
      <c r="G451" s="143" t="s">
        <v>11062</v>
      </c>
    </row>
    <row r="452" spans="1:7" x14ac:dyDescent="0.25">
      <c r="A452" s="141">
        <v>451</v>
      </c>
      <c r="B452" s="143" t="s">
        <v>6348</v>
      </c>
      <c r="C452" s="143" t="s">
        <v>6349</v>
      </c>
      <c r="D452" s="143" t="s">
        <v>119</v>
      </c>
      <c r="E452" s="143" t="s">
        <v>148</v>
      </c>
      <c r="F452" s="143" t="s">
        <v>71</v>
      </c>
      <c r="G452" s="143" t="s">
        <v>11062</v>
      </c>
    </row>
    <row r="453" spans="1:7" x14ac:dyDescent="0.25">
      <c r="A453" s="141">
        <v>452</v>
      </c>
      <c r="B453" s="143" t="s">
        <v>6350</v>
      </c>
      <c r="C453" s="143" t="s">
        <v>6351</v>
      </c>
      <c r="D453" s="143" t="s">
        <v>69</v>
      </c>
      <c r="E453" s="143" t="s">
        <v>70</v>
      </c>
      <c r="F453" s="143" t="s">
        <v>71</v>
      </c>
      <c r="G453" s="143" t="s">
        <v>11062</v>
      </c>
    </row>
    <row r="454" spans="1:7" x14ac:dyDescent="0.25">
      <c r="A454" s="141">
        <v>453</v>
      </c>
      <c r="B454" s="143" t="s">
        <v>6352</v>
      </c>
      <c r="C454" s="143" t="s">
        <v>6353</v>
      </c>
      <c r="D454" s="143" t="s">
        <v>69</v>
      </c>
      <c r="E454" s="143" t="s">
        <v>5915</v>
      </c>
      <c r="F454" s="143" t="s">
        <v>71</v>
      </c>
      <c r="G454" s="143" t="s">
        <v>11062</v>
      </c>
    </row>
    <row r="455" spans="1:7" x14ac:dyDescent="0.25">
      <c r="A455" s="141">
        <v>454</v>
      </c>
      <c r="B455" s="143" t="s">
        <v>6354</v>
      </c>
      <c r="C455" s="143" t="s">
        <v>6355</v>
      </c>
      <c r="D455" s="143" t="s">
        <v>95</v>
      </c>
      <c r="E455" s="143" t="s">
        <v>281</v>
      </c>
      <c r="F455" s="143" t="s">
        <v>71</v>
      </c>
      <c r="G455" s="143" t="s">
        <v>11062</v>
      </c>
    </row>
    <row r="456" spans="1:7" x14ac:dyDescent="0.25">
      <c r="A456" s="141">
        <v>455</v>
      </c>
      <c r="B456" s="143" t="s">
        <v>12155</v>
      </c>
      <c r="C456" s="143" t="s">
        <v>12156</v>
      </c>
      <c r="D456" s="143" t="s">
        <v>69</v>
      </c>
      <c r="E456" s="143" t="s">
        <v>159</v>
      </c>
      <c r="F456" s="143" t="s">
        <v>71</v>
      </c>
      <c r="G456" s="143" t="s">
        <v>11955</v>
      </c>
    </row>
    <row r="457" spans="1:7" x14ac:dyDescent="0.25">
      <c r="A457" s="141">
        <v>456</v>
      </c>
      <c r="B457" s="143" t="s">
        <v>6356</v>
      </c>
      <c r="C457" s="143" t="s">
        <v>6357</v>
      </c>
      <c r="D457" s="143" t="s">
        <v>78</v>
      </c>
      <c r="E457" s="143" t="s">
        <v>2065</v>
      </c>
      <c r="F457" s="143" t="s">
        <v>71</v>
      </c>
      <c r="G457" s="143" t="s">
        <v>11062</v>
      </c>
    </row>
    <row r="458" spans="1:7" x14ac:dyDescent="0.25">
      <c r="A458" s="141">
        <v>457</v>
      </c>
      <c r="B458" s="143" t="s">
        <v>466</v>
      </c>
      <c r="C458" s="143" t="s">
        <v>467</v>
      </c>
      <c r="D458" s="143" t="s">
        <v>95</v>
      </c>
      <c r="E458" s="143" t="s">
        <v>387</v>
      </c>
      <c r="F458" s="143" t="s">
        <v>71</v>
      </c>
      <c r="G458" s="143" t="s">
        <v>5875</v>
      </c>
    </row>
    <row r="459" spans="1:7" x14ac:dyDescent="0.25">
      <c r="A459" s="141">
        <v>458</v>
      </c>
      <c r="B459" s="143" t="s">
        <v>468</v>
      </c>
      <c r="C459" s="143" t="s">
        <v>469</v>
      </c>
      <c r="D459" s="143" t="s">
        <v>78</v>
      </c>
      <c r="E459" s="143" t="s">
        <v>470</v>
      </c>
      <c r="F459" s="143" t="s">
        <v>142</v>
      </c>
      <c r="G459" s="143" t="s">
        <v>5875</v>
      </c>
    </row>
    <row r="460" spans="1:7" x14ac:dyDescent="0.25">
      <c r="A460" s="141">
        <v>459</v>
      </c>
      <c r="B460" s="143" t="s">
        <v>6358</v>
      </c>
      <c r="C460" s="143" t="s">
        <v>6359</v>
      </c>
      <c r="D460" s="143" t="s">
        <v>69</v>
      </c>
      <c r="E460" s="143" t="s">
        <v>3190</v>
      </c>
      <c r="F460" s="143" t="s">
        <v>71</v>
      </c>
      <c r="G460" s="143" t="s">
        <v>11062</v>
      </c>
    </row>
    <row r="461" spans="1:7" x14ac:dyDescent="0.25">
      <c r="A461" s="141">
        <v>460</v>
      </c>
      <c r="B461" s="143" t="s">
        <v>471</v>
      </c>
      <c r="C461" s="143" t="s">
        <v>12157</v>
      </c>
      <c r="D461" s="143" t="s">
        <v>74</v>
      </c>
      <c r="E461" s="143" t="s">
        <v>87</v>
      </c>
      <c r="F461" s="143" t="s">
        <v>71</v>
      </c>
      <c r="G461" s="143" t="s">
        <v>5875</v>
      </c>
    </row>
    <row r="462" spans="1:7" x14ac:dyDescent="0.25">
      <c r="A462" s="141">
        <v>461</v>
      </c>
      <c r="B462" s="143" t="s">
        <v>6360</v>
      </c>
      <c r="C462" s="143" t="s">
        <v>12158</v>
      </c>
      <c r="D462" s="143" t="s">
        <v>103</v>
      </c>
      <c r="E462" s="143" t="s">
        <v>588</v>
      </c>
      <c r="F462" s="143" t="s">
        <v>71</v>
      </c>
      <c r="G462" s="143" t="s">
        <v>11062</v>
      </c>
    </row>
    <row r="463" spans="1:7" x14ac:dyDescent="0.25">
      <c r="A463" s="141">
        <v>462</v>
      </c>
      <c r="B463" s="143" t="s">
        <v>472</v>
      </c>
      <c r="C463" s="143" t="s">
        <v>473</v>
      </c>
      <c r="D463" s="143" t="s">
        <v>74</v>
      </c>
      <c r="E463" s="143" t="s">
        <v>129</v>
      </c>
      <c r="F463" s="143" t="s">
        <v>474</v>
      </c>
      <c r="G463" s="143" t="s">
        <v>5875</v>
      </c>
    </row>
    <row r="464" spans="1:7" x14ac:dyDescent="0.25">
      <c r="A464" s="141">
        <v>463</v>
      </c>
      <c r="B464" s="143" t="s">
        <v>6361</v>
      </c>
      <c r="C464" s="143" t="s">
        <v>6362</v>
      </c>
      <c r="D464" s="143" t="s">
        <v>91</v>
      </c>
      <c r="E464" s="143" t="s">
        <v>903</v>
      </c>
      <c r="F464" s="143" t="s">
        <v>71</v>
      </c>
      <c r="G464" s="143" t="s">
        <v>11062</v>
      </c>
    </row>
    <row r="465" spans="1:7" x14ac:dyDescent="0.25">
      <c r="A465" s="141">
        <v>464</v>
      </c>
      <c r="B465" s="143" t="s">
        <v>6363</v>
      </c>
      <c r="C465" s="143" t="s">
        <v>6364</v>
      </c>
      <c r="D465" s="143" t="s">
        <v>69</v>
      </c>
      <c r="E465" s="143" t="s">
        <v>321</v>
      </c>
      <c r="F465" s="143" t="s">
        <v>841</v>
      </c>
      <c r="G465" s="143" t="s">
        <v>11062</v>
      </c>
    </row>
    <row r="466" spans="1:7" x14ac:dyDescent="0.25">
      <c r="A466" s="141">
        <v>465</v>
      </c>
      <c r="B466" s="143" t="s">
        <v>475</v>
      </c>
      <c r="C466" s="143" t="s">
        <v>476</v>
      </c>
      <c r="D466" s="143" t="s">
        <v>69</v>
      </c>
      <c r="E466" s="143" t="s">
        <v>477</v>
      </c>
      <c r="F466" s="143" t="s">
        <v>454</v>
      </c>
      <c r="G466" s="143" t="s">
        <v>5875</v>
      </c>
    </row>
    <row r="467" spans="1:7" x14ac:dyDescent="0.25">
      <c r="A467" s="141">
        <v>466</v>
      </c>
      <c r="B467" s="143" t="s">
        <v>6365</v>
      </c>
      <c r="C467" s="143" t="s">
        <v>6366</v>
      </c>
      <c r="D467" s="143" t="s">
        <v>91</v>
      </c>
      <c r="E467" s="143" t="s">
        <v>308</v>
      </c>
      <c r="F467" s="143" t="s">
        <v>142</v>
      </c>
      <c r="G467" s="143" t="s">
        <v>11062</v>
      </c>
    </row>
    <row r="468" spans="1:7" x14ac:dyDescent="0.25">
      <c r="A468" s="141">
        <v>467</v>
      </c>
      <c r="B468" s="143" t="s">
        <v>6367</v>
      </c>
      <c r="C468" s="143" t="s">
        <v>6368</v>
      </c>
      <c r="D468" s="143" t="s">
        <v>69</v>
      </c>
      <c r="E468" s="143" t="s">
        <v>3331</v>
      </c>
      <c r="F468" s="143" t="s">
        <v>71</v>
      </c>
      <c r="G468" s="143" t="s">
        <v>11062</v>
      </c>
    </row>
    <row r="469" spans="1:7" x14ac:dyDescent="0.25">
      <c r="A469" s="141">
        <v>468</v>
      </c>
      <c r="B469" s="143" t="s">
        <v>6369</v>
      </c>
      <c r="C469" s="143" t="s">
        <v>6370</v>
      </c>
      <c r="D469" s="143" t="s">
        <v>119</v>
      </c>
      <c r="E469" s="143" t="s">
        <v>2557</v>
      </c>
      <c r="F469" s="143" t="s">
        <v>71</v>
      </c>
      <c r="G469" s="143" t="s">
        <v>11062</v>
      </c>
    </row>
    <row r="470" spans="1:7" x14ac:dyDescent="0.25">
      <c r="A470" s="141">
        <v>469</v>
      </c>
      <c r="B470" s="143" t="s">
        <v>478</v>
      </c>
      <c r="C470" s="143" t="s">
        <v>479</v>
      </c>
      <c r="D470" s="143" t="s">
        <v>74</v>
      </c>
      <c r="E470" s="143" t="s">
        <v>129</v>
      </c>
      <c r="F470" s="143" t="s">
        <v>88</v>
      </c>
      <c r="G470" s="143" t="s">
        <v>5875</v>
      </c>
    </row>
    <row r="471" spans="1:7" x14ac:dyDescent="0.25">
      <c r="A471" s="141">
        <v>470</v>
      </c>
      <c r="B471" s="143" t="s">
        <v>12159</v>
      </c>
      <c r="C471" s="143" t="s">
        <v>12160</v>
      </c>
      <c r="D471" s="143" t="s">
        <v>91</v>
      </c>
      <c r="E471" s="143" t="s">
        <v>191</v>
      </c>
      <c r="F471" s="143" t="s">
        <v>533</v>
      </c>
      <c r="G471" s="143" t="s">
        <v>5875</v>
      </c>
    </row>
    <row r="472" spans="1:7" x14ac:dyDescent="0.25">
      <c r="A472" s="141">
        <v>471</v>
      </c>
      <c r="B472" s="143" t="s">
        <v>480</v>
      </c>
      <c r="C472" s="143" t="s">
        <v>481</v>
      </c>
      <c r="D472" s="143" t="s">
        <v>188</v>
      </c>
      <c r="E472" s="143" t="s">
        <v>189</v>
      </c>
      <c r="F472" s="143" t="s">
        <v>71</v>
      </c>
      <c r="G472" s="143" t="s">
        <v>5875</v>
      </c>
    </row>
    <row r="473" spans="1:7" x14ac:dyDescent="0.25">
      <c r="A473" s="141">
        <v>472</v>
      </c>
      <c r="B473" s="143" t="s">
        <v>6371</v>
      </c>
      <c r="C473" s="143" t="s">
        <v>6372</v>
      </c>
      <c r="D473" s="143" t="s">
        <v>95</v>
      </c>
      <c r="E473" s="143" t="s">
        <v>281</v>
      </c>
      <c r="F473" s="143" t="s">
        <v>71</v>
      </c>
      <c r="G473" s="143" t="s">
        <v>11062</v>
      </c>
    </row>
    <row r="474" spans="1:7" x14ac:dyDescent="0.25">
      <c r="A474" s="141">
        <v>473</v>
      </c>
      <c r="B474" s="143" t="s">
        <v>482</v>
      </c>
      <c r="C474" s="143" t="s">
        <v>483</v>
      </c>
      <c r="D474" s="143" t="s">
        <v>91</v>
      </c>
      <c r="E474" s="143" t="s">
        <v>132</v>
      </c>
      <c r="F474" s="143" t="s">
        <v>71</v>
      </c>
      <c r="G474" s="143" t="s">
        <v>5875</v>
      </c>
    </row>
    <row r="475" spans="1:7" x14ac:dyDescent="0.25">
      <c r="A475" s="141">
        <v>474</v>
      </c>
      <c r="B475" s="143" t="s">
        <v>6373</v>
      </c>
      <c r="C475" s="143" t="s">
        <v>6374</v>
      </c>
      <c r="D475" s="143" t="s">
        <v>119</v>
      </c>
      <c r="E475" s="143" t="s">
        <v>307</v>
      </c>
      <c r="F475" s="143" t="s">
        <v>71</v>
      </c>
      <c r="G475" s="143" t="s">
        <v>11062</v>
      </c>
    </row>
    <row r="476" spans="1:7" x14ac:dyDescent="0.25">
      <c r="A476" s="141">
        <v>475</v>
      </c>
      <c r="B476" s="143" t="s">
        <v>484</v>
      </c>
      <c r="C476" s="143" t="s">
        <v>485</v>
      </c>
      <c r="D476" s="143" t="s">
        <v>74</v>
      </c>
      <c r="E476" s="143" t="s">
        <v>247</v>
      </c>
      <c r="F476" s="143" t="s">
        <v>71</v>
      </c>
      <c r="G476" s="143" t="s">
        <v>5875</v>
      </c>
    </row>
    <row r="477" spans="1:7" x14ac:dyDescent="0.25">
      <c r="A477" s="141">
        <v>476</v>
      </c>
      <c r="B477" s="143" t="s">
        <v>12161</v>
      </c>
      <c r="C477" s="143" t="s">
        <v>12162</v>
      </c>
      <c r="D477" s="143" t="s">
        <v>119</v>
      </c>
      <c r="E477" s="143" t="s">
        <v>371</v>
      </c>
      <c r="F477" s="143" t="s">
        <v>71</v>
      </c>
      <c r="G477" s="143" t="s">
        <v>11062</v>
      </c>
    </row>
    <row r="478" spans="1:7" x14ac:dyDescent="0.25">
      <c r="A478" s="141">
        <v>477</v>
      </c>
      <c r="B478" s="143" t="s">
        <v>6375</v>
      </c>
      <c r="C478" s="143" t="s">
        <v>6376</v>
      </c>
      <c r="D478" s="143" t="s">
        <v>69</v>
      </c>
      <c r="E478" s="143" t="s">
        <v>168</v>
      </c>
      <c r="F478" s="143" t="s">
        <v>1339</v>
      </c>
      <c r="G478" s="143" t="s">
        <v>11062</v>
      </c>
    </row>
    <row r="479" spans="1:7" x14ac:dyDescent="0.25">
      <c r="A479" s="141">
        <v>478</v>
      </c>
      <c r="B479" s="143" t="s">
        <v>6377</v>
      </c>
      <c r="C479" s="143" t="s">
        <v>6378</v>
      </c>
      <c r="D479" s="143" t="s">
        <v>69</v>
      </c>
      <c r="E479" s="143" t="s">
        <v>3190</v>
      </c>
      <c r="F479" s="143" t="s">
        <v>71</v>
      </c>
      <c r="G479" s="143" t="s">
        <v>11062</v>
      </c>
    </row>
    <row r="480" spans="1:7" x14ac:dyDescent="0.25">
      <c r="A480" s="141">
        <v>479</v>
      </c>
      <c r="B480" s="143" t="s">
        <v>6379</v>
      </c>
      <c r="C480" s="143" t="s">
        <v>6380</v>
      </c>
      <c r="D480" s="143" t="s">
        <v>119</v>
      </c>
      <c r="E480" s="143" t="s">
        <v>239</v>
      </c>
      <c r="F480" s="143" t="s">
        <v>71</v>
      </c>
      <c r="G480" s="143" t="s">
        <v>11062</v>
      </c>
    </row>
    <row r="481" spans="1:7" x14ac:dyDescent="0.25">
      <c r="A481" s="141">
        <v>480</v>
      </c>
      <c r="B481" s="143" t="s">
        <v>486</v>
      </c>
      <c r="C481" s="143" t="s">
        <v>487</v>
      </c>
      <c r="D481" s="143" t="s">
        <v>91</v>
      </c>
      <c r="E481" s="143" t="s">
        <v>139</v>
      </c>
      <c r="F481" s="143" t="s">
        <v>71</v>
      </c>
      <c r="G481" s="143" t="s">
        <v>5875</v>
      </c>
    </row>
    <row r="482" spans="1:7" x14ac:dyDescent="0.25">
      <c r="A482" s="141">
        <v>481</v>
      </c>
      <c r="B482" s="143" t="s">
        <v>6381</v>
      </c>
      <c r="C482" s="143" t="s">
        <v>6382</v>
      </c>
      <c r="D482" s="143" t="s">
        <v>119</v>
      </c>
      <c r="E482" s="143" t="s">
        <v>239</v>
      </c>
      <c r="F482" s="143" t="s">
        <v>71</v>
      </c>
      <c r="G482" s="143" t="s">
        <v>11062</v>
      </c>
    </row>
    <row r="483" spans="1:7" x14ac:dyDescent="0.25">
      <c r="A483" s="141">
        <v>482</v>
      </c>
      <c r="B483" s="143" t="s">
        <v>12163</v>
      </c>
      <c r="C483" s="143" t="s">
        <v>12164</v>
      </c>
      <c r="D483" s="143" t="s">
        <v>69</v>
      </c>
      <c r="E483" s="143" t="s">
        <v>321</v>
      </c>
      <c r="F483" s="143" t="s">
        <v>71</v>
      </c>
      <c r="G483" s="143" t="s">
        <v>11062</v>
      </c>
    </row>
    <row r="484" spans="1:7" x14ac:dyDescent="0.25">
      <c r="A484" s="141">
        <v>483</v>
      </c>
      <c r="B484" s="143" t="s">
        <v>488</v>
      </c>
      <c r="C484" s="143" t="s">
        <v>489</v>
      </c>
      <c r="D484" s="143" t="s">
        <v>103</v>
      </c>
      <c r="E484" s="143" t="s">
        <v>162</v>
      </c>
      <c r="F484" s="143" t="s">
        <v>71</v>
      </c>
      <c r="G484" s="143" t="s">
        <v>5875</v>
      </c>
    </row>
    <row r="485" spans="1:7" x14ac:dyDescent="0.25">
      <c r="A485" s="141">
        <v>484</v>
      </c>
      <c r="B485" s="143" t="s">
        <v>6383</v>
      </c>
      <c r="C485" s="143" t="s">
        <v>6384</v>
      </c>
      <c r="D485" s="143" t="s">
        <v>78</v>
      </c>
      <c r="E485" s="143" t="s">
        <v>2803</v>
      </c>
      <c r="F485" s="143" t="s">
        <v>71</v>
      </c>
      <c r="G485" s="143" t="s">
        <v>11062</v>
      </c>
    </row>
    <row r="486" spans="1:7" x14ac:dyDescent="0.25">
      <c r="A486" s="141">
        <v>485</v>
      </c>
      <c r="B486" s="143" t="s">
        <v>490</v>
      </c>
      <c r="C486" s="143" t="s">
        <v>491</v>
      </c>
      <c r="D486" s="143" t="s">
        <v>78</v>
      </c>
      <c r="E486" s="143" t="s">
        <v>435</v>
      </c>
      <c r="F486" s="143" t="s">
        <v>71</v>
      </c>
      <c r="G486" s="143" t="s">
        <v>5875</v>
      </c>
    </row>
    <row r="487" spans="1:7" x14ac:dyDescent="0.25">
      <c r="A487" s="141">
        <v>486</v>
      </c>
      <c r="B487" s="143" t="s">
        <v>6385</v>
      </c>
      <c r="C487" s="143" t="s">
        <v>6386</v>
      </c>
      <c r="D487" s="143" t="s">
        <v>95</v>
      </c>
      <c r="E487" s="143" t="s">
        <v>684</v>
      </c>
      <c r="F487" s="143" t="s">
        <v>71</v>
      </c>
      <c r="G487" s="143" t="s">
        <v>11062</v>
      </c>
    </row>
    <row r="488" spans="1:7" x14ac:dyDescent="0.25">
      <c r="A488" s="141">
        <v>487</v>
      </c>
      <c r="B488" s="143" t="s">
        <v>492</v>
      </c>
      <c r="C488" s="143" t="s">
        <v>493</v>
      </c>
      <c r="D488" s="143" t="s">
        <v>69</v>
      </c>
      <c r="E488" s="143" t="s">
        <v>402</v>
      </c>
      <c r="F488" s="143" t="s">
        <v>71</v>
      </c>
      <c r="G488" s="143" t="s">
        <v>5875</v>
      </c>
    </row>
    <row r="489" spans="1:7" x14ac:dyDescent="0.25">
      <c r="A489" s="141">
        <v>488</v>
      </c>
      <c r="B489" s="143" t="s">
        <v>494</v>
      </c>
      <c r="C489" s="143" t="s">
        <v>495</v>
      </c>
      <c r="D489" s="143" t="s">
        <v>103</v>
      </c>
      <c r="E489" s="143" t="s">
        <v>410</v>
      </c>
      <c r="F489" s="143" t="s">
        <v>71</v>
      </c>
      <c r="G489" s="143" t="s">
        <v>5875</v>
      </c>
    </row>
    <row r="490" spans="1:7" x14ac:dyDescent="0.25">
      <c r="A490" s="141">
        <v>489</v>
      </c>
      <c r="B490" s="143" t="s">
        <v>6387</v>
      </c>
      <c r="C490" s="143" t="s">
        <v>6388</v>
      </c>
      <c r="D490" s="143" t="s">
        <v>91</v>
      </c>
      <c r="E490" s="143" t="s">
        <v>786</v>
      </c>
      <c r="F490" s="143" t="s">
        <v>71</v>
      </c>
      <c r="G490" s="143" t="s">
        <v>11062</v>
      </c>
    </row>
    <row r="491" spans="1:7" x14ac:dyDescent="0.25">
      <c r="A491" s="141">
        <v>490</v>
      </c>
      <c r="B491" s="143" t="s">
        <v>496</v>
      </c>
      <c r="C491" s="143" t="s">
        <v>497</v>
      </c>
      <c r="D491" s="143" t="s">
        <v>74</v>
      </c>
      <c r="E491" s="143" t="s">
        <v>304</v>
      </c>
      <c r="F491" s="143" t="s">
        <v>498</v>
      </c>
      <c r="G491" s="143" t="s">
        <v>5875</v>
      </c>
    </row>
    <row r="492" spans="1:7" x14ac:dyDescent="0.25">
      <c r="A492" s="141">
        <v>491</v>
      </c>
      <c r="B492" s="143" t="s">
        <v>499</v>
      </c>
      <c r="C492" s="143" t="s">
        <v>500</v>
      </c>
      <c r="D492" s="143" t="s">
        <v>91</v>
      </c>
      <c r="E492" s="143" t="s">
        <v>139</v>
      </c>
      <c r="F492" s="143" t="s">
        <v>71</v>
      </c>
      <c r="G492" s="143" t="s">
        <v>5875</v>
      </c>
    </row>
    <row r="493" spans="1:7" x14ac:dyDescent="0.25">
      <c r="A493" s="141">
        <v>492</v>
      </c>
      <c r="B493" s="143" t="s">
        <v>501</v>
      </c>
      <c r="C493" s="143" t="s">
        <v>502</v>
      </c>
      <c r="D493" s="143" t="s">
        <v>91</v>
      </c>
      <c r="E493" s="143" t="s">
        <v>135</v>
      </c>
      <c r="F493" s="143" t="s">
        <v>242</v>
      </c>
      <c r="G493" s="143" t="s">
        <v>5875</v>
      </c>
    </row>
    <row r="494" spans="1:7" x14ac:dyDescent="0.25">
      <c r="A494" s="141">
        <v>493</v>
      </c>
      <c r="B494" s="143" t="s">
        <v>503</v>
      </c>
      <c r="C494" s="143" t="s">
        <v>504</v>
      </c>
      <c r="D494" s="143" t="s">
        <v>95</v>
      </c>
      <c r="E494" s="143" t="s">
        <v>158</v>
      </c>
      <c r="F494" s="143" t="s">
        <v>71</v>
      </c>
      <c r="G494" s="143" t="s">
        <v>5875</v>
      </c>
    </row>
    <row r="495" spans="1:7" x14ac:dyDescent="0.25">
      <c r="A495" s="141">
        <v>494</v>
      </c>
      <c r="B495" s="143" t="s">
        <v>505</v>
      </c>
      <c r="C495" s="143" t="s">
        <v>506</v>
      </c>
      <c r="D495" s="143" t="s">
        <v>188</v>
      </c>
      <c r="E495" s="143" t="s">
        <v>507</v>
      </c>
      <c r="F495" s="143" t="s">
        <v>71</v>
      </c>
      <c r="G495" s="143" t="s">
        <v>5875</v>
      </c>
    </row>
    <row r="496" spans="1:7" x14ac:dyDescent="0.25">
      <c r="A496" s="141">
        <v>495</v>
      </c>
      <c r="B496" s="143" t="s">
        <v>508</v>
      </c>
      <c r="C496" s="143" t="s">
        <v>12165</v>
      </c>
      <c r="D496" s="143" t="s">
        <v>91</v>
      </c>
      <c r="E496" s="143" t="s">
        <v>393</v>
      </c>
      <c r="F496" s="143" t="s">
        <v>71</v>
      </c>
      <c r="G496" s="143" t="s">
        <v>5875</v>
      </c>
    </row>
    <row r="497" spans="1:7" x14ac:dyDescent="0.25">
      <c r="A497" s="141">
        <v>496</v>
      </c>
      <c r="B497" s="143" t="s">
        <v>509</v>
      </c>
      <c r="C497" s="143" t="s">
        <v>510</v>
      </c>
      <c r="D497" s="143" t="s">
        <v>188</v>
      </c>
      <c r="E497" s="143" t="s">
        <v>507</v>
      </c>
      <c r="F497" s="143" t="s">
        <v>71</v>
      </c>
      <c r="G497" s="143" t="s">
        <v>5875</v>
      </c>
    </row>
    <row r="498" spans="1:7" x14ac:dyDescent="0.25">
      <c r="A498" s="141">
        <v>497</v>
      </c>
      <c r="B498" s="143" t="s">
        <v>6389</v>
      </c>
      <c r="C498" s="143" t="s">
        <v>6390</v>
      </c>
      <c r="D498" s="143" t="s">
        <v>69</v>
      </c>
      <c r="E498" s="143" t="s">
        <v>321</v>
      </c>
      <c r="F498" s="143" t="s">
        <v>71</v>
      </c>
      <c r="G498" s="143" t="s">
        <v>11062</v>
      </c>
    </row>
    <row r="499" spans="1:7" x14ac:dyDescent="0.25">
      <c r="A499" s="141">
        <v>498</v>
      </c>
      <c r="B499" s="143" t="s">
        <v>11113</v>
      </c>
      <c r="C499" s="143" t="s">
        <v>11114</v>
      </c>
      <c r="D499" s="143" t="s">
        <v>95</v>
      </c>
      <c r="E499" s="143" t="s">
        <v>702</v>
      </c>
      <c r="F499" s="143" t="s">
        <v>71</v>
      </c>
      <c r="G499" s="143" t="s">
        <v>11955</v>
      </c>
    </row>
    <row r="500" spans="1:7" x14ac:dyDescent="0.25">
      <c r="A500" s="141">
        <v>499</v>
      </c>
      <c r="B500" s="143" t="s">
        <v>6391</v>
      </c>
      <c r="C500" s="143" t="s">
        <v>6392</v>
      </c>
      <c r="D500" s="143" t="s">
        <v>74</v>
      </c>
      <c r="E500" s="143" t="s">
        <v>390</v>
      </c>
      <c r="F500" s="143" t="s">
        <v>71</v>
      </c>
      <c r="G500" s="143" t="s">
        <v>11062</v>
      </c>
    </row>
    <row r="501" spans="1:7" x14ac:dyDescent="0.25">
      <c r="A501" s="141">
        <v>500</v>
      </c>
      <c r="B501" s="143" t="s">
        <v>511</v>
      </c>
      <c r="C501" s="143" t="s">
        <v>512</v>
      </c>
      <c r="D501" s="143" t="s">
        <v>78</v>
      </c>
      <c r="E501" s="143" t="s">
        <v>284</v>
      </c>
      <c r="F501" s="143" t="s">
        <v>71</v>
      </c>
      <c r="G501" s="143" t="s">
        <v>5875</v>
      </c>
    </row>
    <row r="502" spans="1:7" x14ac:dyDescent="0.25">
      <c r="A502" s="141">
        <v>501</v>
      </c>
      <c r="B502" s="143" t="s">
        <v>12166</v>
      </c>
      <c r="C502" s="143" t="s">
        <v>12167</v>
      </c>
      <c r="D502" s="143" t="s">
        <v>91</v>
      </c>
      <c r="E502" s="143" t="s">
        <v>181</v>
      </c>
      <c r="F502" s="143" t="s">
        <v>71</v>
      </c>
      <c r="G502" s="143" t="s">
        <v>5875</v>
      </c>
    </row>
    <row r="503" spans="1:7" x14ac:dyDescent="0.25">
      <c r="A503" s="141">
        <v>502</v>
      </c>
      <c r="B503" s="143" t="s">
        <v>12168</v>
      </c>
      <c r="C503" s="143" t="s">
        <v>12169</v>
      </c>
      <c r="D503" s="143" t="s">
        <v>91</v>
      </c>
      <c r="E503" s="143" t="s">
        <v>181</v>
      </c>
      <c r="F503" s="143" t="s">
        <v>71</v>
      </c>
      <c r="G503" s="143" t="s">
        <v>11062</v>
      </c>
    </row>
    <row r="504" spans="1:7" x14ac:dyDescent="0.25">
      <c r="A504" s="141">
        <v>503</v>
      </c>
      <c r="B504" s="143" t="s">
        <v>12170</v>
      </c>
      <c r="C504" s="143" t="s">
        <v>12171</v>
      </c>
      <c r="D504" s="143" t="s">
        <v>91</v>
      </c>
      <c r="E504" s="143" t="s">
        <v>181</v>
      </c>
      <c r="F504" s="143" t="s">
        <v>71</v>
      </c>
      <c r="G504" s="143" t="s">
        <v>5875</v>
      </c>
    </row>
    <row r="505" spans="1:7" x14ac:dyDescent="0.25">
      <c r="A505" s="141">
        <v>504</v>
      </c>
      <c r="B505" s="143" t="s">
        <v>13788</v>
      </c>
      <c r="C505" s="143" t="s">
        <v>13789</v>
      </c>
      <c r="D505" s="143" t="s">
        <v>91</v>
      </c>
      <c r="E505" s="143" t="s">
        <v>181</v>
      </c>
      <c r="F505" s="143" t="s">
        <v>71</v>
      </c>
      <c r="G505" s="143" t="s">
        <v>5875</v>
      </c>
    </row>
    <row r="506" spans="1:7" x14ac:dyDescent="0.25">
      <c r="A506" s="141">
        <v>505</v>
      </c>
      <c r="B506" s="143" t="s">
        <v>13790</v>
      </c>
      <c r="C506" s="143" t="s">
        <v>13791</v>
      </c>
      <c r="D506" s="143" t="s">
        <v>91</v>
      </c>
      <c r="E506" s="143" t="s">
        <v>181</v>
      </c>
      <c r="F506" s="143" t="s">
        <v>71</v>
      </c>
      <c r="G506" s="143" t="s">
        <v>5875</v>
      </c>
    </row>
    <row r="507" spans="1:7" x14ac:dyDescent="0.25">
      <c r="A507" s="141">
        <v>506</v>
      </c>
      <c r="B507" s="143" t="s">
        <v>11115</v>
      </c>
      <c r="C507" s="143" t="s">
        <v>11116</v>
      </c>
      <c r="D507" s="143" t="s">
        <v>119</v>
      </c>
      <c r="E507" s="143" t="s">
        <v>5897</v>
      </c>
      <c r="F507" s="143" t="s">
        <v>71</v>
      </c>
      <c r="G507" s="143" t="s">
        <v>11955</v>
      </c>
    </row>
    <row r="508" spans="1:7" x14ac:dyDescent="0.25">
      <c r="A508" s="141">
        <v>507</v>
      </c>
      <c r="B508" s="143" t="s">
        <v>513</v>
      </c>
      <c r="C508" s="143" t="s">
        <v>514</v>
      </c>
      <c r="D508" s="143" t="s">
        <v>103</v>
      </c>
      <c r="E508" s="143" t="s">
        <v>325</v>
      </c>
      <c r="F508" s="143" t="s">
        <v>71</v>
      </c>
      <c r="G508" s="143" t="s">
        <v>5875</v>
      </c>
    </row>
    <row r="509" spans="1:7" x14ac:dyDescent="0.25">
      <c r="A509" s="141">
        <v>508</v>
      </c>
      <c r="B509" s="143" t="s">
        <v>12172</v>
      </c>
      <c r="C509" s="143" t="s">
        <v>12173</v>
      </c>
      <c r="D509" s="143" t="s">
        <v>91</v>
      </c>
      <c r="E509" s="143" t="s">
        <v>181</v>
      </c>
      <c r="F509" s="143" t="s">
        <v>71</v>
      </c>
      <c r="G509" s="143" t="s">
        <v>5875</v>
      </c>
    </row>
    <row r="510" spans="1:7" x14ac:dyDescent="0.25">
      <c r="A510" s="141">
        <v>509</v>
      </c>
      <c r="B510" s="143" t="s">
        <v>12174</v>
      </c>
      <c r="C510" s="143" t="s">
        <v>12175</v>
      </c>
      <c r="D510" s="143" t="s">
        <v>119</v>
      </c>
      <c r="E510" s="143" t="s">
        <v>120</v>
      </c>
      <c r="F510" s="143" t="s">
        <v>71</v>
      </c>
      <c r="G510" s="143" t="s">
        <v>11955</v>
      </c>
    </row>
    <row r="511" spans="1:7" x14ac:dyDescent="0.25">
      <c r="A511" s="141">
        <v>510</v>
      </c>
      <c r="B511" s="143" t="s">
        <v>31</v>
      </c>
      <c r="C511" s="143" t="s">
        <v>515</v>
      </c>
      <c r="D511" s="143" t="s">
        <v>91</v>
      </c>
      <c r="E511" s="143" t="s">
        <v>136</v>
      </c>
      <c r="F511" s="143" t="s">
        <v>71</v>
      </c>
      <c r="G511" s="143" t="s">
        <v>5875</v>
      </c>
    </row>
    <row r="512" spans="1:7" x14ac:dyDescent="0.25">
      <c r="A512" s="141">
        <v>511</v>
      </c>
      <c r="B512" s="143" t="s">
        <v>516</v>
      </c>
      <c r="C512" s="143" t="s">
        <v>517</v>
      </c>
      <c r="D512" s="143" t="s">
        <v>91</v>
      </c>
      <c r="E512" s="143" t="s">
        <v>518</v>
      </c>
      <c r="F512" s="143" t="s">
        <v>71</v>
      </c>
      <c r="G512" s="143" t="s">
        <v>5875</v>
      </c>
    </row>
    <row r="513" spans="1:7" x14ac:dyDescent="0.25">
      <c r="A513" s="141">
        <v>512</v>
      </c>
      <c r="B513" s="143" t="s">
        <v>519</v>
      </c>
      <c r="C513" s="143" t="s">
        <v>520</v>
      </c>
      <c r="D513" s="143" t="s">
        <v>91</v>
      </c>
      <c r="E513" s="143" t="s">
        <v>135</v>
      </c>
      <c r="F513" s="143" t="s">
        <v>242</v>
      </c>
      <c r="G513" s="143" t="s">
        <v>5875</v>
      </c>
    </row>
    <row r="514" spans="1:7" x14ac:dyDescent="0.25">
      <c r="A514" s="141">
        <v>513</v>
      </c>
      <c r="B514" s="143" t="s">
        <v>13792</v>
      </c>
      <c r="C514" s="143" t="s">
        <v>13793</v>
      </c>
      <c r="D514" s="143" t="s">
        <v>91</v>
      </c>
      <c r="E514" s="143" t="s">
        <v>181</v>
      </c>
      <c r="F514" s="143" t="s">
        <v>71</v>
      </c>
      <c r="G514" s="143" t="s">
        <v>5875</v>
      </c>
    </row>
    <row r="515" spans="1:7" x14ac:dyDescent="0.25">
      <c r="A515" s="141">
        <v>514</v>
      </c>
      <c r="B515" s="143" t="s">
        <v>13794</v>
      </c>
      <c r="C515" s="143" t="s">
        <v>13795</v>
      </c>
      <c r="D515" s="143" t="s">
        <v>91</v>
      </c>
      <c r="E515" s="143" t="s">
        <v>181</v>
      </c>
      <c r="F515" s="143" t="s">
        <v>71</v>
      </c>
      <c r="G515" s="143" t="s">
        <v>5875</v>
      </c>
    </row>
    <row r="516" spans="1:7" x14ac:dyDescent="0.25">
      <c r="A516" s="141">
        <v>515</v>
      </c>
      <c r="B516" s="143" t="s">
        <v>6393</v>
      </c>
      <c r="C516" s="143" t="s">
        <v>6394</v>
      </c>
      <c r="D516" s="143" t="s">
        <v>69</v>
      </c>
      <c r="E516" s="143" t="s">
        <v>2042</v>
      </c>
      <c r="F516" s="143" t="s">
        <v>71</v>
      </c>
      <c r="G516" s="143" t="s">
        <v>11062</v>
      </c>
    </row>
    <row r="517" spans="1:7" x14ac:dyDescent="0.25">
      <c r="A517" s="141">
        <v>516</v>
      </c>
      <c r="B517" s="143" t="s">
        <v>11117</v>
      </c>
      <c r="C517" s="143" t="s">
        <v>11118</v>
      </c>
      <c r="D517" s="143" t="s">
        <v>74</v>
      </c>
      <c r="E517" s="143" t="s">
        <v>2665</v>
      </c>
      <c r="F517" s="143" t="s">
        <v>88</v>
      </c>
      <c r="G517" s="143" t="s">
        <v>11955</v>
      </c>
    </row>
    <row r="518" spans="1:7" x14ac:dyDescent="0.25">
      <c r="A518" s="141">
        <v>517</v>
      </c>
      <c r="B518" s="143" t="s">
        <v>12176</v>
      </c>
      <c r="C518" s="143" t="s">
        <v>12177</v>
      </c>
      <c r="D518" s="143" t="s">
        <v>91</v>
      </c>
      <c r="E518" s="143" t="s">
        <v>181</v>
      </c>
      <c r="F518" s="143" t="s">
        <v>71</v>
      </c>
      <c r="G518" s="143" t="s">
        <v>5875</v>
      </c>
    </row>
    <row r="519" spans="1:7" x14ac:dyDescent="0.25">
      <c r="A519" s="141">
        <v>518</v>
      </c>
      <c r="B519" s="143" t="s">
        <v>521</v>
      </c>
      <c r="C519" s="143" t="s">
        <v>522</v>
      </c>
      <c r="D519" s="143" t="s">
        <v>188</v>
      </c>
      <c r="E519" s="143" t="s">
        <v>202</v>
      </c>
      <c r="F519" s="143" t="s">
        <v>71</v>
      </c>
      <c r="G519" s="143" t="s">
        <v>5875</v>
      </c>
    </row>
    <row r="520" spans="1:7" x14ac:dyDescent="0.25">
      <c r="A520" s="141">
        <v>519</v>
      </c>
      <c r="B520" s="143" t="s">
        <v>523</v>
      </c>
      <c r="C520" s="143" t="s">
        <v>524</v>
      </c>
      <c r="D520" s="143" t="s">
        <v>103</v>
      </c>
      <c r="E520" s="143" t="s">
        <v>525</v>
      </c>
      <c r="F520" s="143" t="s">
        <v>71</v>
      </c>
      <c r="G520" s="143" t="s">
        <v>5875</v>
      </c>
    </row>
    <row r="521" spans="1:7" x14ac:dyDescent="0.25">
      <c r="A521" s="141">
        <v>520</v>
      </c>
      <c r="B521" s="143" t="s">
        <v>526</v>
      </c>
      <c r="C521" s="143" t="s">
        <v>527</v>
      </c>
      <c r="D521" s="143" t="s">
        <v>91</v>
      </c>
      <c r="E521" s="143" t="s">
        <v>139</v>
      </c>
      <c r="F521" s="143" t="s">
        <v>71</v>
      </c>
      <c r="G521" s="143" t="s">
        <v>5875</v>
      </c>
    </row>
    <row r="522" spans="1:7" x14ac:dyDescent="0.25">
      <c r="A522" s="141">
        <v>521</v>
      </c>
      <c r="B522" s="143" t="s">
        <v>528</v>
      </c>
      <c r="C522" s="143" t="s">
        <v>529</v>
      </c>
      <c r="D522" s="143" t="s">
        <v>78</v>
      </c>
      <c r="E522" s="143" t="s">
        <v>82</v>
      </c>
      <c r="F522" s="143" t="s">
        <v>71</v>
      </c>
      <c r="G522" s="143" t="s">
        <v>5875</v>
      </c>
    </row>
    <row r="523" spans="1:7" x14ac:dyDescent="0.25">
      <c r="A523" s="141">
        <v>522</v>
      </c>
      <c r="B523" s="143" t="s">
        <v>530</v>
      </c>
      <c r="C523" s="143" t="s">
        <v>531</v>
      </c>
      <c r="D523" s="143" t="s">
        <v>91</v>
      </c>
      <c r="E523" s="143" t="s">
        <v>181</v>
      </c>
      <c r="F523" s="143" t="s">
        <v>71</v>
      </c>
      <c r="G523" s="143" t="s">
        <v>5875</v>
      </c>
    </row>
    <row r="524" spans="1:7" x14ac:dyDescent="0.25">
      <c r="A524" s="141">
        <v>523</v>
      </c>
      <c r="B524" s="143" t="s">
        <v>11119</v>
      </c>
      <c r="C524" s="143" t="s">
        <v>11120</v>
      </c>
      <c r="D524" s="143" t="s">
        <v>74</v>
      </c>
      <c r="E524" s="143" t="s">
        <v>145</v>
      </c>
      <c r="F524" s="143" t="s">
        <v>88</v>
      </c>
      <c r="G524" s="143" t="s">
        <v>11955</v>
      </c>
    </row>
    <row r="525" spans="1:7" x14ac:dyDescent="0.25">
      <c r="A525" s="141">
        <v>524</v>
      </c>
      <c r="B525" s="143" t="s">
        <v>11121</v>
      </c>
      <c r="C525" s="143" t="s">
        <v>11122</v>
      </c>
      <c r="D525" s="143" t="s">
        <v>74</v>
      </c>
      <c r="E525" s="143" t="s">
        <v>129</v>
      </c>
      <c r="F525" s="143" t="s">
        <v>88</v>
      </c>
      <c r="G525" s="143" t="s">
        <v>11955</v>
      </c>
    </row>
    <row r="526" spans="1:7" x14ac:dyDescent="0.25">
      <c r="A526" s="141">
        <v>525</v>
      </c>
      <c r="B526" s="143" t="s">
        <v>532</v>
      </c>
      <c r="C526" s="143" t="s">
        <v>12178</v>
      </c>
      <c r="D526" s="143" t="s">
        <v>119</v>
      </c>
      <c r="E526" s="143" t="s">
        <v>120</v>
      </c>
      <c r="F526" s="143" t="s">
        <v>533</v>
      </c>
      <c r="G526" s="143" t="s">
        <v>5875</v>
      </c>
    </row>
    <row r="527" spans="1:7" x14ac:dyDescent="0.25">
      <c r="A527" s="141">
        <v>526</v>
      </c>
      <c r="B527" s="143" t="s">
        <v>534</v>
      </c>
      <c r="C527" s="143" t="s">
        <v>535</v>
      </c>
      <c r="D527" s="143" t="s">
        <v>78</v>
      </c>
      <c r="E527" s="143" t="s">
        <v>84</v>
      </c>
      <c r="F527" s="143" t="s">
        <v>71</v>
      </c>
      <c r="G527" s="143" t="s">
        <v>5875</v>
      </c>
    </row>
    <row r="528" spans="1:7" x14ac:dyDescent="0.25">
      <c r="A528" s="141">
        <v>527</v>
      </c>
      <c r="B528" s="143" t="s">
        <v>12179</v>
      </c>
      <c r="C528" s="143" t="s">
        <v>12180</v>
      </c>
      <c r="D528" s="143" t="s">
        <v>69</v>
      </c>
      <c r="E528" s="143" t="s">
        <v>1303</v>
      </c>
      <c r="F528" s="143" t="s">
        <v>71</v>
      </c>
      <c r="G528" s="143" t="s">
        <v>11062</v>
      </c>
    </row>
    <row r="529" spans="1:7" x14ac:dyDescent="0.25">
      <c r="A529" s="141">
        <v>528</v>
      </c>
      <c r="B529" s="143" t="s">
        <v>536</v>
      </c>
      <c r="C529" s="143" t="s">
        <v>537</v>
      </c>
      <c r="D529" s="143" t="s">
        <v>95</v>
      </c>
      <c r="E529" s="143" t="s">
        <v>96</v>
      </c>
      <c r="F529" s="143" t="s">
        <v>71</v>
      </c>
      <c r="G529" s="143" t="s">
        <v>5875</v>
      </c>
    </row>
    <row r="530" spans="1:7" x14ac:dyDescent="0.25">
      <c r="A530" s="141">
        <v>529</v>
      </c>
      <c r="B530" s="143" t="s">
        <v>538</v>
      </c>
      <c r="C530" s="143" t="s">
        <v>539</v>
      </c>
      <c r="D530" s="143" t="s">
        <v>95</v>
      </c>
      <c r="E530" s="143" t="s">
        <v>540</v>
      </c>
      <c r="F530" s="143" t="s">
        <v>71</v>
      </c>
      <c r="G530" s="143" t="s">
        <v>5875</v>
      </c>
    </row>
    <row r="531" spans="1:7" x14ac:dyDescent="0.25">
      <c r="A531" s="141">
        <v>530</v>
      </c>
      <c r="B531" s="143" t="s">
        <v>541</v>
      </c>
      <c r="C531" s="143" t="s">
        <v>542</v>
      </c>
      <c r="D531" s="143" t="s">
        <v>95</v>
      </c>
      <c r="E531" s="143" t="s">
        <v>543</v>
      </c>
      <c r="F531" s="143" t="s">
        <v>71</v>
      </c>
      <c r="G531" s="143" t="s">
        <v>5875</v>
      </c>
    </row>
    <row r="532" spans="1:7" x14ac:dyDescent="0.25">
      <c r="A532" s="141">
        <v>531</v>
      </c>
      <c r="B532" s="143" t="s">
        <v>11123</v>
      </c>
      <c r="C532" s="143" t="s">
        <v>12181</v>
      </c>
      <c r="D532" s="143" t="s">
        <v>74</v>
      </c>
      <c r="E532" s="143" t="s">
        <v>129</v>
      </c>
      <c r="F532" s="143" t="s">
        <v>88</v>
      </c>
      <c r="G532" s="143" t="s">
        <v>11955</v>
      </c>
    </row>
    <row r="533" spans="1:7" x14ac:dyDescent="0.25">
      <c r="A533" s="141">
        <v>532</v>
      </c>
      <c r="B533" s="143" t="s">
        <v>12182</v>
      </c>
      <c r="C533" s="143" t="s">
        <v>12183</v>
      </c>
      <c r="D533" s="143" t="s">
        <v>91</v>
      </c>
      <c r="E533" s="143" t="s">
        <v>181</v>
      </c>
      <c r="F533" s="143" t="s">
        <v>71</v>
      </c>
      <c r="G533" s="143" t="s">
        <v>5875</v>
      </c>
    </row>
    <row r="534" spans="1:7" x14ac:dyDescent="0.25">
      <c r="A534" s="141">
        <v>533</v>
      </c>
      <c r="B534" s="143" t="s">
        <v>12184</v>
      </c>
      <c r="C534" s="143" t="s">
        <v>12185</v>
      </c>
      <c r="D534" s="143" t="s">
        <v>91</v>
      </c>
      <c r="E534" s="143" t="s">
        <v>181</v>
      </c>
      <c r="F534" s="143" t="s">
        <v>71</v>
      </c>
      <c r="G534" s="143" t="s">
        <v>5875</v>
      </c>
    </row>
    <row r="535" spans="1:7" x14ac:dyDescent="0.25">
      <c r="A535" s="141">
        <v>534</v>
      </c>
      <c r="B535" s="143" t="s">
        <v>6395</v>
      </c>
      <c r="C535" s="143" t="s">
        <v>6396</v>
      </c>
      <c r="D535" s="143" t="s">
        <v>119</v>
      </c>
      <c r="E535" s="143" t="s">
        <v>1245</v>
      </c>
      <c r="F535" s="143" t="s">
        <v>71</v>
      </c>
      <c r="G535" s="143" t="s">
        <v>11062</v>
      </c>
    </row>
    <row r="536" spans="1:7" x14ac:dyDescent="0.25">
      <c r="A536" s="141">
        <v>535</v>
      </c>
      <c r="B536" s="143" t="s">
        <v>12186</v>
      </c>
      <c r="C536" s="143" t="s">
        <v>12187</v>
      </c>
      <c r="D536" s="143" t="s">
        <v>91</v>
      </c>
      <c r="E536" s="143" t="s">
        <v>181</v>
      </c>
      <c r="F536" s="143" t="s">
        <v>71</v>
      </c>
      <c r="G536" s="143" t="s">
        <v>5875</v>
      </c>
    </row>
    <row r="537" spans="1:7" x14ac:dyDescent="0.25">
      <c r="A537" s="141">
        <v>536</v>
      </c>
      <c r="B537" s="143" t="s">
        <v>544</v>
      </c>
      <c r="C537" s="143" t="s">
        <v>545</v>
      </c>
      <c r="D537" s="143" t="s">
        <v>91</v>
      </c>
      <c r="E537" s="143" t="s">
        <v>576</v>
      </c>
      <c r="F537" s="143" t="s">
        <v>71</v>
      </c>
      <c r="G537" s="143" t="s">
        <v>5875</v>
      </c>
    </row>
    <row r="538" spans="1:7" x14ac:dyDescent="0.25">
      <c r="A538" s="141">
        <v>537</v>
      </c>
      <c r="B538" s="143" t="s">
        <v>547</v>
      </c>
      <c r="C538" s="143" t="s">
        <v>548</v>
      </c>
      <c r="D538" s="143" t="s">
        <v>91</v>
      </c>
      <c r="E538" s="143" t="s">
        <v>139</v>
      </c>
      <c r="F538" s="143" t="s">
        <v>71</v>
      </c>
      <c r="G538" s="143" t="s">
        <v>5875</v>
      </c>
    </row>
    <row r="539" spans="1:7" x14ac:dyDescent="0.25">
      <c r="A539" s="141">
        <v>538</v>
      </c>
      <c r="B539" s="143" t="s">
        <v>6397</v>
      </c>
      <c r="C539" s="143" t="s">
        <v>6398</v>
      </c>
      <c r="D539" s="143" t="s">
        <v>78</v>
      </c>
      <c r="E539" s="143" t="s">
        <v>717</v>
      </c>
      <c r="F539" s="143" t="s">
        <v>71</v>
      </c>
      <c r="G539" s="143" t="s">
        <v>11062</v>
      </c>
    </row>
    <row r="540" spans="1:7" x14ac:dyDescent="0.25">
      <c r="A540" s="141">
        <v>539</v>
      </c>
      <c r="B540" s="143" t="s">
        <v>549</v>
      </c>
      <c r="C540" s="143" t="s">
        <v>550</v>
      </c>
      <c r="D540" s="143" t="s">
        <v>74</v>
      </c>
      <c r="E540" s="143" t="s">
        <v>551</v>
      </c>
      <c r="F540" s="143" t="s">
        <v>124</v>
      </c>
      <c r="G540" s="143" t="s">
        <v>5875</v>
      </c>
    </row>
    <row r="541" spans="1:7" x14ac:dyDescent="0.25">
      <c r="A541" s="141">
        <v>540</v>
      </c>
      <c r="B541" s="143" t="s">
        <v>552</v>
      </c>
      <c r="C541" s="143" t="s">
        <v>12188</v>
      </c>
      <c r="D541" s="143" t="s">
        <v>91</v>
      </c>
      <c r="E541" s="143" t="s">
        <v>181</v>
      </c>
      <c r="F541" s="143" t="s">
        <v>71</v>
      </c>
      <c r="G541" s="143" t="s">
        <v>5875</v>
      </c>
    </row>
    <row r="542" spans="1:7" x14ac:dyDescent="0.25">
      <c r="A542" s="141">
        <v>541</v>
      </c>
      <c r="B542" s="143" t="s">
        <v>12189</v>
      </c>
      <c r="C542" s="143" t="s">
        <v>12190</v>
      </c>
      <c r="D542" s="143" t="s">
        <v>78</v>
      </c>
      <c r="E542" s="143" t="s">
        <v>312</v>
      </c>
      <c r="F542" s="143" t="s">
        <v>71</v>
      </c>
      <c r="G542" s="143" t="s">
        <v>5875</v>
      </c>
    </row>
    <row r="543" spans="1:7" x14ac:dyDescent="0.25">
      <c r="A543" s="141">
        <v>542</v>
      </c>
      <c r="B543" s="143" t="s">
        <v>553</v>
      </c>
      <c r="C543" s="143" t="s">
        <v>554</v>
      </c>
      <c r="D543" s="143" t="s">
        <v>91</v>
      </c>
      <c r="E543" s="143" t="s">
        <v>92</v>
      </c>
      <c r="F543" s="143" t="s">
        <v>88</v>
      </c>
      <c r="G543" s="143" t="s">
        <v>5875</v>
      </c>
    </row>
    <row r="544" spans="1:7" x14ac:dyDescent="0.25">
      <c r="A544" s="141">
        <v>543</v>
      </c>
      <c r="B544" s="143" t="s">
        <v>6399</v>
      </c>
      <c r="C544" s="143" t="s">
        <v>6400</v>
      </c>
      <c r="D544" s="143" t="s">
        <v>78</v>
      </c>
      <c r="E544" s="143" t="s">
        <v>657</v>
      </c>
      <c r="F544" s="143" t="s">
        <v>71</v>
      </c>
      <c r="G544" s="143" t="s">
        <v>11062</v>
      </c>
    </row>
    <row r="545" spans="1:7" x14ac:dyDescent="0.25">
      <c r="A545" s="141">
        <v>544</v>
      </c>
      <c r="B545" s="143" t="s">
        <v>6401</v>
      </c>
      <c r="C545" s="143" t="s">
        <v>6402</v>
      </c>
      <c r="D545" s="143" t="s">
        <v>91</v>
      </c>
      <c r="E545" s="143" t="s">
        <v>1035</v>
      </c>
      <c r="F545" s="143" t="s">
        <v>71</v>
      </c>
      <c r="G545" s="143" t="s">
        <v>11062</v>
      </c>
    </row>
    <row r="546" spans="1:7" x14ac:dyDescent="0.25">
      <c r="A546" s="141">
        <v>545</v>
      </c>
      <c r="B546" s="143" t="s">
        <v>6403</v>
      </c>
      <c r="C546" s="143" t="s">
        <v>6404</v>
      </c>
      <c r="D546" s="143" t="s">
        <v>91</v>
      </c>
      <c r="E546" s="143" t="s">
        <v>212</v>
      </c>
      <c r="F546" s="143" t="s">
        <v>71</v>
      </c>
      <c r="G546" s="143" t="s">
        <v>11062</v>
      </c>
    </row>
    <row r="547" spans="1:7" x14ac:dyDescent="0.25">
      <c r="A547" s="141">
        <v>546</v>
      </c>
      <c r="B547" s="143" t="s">
        <v>555</v>
      </c>
      <c r="C547" s="143" t="s">
        <v>556</v>
      </c>
      <c r="D547" s="143" t="s">
        <v>91</v>
      </c>
      <c r="E547" s="143" t="s">
        <v>546</v>
      </c>
      <c r="F547" s="143" t="s">
        <v>557</v>
      </c>
      <c r="G547" s="143" t="s">
        <v>5875</v>
      </c>
    </row>
    <row r="548" spans="1:7" x14ac:dyDescent="0.25">
      <c r="A548" s="141">
        <v>547</v>
      </c>
      <c r="B548" s="143" t="s">
        <v>6405</v>
      </c>
      <c r="C548" s="143" t="s">
        <v>6406</v>
      </c>
      <c r="D548" s="143" t="s">
        <v>91</v>
      </c>
      <c r="E548" s="143" t="s">
        <v>979</v>
      </c>
      <c r="F548" s="143" t="s">
        <v>71</v>
      </c>
      <c r="G548" s="143" t="s">
        <v>11062</v>
      </c>
    </row>
    <row r="549" spans="1:7" x14ac:dyDescent="0.25">
      <c r="A549" s="141">
        <v>548</v>
      </c>
      <c r="B549" s="143" t="s">
        <v>558</v>
      </c>
      <c r="C549" s="143" t="s">
        <v>559</v>
      </c>
      <c r="D549" s="143" t="s">
        <v>74</v>
      </c>
      <c r="E549" s="143" t="s">
        <v>331</v>
      </c>
      <c r="F549" s="143" t="s">
        <v>71</v>
      </c>
      <c r="G549" s="143" t="s">
        <v>5875</v>
      </c>
    </row>
    <row r="550" spans="1:7" x14ac:dyDescent="0.25">
      <c r="A550" s="141">
        <v>549</v>
      </c>
      <c r="B550" s="143" t="s">
        <v>6407</v>
      </c>
      <c r="C550" s="143" t="s">
        <v>6408</v>
      </c>
      <c r="D550" s="143" t="s">
        <v>78</v>
      </c>
      <c r="E550" s="143" t="s">
        <v>413</v>
      </c>
      <c r="F550" s="143" t="s">
        <v>71</v>
      </c>
      <c r="G550" s="143" t="s">
        <v>11062</v>
      </c>
    </row>
    <row r="551" spans="1:7" x14ac:dyDescent="0.25">
      <c r="A551" s="141">
        <v>550</v>
      </c>
      <c r="B551" s="143" t="s">
        <v>560</v>
      </c>
      <c r="C551" s="143" t="s">
        <v>561</v>
      </c>
      <c r="D551" s="143" t="s">
        <v>119</v>
      </c>
      <c r="E551" s="143" t="s">
        <v>148</v>
      </c>
      <c r="F551" s="143" t="s">
        <v>71</v>
      </c>
      <c r="G551" s="143" t="s">
        <v>5875</v>
      </c>
    </row>
    <row r="552" spans="1:7" x14ac:dyDescent="0.25">
      <c r="A552" s="141">
        <v>551</v>
      </c>
      <c r="B552" s="143" t="s">
        <v>6409</v>
      </c>
      <c r="C552" s="143" t="s">
        <v>6410</v>
      </c>
      <c r="D552" s="143" t="s">
        <v>91</v>
      </c>
      <c r="E552" s="143" t="s">
        <v>576</v>
      </c>
      <c r="F552" s="143" t="s">
        <v>71</v>
      </c>
      <c r="G552" s="143" t="s">
        <v>11062</v>
      </c>
    </row>
    <row r="553" spans="1:7" x14ac:dyDescent="0.25">
      <c r="A553" s="141">
        <v>552</v>
      </c>
      <c r="B553" s="143" t="s">
        <v>6411</v>
      </c>
      <c r="C553" s="143" t="s">
        <v>6412</v>
      </c>
      <c r="D553" s="143" t="s">
        <v>69</v>
      </c>
      <c r="E553" s="143" t="s">
        <v>3190</v>
      </c>
      <c r="F553" s="143" t="s">
        <v>71</v>
      </c>
      <c r="G553" s="143" t="s">
        <v>11062</v>
      </c>
    </row>
    <row r="554" spans="1:7" x14ac:dyDescent="0.25">
      <c r="A554" s="141">
        <v>553</v>
      </c>
      <c r="B554" s="143" t="s">
        <v>6413</v>
      </c>
      <c r="C554" s="143" t="s">
        <v>6414</v>
      </c>
      <c r="D554" s="143" t="s">
        <v>78</v>
      </c>
      <c r="E554" s="143" t="s">
        <v>2660</v>
      </c>
      <c r="F554" s="143" t="s">
        <v>71</v>
      </c>
      <c r="G554" s="143" t="s">
        <v>11062</v>
      </c>
    </row>
    <row r="555" spans="1:7" x14ac:dyDescent="0.25">
      <c r="A555" s="141">
        <v>554</v>
      </c>
      <c r="B555" s="143" t="s">
        <v>562</v>
      </c>
      <c r="C555" s="143" t="s">
        <v>563</v>
      </c>
      <c r="D555" s="143" t="s">
        <v>91</v>
      </c>
      <c r="E555" s="143" t="s">
        <v>564</v>
      </c>
      <c r="F555" s="143" t="s">
        <v>124</v>
      </c>
      <c r="G555" s="143" t="s">
        <v>5875</v>
      </c>
    </row>
    <row r="556" spans="1:7" x14ac:dyDescent="0.25">
      <c r="A556" s="141">
        <v>555</v>
      </c>
      <c r="B556" s="143" t="s">
        <v>6415</v>
      </c>
      <c r="C556" s="143" t="s">
        <v>6416</v>
      </c>
      <c r="D556" s="143" t="s">
        <v>74</v>
      </c>
      <c r="E556" s="143" t="s">
        <v>87</v>
      </c>
      <c r="F556" s="143" t="s">
        <v>71</v>
      </c>
      <c r="G556" s="143" t="s">
        <v>11062</v>
      </c>
    </row>
    <row r="557" spans="1:7" x14ac:dyDescent="0.25">
      <c r="A557" s="141">
        <v>556</v>
      </c>
      <c r="B557" s="143" t="s">
        <v>565</v>
      </c>
      <c r="C557" s="143" t="s">
        <v>566</v>
      </c>
      <c r="D557" s="143" t="s">
        <v>91</v>
      </c>
      <c r="E557" s="143" t="s">
        <v>139</v>
      </c>
      <c r="F557" s="143" t="s">
        <v>71</v>
      </c>
      <c r="G557" s="143" t="s">
        <v>5875</v>
      </c>
    </row>
    <row r="558" spans="1:7" x14ac:dyDescent="0.25">
      <c r="A558" s="141">
        <v>557</v>
      </c>
      <c r="B558" s="143" t="s">
        <v>567</v>
      </c>
      <c r="C558" s="143" t="s">
        <v>568</v>
      </c>
      <c r="D558" s="143" t="s">
        <v>74</v>
      </c>
      <c r="E558" s="143" t="s">
        <v>87</v>
      </c>
      <c r="F558" s="143" t="s">
        <v>71</v>
      </c>
      <c r="G558" s="143" t="s">
        <v>5875</v>
      </c>
    </row>
    <row r="559" spans="1:7" x14ac:dyDescent="0.25">
      <c r="A559" s="141">
        <v>558</v>
      </c>
      <c r="B559" s="143" t="s">
        <v>6417</v>
      </c>
      <c r="C559" s="143" t="s">
        <v>6418</v>
      </c>
      <c r="D559" s="143" t="s">
        <v>78</v>
      </c>
      <c r="E559" s="143" t="s">
        <v>1099</v>
      </c>
      <c r="F559" s="143" t="s">
        <v>71</v>
      </c>
      <c r="G559" s="143" t="s">
        <v>11062</v>
      </c>
    </row>
    <row r="560" spans="1:7" x14ac:dyDescent="0.25">
      <c r="A560" s="141">
        <v>559</v>
      </c>
      <c r="B560" s="143" t="s">
        <v>11124</v>
      </c>
      <c r="C560" s="143" t="s">
        <v>11125</v>
      </c>
      <c r="D560" s="143" t="s">
        <v>91</v>
      </c>
      <c r="E560" s="143" t="s">
        <v>181</v>
      </c>
      <c r="F560" s="143" t="s">
        <v>71</v>
      </c>
      <c r="G560" s="143" t="s">
        <v>11955</v>
      </c>
    </row>
    <row r="561" spans="1:7" x14ac:dyDescent="0.25">
      <c r="A561" s="141">
        <v>560</v>
      </c>
      <c r="B561" s="143" t="s">
        <v>570</v>
      </c>
      <c r="C561" s="143" t="s">
        <v>571</v>
      </c>
      <c r="D561" s="143" t="s">
        <v>91</v>
      </c>
      <c r="E561" s="143" t="s">
        <v>139</v>
      </c>
      <c r="F561" s="143" t="s">
        <v>71</v>
      </c>
      <c r="G561" s="143" t="s">
        <v>5875</v>
      </c>
    </row>
    <row r="562" spans="1:7" x14ac:dyDescent="0.25">
      <c r="A562" s="141">
        <v>561</v>
      </c>
      <c r="B562" s="143" t="s">
        <v>572</v>
      </c>
      <c r="C562" s="143" t="s">
        <v>573</v>
      </c>
      <c r="D562" s="143" t="s">
        <v>74</v>
      </c>
      <c r="E562" s="143" t="s">
        <v>145</v>
      </c>
      <c r="F562" s="143" t="s">
        <v>533</v>
      </c>
      <c r="G562" s="143" t="s">
        <v>5875</v>
      </c>
    </row>
    <row r="563" spans="1:7" x14ac:dyDescent="0.25">
      <c r="A563" s="141">
        <v>562</v>
      </c>
      <c r="B563" s="143" t="s">
        <v>6419</v>
      </c>
      <c r="C563" s="143" t="s">
        <v>6420</v>
      </c>
      <c r="D563" s="143" t="s">
        <v>69</v>
      </c>
      <c r="E563" s="143" t="s">
        <v>321</v>
      </c>
      <c r="F563" s="143" t="s">
        <v>71</v>
      </c>
      <c r="G563" s="143" t="s">
        <v>11062</v>
      </c>
    </row>
    <row r="564" spans="1:7" x14ac:dyDescent="0.25">
      <c r="A564" s="141">
        <v>563</v>
      </c>
      <c r="B564" s="143" t="s">
        <v>6421</v>
      </c>
      <c r="C564" s="143" t="s">
        <v>6422</v>
      </c>
      <c r="D564" s="143" t="s">
        <v>91</v>
      </c>
      <c r="E564" s="143" t="s">
        <v>786</v>
      </c>
      <c r="F564" s="143" t="s">
        <v>71</v>
      </c>
      <c r="G564" s="143" t="s">
        <v>11062</v>
      </c>
    </row>
    <row r="565" spans="1:7" x14ac:dyDescent="0.25">
      <c r="A565" s="141">
        <v>564</v>
      </c>
      <c r="B565" s="143" t="s">
        <v>6423</v>
      </c>
      <c r="C565" s="143" t="s">
        <v>6424</v>
      </c>
      <c r="D565" s="143" t="s">
        <v>69</v>
      </c>
      <c r="E565" s="143" t="s">
        <v>3058</v>
      </c>
      <c r="F565" s="143" t="s">
        <v>71</v>
      </c>
      <c r="G565" s="143" t="s">
        <v>11062</v>
      </c>
    </row>
    <row r="566" spans="1:7" x14ac:dyDescent="0.25">
      <c r="A566" s="141">
        <v>565</v>
      </c>
      <c r="B566" s="143" t="s">
        <v>13796</v>
      </c>
      <c r="C566" s="143" t="s">
        <v>13797</v>
      </c>
      <c r="D566" s="143" t="s">
        <v>78</v>
      </c>
      <c r="E566" s="143" t="s">
        <v>717</v>
      </c>
      <c r="F566" s="143" t="s">
        <v>71</v>
      </c>
      <c r="G566" s="143" t="s">
        <v>11062</v>
      </c>
    </row>
    <row r="567" spans="1:7" x14ac:dyDescent="0.25">
      <c r="A567" s="141">
        <v>566</v>
      </c>
      <c r="B567" s="143" t="s">
        <v>6425</v>
      </c>
      <c r="C567" s="143" t="s">
        <v>6426</v>
      </c>
      <c r="D567" s="143" t="s">
        <v>78</v>
      </c>
      <c r="E567" s="143" t="s">
        <v>259</v>
      </c>
      <c r="F567" s="143" t="s">
        <v>71</v>
      </c>
      <c r="G567" s="143" t="s">
        <v>11062</v>
      </c>
    </row>
    <row r="568" spans="1:7" x14ac:dyDescent="0.25">
      <c r="A568" s="141">
        <v>567</v>
      </c>
      <c r="B568" s="143" t="s">
        <v>574</v>
      </c>
      <c r="C568" s="143" t="s">
        <v>575</v>
      </c>
      <c r="D568" s="143" t="s">
        <v>91</v>
      </c>
      <c r="E568" s="143" t="s">
        <v>576</v>
      </c>
      <c r="F568" s="143" t="s">
        <v>71</v>
      </c>
      <c r="G568" s="143" t="s">
        <v>5875</v>
      </c>
    </row>
    <row r="569" spans="1:7" x14ac:dyDescent="0.25">
      <c r="A569" s="141">
        <v>568</v>
      </c>
      <c r="B569" s="143" t="s">
        <v>12191</v>
      </c>
      <c r="C569" s="143" t="s">
        <v>577</v>
      </c>
      <c r="D569" s="143" t="s">
        <v>91</v>
      </c>
      <c r="E569" s="143" t="s">
        <v>564</v>
      </c>
      <c r="F569" s="143" t="s">
        <v>578</v>
      </c>
      <c r="G569" s="143" t="s">
        <v>5875</v>
      </c>
    </row>
    <row r="570" spans="1:7" x14ac:dyDescent="0.25">
      <c r="A570" s="141">
        <v>569</v>
      </c>
      <c r="B570" s="143" t="s">
        <v>579</v>
      </c>
      <c r="C570" s="143" t="s">
        <v>580</v>
      </c>
      <c r="D570" s="143" t="s">
        <v>78</v>
      </c>
      <c r="E570" s="143" t="s">
        <v>581</v>
      </c>
      <c r="F570" s="143" t="s">
        <v>71</v>
      </c>
      <c r="G570" s="143" t="s">
        <v>5875</v>
      </c>
    </row>
    <row r="571" spans="1:7" x14ac:dyDescent="0.25">
      <c r="A571" s="141">
        <v>570</v>
      </c>
      <c r="B571" s="143" t="s">
        <v>582</v>
      </c>
      <c r="C571" s="143" t="s">
        <v>583</v>
      </c>
      <c r="D571" s="143" t="s">
        <v>91</v>
      </c>
      <c r="E571" s="143" t="s">
        <v>212</v>
      </c>
      <c r="F571" s="143" t="s">
        <v>71</v>
      </c>
      <c r="G571" s="143" t="s">
        <v>5875</v>
      </c>
    </row>
    <row r="572" spans="1:7" x14ac:dyDescent="0.25">
      <c r="A572" s="141">
        <v>571</v>
      </c>
      <c r="B572" s="143" t="s">
        <v>584</v>
      </c>
      <c r="C572" s="143" t="s">
        <v>585</v>
      </c>
      <c r="D572" s="143" t="s">
        <v>78</v>
      </c>
      <c r="E572" s="143" t="s">
        <v>586</v>
      </c>
      <c r="F572" s="143" t="s">
        <v>71</v>
      </c>
      <c r="G572" s="143" t="s">
        <v>5875</v>
      </c>
    </row>
    <row r="573" spans="1:7" x14ac:dyDescent="0.25">
      <c r="A573" s="141">
        <v>572</v>
      </c>
      <c r="B573" s="143" t="s">
        <v>587</v>
      </c>
      <c r="C573" s="143" t="s">
        <v>12192</v>
      </c>
      <c r="D573" s="143" t="s">
        <v>103</v>
      </c>
      <c r="E573" s="143" t="s">
        <v>588</v>
      </c>
      <c r="F573" s="143" t="s">
        <v>71</v>
      </c>
      <c r="G573" s="143" t="s">
        <v>5875</v>
      </c>
    </row>
    <row r="574" spans="1:7" x14ac:dyDescent="0.25">
      <c r="A574" s="141">
        <v>573</v>
      </c>
      <c r="B574" s="143" t="s">
        <v>589</v>
      </c>
      <c r="C574" s="143" t="s">
        <v>590</v>
      </c>
      <c r="D574" s="143" t="s">
        <v>91</v>
      </c>
      <c r="E574" s="143" t="s">
        <v>564</v>
      </c>
      <c r="F574" s="143" t="s">
        <v>295</v>
      </c>
      <c r="G574" s="143" t="s">
        <v>5875</v>
      </c>
    </row>
    <row r="575" spans="1:7" x14ac:dyDescent="0.25">
      <c r="A575" s="141">
        <v>574</v>
      </c>
      <c r="B575" s="143" t="s">
        <v>6427</v>
      </c>
      <c r="C575" s="143" t="s">
        <v>6428</v>
      </c>
      <c r="D575" s="143" t="s">
        <v>91</v>
      </c>
      <c r="E575" s="143" t="s">
        <v>576</v>
      </c>
      <c r="F575" s="143" t="s">
        <v>71</v>
      </c>
      <c r="G575" s="143" t="s">
        <v>11062</v>
      </c>
    </row>
    <row r="576" spans="1:7" x14ac:dyDescent="0.25">
      <c r="A576" s="141">
        <v>575</v>
      </c>
      <c r="B576" s="143" t="s">
        <v>6429</v>
      </c>
      <c r="C576" s="143" t="s">
        <v>6430</v>
      </c>
      <c r="D576" s="143" t="s">
        <v>91</v>
      </c>
      <c r="E576" s="143" t="s">
        <v>979</v>
      </c>
      <c r="F576" s="143" t="s">
        <v>71</v>
      </c>
      <c r="G576" s="143" t="s">
        <v>11062</v>
      </c>
    </row>
    <row r="577" spans="1:7" x14ac:dyDescent="0.25">
      <c r="A577" s="141">
        <v>576</v>
      </c>
      <c r="B577" s="143" t="s">
        <v>591</v>
      </c>
      <c r="C577" s="143" t="s">
        <v>592</v>
      </c>
      <c r="D577" s="143" t="s">
        <v>69</v>
      </c>
      <c r="E577" s="143" t="s">
        <v>593</v>
      </c>
      <c r="F577" s="143" t="s">
        <v>88</v>
      </c>
      <c r="G577" s="143" t="s">
        <v>5875</v>
      </c>
    </row>
    <row r="578" spans="1:7" x14ac:dyDescent="0.25">
      <c r="A578" s="141">
        <v>577</v>
      </c>
      <c r="B578" s="143" t="s">
        <v>594</v>
      </c>
      <c r="C578" s="143" t="s">
        <v>12193</v>
      </c>
      <c r="D578" s="143" t="s">
        <v>91</v>
      </c>
      <c r="E578" s="143" t="s">
        <v>227</v>
      </c>
      <c r="F578" s="143" t="s">
        <v>71</v>
      </c>
      <c r="G578" s="143" t="s">
        <v>5875</v>
      </c>
    </row>
    <row r="579" spans="1:7" x14ac:dyDescent="0.25">
      <c r="A579" s="141">
        <v>578</v>
      </c>
      <c r="B579" s="143" t="s">
        <v>595</v>
      </c>
      <c r="C579" s="143" t="s">
        <v>596</v>
      </c>
      <c r="D579" s="143" t="s">
        <v>91</v>
      </c>
      <c r="E579" s="143" t="s">
        <v>564</v>
      </c>
      <c r="F579" s="143" t="s">
        <v>295</v>
      </c>
      <c r="G579" s="143" t="s">
        <v>5875</v>
      </c>
    </row>
    <row r="580" spans="1:7" x14ac:dyDescent="0.25">
      <c r="A580" s="141">
        <v>579</v>
      </c>
      <c r="B580" s="143" t="s">
        <v>597</v>
      </c>
      <c r="C580" s="143" t="s">
        <v>598</v>
      </c>
      <c r="D580" s="143" t="s">
        <v>78</v>
      </c>
      <c r="E580" s="143" t="s">
        <v>599</v>
      </c>
      <c r="F580" s="143" t="s">
        <v>71</v>
      </c>
      <c r="G580" s="143" t="s">
        <v>5875</v>
      </c>
    </row>
    <row r="581" spans="1:7" x14ac:dyDescent="0.25">
      <c r="A581" s="141">
        <v>580</v>
      </c>
      <c r="B581" s="143" t="s">
        <v>12194</v>
      </c>
      <c r="C581" s="143" t="s">
        <v>12195</v>
      </c>
      <c r="D581" s="143" t="s">
        <v>69</v>
      </c>
      <c r="E581" s="143" t="s">
        <v>126</v>
      </c>
      <c r="F581" s="143" t="s">
        <v>841</v>
      </c>
      <c r="G581" s="143" t="s">
        <v>11062</v>
      </c>
    </row>
    <row r="582" spans="1:7" x14ac:dyDescent="0.25">
      <c r="A582" s="141">
        <v>581</v>
      </c>
      <c r="B582" s="143" t="s">
        <v>6431</v>
      </c>
      <c r="C582" s="143" t="s">
        <v>6432</v>
      </c>
      <c r="D582" s="143" t="s">
        <v>188</v>
      </c>
      <c r="E582" s="143" t="s">
        <v>202</v>
      </c>
      <c r="F582" s="143" t="s">
        <v>71</v>
      </c>
      <c r="G582" s="143" t="s">
        <v>11062</v>
      </c>
    </row>
    <row r="583" spans="1:7" x14ac:dyDescent="0.25">
      <c r="A583" s="141">
        <v>582</v>
      </c>
      <c r="B583" s="143" t="s">
        <v>6433</v>
      </c>
      <c r="C583" s="143" t="s">
        <v>6434</v>
      </c>
      <c r="D583" s="143" t="s">
        <v>103</v>
      </c>
      <c r="E583" s="143" t="s">
        <v>2621</v>
      </c>
      <c r="F583" s="143" t="s">
        <v>71</v>
      </c>
      <c r="G583" s="143" t="s">
        <v>11062</v>
      </c>
    </row>
    <row r="584" spans="1:7" x14ac:dyDescent="0.25">
      <c r="A584" s="141">
        <v>583</v>
      </c>
      <c r="B584" s="143" t="s">
        <v>600</v>
      </c>
      <c r="C584" s="143" t="s">
        <v>601</v>
      </c>
      <c r="D584" s="143" t="s">
        <v>119</v>
      </c>
      <c r="E584" s="143" t="s">
        <v>148</v>
      </c>
      <c r="F584" s="143" t="s">
        <v>71</v>
      </c>
      <c r="G584" s="143" t="s">
        <v>5875</v>
      </c>
    </row>
    <row r="585" spans="1:7" x14ac:dyDescent="0.25">
      <c r="A585" s="141">
        <v>584</v>
      </c>
      <c r="B585" s="143" t="s">
        <v>6435</v>
      </c>
      <c r="C585" s="143" t="s">
        <v>6436</v>
      </c>
      <c r="D585" s="143" t="s">
        <v>119</v>
      </c>
      <c r="E585" s="143" t="s">
        <v>371</v>
      </c>
      <c r="F585" s="143" t="s">
        <v>71</v>
      </c>
      <c r="G585" s="143" t="s">
        <v>11062</v>
      </c>
    </row>
    <row r="586" spans="1:7" x14ac:dyDescent="0.25">
      <c r="A586" s="141">
        <v>585</v>
      </c>
      <c r="B586" s="143" t="s">
        <v>602</v>
      </c>
      <c r="C586" s="143" t="s">
        <v>12196</v>
      </c>
      <c r="D586" s="143" t="s">
        <v>91</v>
      </c>
      <c r="E586" s="143" t="s">
        <v>270</v>
      </c>
      <c r="F586" s="143" t="s">
        <v>533</v>
      </c>
      <c r="G586" s="143" t="s">
        <v>5875</v>
      </c>
    </row>
    <row r="587" spans="1:7" x14ac:dyDescent="0.25">
      <c r="A587" s="141">
        <v>586</v>
      </c>
      <c r="B587" s="143" t="s">
        <v>6437</v>
      </c>
      <c r="C587" s="143" t="s">
        <v>6438</v>
      </c>
      <c r="D587" s="143" t="s">
        <v>91</v>
      </c>
      <c r="E587" s="143" t="s">
        <v>212</v>
      </c>
      <c r="F587" s="143" t="s">
        <v>71</v>
      </c>
      <c r="G587" s="143" t="s">
        <v>11062</v>
      </c>
    </row>
    <row r="588" spans="1:7" x14ac:dyDescent="0.25">
      <c r="A588" s="141">
        <v>587</v>
      </c>
      <c r="B588" s="143" t="s">
        <v>6439</v>
      </c>
      <c r="C588" s="143" t="s">
        <v>6440</v>
      </c>
      <c r="D588" s="143" t="s">
        <v>69</v>
      </c>
      <c r="E588" s="143" t="s">
        <v>1303</v>
      </c>
      <c r="F588" s="143" t="s">
        <v>71</v>
      </c>
      <c r="G588" s="143" t="s">
        <v>11062</v>
      </c>
    </row>
    <row r="589" spans="1:7" x14ac:dyDescent="0.25">
      <c r="A589" s="141">
        <v>588</v>
      </c>
      <c r="B589" s="143" t="s">
        <v>11126</v>
      </c>
      <c r="C589" s="143" t="s">
        <v>11127</v>
      </c>
      <c r="D589" s="143" t="s">
        <v>91</v>
      </c>
      <c r="E589" s="143" t="s">
        <v>139</v>
      </c>
      <c r="F589" s="143" t="s">
        <v>71</v>
      </c>
      <c r="G589" s="143" t="s">
        <v>11955</v>
      </c>
    </row>
    <row r="590" spans="1:7" x14ac:dyDescent="0.25">
      <c r="A590" s="141">
        <v>589</v>
      </c>
      <c r="B590" s="143" t="s">
        <v>603</v>
      </c>
      <c r="C590" s="143" t="s">
        <v>604</v>
      </c>
      <c r="D590" s="143" t="s">
        <v>95</v>
      </c>
      <c r="E590" s="143" t="s">
        <v>96</v>
      </c>
      <c r="F590" s="143" t="s">
        <v>71</v>
      </c>
      <c r="G590" s="143" t="s">
        <v>5875</v>
      </c>
    </row>
    <row r="591" spans="1:7" x14ac:dyDescent="0.25">
      <c r="A591" s="141">
        <v>590</v>
      </c>
      <c r="B591" s="143" t="s">
        <v>6441</v>
      </c>
      <c r="C591" s="143" t="s">
        <v>12197</v>
      </c>
      <c r="D591" s="143" t="s">
        <v>74</v>
      </c>
      <c r="E591" s="143" t="s">
        <v>390</v>
      </c>
      <c r="F591" s="143" t="s">
        <v>71</v>
      </c>
      <c r="G591" s="143" t="s">
        <v>11062</v>
      </c>
    </row>
    <row r="592" spans="1:7" x14ac:dyDescent="0.25">
      <c r="A592" s="141">
        <v>591</v>
      </c>
      <c r="B592" s="143" t="s">
        <v>605</v>
      </c>
      <c r="C592" s="143" t="s">
        <v>606</v>
      </c>
      <c r="D592" s="143" t="s">
        <v>91</v>
      </c>
      <c r="E592" s="143" t="s">
        <v>181</v>
      </c>
      <c r="F592" s="143" t="s">
        <v>71</v>
      </c>
      <c r="G592" s="143" t="s">
        <v>5875</v>
      </c>
    </row>
    <row r="593" spans="1:7" x14ac:dyDescent="0.25">
      <c r="A593" s="141">
        <v>592</v>
      </c>
      <c r="B593" s="143" t="s">
        <v>12198</v>
      </c>
      <c r="C593" s="143" t="s">
        <v>12199</v>
      </c>
      <c r="D593" s="143" t="s">
        <v>69</v>
      </c>
      <c r="E593" s="143" t="s">
        <v>1237</v>
      </c>
      <c r="F593" s="143" t="s">
        <v>71</v>
      </c>
      <c r="G593" s="143" t="s">
        <v>11062</v>
      </c>
    </row>
    <row r="594" spans="1:7" x14ac:dyDescent="0.25">
      <c r="A594" s="141">
        <v>593</v>
      </c>
      <c r="B594" s="143" t="s">
        <v>607</v>
      </c>
      <c r="C594" s="143" t="s">
        <v>608</v>
      </c>
      <c r="D594" s="143" t="s">
        <v>91</v>
      </c>
      <c r="E594" s="143" t="s">
        <v>139</v>
      </c>
      <c r="F594" s="143" t="s">
        <v>71</v>
      </c>
      <c r="G594" s="143" t="s">
        <v>5875</v>
      </c>
    </row>
    <row r="595" spans="1:7" x14ac:dyDescent="0.25">
      <c r="A595" s="141">
        <v>594</v>
      </c>
      <c r="B595" s="143" t="s">
        <v>609</v>
      </c>
      <c r="C595" s="143" t="s">
        <v>610</v>
      </c>
      <c r="D595" s="143" t="s">
        <v>91</v>
      </c>
      <c r="E595" s="143" t="s">
        <v>181</v>
      </c>
      <c r="F595" s="143" t="s">
        <v>71</v>
      </c>
      <c r="G595" s="143" t="s">
        <v>5875</v>
      </c>
    </row>
    <row r="596" spans="1:7" x14ac:dyDescent="0.25">
      <c r="A596" s="141">
        <v>595</v>
      </c>
      <c r="B596" s="143" t="s">
        <v>6442</v>
      </c>
      <c r="C596" s="143" t="s">
        <v>6443</v>
      </c>
      <c r="D596" s="143" t="s">
        <v>91</v>
      </c>
      <c r="E596" s="143" t="s">
        <v>979</v>
      </c>
      <c r="F596" s="143" t="s">
        <v>71</v>
      </c>
      <c r="G596" s="143" t="s">
        <v>11062</v>
      </c>
    </row>
    <row r="597" spans="1:7" x14ac:dyDescent="0.25">
      <c r="A597" s="141">
        <v>596</v>
      </c>
      <c r="B597" s="143" t="s">
        <v>11128</v>
      </c>
      <c r="C597" s="143" t="s">
        <v>11129</v>
      </c>
      <c r="D597" s="143" t="s">
        <v>91</v>
      </c>
      <c r="E597" s="143" t="s">
        <v>181</v>
      </c>
      <c r="F597" s="143" t="s">
        <v>71</v>
      </c>
      <c r="G597" s="143" t="s">
        <v>11955</v>
      </c>
    </row>
    <row r="598" spans="1:7" x14ac:dyDescent="0.25">
      <c r="A598" s="141">
        <v>597</v>
      </c>
      <c r="B598" s="143" t="s">
        <v>611</v>
      </c>
      <c r="C598" s="143" t="s">
        <v>612</v>
      </c>
      <c r="D598" s="143" t="s">
        <v>91</v>
      </c>
      <c r="E598" s="143" t="s">
        <v>227</v>
      </c>
      <c r="F598" s="143" t="s">
        <v>71</v>
      </c>
      <c r="G598" s="143" t="s">
        <v>5875</v>
      </c>
    </row>
    <row r="599" spans="1:7" x14ac:dyDescent="0.25">
      <c r="A599" s="141">
        <v>598</v>
      </c>
      <c r="B599" s="143" t="s">
        <v>11130</v>
      </c>
      <c r="C599" s="143" t="s">
        <v>11131</v>
      </c>
      <c r="D599" s="143" t="s">
        <v>78</v>
      </c>
      <c r="E599" s="143" t="s">
        <v>5168</v>
      </c>
      <c r="F599" s="143" t="s">
        <v>71</v>
      </c>
      <c r="G599" s="143" t="s">
        <v>11955</v>
      </c>
    </row>
    <row r="600" spans="1:7" x14ac:dyDescent="0.25">
      <c r="A600" s="141">
        <v>599</v>
      </c>
      <c r="B600" s="143" t="s">
        <v>6444</v>
      </c>
      <c r="C600" s="143" t="s">
        <v>6445</v>
      </c>
      <c r="D600" s="143" t="s">
        <v>78</v>
      </c>
      <c r="E600" s="143" t="s">
        <v>154</v>
      </c>
      <c r="F600" s="143" t="s">
        <v>71</v>
      </c>
      <c r="G600" s="143" t="s">
        <v>11062</v>
      </c>
    </row>
    <row r="601" spans="1:7" x14ac:dyDescent="0.25">
      <c r="A601" s="141">
        <v>600</v>
      </c>
      <c r="B601" s="143" t="s">
        <v>614</v>
      </c>
      <c r="C601" s="143" t="s">
        <v>615</v>
      </c>
      <c r="D601" s="143" t="s">
        <v>91</v>
      </c>
      <c r="E601" s="143" t="s">
        <v>116</v>
      </c>
      <c r="F601" s="143" t="s">
        <v>71</v>
      </c>
      <c r="G601" s="143" t="s">
        <v>5875</v>
      </c>
    </row>
    <row r="602" spans="1:7" x14ac:dyDescent="0.25">
      <c r="A602" s="141">
        <v>601</v>
      </c>
      <c r="B602" s="143" t="s">
        <v>11132</v>
      </c>
      <c r="C602" s="143" t="s">
        <v>11133</v>
      </c>
      <c r="D602" s="143" t="s">
        <v>69</v>
      </c>
      <c r="E602" s="143" t="s">
        <v>321</v>
      </c>
      <c r="F602" s="143" t="s">
        <v>71</v>
      </c>
      <c r="G602" s="143" t="s">
        <v>11955</v>
      </c>
    </row>
    <row r="603" spans="1:7" x14ac:dyDescent="0.25">
      <c r="A603" s="141">
        <v>602</v>
      </c>
      <c r="B603" s="143" t="s">
        <v>6446</v>
      </c>
      <c r="C603" s="143" t="s">
        <v>6447</v>
      </c>
      <c r="D603" s="143" t="s">
        <v>119</v>
      </c>
      <c r="E603" s="143" t="s">
        <v>371</v>
      </c>
      <c r="F603" s="143" t="s">
        <v>71</v>
      </c>
      <c r="G603" s="143" t="s">
        <v>11062</v>
      </c>
    </row>
    <row r="604" spans="1:7" x14ac:dyDescent="0.25">
      <c r="A604" s="141">
        <v>603</v>
      </c>
      <c r="B604" s="143" t="s">
        <v>616</v>
      </c>
      <c r="C604" s="143" t="s">
        <v>617</v>
      </c>
      <c r="D604" s="143" t="s">
        <v>91</v>
      </c>
      <c r="E604" s="143" t="s">
        <v>227</v>
      </c>
      <c r="F604" s="143" t="s">
        <v>71</v>
      </c>
      <c r="G604" s="143" t="s">
        <v>5875</v>
      </c>
    </row>
    <row r="605" spans="1:7" x14ac:dyDescent="0.25">
      <c r="A605" s="141">
        <v>604</v>
      </c>
      <c r="B605" s="143" t="s">
        <v>618</v>
      </c>
      <c r="C605" s="143" t="s">
        <v>619</v>
      </c>
      <c r="D605" s="143" t="s">
        <v>91</v>
      </c>
      <c r="E605" s="143" t="s">
        <v>227</v>
      </c>
      <c r="F605" s="143" t="s">
        <v>71</v>
      </c>
      <c r="G605" s="143" t="s">
        <v>5875</v>
      </c>
    </row>
    <row r="606" spans="1:7" x14ac:dyDescent="0.25">
      <c r="A606" s="141">
        <v>605</v>
      </c>
      <c r="B606" s="143" t="s">
        <v>620</v>
      </c>
      <c r="C606" s="143" t="s">
        <v>621</v>
      </c>
      <c r="D606" s="143" t="s">
        <v>119</v>
      </c>
      <c r="E606" s="143" t="s">
        <v>148</v>
      </c>
      <c r="F606" s="143" t="s">
        <v>71</v>
      </c>
      <c r="G606" s="143" t="s">
        <v>5875</v>
      </c>
    </row>
    <row r="607" spans="1:7" x14ac:dyDescent="0.25">
      <c r="A607" s="141">
        <v>606</v>
      </c>
      <c r="B607" s="143" t="s">
        <v>6448</v>
      </c>
      <c r="C607" s="143" t="s">
        <v>6449</v>
      </c>
      <c r="D607" s="143" t="s">
        <v>119</v>
      </c>
      <c r="E607" s="143" t="s">
        <v>148</v>
      </c>
      <c r="F607" s="143" t="s">
        <v>71</v>
      </c>
      <c r="G607" s="143" t="s">
        <v>11062</v>
      </c>
    </row>
    <row r="608" spans="1:7" x14ac:dyDescent="0.25">
      <c r="A608" s="141">
        <v>607</v>
      </c>
      <c r="B608" s="143" t="s">
        <v>6450</v>
      </c>
      <c r="C608" s="143" t="s">
        <v>6451</v>
      </c>
      <c r="D608" s="143" t="s">
        <v>95</v>
      </c>
      <c r="E608" s="143" t="s">
        <v>281</v>
      </c>
      <c r="F608" s="143" t="s">
        <v>71</v>
      </c>
      <c r="G608" s="143" t="s">
        <v>11062</v>
      </c>
    </row>
    <row r="609" spans="1:7" x14ac:dyDescent="0.25">
      <c r="A609" s="141">
        <v>608</v>
      </c>
      <c r="B609" s="143" t="s">
        <v>6452</v>
      </c>
      <c r="C609" s="143" t="s">
        <v>6453</v>
      </c>
      <c r="D609" s="143" t="s">
        <v>78</v>
      </c>
      <c r="E609" s="143" t="s">
        <v>199</v>
      </c>
      <c r="F609" s="143" t="s">
        <v>71</v>
      </c>
      <c r="G609" s="143" t="s">
        <v>11062</v>
      </c>
    </row>
    <row r="610" spans="1:7" x14ac:dyDescent="0.25">
      <c r="A610" s="141">
        <v>609</v>
      </c>
      <c r="B610" s="143" t="s">
        <v>622</v>
      </c>
      <c r="C610" s="143" t="s">
        <v>623</v>
      </c>
      <c r="D610" s="143" t="s">
        <v>69</v>
      </c>
      <c r="E610" s="143" t="s">
        <v>70</v>
      </c>
      <c r="F610" s="143" t="s">
        <v>71</v>
      </c>
      <c r="G610" s="143" t="s">
        <v>5875</v>
      </c>
    </row>
    <row r="611" spans="1:7" x14ac:dyDescent="0.25">
      <c r="A611" s="141">
        <v>610</v>
      </c>
      <c r="B611" s="143" t="s">
        <v>6454</v>
      </c>
      <c r="C611" s="143" t="s">
        <v>6455</v>
      </c>
      <c r="D611" s="143" t="s">
        <v>78</v>
      </c>
      <c r="E611" s="143" t="s">
        <v>895</v>
      </c>
      <c r="F611" s="143" t="s">
        <v>71</v>
      </c>
      <c r="G611" s="143" t="s">
        <v>11062</v>
      </c>
    </row>
    <row r="612" spans="1:7" x14ac:dyDescent="0.25">
      <c r="A612" s="141">
        <v>611</v>
      </c>
      <c r="B612" s="143" t="s">
        <v>624</v>
      </c>
      <c r="C612" s="143" t="s">
        <v>625</v>
      </c>
      <c r="D612" s="143" t="s">
        <v>91</v>
      </c>
      <c r="E612" s="143" t="s">
        <v>262</v>
      </c>
      <c r="F612" s="143" t="s">
        <v>71</v>
      </c>
      <c r="G612" s="143" t="s">
        <v>5875</v>
      </c>
    </row>
    <row r="613" spans="1:7" x14ac:dyDescent="0.25">
      <c r="A613" s="141">
        <v>612</v>
      </c>
      <c r="B613" s="143" t="s">
        <v>6456</v>
      </c>
      <c r="C613" s="143" t="s">
        <v>6457</v>
      </c>
      <c r="D613" s="143" t="s">
        <v>69</v>
      </c>
      <c r="E613" s="143" t="s">
        <v>402</v>
      </c>
      <c r="F613" s="143" t="s">
        <v>71</v>
      </c>
      <c r="G613" s="143" t="s">
        <v>11062</v>
      </c>
    </row>
    <row r="614" spans="1:7" x14ac:dyDescent="0.25">
      <c r="A614" s="141">
        <v>613</v>
      </c>
      <c r="B614" s="143" t="s">
        <v>12200</v>
      </c>
      <c r="C614" s="143" t="s">
        <v>12201</v>
      </c>
      <c r="D614" s="143" t="s">
        <v>78</v>
      </c>
      <c r="E614" s="143" t="s">
        <v>435</v>
      </c>
      <c r="F614" s="143" t="s">
        <v>71</v>
      </c>
      <c r="G614" s="143" t="s">
        <v>11062</v>
      </c>
    </row>
    <row r="615" spans="1:7" x14ac:dyDescent="0.25">
      <c r="A615" s="141">
        <v>614</v>
      </c>
      <c r="B615" s="143" t="s">
        <v>626</v>
      </c>
      <c r="C615" s="143" t="s">
        <v>627</v>
      </c>
      <c r="D615" s="143" t="s">
        <v>91</v>
      </c>
      <c r="E615" s="143" t="s">
        <v>92</v>
      </c>
      <c r="F615" s="143" t="s">
        <v>71</v>
      </c>
      <c r="G615" s="143" t="s">
        <v>5875</v>
      </c>
    </row>
    <row r="616" spans="1:7" x14ac:dyDescent="0.25">
      <c r="A616" s="141">
        <v>615</v>
      </c>
      <c r="B616" s="143" t="s">
        <v>628</v>
      </c>
      <c r="C616" s="143" t="s">
        <v>629</v>
      </c>
      <c r="D616" s="143" t="s">
        <v>91</v>
      </c>
      <c r="E616" s="143" t="s">
        <v>227</v>
      </c>
      <c r="F616" s="143" t="s">
        <v>71</v>
      </c>
      <c r="G616" s="143" t="s">
        <v>5875</v>
      </c>
    </row>
    <row r="617" spans="1:7" x14ac:dyDescent="0.25">
      <c r="A617" s="141">
        <v>616</v>
      </c>
      <c r="B617" s="143" t="s">
        <v>6458</v>
      </c>
      <c r="C617" s="143" t="s">
        <v>6459</v>
      </c>
      <c r="D617" s="143" t="s">
        <v>91</v>
      </c>
      <c r="E617" s="143" t="s">
        <v>979</v>
      </c>
      <c r="F617" s="143" t="s">
        <v>71</v>
      </c>
      <c r="G617" s="143" t="s">
        <v>11062</v>
      </c>
    </row>
    <row r="618" spans="1:7" x14ac:dyDescent="0.25">
      <c r="A618" s="141">
        <v>617</v>
      </c>
      <c r="B618" s="143" t="s">
        <v>6460</v>
      </c>
      <c r="C618" s="143" t="s">
        <v>6461</v>
      </c>
      <c r="D618" s="143" t="s">
        <v>103</v>
      </c>
      <c r="E618" s="143" t="s">
        <v>465</v>
      </c>
      <c r="F618" s="143" t="s">
        <v>142</v>
      </c>
      <c r="G618" s="143" t="s">
        <v>11062</v>
      </c>
    </row>
    <row r="619" spans="1:7" x14ac:dyDescent="0.25">
      <c r="A619" s="141">
        <v>618</v>
      </c>
      <c r="B619" s="143" t="s">
        <v>6462</v>
      </c>
      <c r="C619" s="143" t="s">
        <v>6463</v>
      </c>
      <c r="D619" s="143" t="s">
        <v>74</v>
      </c>
      <c r="E619" s="143" t="s">
        <v>390</v>
      </c>
      <c r="F619" s="143" t="s">
        <v>71</v>
      </c>
      <c r="G619" s="143" t="s">
        <v>11062</v>
      </c>
    </row>
    <row r="620" spans="1:7" x14ac:dyDescent="0.25">
      <c r="A620" s="141">
        <v>619</v>
      </c>
      <c r="B620" s="143" t="s">
        <v>630</v>
      </c>
      <c r="C620" s="143" t="s">
        <v>631</v>
      </c>
      <c r="D620" s="143" t="s">
        <v>95</v>
      </c>
      <c r="E620" s="143" t="s">
        <v>96</v>
      </c>
      <c r="F620" s="143" t="s">
        <v>71</v>
      </c>
      <c r="G620" s="143" t="s">
        <v>5875</v>
      </c>
    </row>
    <row r="621" spans="1:7" x14ac:dyDescent="0.25">
      <c r="A621" s="141">
        <v>620</v>
      </c>
      <c r="B621" s="143" t="s">
        <v>632</v>
      </c>
      <c r="C621" s="143" t="s">
        <v>633</v>
      </c>
      <c r="D621" s="143" t="s">
        <v>103</v>
      </c>
      <c r="E621" s="143" t="s">
        <v>634</v>
      </c>
      <c r="F621" s="143" t="s">
        <v>71</v>
      </c>
      <c r="G621" s="143" t="s">
        <v>5875</v>
      </c>
    </row>
    <row r="622" spans="1:7" x14ac:dyDescent="0.25">
      <c r="A622" s="141">
        <v>621</v>
      </c>
      <c r="B622" s="143" t="s">
        <v>6464</v>
      </c>
      <c r="C622" s="143" t="s">
        <v>6465</v>
      </c>
      <c r="D622" s="143" t="s">
        <v>91</v>
      </c>
      <c r="E622" s="143" t="s">
        <v>212</v>
      </c>
      <c r="F622" s="143" t="s">
        <v>71</v>
      </c>
      <c r="G622" s="143" t="s">
        <v>11062</v>
      </c>
    </row>
    <row r="623" spans="1:7" x14ac:dyDescent="0.25">
      <c r="A623" s="141">
        <v>622</v>
      </c>
      <c r="B623" s="143" t="s">
        <v>6466</v>
      </c>
      <c r="C623" s="143" t="s">
        <v>6467</v>
      </c>
      <c r="D623" s="143" t="s">
        <v>91</v>
      </c>
      <c r="E623" s="143" t="s">
        <v>212</v>
      </c>
      <c r="F623" s="143" t="s">
        <v>71</v>
      </c>
      <c r="G623" s="143" t="s">
        <v>11062</v>
      </c>
    </row>
    <row r="624" spans="1:7" x14ac:dyDescent="0.25">
      <c r="A624" s="141">
        <v>623</v>
      </c>
      <c r="B624" s="143" t="s">
        <v>635</v>
      </c>
      <c r="C624" s="143" t="s">
        <v>636</v>
      </c>
      <c r="D624" s="143" t="s">
        <v>91</v>
      </c>
      <c r="E624" s="143" t="s">
        <v>139</v>
      </c>
      <c r="F624" s="143" t="s">
        <v>71</v>
      </c>
      <c r="G624" s="143" t="s">
        <v>5875</v>
      </c>
    </row>
    <row r="625" spans="1:7" x14ac:dyDescent="0.25">
      <c r="A625" s="141">
        <v>624</v>
      </c>
      <c r="B625" s="143" t="s">
        <v>6468</v>
      </c>
      <c r="C625" s="143" t="s">
        <v>6469</v>
      </c>
      <c r="D625" s="143" t="s">
        <v>78</v>
      </c>
      <c r="E625" s="143" t="s">
        <v>470</v>
      </c>
      <c r="F625" s="143" t="s">
        <v>71</v>
      </c>
      <c r="G625" s="143" t="s">
        <v>11062</v>
      </c>
    </row>
    <row r="626" spans="1:7" x14ac:dyDescent="0.25">
      <c r="A626" s="141">
        <v>625</v>
      </c>
      <c r="B626" s="143" t="s">
        <v>637</v>
      </c>
      <c r="C626" s="143" t="s">
        <v>638</v>
      </c>
      <c r="D626" s="143" t="s">
        <v>91</v>
      </c>
      <c r="E626" s="143" t="s">
        <v>139</v>
      </c>
      <c r="F626" s="143" t="s">
        <v>71</v>
      </c>
      <c r="G626" s="143" t="s">
        <v>5875</v>
      </c>
    </row>
    <row r="627" spans="1:7" x14ac:dyDescent="0.25">
      <c r="A627" s="141">
        <v>626</v>
      </c>
      <c r="B627" s="143" t="s">
        <v>639</v>
      </c>
      <c r="C627" s="143" t="s">
        <v>640</v>
      </c>
      <c r="D627" s="143" t="s">
        <v>91</v>
      </c>
      <c r="E627" s="143" t="s">
        <v>564</v>
      </c>
      <c r="F627" s="143" t="s">
        <v>641</v>
      </c>
      <c r="G627" s="143" t="s">
        <v>5875</v>
      </c>
    </row>
    <row r="628" spans="1:7" x14ac:dyDescent="0.25">
      <c r="A628" s="141">
        <v>627</v>
      </c>
      <c r="B628" s="143" t="s">
        <v>642</v>
      </c>
      <c r="C628" s="143" t="s">
        <v>643</v>
      </c>
      <c r="D628" s="143" t="s">
        <v>91</v>
      </c>
      <c r="E628" s="143" t="s">
        <v>644</v>
      </c>
      <c r="F628" s="143" t="s">
        <v>71</v>
      </c>
      <c r="G628" s="143" t="s">
        <v>5875</v>
      </c>
    </row>
    <row r="629" spans="1:7" x14ac:dyDescent="0.25">
      <c r="A629" s="141">
        <v>628</v>
      </c>
      <c r="B629" s="143" t="s">
        <v>6470</v>
      </c>
      <c r="C629" s="143" t="s">
        <v>6471</v>
      </c>
      <c r="D629" s="143" t="s">
        <v>91</v>
      </c>
      <c r="E629" s="143" t="s">
        <v>212</v>
      </c>
      <c r="F629" s="143" t="s">
        <v>71</v>
      </c>
      <c r="G629" s="143" t="s">
        <v>11062</v>
      </c>
    </row>
    <row r="630" spans="1:7" x14ac:dyDescent="0.25">
      <c r="A630" s="141">
        <v>629</v>
      </c>
      <c r="B630" s="143" t="s">
        <v>11134</v>
      </c>
      <c r="C630" s="143" t="s">
        <v>11135</v>
      </c>
      <c r="D630" s="143" t="s">
        <v>91</v>
      </c>
      <c r="E630" s="143" t="s">
        <v>139</v>
      </c>
      <c r="F630" s="143" t="s">
        <v>71</v>
      </c>
      <c r="G630" s="143" t="s">
        <v>11955</v>
      </c>
    </row>
    <row r="631" spans="1:7" x14ac:dyDescent="0.25">
      <c r="A631" s="141">
        <v>630</v>
      </c>
      <c r="B631" s="143" t="s">
        <v>645</v>
      </c>
      <c r="C631" s="143" t="s">
        <v>646</v>
      </c>
      <c r="D631" s="143" t="s">
        <v>91</v>
      </c>
      <c r="E631" s="143" t="s">
        <v>139</v>
      </c>
      <c r="F631" s="143" t="s">
        <v>71</v>
      </c>
      <c r="G631" s="143" t="s">
        <v>5875</v>
      </c>
    </row>
    <row r="632" spans="1:7" x14ac:dyDescent="0.25">
      <c r="A632" s="141">
        <v>631</v>
      </c>
      <c r="B632" s="143" t="s">
        <v>647</v>
      </c>
      <c r="C632" s="143" t="s">
        <v>648</v>
      </c>
      <c r="D632" s="143" t="s">
        <v>103</v>
      </c>
      <c r="E632" s="143" t="s">
        <v>171</v>
      </c>
      <c r="F632" s="143" t="s">
        <v>71</v>
      </c>
      <c r="G632" s="143" t="s">
        <v>5875</v>
      </c>
    </row>
    <row r="633" spans="1:7" x14ac:dyDescent="0.25">
      <c r="A633" s="141">
        <v>632</v>
      </c>
      <c r="B633" s="143" t="s">
        <v>649</v>
      </c>
      <c r="C633" s="143" t="s">
        <v>650</v>
      </c>
      <c r="D633" s="143" t="s">
        <v>95</v>
      </c>
      <c r="E633" s="143" t="s">
        <v>96</v>
      </c>
      <c r="F633" s="143" t="s">
        <v>71</v>
      </c>
      <c r="G633" s="143" t="s">
        <v>5875</v>
      </c>
    </row>
    <row r="634" spans="1:7" x14ac:dyDescent="0.25">
      <c r="A634" s="141">
        <v>633</v>
      </c>
      <c r="B634" s="143" t="s">
        <v>6472</v>
      </c>
      <c r="C634" s="143" t="s">
        <v>6473</v>
      </c>
      <c r="D634" s="143" t="s">
        <v>91</v>
      </c>
      <c r="E634" s="143" t="s">
        <v>3051</v>
      </c>
      <c r="F634" s="143" t="s">
        <v>71</v>
      </c>
      <c r="G634" s="143" t="s">
        <v>11062</v>
      </c>
    </row>
    <row r="635" spans="1:7" x14ac:dyDescent="0.25">
      <c r="A635" s="141">
        <v>634</v>
      </c>
      <c r="B635" s="143" t="s">
        <v>6474</v>
      </c>
      <c r="C635" s="143" t="s">
        <v>6475</v>
      </c>
      <c r="D635" s="143" t="s">
        <v>78</v>
      </c>
      <c r="E635" s="143" t="s">
        <v>922</v>
      </c>
      <c r="F635" s="143" t="s">
        <v>71</v>
      </c>
      <c r="G635" s="143" t="s">
        <v>11062</v>
      </c>
    </row>
    <row r="636" spans="1:7" x14ac:dyDescent="0.25">
      <c r="A636" s="141">
        <v>635</v>
      </c>
      <c r="B636" s="143" t="s">
        <v>651</v>
      </c>
      <c r="C636" s="143" t="s">
        <v>652</v>
      </c>
      <c r="D636" s="143" t="s">
        <v>95</v>
      </c>
      <c r="E636" s="143" t="s">
        <v>387</v>
      </c>
      <c r="F636" s="143" t="s">
        <v>71</v>
      </c>
      <c r="G636" s="143" t="s">
        <v>5875</v>
      </c>
    </row>
    <row r="637" spans="1:7" x14ac:dyDescent="0.25">
      <c r="A637" s="141">
        <v>636</v>
      </c>
      <c r="B637" s="143" t="s">
        <v>653</v>
      </c>
      <c r="C637" s="143" t="s">
        <v>654</v>
      </c>
      <c r="D637" s="143" t="s">
        <v>74</v>
      </c>
      <c r="E637" s="143" t="s">
        <v>405</v>
      </c>
      <c r="F637" s="143" t="s">
        <v>71</v>
      </c>
      <c r="G637" s="143" t="s">
        <v>5875</v>
      </c>
    </row>
    <row r="638" spans="1:7" x14ac:dyDescent="0.25">
      <c r="A638" s="141">
        <v>637</v>
      </c>
      <c r="B638" s="143" t="s">
        <v>655</v>
      </c>
      <c r="C638" s="143" t="s">
        <v>656</v>
      </c>
      <c r="D638" s="143" t="s">
        <v>78</v>
      </c>
      <c r="E638" s="143" t="s">
        <v>470</v>
      </c>
      <c r="F638" s="143" t="s">
        <v>71</v>
      </c>
      <c r="G638" s="143" t="s">
        <v>5875</v>
      </c>
    </row>
    <row r="639" spans="1:7" x14ac:dyDescent="0.25">
      <c r="A639" s="141">
        <v>638</v>
      </c>
      <c r="B639" s="143" t="s">
        <v>658</v>
      </c>
      <c r="C639" s="143" t="s">
        <v>659</v>
      </c>
      <c r="D639" s="143" t="s">
        <v>91</v>
      </c>
      <c r="E639" s="143" t="s">
        <v>227</v>
      </c>
      <c r="F639" s="143" t="s">
        <v>71</v>
      </c>
      <c r="G639" s="143" t="s">
        <v>5875</v>
      </c>
    </row>
    <row r="640" spans="1:7" x14ac:dyDescent="0.25">
      <c r="A640" s="141">
        <v>639</v>
      </c>
      <c r="B640" s="143" t="s">
        <v>660</v>
      </c>
      <c r="C640" s="143" t="s">
        <v>661</v>
      </c>
      <c r="D640" s="143" t="s">
        <v>103</v>
      </c>
      <c r="E640" s="143" t="s">
        <v>662</v>
      </c>
      <c r="F640" s="143" t="s">
        <v>71</v>
      </c>
      <c r="G640" s="143" t="s">
        <v>5875</v>
      </c>
    </row>
    <row r="641" spans="1:7" x14ac:dyDescent="0.25">
      <c r="A641" s="141">
        <v>640</v>
      </c>
      <c r="B641" s="143" t="s">
        <v>663</v>
      </c>
      <c r="C641" s="143" t="s">
        <v>664</v>
      </c>
      <c r="D641" s="143" t="s">
        <v>91</v>
      </c>
      <c r="E641" s="143" t="s">
        <v>139</v>
      </c>
      <c r="F641" s="143" t="s">
        <v>71</v>
      </c>
      <c r="G641" s="143" t="s">
        <v>5875</v>
      </c>
    </row>
    <row r="642" spans="1:7" x14ac:dyDescent="0.25">
      <c r="A642" s="141">
        <v>641</v>
      </c>
      <c r="B642" s="143" t="s">
        <v>665</v>
      </c>
      <c r="C642" s="143" t="s">
        <v>666</v>
      </c>
      <c r="D642" s="143" t="s">
        <v>91</v>
      </c>
      <c r="E642" s="143" t="s">
        <v>181</v>
      </c>
      <c r="F642" s="143" t="s">
        <v>71</v>
      </c>
      <c r="G642" s="143" t="s">
        <v>5875</v>
      </c>
    </row>
    <row r="643" spans="1:7" x14ac:dyDescent="0.25">
      <c r="A643" s="141">
        <v>642</v>
      </c>
      <c r="B643" s="143" t="s">
        <v>667</v>
      </c>
      <c r="C643" s="143" t="s">
        <v>668</v>
      </c>
      <c r="D643" s="143" t="s">
        <v>91</v>
      </c>
      <c r="E643" s="143" t="s">
        <v>393</v>
      </c>
      <c r="F643" s="143" t="s">
        <v>71</v>
      </c>
      <c r="G643" s="143" t="s">
        <v>5875</v>
      </c>
    </row>
    <row r="644" spans="1:7" x14ac:dyDescent="0.25">
      <c r="A644" s="141">
        <v>643</v>
      </c>
      <c r="B644" s="143" t="s">
        <v>669</v>
      </c>
      <c r="C644" s="143" t="s">
        <v>670</v>
      </c>
      <c r="D644" s="143" t="s">
        <v>91</v>
      </c>
      <c r="E644" s="143" t="s">
        <v>181</v>
      </c>
      <c r="F644" s="143" t="s">
        <v>71</v>
      </c>
      <c r="G644" s="143" t="s">
        <v>5875</v>
      </c>
    </row>
    <row r="645" spans="1:7" x14ac:dyDescent="0.25">
      <c r="A645" s="141">
        <v>644</v>
      </c>
      <c r="B645" s="143" t="s">
        <v>12202</v>
      </c>
      <c r="C645" s="143" t="s">
        <v>12203</v>
      </c>
      <c r="D645" s="143" t="s">
        <v>78</v>
      </c>
      <c r="E645" s="143" t="s">
        <v>717</v>
      </c>
      <c r="F645" s="143" t="s">
        <v>71</v>
      </c>
      <c r="G645" s="143" t="s">
        <v>5875</v>
      </c>
    </row>
    <row r="646" spans="1:7" x14ac:dyDescent="0.25">
      <c r="A646" s="141">
        <v>645</v>
      </c>
      <c r="B646" s="143" t="s">
        <v>11136</v>
      </c>
      <c r="C646" s="143" t="s">
        <v>11137</v>
      </c>
      <c r="D646" s="143" t="s">
        <v>91</v>
      </c>
      <c r="E646" s="143" t="s">
        <v>979</v>
      </c>
      <c r="F646" s="143" t="s">
        <v>71</v>
      </c>
      <c r="G646" s="143" t="s">
        <v>11955</v>
      </c>
    </row>
    <row r="647" spans="1:7" x14ac:dyDescent="0.25">
      <c r="A647" s="141">
        <v>646</v>
      </c>
      <c r="B647" s="143" t="s">
        <v>671</v>
      </c>
      <c r="C647" s="143" t="s">
        <v>672</v>
      </c>
      <c r="D647" s="143" t="s">
        <v>91</v>
      </c>
      <c r="E647" s="143" t="s">
        <v>139</v>
      </c>
      <c r="F647" s="143" t="s">
        <v>71</v>
      </c>
      <c r="G647" s="143" t="s">
        <v>5875</v>
      </c>
    </row>
    <row r="648" spans="1:7" x14ac:dyDescent="0.25">
      <c r="A648" s="141">
        <v>647</v>
      </c>
      <c r="B648" s="143" t="s">
        <v>673</v>
      </c>
      <c r="C648" s="143" t="s">
        <v>674</v>
      </c>
      <c r="D648" s="143" t="s">
        <v>69</v>
      </c>
      <c r="E648" s="143" t="s">
        <v>675</v>
      </c>
      <c r="F648" s="143" t="s">
        <v>71</v>
      </c>
      <c r="G648" s="143" t="s">
        <v>5875</v>
      </c>
    </row>
    <row r="649" spans="1:7" x14ac:dyDescent="0.25">
      <c r="A649" s="141">
        <v>648</v>
      </c>
      <c r="B649" s="143" t="s">
        <v>11138</v>
      </c>
      <c r="C649" s="143" t="s">
        <v>11139</v>
      </c>
      <c r="D649" s="143" t="s">
        <v>91</v>
      </c>
      <c r="E649" s="143" t="s">
        <v>181</v>
      </c>
      <c r="F649" s="143" t="s">
        <v>71</v>
      </c>
      <c r="G649" s="143" t="s">
        <v>11955</v>
      </c>
    </row>
    <row r="650" spans="1:7" x14ac:dyDescent="0.25">
      <c r="A650" s="141">
        <v>649</v>
      </c>
      <c r="B650" s="143" t="s">
        <v>676</v>
      </c>
      <c r="C650" s="143" t="s">
        <v>677</v>
      </c>
      <c r="D650" s="143" t="s">
        <v>74</v>
      </c>
      <c r="E650" s="143" t="s">
        <v>331</v>
      </c>
      <c r="F650" s="143" t="s">
        <v>71</v>
      </c>
      <c r="G650" s="143" t="s">
        <v>5875</v>
      </c>
    </row>
    <row r="651" spans="1:7" x14ac:dyDescent="0.25">
      <c r="A651" s="141">
        <v>650</v>
      </c>
      <c r="B651" s="143" t="s">
        <v>678</v>
      </c>
      <c r="C651" s="143" t="s">
        <v>679</v>
      </c>
      <c r="D651" s="143" t="s">
        <v>91</v>
      </c>
      <c r="E651" s="143" t="s">
        <v>139</v>
      </c>
      <c r="F651" s="143" t="s">
        <v>71</v>
      </c>
      <c r="G651" s="143" t="s">
        <v>5875</v>
      </c>
    </row>
    <row r="652" spans="1:7" x14ac:dyDescent="0.25">
      <c r="A652" s="141">
        <v>651</v>
      </c>
      <c r="B652" s="143" t="s">
        <v>6476</v>
      </c>
      <c r="C652" s="143" t="s">
        <v>6477</v>
      </c>
      <c r="D652" s="143" t="s">
        <v>91</v>
      </c>
      <c r="E652" s="143" t="s">
        <v>212</v>
      </c>
      <c r="F652" s="143" t="s">
        <v>71</v>
      </c>
      <c r="G652" s="143" t="s">
        <v>11062</v>
      </c>
    </row>
    <row r="653" spans="1:7" x14ac:dyDescent="0.25">
      <c r="A653" s="141">
        <v>652</v>
      </c>
      <c r="B653" s="143" t="s">
        <v>11140</v>
      </c>
      <c r="C653" s="143" t="s">
        <v>11141</v>
      </c>
      <c r="D653" s="143" t="s">
        <v>78</v>
      </c>
      <c r="E653" s="143" t="s">
        <v>312</v>
      </c>
      <c r="F653" s="143" t="s">
        <v>242</v>
      </c>
      <c r="G653" s="143" t="s">
        <v>11955</v>
      </c>
    </row>
    <row r="654" spans="1:7" x14ac:dyDescent="0.25">
      <c r="A654" s="141">
        <v>653</v>
      </c>
      <c r="B654" s="143" t="s">
        <v>680</v>
      </c>
      <c r="C654" s="143" t="s">
        <v>681</v>
      </c>
      <c r="D654" s="143" t="s">
        <v>74</v>
      </c>
      <c r="E654" s="143" t="s">
        <v>145</v>
      </c>
      <c r="F654" s="143" t="s">
        <v>498</v>
      </c>
      <c r="G654" s="143" t="s">
        <v>5875</v>
      </c>
    </row>
    <row r="655" spans="1:7" x14ac:dyDescent="0.25">
      <c r="A655" s="141">
        <v>654</v>
      </c>
      <c r="B655" s="143" t="s">
        <v>6478</v>
      </c>
      <c r="C655" s="143" t="s">
        <v>6479</v>
      </c>
      <c r="D655" s="143" t="s">
        <v>119</v>
      </c>
      <c r="E655" s="143" t="s">
        <v>371</v>
      </c>
      <c r="F655" s="143" t="s">
        <v>71</v>
      </c>
      <c r="G655" s="143" t="s">
        <v>11062</v>
      </c>
    </row>
    <row r="656" spans="1:7" x14ac:dyDescent="0.25">
      <c r="A656" s="141">
        <v>655</v>
      </c>
      <c r="B656" s="143" t="s">
        <v>682</v>
      </c>
      <c r="C656" s="143" t="s">
        <v>683</v>
      </c>
      <c r="D656" s="143" t="s">
        <v>95</v>
      </c>
      <c r="E656" s="143" t="s">
        <v>684</v>
      </c>
      <c r="F656" s="143" t="s">
        <v>71</v>
      </c>
      <c r="G656" s="143" t="s">
        <v>5875</v>
      </c>
    </row>
    <row r="657" spans="1:7" x14ac:dyDescent="0.25">
      <c r="A657" s="141">
        <v>656</v>
      </c>
      <c r="B657" s="143" t="s">
        <v>11142</v>
      </c>
      <c r="C657" s="143" t="s">
        <v>11143</v>
      </c>
      <c r="D657" s="143" t="s">
        <v>91</v>
      </c>
      <c r="E657" s="143" t="s">
        <v>139</v>
      </c>
      <c r="F657" s="143" t="s">
        <v>71</v>
      </c>
      <c r="G657" s="143" t="s">
        <v>11955</v>
      </c>
    </row>
    <row r="658" spans="1:7" x14ac:dyDescent="0.25">
      <c r="A658" s="141">
        <v>657</v>
      </c>
      <c r="B658" s="143" t="s">
        <v>685</v>
      </c>
      <c r="C658" s="143" t="s">
        <v>686</v>
      </c>
      <c r="D658" s="143" t="s">
        <v>91</v>
      </c>
      <c r="E658" s="143" t="s">
        <v>139</v>
      </c>
      <c r="F658" s="143" t="s">
        <v>71</v>
      </c>
      <c r="G658" s="143" t="s">
        <v>5875</v>
      </c>
    </row>
    <row r="659" spans="1:7" x14ac:dyDescent="0.25">
      <c r="A659" s="141">
        <v>658</v>
      </c>
      <c r="B659" s="143" t="s">
        <v>12204</v>
      </c>
      <c r="C659" s="143" t="s">
        <v>12205</v>
      </c>
      <c r="D659" s="143" t="s">
        <v>91</v>
      </c>
      <c r="E659" s="143" t="s">
        <v>181</v>
      </c>
      <c r="F659" s="143" t="s">
        <v>71</v>
      </c>
      <c r="G659" s="143" t="s">
        <v>11062</v>
      </c>
    </row>
    <row r="660" spans="1:7" x14ac:dyDescent="0.25">
      <c r="A660" s="141">
        <v>659</v>
      </c>
      <c r="B660" s="143" t="s">
        <v>12206</v>
      </c>
      <c r="C660" s="143" t="s">
        <v>12207</v>
      </c>
      <c r="D660" s="143" t="s">
        <v>91</v>
      </c>
      <c r="E660" s="143" t="s">
        <v>181</v>
      </c>
      <c r="F660" s="143" t="s">
        <v>71</v>
      </c>
      <c r="G660" s="143" t="s">
        <v>11062</v>
      </c>
    </row>
    <row r="661" spans="1:7" x14ac:dyDescent="0.25">
      <c r="A661" s="141">
        <v>660</v>
      </c>
      <c r="B661" s="143" t="s">
        <v>687</v>
      </c>
      <c r="C661" s="143" t="s">
        <v>688</v>
      </c>
      <c r="D661" s="143" t="s">
        <v>78</v>
      </c>
      <c r="E661" s="143" t="s">
        <v>657</v>
      </c>
      <c r="F661" s="143" t="s">
        <v>71</v>
      </c>
      <c r="G661" s="143" t="s">
        <v>5875</v>
      </c>
    </row>
    <row r="662" spans="1:7" x14ac:dyDescent="0.25">
      <c r="A662" s="141">
        <v>661</v>
      </c>
      <c r="B662" s="143" t="s">
        <v>6480</v>
      </c>
      <c r="C662" s="143" t="s">
        <v>6481</v>
      </c>
      <c r="D662" s="143" t="s">
        <v>69</v>
      </c>
      <c r="E662" s="143" t="s">
        <v>5915</v>
      </c>
      <c r="F662" s="143" t="s">
        <v>142</v>
      </c>
      <c r="G662" s="143" t="s">
        <v>11062</v>
      </c>
    </row>
    <row r="663" spans="1:7" x14ac:dyDescent="0.25">
      <c r="A663" s="141">
        <v>662</v>
      </c>
      <c r="B663" s="143" t="s">
        <v>6482</v>
      </c>
      <c r="C663" s="143" t="s">
        <v>6483</v>
      </c>
      <c r="D663" s="143" t="s">
        <v>78</v>
      </c>
      <c r="E663" s="143" t="s">
        <v>470</v>
      </c>
      <c r="F663" s="143" t="s">
        <v>71</v>
      </c>
      <c r="G663" s="143" t="s">
        <v>11062</v>
      </c>
    </row>
    <row r="664" spans="1:7" x14ac:dyDescent="0.25">
      <c r="A664" s="141">
        <v>663</v>
      </c>
      <c r="B664" s="143" t="s">
        <v>689</v>
      </c>
      <c r="C664" s="143" t="s">
        <v>690</v>
      </c>
      <c r="D664" s="143" t="s">
        <v>91</v>
      </c>
      <c r="E664" s="143" t="s">
        <v>139</v>
      </c>
      <c r="F664" s="143" t="s">
        <v>71</v>
      </c>
      <c r="G664" s="143" t="s">
        <v>5875</v>
      </c>
    </row>
    <row r="665" spans="1:7" x14ac:dyDescent="0.25">
      <c r="A665" s="141">
        <v>664</v>
      </c>
      <c r="B665" s="143" t="s">
        <v>691</v>
      </c>
      <c r="C665" s="143" t="s">
        <v>692</v>
      </c>
      <c r="D665" s="143" t="s">
        <v>91</v>
      </c>
      <c r="E665" s="143" t="s">
        <v>227</v>
      </c>
      <c r="F665" s="143" t="s">
        <v>71</v>
      </c>
      <c r="G665" s="143" t="s">
        <v>5875</v>
      </c>
    </row>
    <row r="666" spans="1:7" x14ac:dyDescent="0.25">
      <c r="A666" s="141">
        <v>665</v>
      </c>
      <c r="B666" s="143" t="s">
        <v>693</v>
      </c>
      <c r="C666" s="143" t="s">
        <v>694</v>
      </c>
      <c r="D666" s="143" t="s">
        <v>78</v>
      </c>
      <c r="E666" s="143" t="s">
        <v>695</v>
      </c>
      <c r="F666" s="143" t="s">
        <v>71</v>
      </c>
      <c r="G666" s="143" t="s">
        <v>5875</v>
      </c>
    </row>
    <row r="667" spans="1:7" x14ac:dyDescent="0.25">
      <c r="A667" s="141">
        <v>666</v>
      </c>
      <c r="B667" s="143" t="s">
        <v>6484</v>
      </c>
      <c r="C667" s="143" t="s">
        <v>6485</v>
      </c>
      <c r="D667" s="143" t="s">
        <v>119</v>
      </c>
      <c r="E667" s="143" t="s">
        <v>371</v>
      </c>
      <c r="F667" s="143" t="s">
        <v>71</v>
      </c>
      <c r="G667" s="143" t="s">
        <v>11062</v>
      </c>
    </row>
    <row r="668" spans="1:7" x14ac:dyDescent="0.25">
      <c r="A668" s="141">
        <v>667</v>
      </c>
      <c r="B668" s="143" t="s">
        <v>696</v>
      </c>
      <c r="C668" s="143" t="s">
        <v>697</v>
      </c>
      <c r="D668" s="143" t="s">
        <v>91</v>
      </c>
      <c r="E668" s="143" t="s">
        <v>181</v>
      </c>
      <c r="F668" s="143" t="s">
        <v>71</v>
      </c>
      <c r="G668" s="143" t="s">
        <v>5875</v>
      </c>
    </row>
    <row r="669" spans="1:7" x14ac:dyDescent="0.25">
      <c r="A669" s="141">
        <v>668</v>
      </c>
      <c r="B669" s="143" t="s">
        <v>698</v>
      </c>
      <c r="C669" s="143" t="s">
        <v>699</v>
      </c>
      <c r="D669" s="143" t="s">
        <v>91</v>
      </c>
      <c r="E669" s="143" t="s">
        <v>181</v>
      </c>
      <c r="F669" s="143" t="s">
        <v>71</v>
      </c>
      <c r="G669" s="143" t="s">
        <v>5875</v>
      </c>
    </row>
    <row r="670" spans="1:7" x14ac:dyDescent="0.25">
      <c r="A670" s="141">
        <v>669</v>
      </c>
      <c r="B670" s="143" t="s">
        <v>700</v>
      </c>
      <c r="C670" s="143" t="s">
        <v>701</v>
      </c>
      <c r="D670" s="143" t="s">
        <v>95</v>
      </c>
      <c r="E670" s="143" t="s">
        <v>702</v>
      </c>
      <c r="F670" s="143" t="s">
        <v>88</v>
      </c>
      <c r="G670" s="143" t="s">
        <v>5875</v>
      </c>
    </row>
    <row r="671" spans="1:7" x14ac:dyDescent="0.25">
      <c r="A671" s="141">
        <v>670</v>
      </c>
      <c r="B671" s="143" t="s">
        <v>703</v>
      </c>
      <c r="C671" s="143" t="s">
        <v>704</v>
      </c>
      <c r="D671" s="143" t="s">
        <v>69</v>
      </c>
      <c r="E671" s="143" t="s">
        <v>70</v>
      </c>
      <c r="F671" s="143" t="s">
        <v>71</v>
      </c>
      <c r="G671" s="143" t="s">
        <v>5875</v>
      </c>
    </row>
    <row r="672" spans="1:7" x14ac:dyDescent="0.25">
      <c r="A672" s="141">
        <v>671</v>
      </c>
      <c r="B672" s="143" t="s">
        <v>6486</v>
      </c>
      <c r="C672" s="143" t="s">
        <v>6487</v>
      </c>
      <c r="D672" s="143" t="s">
        <v>119</v>
      </c>
      <c r="E672" s="143" t="s">
        <v>278</v>
      </c>
      <c r="F672" s="143" t="s">
        <v>71</v>
      </c>
      <c r="G672" s="143" t="s">
        <v>11062</v>
      </c>
    </row>
    <row r="673" spans="1:7" x14ac:dyDescent="0.25">
      <c r="A673" s="141">
        <v>672</v>
      </c>
      <c r="B673" s="143" t="s">
        <v>6488</v>
      </c>
      <c r="C673" s="143" t="s">
        <v>6489</v>
      </c>
      <c r="D673" s="143" t="s">
        <v>119</v>
      </c>
      <c r="E673" s="143" t="s">
        <v>239</v>
      </c>
      <c r="F673" s="143" t="s">
        <v>71</v>
      </c>
      <c r="G673" s="143" t="s">
        <v>11062</v>
      </c>
    </row>
    <row r="674" spans="1:7" x14ac:dyDescent="0.25">
      <c r="A674" s="141">
        <v>673</v>
      </c>
      <c r="B674" s="143" t="s">
        <v>6490</v>
      </c>
      <c r="C674" s="143" t="s">
        <v>6491</v>
      </c>
      <c r="D674" s="143" t="s">
        <v>74</v>
      </c>
      <c r="E674" s="143" t="s">
        <v>551</v>
      </c>
      <c r="F674" s="143" t="s">
        <v>71</v>
      </c>
      <c r="G674" s="143" t="s">
        <v>11062</v>
      </c>
    </row>
    <row r="675" spans="1:7" x14ac:dyDescent="0.25">
      <c r="A675" s="141">
        <v>674</v>
      </c>
      <c r="B675" s="143" t="s">
        <v>6492</v>
      </c>
      <c r="C675" s="143" t="s">
        <v>6493</v>
      </c>
      <c r="D675" s="143" t="s">
        <v>119</v>
      </c>
      <c r="E675" s="143" t="s">
        <v>1630</v>
      </c>
      <c r="F675" s="143" t="s">
        <v>71</v>
      </c>
      <c r="G675" s="143" t="s">
        <v>11062</v>
      </c>
    </row>
    <row r="676" spans="1:7" x14ac:dyDescent="0.25">
      <c r="A676" s="141">
        <v>675</v>
      </c>
      <c r="B676" s="143" t="s">
        <v>705</v>
      </c>
      <c r="C676" s="143" t="s">
        <v>706</v>
      </c>
      <c r="D676" s="143" t="s">
        <v>188</v>
      </c>
      <c r="E676" s="143" t="s">
        <v>202</v>
      </c>
      <c r="F676" s="143" t="s">
        <v>242</v>
      </c>
      <c r="G676" s="143" t="s">
        <v>5875</v>
      </c>
    </row>
    <row r="677" spans="1:7" x14ac:dyDescent="0.25">
      <c r="A677" s="141">
        <v>676</v>
      </c>
      <c r="B677" s="143" t="s">
        <v>12208</v>
      </c>
      <c r="C677" s="143" t="s">
        <v>12209</v>
      </c>
      <c r="D677" s="143" t="s">
        <v>91</v>
      </c>
      <c r="E677" s="143" t="s">
        <v>181</v>
      </c>
      <c r="F677" s="143" t="s">
        <v>71</v>
      </c>
      <c r="G677" s="143" t="s">
        <v>11062</v>
      </c>
    </row>
    <row r="678" spans="1:7" x14ac:dyDescent="0.25">
      <c r="A678" s="141">
        <v>677</v>
      </c>
      <c r="B678" s="143" t="s">
        <v>6494</v>
      </c>
      <c r="C678" s="143" t="s">
        <v>6495</v>
      </c>
      <c r="D678" s="143" t="s">
        <v>69</v>
      </c>
      <c r="E678" s="143" t="s">
        <v>1237</v>
      </c>
      <c r="F678" s="143" t="s">
        <v>71</v>
      </c>
      <c r="G678" s="143" t="s">
        <v>11062</v>
      </c>
    </row>
    <row r="679" spans="1:7" x14ac:dyDescent="0.25">
      <c r="A679" s="141">
        <v>678</v>
      </c>
      <c r="B679" s="143" t="s">
        <v>707</v>
      </c>
      <c r="C679" s="143" t="s">
        <v>708</v>
      </c>
      <c r="D679" s="143" t="s">
        <v>91</v>
      </c>
      <c r="E679" s="143" t="s">
        <v>181</v>
      </c>
      <c r="F679" s="143" t="s">
        <v>71</v>
      </c>
      <c r="G679" s="143" t="s">
        <v>5875</v>
      </c>
    </row>
    <row r="680" spans="1:7" x14ac:dyDescent="0.25">
      <c r="A680" s="141">
        <v>679</v>
      </c>
      <c r="B680" s="143" t="s">
        <v>709</v>
      </c>
      <c r="C680" s="143" t="s">
        <v>710</v>
      </c>
      <c r="D680" s="143" t="s">
        <v>78</v>
      </c>
      <c r="E680" s="143" t="s">
        <v>695</v>
      </c>
      <c r="F680" s="143" t="s">
        <v>71</v>
      </c>
      <c r="G680" s="143" t="s">
        <v>5875</v>
      </c>
    </row>
    <row r="681" spans="1:7" x14ac:dyDescent="0.25">
      <c r="A681" s="141">
        <v>680</v>
      </c>
      <c r="B681" s="143" t="s">
        <v>6496</v>
      </c>
      <c r="C681" s="143" t="s">
        <v>12210</v>
      </c>
      <c r="D681" s="143" t="s">
        <v>119</v>
      </c>
      <c r="E681" s="143" t="s">
        <v>148</v>
      </c>
      <c r="F681" s="143" t="s">
        <v>71</v>
      </c>
      <c r="G681" s="143" t="s">
        <v>11062</v>
      </c>
    </row>
    <row r="682" spans="1:7" x14ac:dyDescent="0.25">
      <c r="A682" s="141">
        <v>681</v>
      </c>
      <c r="B682" s="143" t="s">
        <v>6497</v>
      </c>
      <c r="C682" s="143" t="s">
        <v>6498</v>
      </c>
      <c r="D682" s="143" t="s">
        <v>119</v>
      </c>
      <c r="E682" s="143" t="s">
        <v>2557</v>
      </c>
      <c r="F682" s="143" t="s">
        <v>71</v>
      </c>
      <c r="G682" s="143" t="s">
        <v>11062</v>
      </c>
    </row>
    <row r="683" spans="1:7" x14ac:dyDescent="0.25">
      <c r="A683" s="141">
        <v>682</v>
      </c>
      <c r="B683" s="143" t="s">
        <v>711</v>
      </c>
      <c r="C683" s="143" t="s">
        <v>712</v>
      </c>
      <c r="D683" s="143" t="s">
        <v>91</v>
      </c>
      <c r="E683" s="143" t="s">
        <v>181</v>
      </c>
      <c r="F683" s="143" t="s">
        <v>71</v>
      </c>
      <c r="G683" s="143" t="s">
        <v>5875</v>
      </c>
    </row>
    <row r="684" spans="1:7" x14ac:dyDescent="0.25">
      <c r="A684" s="141">
        <v>683</v>
      </c>
      <c r="B684" s="143" t="s">
        <v>6499</v>
      </c>
      <c r="C684" s="143" t="s">
        <v>12211</v>
      </c>
      <c r="D684" s="143" t="s">
        <v>78</v>
      </c>
      <c r="E684" s="143" t="s">
        <v>717</v>
      </c>
      <c r="F684" s="143" t="s">
        <v>71</v>
      </c>
      <c r="G684" s="143" t="s">
        <v>11062</v>
      </c>
    </row>
    <row r="685" spans="1:7" x14ac:dyDescent="0.25">
      <c r="A685" s="141">
        <v>684</v>
      </c>
      <c r="B685" s="143" t="s">
        <v>713</v>
      </c>
      <c r="C685" s="143" t="s">
        <v>714</v>
      </c>
      <c r="D685" s="143" t="s">
        <v>91</v>
      </c>
      <c r="E685" s="143" t="s">
        <v>139</v>
      </c>
      <c r="F685" s="143" t="s">
        <v>71</v>
      </c>
      <c r="G685" s="143" t="s">
        <v>5875</v>
      </c>
    </row>
    <row r="686" spans="1:7" x14ac:dyDescent="0.25">
      <c r="A686" s="141">
        <v>685</v>
      </c>
      <c r="B686" s="143" t="s">
        <v>715</v>
      </c>
      <c r="C686" s="143" t="s">
        <v>716</v>
      </c>
      <c r="D686" s="143" t="s">
        <v>91</v>
      </c>
      <c r="E686" s="143" t="s">
        <v>92</v>
      </c>
      <c r="F686" s="143" t="s">
        <v>71</v>
      </c>
      <c r="G686" s="143" t="s">
        <v>5875</v>
      </c>
    </row>
    <row r="687" spans="1:7" x14ac:dyDescent="0.25">
      <c r="A687" s="141">
        <v>686</v>
      </c>
      <c r="B687" s="143" t="s">
        <v>6500</v>
      </c>
      <c r="C687" s="143" t="s">
        <v>6501</v>
      </c>
      <c r="D687" s="143" t="s">
        <v>91</v>
      </c>
      <c r="E687" s="143" t="s">
        <v>903</v>
      </c>
      <c r="F687" s="143" t="s">
        <v>71</v>
      </c>
      <c r="G687" s="143" t="s">
        <v>11062</v>
      </c>
    </row>
    <row r="688" spans="1:7" x14ac:dyDescent="0.25">
      <c r="A688" s="141">
        <v>687</v>
      </c>
      <c r="B688" s="143" t="s">
        <v>6502</v>
      </c>
      <c r="C688" s="143" t="s">
        <v>6503</v>
      </c>
      <c r="D688" s="143" t="s">
        <v>91</v>
      </c>
      <c r="E688" s="143" t="s">
        <v>92</v>
      </c>
      <c r="F688" s="143" t="s">
        <v>71</v>
      </c>
      <c r="G688" s="143" t="s">
        <v>11062</v>
      </c>
    </row>
    <row r="689" spans="1:7" x14ac:dyDescent="0.25">
      <c r="A689" s="141">
        <v>688</v>
      </c>
      <c r="B689" s="143" t="s">
        <v>718</v>
      </c>
      <c r="C689" s="143" t="s">
        <v>719</v>
      </c>
      <c r="D689" s="143" t="s">
        <v>119</v>
      </c>
      <c r="E689" s="143" t="s">
        <v>307</v>
      </c>
      <c r="F689" s="143" t="s">
        <v>71</v>
      </c>
      <c r="G689" s="143" t="s">
        <v>5875</v>
      </c>
    </row>
    <row r="690" spans="1:7" x14ac:dyDescent="0.25">
      <c r="A690" s="141">
        <v>689</v>
      </c>
      <c r="B690" s="143" t="s">
        <v>720</v>
      </c>
      <c r="C690" s="143" t="s">
        <v>721</v>
      </c>
      <c r="D690" s="143" t="s">
        <v>78</v>
      </c>
      <c r="E690" s="143" t="s">
        <v>199</v>
      </c>
      <c r="F690" s="143" t="s">
        <v>71</v>
      </c>
      <c r="G690" s="143" t="s">
        <v>5875</v>
      </c>
    </row>
    <row r="691" spans="1:7" x14ac:dyDescent="0.25">
      <c r="A691" s="141">
        <v>690</v>
      </c>
      <c r="B691" s="143" t="s">
        <v>722</v>
      </c>
      <c r="C691" s="143" t="s">
        <v>723</v>
      </c>
      <c r="D691" s="143" t="s">
        <v>91</v>
      </c>
      <c r="E691" s="143" t="s">
        <v>181</v>
      </c>
      <c r="F691" s="143" t="s">
        <v>71</v>
      </c>
      <c r="G691" s="143" t="s">
        <v>5875</v>
      </c>
    </row>
    <row r="692" spans="1:7" x14ac:dyDescent="0.25">
      <c r="A692" s="141">
        <v>691</v>
      </c>
      <c r="B692" s="143" t="s">
        <v>724</v>
      </c>
      <c r="C692" s="143" t="s">
        <v>12212</v>
      </c>
      <c r="D692" s="143" t="s">
        <v>188</v>
      </c>
      <c r="E692" s="143" t="s">
        <v>202</v>
      </c>
      <c r="F692" s="143" t="s">
        <v>71</v>
      </c>
      <c r="G692" s="143" t="s">
        <v>5875</v>
      </c>
    </row>
    <row r="693" spans="1:7" x14ac:dyDescent="0.25">
      <c r="A693" s="141">
        <v>692</v>
      </c>
      <c r="B693" s="143" t="s">
        <v>725</v>
      </c>
      <c r="C693" s="143" t="s">
        <v>726</v>
      </c>
      <c r="D693" s="143" t="s">
        <v>103</v>
      </c>
      <c r="E693" s="143" t="s">
        <v>410</v>
      </c>
      <c r="F693" s="143" t="s">
        <v>71</v>
      </c>
      <c r="G693" s="143" t="s">
        <v>5875</v>
      </c>
    </row>
    <row r="694" spans="1:7" x14ac:dyDescent="0.25">
      <c r="A694" s="141">
        <v>693</v>
      </c>
      <c r="B694" s="143" t="s">
        <v>11144</v>
      </c>
      <c r="C694" s="143" t="s">
        <v>11145</v>
      </c>
      <c r="D694" s="143" t="s">
        <v>91</v>
      </c>
      <c r="E694" s="143" t="s">
        <v>212</v>
      </c>
      <c r="F694" s="143" t="s">
        <v>71</v>
      </c>
      <c r="G694" s="143" t="s">
        <v>11955</v>
      </c>
    </row>
    <row r="695" spans="1:7" x14ac:dyDescent="0.25">
      <c r="A695" s="141">
        <v>694</v>
      </c>
      <c r="B695" s="143" t="s">
        <v>727</v>
      </c>
      <c r="C695" s="143" t="s">
        <v>728</v>
      </c>
      <c r="D695" s="143" t="s">
        <v>91</v>
      </c>
      <c r="E695" s="143" t="s">
        <v>139</v>
      </c>
      <c r="F695" s="143" t="s">
        <v>71</v>
      </c>
      <c r="G695" s="143" t="s">
        <v>5875</v>
      </c>
    </row>
    <row r="696" spans="1:7" x14ac:dyDescent="0.25">
      <c r="A696" s="141">
        <v>695</v>
      </c>
      <c r="B696" s="143" t="s">
        <v>6504</v>
      </c>
      <c r="C696" s="143" t="s">
        <v>6505</v>
      </c>
      <c r="D696" s="143" t="s">
        <v>91</v>
      </c>
      <c r="E696" s="143" t="s">
        <v>212</v>
      </c>
      <c r="F696" s="143" t="s">
        <v>71</v>
      </c>
      <c r="G696" s="143" t="s">
        <v>11062</v>
      </c>
    </row>
    <row r="697" spans="1:7" x14ac:dyDescent="0.25">
      <c r="A697" s="141">
        <v>696</v>
      </c>
      <c r="B697" s="143" t="s">
        <v>729</v>
      </c>
      <c r="C697" s="143" t="s">
        <v>730</v>
      </c>
      <c r="D697" s="143" t="s">
        <v>91</v>
      </c>
      <c r="E697" s="143" t="s">
        <v>139</v>
      </c>
      <c r="F697" s="143" t="s">
        <v>71</v>
      </c>
      <c r="G697" s="143" t="s">
        <v>5875</v>
      </c>
    </row>
    <row r="698" spans="1:7" x14ac:dyDescent="0.25">
      <c r="A698" s="141">
        <v>697</v>
      </c>
      <c r="B698" s="143" t="s">
        <v>6506</v>
      </c>
      <c r="C698" s="143" t="s">
        <v>6507</v>
      </c>
      <c r="D698" s="143" t="s">
        <v>91</v>
      </c>
      <c r="E698" s="143" t="s">
        <v>576</v>
      </c>
      <c r="F698" s="143" t="s">
        <v>71</v>
      </c>
      <c r="G698" s="143" t="s">
        <v>11062</v>
      </c>
    </row>
    <row r="699" spans="1:7" x14ac:dyDescent="0.25">
      <c r="A699" s="141">
        <v>698</v>
      </c>
      <c r="B699" s="143" t="s">
        <v>11146</v>
      </c>
      <c r="C699" s="143" t="s">
        <v>11147</v>
      </c>
      <c r="D699" s="143" t="s">
        <v>78</v>
      </c>
      <c r="E699" s="143" t="s">
        <v>154</v>
      </c>
      <c r="F699" s="143" t="s">
        <v>71</v>
      </c>
      <c r="G699" s="143" t="s">
        <v>11955</v>
      </c>
    </row>
    <row r="700" spans="1:7" x14ac:dyDescent="0.25">
      <c r="A700" s="141">
        <v>699</v>
      </c>
      <c r="B700" s="143" t="s">
        <v>6508</v>
      </c>
      <c r="C700" s="143" t="s">
        <v>6509</v>
      </c>
      <c r="D700" s="143" t="s">
        <v>103</v>
      </c>
      <c r="E700" s="143" t="s">
        <v>884</v>
      </c>
      <c r="F700" s="143" t="s">
        <v>71</v>
      </c>
      <c r="G700" s="143" t="s">
        <v>11062</v>
      </c>
    </row>
    <row r="701" spans="1:7" x14ac:dyDescent="0.25">
      <c r="A701" s="141">
        <v>700</v>
      </c>
      <c r="B701" s="143" t="s">
        <v>731</v>
      </c>
      <c r="C701" s="143" t="s">
        <v>732</v>
      </c>
      <c r="D701" s="143" t="s">
        <v>78</v>
      </c>
      <c r="E701" s="143" t="s">
        <v>657</v>
      </c>
      <c r="F701" s="143" t="s">
        <v>71</v>
      </c>
      <c r="G701" s="143" t="s">
        <v>5875</v>
      </c>
    </row>
    <row r="702" spans="1:7" x14ac:dyDescent="0.25">
      <c r="A702" s="141">
        <v>701</v>
      </c>
      <c r="B702" s="143" t="s">
        <v>6510</v>
      </c>
      <c r="C702" s="143" t="s">
        <v>6511</v>
      </c>
      <c r="D702" s="143" t="s">
        <v>91</v>
      </c>
      <c r="E702" s="143" t="s">
        <v>576</v>
      </c>
      <c r="F702" s="143" t="s">
        <v>71</v>
      </c>
      <c r="G702" s="143" t="s">
        <v>11062</v>
      </c>
    </row>
    <row r="703" spans="1:7" x14ac:dyDescent="0.25">
      <c r="A703" s="141">
        <v>702</v>
      </c>
      <c r="B703" s="143" t="s">
        <v>733</v>
      </c>
      <c r="C703" s="143" t="s">
        <v>12213</v>
      </c>
      <c r="D703" s="143" t="s">
        <v>91</v>
      </c>
      <c r="E703" s="143" t="s">
        <v>139</v>
      </c>
      <c r="F703" s="143" t="s">
        <v>71</v>
      </c>
      <c r="G703" s="143" t="s">
        <v>5875</v>
      </c>
    </row>
    <row r="704" spans="1:7" x14ac:dyDescent="0.25">
      <c r="A704" s="141">
        <v>703</v>
      </c>
      <c r="B704" s="143" t="s">
        <v>6512</v>
      </c>
      <c r="C704" s="143" t="s">
        <v>6513</v>
      </c>
      <c r="D704" s="143" t="s">
        <v>91</v>
      </c>
      <c r="E704" s="143" t="s">
        <v>903</v>
      </c>
      <c r="F704" s="143" t="s">
        <v>71</v>
      </c>
      <c r="G704" s="143" t="s">
        <v>11062</v>
      </c>
    </row>
    <row r="705" spans="1:7" x14ac:dyDescent="0.25">
      <c r="A705" s="141">
        <v>704</v>
      </c>
      <c r="B705" s="143" t="s">
        <v>734</v>
      </c>
      <c r="C705" s="143" t="s">
        <v>735</v>
      </c>
      <c r="D705" s="143" t="s">
        <v>78</v>
      </c>
      <c r="E705" s="143" t="s">
        <v>736</v>
      </c>
      <c r="F705" s="143" t="s">
        <v>71</v>
      </c>
      <c r="G705" s="143" t="s">
        <v>5875</v>
      </c>
    </row>
    <row r="706" spans="1:7" x14ac:dyDescent="0.25">
      <c r="A706" s="141">
        <v>705</v>
      </c>
      <c r="B706" s="143" t="s">
        <v>11148</v>
      </c>
      <c r="C706" s="143" t="s">
        <v>11149</v>
      </c>
      <c r="D706" s="143" t="s">
        <v>95</v>
      </c>
      <c r="E706" s="143" t="s">
        <v>387</v>
      </c>
      <c r="F706" s="143" t="s">
        <v>71</v>
      </c>
      <c r="G706" s="143" t="s">
        <v>11955</v>
      </c>
    </row>
    <row r="707" spans="1:7" x14ac:dyDescent="0.25">
      <c r="A707" s="141">
        <v>706</v>
      </c>
      <c r="B707" s="143" t="s">
        <v>6514</v>
      </c>
      <c r="C707" s="143" t="s">
        <v>6515</v>
      </c>
      <c r="D707" s="143" t="s">
        <v>95</v>
      </c>
      <c r="E707" s="143" t="s">
        <v>96</v>
      </c>
      <c r="F707" s="143" t="s">
        <v>88</v>
      </c>
      <c r="G707" s="143" t="s">
        <v>11062</v>
      </c>
    </row>
    <row r="708" spans="1:7" x14ac:dyDescent="0.25">
      <c r="A708" s="141">
        <v>707</v>
      </c>
      <c r="B708" s="143" t="s">
        <v>6516</v>
      </c>
      <c r="C708" s="143" t="s">
        <v>6517</v>
      </c>
      <c r="D708" s="143" t="s">
        <v>78</v>
      </c>
      <c r="E708" s="143" t="s">
        <v>2504</v>
      </c>
      <c r="F708" s="143" t="s">
        <v>71</v>
      </c>
      <c r="G708" s="143" t="s">
        <v>11062</v>
      </c>
    </row>
    <row r="709" spans="1:7" x14ac:dyDescent="0.25">
      <c r="A709" s="141">
        <v>708</v>
      </c>
      <c r="B709" s="143" t="s">
        <v>11150</v>
      </c>
      <c r="C709" s="143" t="s">
        <v>11151</v>
      </c>
      <c r="D709" s="143" t="s">
        <v>91</v>
      </c>
      <c r="E709" s="143" t="s">
        <v>139</v>
      </c>
      <c r="F709" s="143" t="s">
        <v>71</v>
      </c>
      <c r="G709" s="143" t="s">
        <v>11955</v>
      </c>
    </row>
    <row r="710" spans="1:7" x14ac:dyDescent="0.25">
      <c r="A710" s="141">
        <v>709</v>
      </c>
      <c r="B710" s="143" t="s">
        <v>737</v>
      </c>
      <c r="C710" s="143" t="s">
        <v>738</v>
      </c>
      <c r="D710" s="143" t="s">
        <v>91</v>
      </c>
      <c r="E710" s="143" t="s">
        <v>139</v>
      </c>
      <c r="F710" s="143" t="s">
        <v>71</v>
      </c>
      <c r="G710" s="143" t="s">
        <v>5875</v>
      </c>
    </row>
    <row r="711" spans="1:7" x14ac:dyDescent="0.25">
      <c r="A711" s="141">
        <v>710</v>
      </c>
      <c r="B711" s="143" t="s">
        <v>12214</v>
      </c>
      <c r="C711" s="143" t="s">
        <v>12215</v>
      </c>
      <c r="D711" s="143" t="s">
        <v>69</v>
      </c>
      <c r="E711" s="143" t="s">
        <v>1237</v>
      </c>
      <c r="F711" s="143" t="s">
        <v>71</v>
      </c>
      <c r="G711" s="143" t="s">
        <v>11062</v>
      </c>
    </row>
    <row r="712" spans="1:7" x14ac:dyDescent="0.25">
      <c r="A712" s="141">
        <v>711</v>
      </c>
      <c r="B712" s="143" t="s">
        <v>11152</v>
      </c>
      <c r="C712" s="143" t="s">
        <v>11153</v>
      </c>
      <c r="D712" s="143" t="s">
        <v>91</v>
      </c>
      <c r="E712" s="143" t="s">
        <v>139</v>
      </c>
      <c r="F712" s="143" t="s">
        <v>71</v>
      </c>
      <c r="G712" s="143" t="s">
        <v>11955</v>
      </c>
    </row>
    <row r="713" spans="1:7" x14ac:dyDescent="0.25">
      <c r="A713" s="141">
        <v>712</v>
      </c>
      <c r="B713" s="143" t="s">
        <v>739</v>
      </c>
      <c r="C713" s="143" t="s">
        <v>740</v>
      </c>
      <c r="D713" s="143" t="s">
        <v>91</v>
      </c>
      <c r="E713" s="143" t="s">
        <v>92</v>
      </c>
      <c r="F713" s="143" t="s">
        <v>71</v>
      </c>
      <c r="G713" s="143" t="s">
        <v>5875</v>
      </c>
    </row>
    <row r="714" spans="1:7" x14ac:dyDescent="0.25">
      <c r="A714" s="141">
        <v>713</v>
      </c>
      <c r="B714" s="143" t="s">
        <v>6518</v>
      </c>
      <c r="C714" s="143" t="s">
        <v>6519</v>
      </c>
      <c r="D714" s="143" t="s">
        <v>69</v>
      </c>
      <c r="E714" s="143" t="s">
        <v>1303</v>
      </c>
      <c r="F714" s="143" t="s">
        <v>71</v>
      </c>
      <c r="G714" s="143" t="s">
        <v>11062</v>
      </c>
    </row>
    <row r="715" spans="1:7" x14ac:dyDescent="0.25">
      <c r="A715" s="141">
        <v>714</v>
      </c>
      <c r="B715" s="143" t="s">
        <v>741</v>
      </c>
      <c r="C715" s="143" t="s">
        <v>742</v>
      </c>
      <c r="D715" s="143" t="s">
        <v>103</v>
      </c>
      <c r="E715" s="143" t="s">
        <v>465</v>
      </c>
      <c r="F715" s="143" t="s">
        <v>71</v>
      </c>
      <c r="G715" s="143" t="s">
        <v>5875</v>
      </c>
    </row>
    <row r="716" spans="1:7" x14ac:dyDescent="0.25">
      <c r="A716" s="141">
        <v>715</v>
      </c>
      <c r="B716" s="143" t="s">
        <v>743</v>
      </c>
      <c r="C716" s="143" t="s">
        <v>744</v>
      </c>
      <c r="D716" s="143" t="s">
        <v>103</v>
      </c>
      <c r="E716" s="143" t="s">
        <v>745</v>
      </c>
      <c r="F716" s="143" t="s">
        <v>71</v>
      </c>
      <c r="G716" s="143" t="s">
        <v>5875</v>
      </c>
    </row>
    <row r="717" spans="1:7" x14ac:dyDescent="0.25">
      <c r="A717" s="141">
        <v>716</v>
      </c>
      <c r="B717" s="143" t="s">
        <v>6520</v>
      </c>
      <c r="C717" s="143" t="s">
        <v>6521</v>
      </c>
      <c r="D717" s="143" t="s">
        <v>119</v>
      </c>
      <c r="E717" s="143" t="s">
        <v>148</v>
      </c>
      <c r="F717" s="143" t="s">
        <v>71</v>
      </c>
      <c r="G717" s="143" t="s">
        <v>11062</v>
      </c>
    </row>
    <row r="718" spans="1:7" x14ac:dyDescent="0.25">
      <c r="A718" s="141">
        <v>717</v>
      </c>
      <c r="B718" s="143" t="s">
        <v>746</v>
      </c>
      <c r="C718" s="143" t="s">
        <v>747</v>
      </c>
      <c r="D718" s="143" t="s">
        <v>91</v>
      </c>
      <c r="E718" s="143" t="s">
        <v>227</v>
      </c>
      <c r="F718" s="143" t="s">
        <v>71</v>
      </c>
      <c r="G718" s="143" t="s">
        <v>5875</v>
      </c>
    </row>
    <row r="719" spans="1:7" x14ac:dyDescent="0.25">
      <c r="A719" s="141">
        <v>718</v>
      </c>
      <c r="B719" s="143" t="s">
        <v>6522</v>
      </c>
      <c r="C719" s="143" t="s">
        <v>6523</v>
      </c>
      <c r="D719" s="143" t="s">
        <v>119</v>
      </c>
      <c r="E719" s="143" t="s">
        <v>5897</v>
      </c>
      <c r="F719" s="143" t="s">
        <v>71</v>
      </c>
      <c r="G719" s="143" t="s">
        <v>11062</v>
      </c>
    </row>
    <row r="720" spans="1:7" x14ac:dyDescent="0.25">
      <c r="A720" s="141">
        <v>719</v>
      </c>
      <c r="B720" s="143" t="s">
        <v>748</v>
      </c>
      <c r="C720" s="143" t="s">
        <v>12216</v>
      </c>
      <c r="D720" s="143" t="s">
        <v>91</v>
      </c>
      <c r="E720" s="143" t="s">
        <v>181</v>
      </c>
      <c r="F720" s="143" t="s">
        <v>71</v>
      </c>
      <c r="G720" s="143" t="s">
        <v>5875</v>
      </c>
    </row>
    <row r="721" spans="1:7" x14ac:dyDescent="0.25">
      <c r="A721" s="141">
        <v>720</v>
      </c>
      <c r="B721" s="143" t="s">
        <v>749</v>
      </c>
      <c r="C721" s="143" t="s">
        <v>750</v>
      </c>
      <c r="D721" s="143" t="s">
        <v>91</v>
      </c>
      <c r="E721" s="143" t="s">
        <v>139</v>
      </c>
      <c r="F721" s="143" t="s">
        <v>71</v>
      </c>
      <c r="G721" s="143" t="s">
        <v>5875</v>
      </c>
    </row>
    <row r="722" spans="1:7" x14ac:dyDescent="0.25">
      <c r="A722" s="141">
        <v>721</v>
      </c>
      <c r="B722" s="143" t="s">
        <v>751</v>
      </c>
      <c r="C722" s="143" t="s">
        <v>752</v>
      </c>
      <c r="D722" s="143" t="s">
        <v>91</v>
      </c>
      <c r="E722" s="143" t="s">
        <v>270</v>
      </c>
      <c r="F722" s="143" t="s">
        <v>753</v>
      </c>
      <c r="G722" s="143" t="s">
        <v>5875</v>
      </c>
    </row>
    <row r="723" spans="1:7" x14ac:dyDescent="0.25">
      <c r="A723" s="141">
        <v>722</v>
      </c>
      <c r="B723" s="143" t="s">
        <v>754</v>
      </c>
      <c r="C723" s="143" t="s">
        <v>755</v>
      </c>
      <c r="D723" s="143" t="s">
        <v>91</v>
      </c>
      <c r="E723" s="143" t="s">
        <v>564</v>
      </c>
      <c r="F723" s="143" t="s">
        <v>641</v>
      </c>
      <c r="G723" s="143" t="s">
        <v>5875</v>
      </c>
    </row>
    <row r="724" spans="1:7" x14ac:dyDescent="0.25">
      <c r="A724" s="141">
        <v>723</v>
      </c>
      <c r="B724" s="143" t="s">
        <v>6524</v>
      </c>
      <c r="C724" s="143" t="s">
        <v>6525</v>
      </c>
      <c r="D724" s="143" t="s">
        <v>69</v>
      </c>
      <c r="E724" s="143" t="s">
        <v>1237</v>
      </c>
      <c r="F724" s="143" t="s">
        <v>71</v>
      </c>
      <c r="G724" s="143" t="s">
        <v>11062</v>
      </c>
    </row>
    <row r="725" spans="1:7" x14ac:dyDescent="0.25">
      <c r="A725" s="141">
        <v>724</v>
      </c>
      <c r="B725" s="143" t="s">
        <v>756</v>
      </c>
      <c r="C725" s="143" t="s">
        <v>757</v>
      </c>
      <c r="D725" s="143" t="s">
        <v>91</v>
      </c>
      <c r="E725" s="143" t="s">
        <v>227</v>
      </c>
      <c r="F725" s="143" t="s">
        <v>71</v>
      </c>
      <c r="G725" s="143" t="s">
        <v>5875</v>
      </c>
    </row>
    <row r="726" spans="1:7" x14ac:dyDescent="0.25">
      <c r="A726" s="141">
        <v>725</v>
      </c>
      <c r="B726" s="143" t="s">
        <v>758</v>
      </c>
      <c r="C726" s="143" t="s">
        <v>759</v>
      </c>
      <c r="D726" s="143" t="s">
        <v>69</v>
      </c>
      <c r="E726" s="143" t="s">
        <v>70</v>
      </c>
      <c r="F726" s="143" t="s">
        <v>71</v>
      </c>
      <c r="G726" s="143" t="s">
        <v>5875</v>
      </c>
    </row>
    <row r="727" spans="1:7" x14ac:dyDescent="0.25">
      <c r="A727" s="141">
        <v>726</v>
      </c>
      <c r="B727" s="143" t="s">
        <v>11154</v>
      </c>
      <c r="C727" s="143" t="s">
        <v>11155</v>
      </c>
      <c r="D727" s="143" t="s">
        <v>78</v>
      </c>
      <c r="E727" s="143" t="s">
        <v>4841</v>
      </c>
      <c r="F727" s="143" t="s">
        <v>88</v>
      </c>
      <c r="G727" s="143" t="s">
        <v>11955</v>
      </c>
    </row>
    <row r="728" spans="1:7" x14ac:dyDescent="0.25">
      <c r="A728" s="141">
        <v>727</v>
      </c>
      <c r="B728" s="143" t="s">
        <v>760</v>
      </c>
      <c r="C728" s="143" t="s">
        <v>761</v>
      </c>
      <c r="D728" s="143" t="s">
        <v>91</v>
      </c>
      <c r="E728" s="143" t="s">
        <v>546</v>
      </c>
      <c r="F728" s="143" t="s">
        <v>88</v>
      </c>
      <c r="G728" s="143" t="s">
        <v>5875</v>
      </c>
    </row>
    <row r="729" spans="1:7" x14ac:dyDescent="0.25">
      <c r="A729" s="141">
        <v>728</v>
      </c>
      <c r="B729" s="143" t="s">
        <v>762</v>
      </c>
      <c r="C729" s="143" t="s">
        <v>763</v>
      </c>
      <c r="D729" s="143" t="s">
        <v>91</v>
      </c>
      <c r="E729" s="143" t="s">
        <v>335</v>
      </c>
      <c r="F729" s="143" t="s">
        <v>71</v>
      </c>
      <c r="G729" s="143" t="s">
        <v>5875</v>
      </c>
    </row>
    <row r="730" spans="1:7" x14ac:dyDescent="0.25">
      <c r="A730" s="141">
        <v>729</v>
      </c>
      <c r="B730" s="143" t="s">
        <v>6526</v>
      </c>
      <c r="C730" s="143" t="s">
        <v>6527</v>
      </c>
      <c r="D730" s="143" t="s">
        <v>91</v>
      </c>
      <c r="E730" s="143" t="s">
        <v>786</v>
      </c>
      <c r="F730" s="143" t="s">
        <v>71</v>
      </c>
      <c r="G730" s="143" t="s">
        <v>11062</v>
      </c>
    </row>
    <row r="731" spans="1:7" x14ac:dyDescent="0.25">
      <c r="A731" s="141">
        <v>730</v>
      </c>
      <c r="B731" s="143" t="s">
        <v>6528</v>
      </c>
      <c r="C731" s="143" t="s">
        <v>6529</v>
      </c>
      <c r="D731" s="143" t="s">
        <v>119</v>
      </c>
      <c r="E731" s="143" t="s">
        <v>371</v>
      </c>
      <c r="F731" s="143" t="s">
        <v>71</v>
      </c>
      <c r="G731" s="143" t="s">
        <v>11062</v>
      </c>
    </row>
    <row r="732" spans="1:7" x14ac:dyDescent="0.25">
      <c r="A732" s="141">
        <v>731</v>
      </c>
      <c r="B732" s="143" t="s">
        <v>764</v>
      </c>
      <c r="C732" s="143" t="s">
        <v>12217</v>
      </c>
      <c r="D732" s="143" t="s">
        <v>103</v>
      </c>
      <c r="E732" s="143" t="s">
        <v>465</v>
      </c>
      <c r="F732" s="143" t="s">
        <v>71</v>
      </c>
      <c r="G732" s="143" t="s">
        <v>5875</v>
      </c>
    </row>
    <row r="733" spans="1:7" x14ac:dyDescent="0.25">
      <c r="A733" s="141">
        <v>732</v>
      </c>
      <c r="B733" s="143" t="s">
        <v>765</v>
      </c>
      <c r="C733" s="143" t="s">
        <v>766</v>
      </c>
      <c r="D733" s="143" t="s">
        <v>91</v>
      </c>
      <c r="E733" s="143" t="s">
        <v>139</v>
      </c>
      <c r="F733" s="143" t="s">
        <v>71</v>
      </c>
      <c r="G733" s="143" t="s">
        <v>5875</v>
      </c>
    </row>
    <row r="734" spans="1:7" x14ac:dyDescent="0.25">
      <c r="A734" s="141">
        <v>733</v>
      </c>
      <c r="B734" s="143" t="s">
        <v>6530</v>
      </c>
      <c r="C734" s="143" t="s">
        <v>6531</v>
      </c>
      <c r="D734" s="143" t="s">
        <v>91</v>
      </c>
      <c r="E734" s="143" t="s">
        <v>979</v>
      </c>
      <c r="F734" s="143" t="s">
        <v>71</v>
      </c>
      <c r="G734" s="143" t="s">
        <v>11062</v>
      </c>
    </row>
    <row r="735" spans="1:7" x14ac:dyDescent="0.25">
      <c r="A735" s="141">
        <v>734</v>
      </c>
      <c r="B735" s="143" t="s">
        <v>6532</v>
      </c>
      <c r="C735" s="143" t="s">
        <v>6533</v>
      </c>
      <c r="D735" s="143" t="s">
        <v>119</v>
      </c>
      <c r="E735" s="143" t="s">
        <v>148</v>
      </c>
      <c r="F735" s="143" t="s">
        <v>71</v>
      </c>
      <c r="G735" s="143" t="s">
        <v>11062</v>
      </c>
    </row>
    <row r="736" spans="1:7" x14ac:dyDescent="0.25">
      <c r="A736" s="141">
        <v>735</v>
      </c>
      <c r="B736" s="143" t="s">
        <v>45</v>
      </c>
      <c r="C736" s="143" t="s">
        <v>12218</v>
      </c>
      <c r="D736" s="143" t="s">
        <v>119</v>
      </c>
      <c r="E736" s="143" t="s">
        <v>120</v>
      </c>
      <c r="F736" s="143" t="s">
        <v>71</v>
      </c>
      <c r="G736" s="143" t="s">
        <v>5875</v>
      </c>
    </row>
    <row r="737" spans="1:7" x14ac:dyDescent="0.25">
      <c r="A737" s="141">
        <v>736</v>
      </c>
      <c r="B737" s="143" t="s">
        <v>767</v>
      </c>
      <c r="C737" s="143" t="s">
        <v>768</v>
      </c>
      <c r="D737" s="143" t="s">
        <v>91</v>
      </c>
      <c r="E737" s="143" t="s">
        <v>139</v>
      </c>
      <c r="F737" s="143" t="s">
        <v>71</v>
      </c>
      <c r="G737" s="143" t="s">
        <v>5875</v>
      </c>
    </row>
    <row r="738" spans="1:7" x14ac:dyDescent="0.25">
      <c r="A738" s="141">
        <v>737</v>
      </c>
      <c r="B738" s="143" t="s">
        <v>6534</v>
      </c>
      <c r="C738" s="143" t="s">
        <v>6535</v>
      </c>
      <c r="D738" s="143" t="s">
        <v>91</v>
      </c>
      <c r="E738" s="143" t="s">
        <v>979</v>
      </c>
      <c r="F738" s="143" t="s">
        <v>71</v>
      </c>
      <c r="G738" s="143" t="s">
        <v>11062</v>
      </c>
    </row>
    <row r="739" spans="1:7" x14ac:dyDescent="0.25">
      <c r="A739" s="141">
        <v>738</v>
      </c>
      <c r="B739" s="143" t="s">
        <v>6536</v>
      </c>
      <c r="C739" s="143" t="s">
        <v>6537</v>
      </c>
      <c r="D739" s="143" t="s">
        <v>91</v>
      </c>
      <c r="E739" s="143" t="s">
        <v>576</v>
      </c>
      <c r="F739" s="143" t="s">
        <v>71</v>
      </c>
      <c r="G739" s="143" t="s">
        <v>11062</v>
      </c>
    </row>
    <row r="740" spans="1:7" x14ac:dyDescent="0.25">
      <c r="A740" s="141">
        <v>739</v>
      </c>
      <c r="B740" s="143" t="s">
        <v>769</v>
      </c>
      <c r="C740" s="143" t="s">
        <v>770</v>
      </c>
      <c r="D740" s="143" t="s">
        <v>91</v>
      </c>
      <c r="E740" s="143" t="s">
        <v>181</v>
      </c>
      <c r="F740" s="143" t="s">
        <v>71</v>
      </c>
      <c r="G740" s="143" t="s">
        <v>5875</v>
      </c>
    </row>
    <row r="741" spans="1:7" x14ac:dyDescent="0.25">
      <c r="A741" s="141">
        <v>740</v>
      </c>
      <c r="B741" s="143" t="s">
        <v>771</v>
      </c>
      <c r="C741" s="143" t="s">
        <v>772</v>
      </c>
      <c r="D741" s="143" t="s">
        <v>78</v>
      </c>
      <c r="E741" s="143" t="s">
        <v>113</v>
      </c>
      <c r="F741" s="143" t="s">
        <v>71</v>
      </c>
      <c r="G741" s="143" t="s">
        <v>5875</v>
      </c>
    </row>
    <row r="742" spans="1:7" x14ac:dyDescent="0.25">
      <c r="A742" s="141">
        <v>741</v>
      </c>
      <c r="B742" s="143" t="s">
        <v>6538</v>
      </c>
      <c r="C742" s="143" t="s">
        <v>6539</v>
      </c>
      <c r="D742" s="143" t="s">
        <v>78</v>
      </c>
      <c r="E742" s="143" t="s">
        <v>717</v>
      </c>
      <c r="F742" s="143" t="s">
        <v>71</v>
      </c>
      <c r="G742" s="143" t="s">
        <v>11062</v>
      </c>
    </row>
    <row r="743" spans="1:7" x14ac:dyDescent="0.25">
      <c r="A743" s="141">
        <v>742</v>
      </c>
      <c r="B743" s="143" t="s">
        <v>6540</v>
      </c>
      <c r="C743" s="143" t="s">
        <v>6539</v>
      </c>
      <c r="D743" s="143" t="s">
        <v>78</v>
      </c>
      <c r="E743" s="143" t="s">
        <v>717</v>
      </c>
      <c r="F743" s="143" t="s">
        <v>71</v>
      </c>
      <c r="G743" s="143" t="s">
        <v>11062</v>
      </c>
    </row>
    <row r="744" spans="1:7" x14ac:dyDescent="0.25">
      <c r="A744" s="141">
        <v>743</v>
      </c>
      <c r="B744" s="143" t="s">
        <v>774</v>
      </c>
      <c r="C744" s="143" t="s">
        <v>775</v>
      </c>
      <c r="D744" s="143" t="s">
        <v>91</v>
      </c>
      <c r="E744" s="143" t="s">
        <v>139</v>
      </c>
      <c r="F744" s="143" t="s">
        <v>71</v>
      </c>
      <c r="G744" s="143" t="s">
        <v>5875</v>
      </c>
    </row>
    <row r="745" spans="1:7" x14ac:dyDescent="0.25">
      <c r="A745" s="141">
        <v>744</v>
      </c>
      <c r="B745" s="143" t="s">
        <v>12219</v>
      </c>
      <c r="C745" s="143" t="s">
        <v>12220</v>
      </c>
      <c r="D745" s="143" t="s">
        <v>91</v>
      </c>
      <c r="E745" s="143" t="s">
        <v>181</v>
      </c>
      <c r="F745" s="143" t="s">
        <v>71</v>
      </c>
      <c r="G745" s="143" t="s">
        <v>5875</v>
      </c>
    </row>
    <row r="746" spans="1:7" x14ac:dyDescent="0.25">
      <c r="A746" s="141">
        <v>745</v>
      </c>
      <c r="B746" s="143" t="s">
        <v>776</v>
      </c>
      <c r="C746" s="143" t="s">
        <v>777</v>
      </c>
      <c r="D746" s="143" t="s">
        <v>91</v>
      </c>
      <c r="E746" s="143" t="s">
        <v>546</v>
      </c>
      <c r="F746" s="143" t="s">
        <v>88</v>
      </c>
      <c r="G746" s="143" t="s">
        <v>5875</v>
      </c>
    </row>
    <row r="747" spans="1:7" x14ac:dyDescent="0.25">
      <c r="A747" s="141">
        <v>746</v>
      </c>
      <c r="B747" s="143" t="s">
        <v>6541</v>
      </c>
      <c r="C747" s="143" t="s">
        <v>6542</v>
      </c>
      <c r="D747" s="143" t="s">
        <v>95</v>
      </c>
      <c r="E747" s="143" t="s">
        <v>387</v>
      </c>
      <c r="F747" s="143" t="s">
        <v>1022</v>
      </c>
      <c r="G747" s="143" t="s">
        <v>11062</v>
      </c>
    </row>
    <row r="748" spans="1:7" x14ac:dyDescent="0.25">
      <c r="A748" s="141">
        <v>747</v>
      </c>
      <c r="B748" s="143" t="s">
        <v>13798</v>
      </c>
      <c r="C748" s="143" t="s">
        <v>6543</v>
      </c>
      <c r="D748" s="143" t="s">
        <v>119</v>
      </c>
      <c r="E748" s="143" t="s">
        <v>120</v>
      </c>
      <c r="F748" s="143" t="s">
        <v>71</v>
      </c>
      <c r="G748" s="143" t="s">
        <v>11062</v>
      </c>
    </row>
    <row r="749" spans="1:7" x14ac:dyDescent="0.25">
      <c r="A749" s="141">
        <v>748</v>
      </c>
      <c r="B749" s="143" t="s">
        <v>11156</v>
      </c>
      <c r="C749" s="143" t="s">
        <v>11157</v>
      </c>
      <c r="D749" s="143" t="s">
        <v>69</v>
      </c>
      <c r="E749" s="143" t="s">
        <v>5915</v>
      </c>
      <c r="F749" s="143" t="s">
        <v>71</v>
      </c>
      <c r="G749" s="143" t="s">
        <v>11955</v>
      </c>
    </row>
    <row r="750" spans="1:7" x14ac:dyDescent="0.25">
      <c r="A750" s="141">
        <v>749</v>
      </c>
      <c r="B750" s="143" t="s">
        <v>778</v>
      </c>
      <c r="C750" s="143" t="s">
        <v>779</v>
      </c>
      <c r="D750" s="143" t="s">
        <v>91</v>
      </c>
      <c r="E750" s="143" t="s">
        <v>139</v>
      </c>
      <c r="F750" s="143" t="s">
        <v>71</v>
      </c>
      <c r="G750" s="143" t="s">
        <v>5875</v>
      </c>
    </row>
    <row r="751" spans="1:7" x14ac:dyDescent="0.25">
      <c r="A751" s="141">
        <v>750</v>
      </c>
      <c r="B751" s="143" t="s">
        <v>780</v>
      </c>
      <c r="C751" s="143" t="s">
        <v>781</v>
      </c>
      <c r="D751" s="143" t="s">
        <v>91</v>
      </c>
      <c r="E751" s="143" t="s">
        <v>181</v>
      </c>
      <c r="F751" s="143" t="s">
        <v>71</v>
      </c>
      <c r="G751" s="143" t="s">
        <v>5875</v>
      </c>
    </row>
    <row r="752" spans="1:7" x14ac:dyDescent="0.25">
      <c r="A752" s="141">
        <v>751</v>
      </c>
      <c r="B752" s="143" t="s">
        <v>6544</v>
      </c>
      <c r="C752" s="143" t="s">
        <v>6545</v>
      </c>
      <c r="D752" s="143" t="s">
        <v>78</v>
      </c>
      <c r="E752" s="143" t="s">
        <v>717</v>
      </c>
      <c r="F752" s="143" t="s">
        <v>71</v>
      </c>
      <c r="G752" s="143" t="s">
        <v>11062</v>
      </c>
    </row>
    <row r="753" spans="1:7" x14ac:dyDescent="0.25">
      <c r="A753" s="141">
        <v>752</v>
      </c>
      <c r="B753" s="143" t="s">
        <v>6546</v>
      </c>
      <c r="C753" s="143" t="s">
        <v>6547</v>
      </c>
      <c r="D753" s="143" t="s">
        <v>91</v>
      </c>
      <c r="E753" s="143" t="s">
        <v>786</v>
      </c>
      <c r="F753" s="143" t="s">
        <v>71</v>
      </c>
      <c r="G753" s="143" t="s">
        <v>11062</v>
      </c>
    </row>
    <row r="754" spans="1:7" x14ac:dyDescent="0.25">
      <c r="A754" s="141">
        <v>753</v>
      </c>
      <c r="B754" s="143" t="s">
        <v>13799</v>
      </c>
      <c r="C754" s="143" t="s">
        <v>13800</v>
      </c>
      <c r="D754" s="143" t="s">
        <v>78</v>
      </c>
      <c r="E754" s="143" t="s">
        <v>199</v>
      </c>
      <c r="F754" s="143" t="s">
        <v>71</v>
      </c>
      <c r="G754" s="143" t="s">
        <v>11062</v>
      </c>
    </row>
    <row r="755" spans="1:7" x14ac:dyDescent="0.25">
      <c r="A755" s="141">
        <v>754</v>
      </c>
      <c r="B755" s="143" t="s">
        <v>782</v>
      </c>
      <c r="C755" s="143" t="s">
        <v>783</v>
      </c>
      <c r="D755" s="143" t="s">
        <v>91</v>
      </c>
      <c r="E755" s="143" t="s">
        <v>393</v>
      </c>
      <c r="F755" s="143" t="s">
        <v>71</v>
      </c>
      <c r="G755" s="143" t="s">
        <v>5875</v>
      </c>
    </row>
    <row r="756" spans="1:7" x14ac:dyDescent="0.25">
      <c r="A756" s="141">
        <v>755</v>
      </c>
      <c r="B756" s="143" t="s">
        <v>6548</v>
      </c>
      <c r="C756" s="143" t="s">
        <v>6549</v>
      </c>
      <c r="D756" s="143" t="s">
        <v>91</v>
      </c>
      <c r="E756" s="143" t="s">
        <v>212</v>
      </c>
      <c r="F756" s="143" t="s">
        <v>71</v>
      </c>
      <c r="G756" s="143" t="s">
        <v>11062</v>
      </c>
    </row>
    <row r="757" spans="1:7" x14ac:dyDescent="0.25">
      <c r="A757" s="141">
        <v>756</v>
      </c>
      <c r="B757" s="143" t="s">
        <v>6550</v>
      </c>
      <c r="C757" s="143" t="s">
        <v>6551</v>
      </c>
      <c r="D757" s="143" t="s">
        <v>91</v>
      </c>
      <c r="E757" s="143" t="s">
        <v>576</v>
      </c>
      <c r="F757" s="143" t="s">
        <v>71</v>
      </c>
      <c r="G757" s="143" t="s">
        <v>11062</v>
      </c>
    </row>
    <row r="758" spans="1:7" x14ac:dyDescent="0.25">
      <c r="A758" s="141">
        <v>757</v>
      </c>
      <c r="B758" s="143" t="s">
        <v>784</v>
      </c>
      <c r="C758" s="143" t="s">
        <v>785</v>
      </c>
      <c r="D758" s="143" t="s">
        <v>91</v>
      </c>
      <c r="E758" s="143" t="s">
        <v>786</v>
      </c>
      <c r="F758" s="143" t="s">
        <v>71</v>
      </c>
      <c r="G758" s="143" t="s">
        <v>5875</v>
      </c>
    </row>
    <row r="759" spans="1:7" x14ac:dyDescent="0.25">
      <c r="A759" s="141">
        <v>758</v>
      </c>
      <c r="B759" s="143" t="s">
        <v>6552</v>
      </c>
      <c r="C759" s="143" t="s">
        <v>6553</v>
      </c>
      <c r="D759" s="143" t="s">
        <v>91</v>
      </c>
      <c r="E759" s="143" t="s">
        <v>1035</v>
      </c>
      <c r="F759" s="143" t="s">
        <v>71</v>
      </c>
      <c r="G759" s="143" t="s">
        <v>11062</v>
      </c>
    </row>
    <row r="760" spans="1:7" x14ac:dyDescent="0.25">
      <c r="A760" s="141">
        <v>759</v>
      </c>
      <c r="B760" s="143" t="s">
        <v>6554</v>
      </c>
      <c r="C760" s="143" t="s">
        <v>6555</v>
      </c>
      <c r="D760" s="143" t="s">
        <v>74</v>
      </c>
      <c r="E760" s="143" t="s">
        <v>331</v>
      </c>
      <c r="F760" s="143" t="s">
        <v>71</v>
      </c>
      <c r="G760" s="143" t="s">
        <v>11062</v>
      </c>
    </row>
    <row r="761" spans="1:7" x14ac:dyDescent="0.25">
      <c r="A761" s="141">
        <v>760</v>
      </c>
      <c r="B761" s="143" t="s">
        <v>787</v>
      </c>
      <c r="C761" s="143" t="s">
        <v>788</v>
      </c>
      <c r="D761" s="143" t="s">
        <v>91</v>
      </c>
      <c r="E761" s="143" t="s">
        <v>181</v>
      </c>
      <c r="F761" s="143" t="s">
        <v>71</v>
      </c>
      <c r="G761" s="143" t="s">
        <v>5875</v>
      </c>
    </row>
    <row r="762" spans="1:7" x14ac:dyDescent="0.25">
      <c r="A762" s="141">
        <v>761</v>
      </c>
      <c r="B762" s="143" t="s">
        <v>6556</v>
      </c>
      <c r="C762" s="143" t="s">
        <v>6557</v>
      </c>
      <c r="D762" s="143" t="s">
        <v>78</v>
      </c>
      <c r="E762" s="143" t="s">
        <v>1418</v>
      </c>
      <c r="F762" s="143" t="s">
        <v>71</v>
      </c>
      <c r="G762" s="143" t="s">
        <v>11062</v>
      </c>
    </row>
    <row r="763" spans="1:7" x14ac:dyDescent="0.25">
      <c r="A763" s="141">
        <v>762</v>
      </c>
      <c r="B763" s="143" t="s">
        <v>6558</v>
      </c>
      <c r="C763" s="143" t="s">
        <v>6559</v>
      </c>
      <c r="D763" s="143" t="s">
        <v>74</v>
      </c>
      <c r="E763" s="143" t="s">
        <v>145</v>
      </c>
      <c r="F763" s="143" t="s">
        <v>71</v>
      </c>
      <c r="G763" s="143" t="s">
        <v>11062</v>
      </c>
    </row>
    <row r="764" spans="1:7" x14ac:dyDescent="0.25">
      <c r="A764" s="141">
        <v>763</v>
      </c>
      <c r="B764" s="143" t="s">
        <v>6560</v>
      </c>
      <c r="C764" s="143" t="s">
        <v>6561</v>
      </c>
      <c r="D764" s="143" t="s">
        <v>103</v>
      </c>
      <c r="E764" s="143" t="s">
        <v>884</v>
      </c>
      <c r="F764" s="143" t="s">
        <v>71</v>
      </c>
      <c r="G764" s="143" t="s">
        <v>11062</v>
      </c>
    </row>
    <row r="765" spans="1:7" x14ac:dyDescent="0.25">
      <c r="A765" s="141">
        <v>764</v>
      </c>
      <c r="B765" s="143" t="s">
        <v>12221</v>
      </c>
      <c r="C765" s="143" t="s">
        <v>12222</v>
      </c>
      <c r="D765" s="143" t="s">
        <v>103</v>
      </c>
      <c r="E765" s="143" t="s">
        <v>123</v>
      </c>
      <c r="F765" s="143" t="s">
        <v>142</v>
      </c>
      <c r="G765" s="143" t="s">
        <v>5875</v>
      </c>
    </row>
    <row r="766" spans="1:7" x14ac:dyDescent="0.25">
      <c r="A766" s="141">
        <v>765</v>
      </c>
      <c r="B766" s="143" t="s">
        <v>789</v>
      </c>
      <c r="C766" s="143" t="s">
        <v>790</v>
      </c>
      <c r="D766" s="143" t="s">
        <v>91</v>
      </c>
      <c r="E766" s="143" t="s">
        <v>181</v>
      </c>
      <c r="F766" s="143" t="s">
        <v>71</v>
      </c>
      <c r="G766" s="143" t="s">
        <v>5875</v>
      </c>
    </row>
    <row r="767" spans="1:7" x14ac:dyDescent="0.25">
      <c r="A767" s="141">
        <v>766</v>
      </c>
      <c r="B767" s="143" t="s">
        <v>6562</v>
      </c>
      <c r="C767" s="143" t="s">
        <v>12223</v>
      </c>
      <c r="D767" s="143" t="s">
        <v>69</v>
      </c>
      <c r="E767" s="143" t="s">
        <v>402</v>
      </c>
      <c r="F767" s="143" t="s">
        <v>841</v>
      </c>
      <c r="G767" s="143" t="s">
        <v>11062</v>
      </c>
    </row>
    <row r="768" spans="1:7" x14ac:dyDescent="0.25">
      <c r="A768" s="141">
        <v>767</v>
      </c>
      <c r="B768" s="143" t="s">
        <v>6563</v>
      </c>
      <c r="C768" s="143" t="s">
        <v>6564</v>
      </c>
      <c r="D768" s="143" t="s">
        <v>91</v>
      </c>
      <c r="E768" s="143" t="s">
        <v>576</v>
      </c>
      <c r="F768" s="143" t="s">
        <v>71</v>
      </c>
      <c r="G768" s="143" t="s">
        <v>11062</v>
      </c>
    </row>
    <row r="769" spans="1:7" x14ac:dyDescent="0.25">
      <c r="A769" s="141">
        <v>768</v>
      </c>
      <c r="B769" s="143" t="s">
        <v>791</v>
      </c>
      <c r="C769" s="143" t="s">
        <v>792</v>
      </c>
      <c r="D769" s="143" t="s">
        <v>74</v>
      </c>
      <c r="E769" s="143" t="s">
        <v>793</v>
      </c>
      <c r="F769" s="143" t="s">
        <v>533</v>
      </c>
      <c r="G769" s="143" t="s">
        <v>5875</v>
      </c>
    </row>
    <row r="770" spans="1:7" x14ac:dyDescent="0.25">
      <c r="A770" s="141">
        <v>769</v>
      </c>
      <c r="B770" s="143" t="s">
        <v>6565</v>
      </c>
      <c r="C770" s="143" t="s">
        <v>6566</v>
      </c>
      <c r="D770" s="143" t="s">
        <v>119</v>
      </c>
      <c r="E770" s="143" t="s">
        <v>371</v>
      </c>
      <c r="F770" s="143" t="s">
        <v>71</v>
      </c>
      <c r="G770" s="143" t="s">
        <v>11062</v>
      </c>
    </row>
    <row r="771" spans="1:7" x14ac:dyDescent="0.25">
      <c r="A771" s="141">
        <v>770</v>
      </c>
      <c r="B771" s="143" t="s">
        <v>6567</v>
      </c>
      <c r="C771" s="143" t="s">
        <v>6568</v>
      </c>
      <c r="D771" s="143" t="s">
        <v>91</v>
      </c>
      <c r="E771" s="143" t="s">
        <v>979</v>
      </c>
      <c r="F771" s="143" t="s">
        <v>71</v>
      </c>
      <c r="G771" s="143" t="s">
        <v>11062</v>
      </c>
    </row>
    <row r="772" spans="1:7" x14ac:dyDescent="0.25">
      <c r="A772" s="141">
        <v>771</v>
      </c>
      <c r="B772" s="143" t="s">
        <v>6569</v>
      </c>
      <c r="C772" s="143" t="s">
        <v>6570</v>
      </c>
      <c r="D772" s="143" t="s">
        <v>69</v>
      </c>
      <c r="E772" s="143" t="s">
        <v>1303</v>
      </c>
      <c r="F772" s="143" t="s">
        <v>841</v>
      </c>
      <c r="G772" s="143" t="s">
        <v>11062</v>
      </c>
    </row>
    <row r="773" spans="1:7" x14ac:dyDescent="0.25">
      <c r="A773" s="141">
        <v>772</v>
      </c>
      <c r="B773" s="143" t="s">
        <v>794</v>
      </c>
      <c r="C773" s="143" t="s">
        <v>795</v>
      </c>
      <c r="D773" s="143" t="s">
        <v>78</v>
      </c>
      <c r="E773" s="143" t="s">
        <v>796</v>
      </c>
      <c r="F773" s="143" t="s">
        <v>71</v>
      </c>
      <c r="G773" s="143" t="s">
        <v>5875</v>
      </c>
    </row>
    <row r="774" spans="1:7" x14ac:dyDescent="0.25">
      <c r="A774" s="141">
        <v>773</v>
      </c>
      <c r="B774" s="143" t="s">
        <v>797</v>
      </c>
      <c r="C774" s="143" t="s">
        <v>798</v>
      </c>
      <c r="D774" s="143" t="s">
        <v>91</v>
      </c>
      <c r="E774" s="143" t="s">
        <v>139</v>
      </c>
      <c r="F774" s="143" t="s">
        <v>71</v>
      </c>
      <c r="G774" s="143" t="s">
        <v>5875</v>
      </c>
    </row>
    <row r="775" spans="1:7" x14ac:dyDescent="0.25">
      <c r="A775" s="141">
        <v>774</v>
      </c>
      <c r="B775" s="143" t="s">
        <v>799</v>
      </c>
      <c r="C775" s="143" t="s">
        <v>800</v>
      </c>
      <c r="D775" s="143" t="s">
        <v>74</v>
      </c>
      <c r="E775" s="143" t="s">
        <v>405</v>
      </c>
      <c r="F775" s="143" t="s">
        <v>71</v>
      </c>
      <c r="G775" s="143" t="s">
        <v>5875</v>
      </c>
    </row>
    <row r="776" spans="1:7" x14ac:dyDescent="0.25">
      <c r="A776" s="141">
        <v>775</v>
      </c>
      <c r="B776" s="143" t="s">
        <v>801</v>
      </c>
      <c r="C776" s="143" t="s">
        <v>802</v>
      </c>
      <c r="D776" s="143" t="s">
        <v>91</v>
      </c>
      <c r="E776" s="143" t="s">
        <v>165</v>
      </c>
      <c r="F776" s="143" t="s">
        <v>71</v>
      </c>
      <c r="G776" s="143" t="s">
        <v>5875</v>
      </c>
    </row>
    <row r="777" spans="1:7" x14ac:dyDescent="0.25">
      <c r="A777" s="141">
        <v>776</v>
      </c>
      <c r="B777" s="143" t="s">
        <v>6571</v>
      </c>
      <c r="C777" s="143" t="s">
        <v>6572</v>
      </c>
      <c r="D777" s="143" t="s">
        <v>91</v>
      </c>
      <c r="E777" s="143" t="s">
        <v>564</v>
      </c>
      <c r="F777" s="143" t="s">
        <v>71</v>
      </c>
      <c r="G777" s="143" t="s">
        <v>11062</v>
      </c>
    </row>
    <row r="778" spans="1:7" x14ac:dyDescent="0.25">
      <c r="A778" s="141">
        <v>777</v>
      </c>
      <c r="B778" s="143" t="s">
        <v>803</v>
      </c>
      <c r="C778" s="143" t="s">
        <v>12224</v>
      </c>
      <c r="D778" s="143" t="s">
        <v>91</v>
      </c>
      <c r="E778" s="143" t="s">
        <v>139</v>
      </c>
      <c r="F778" s="143" t="s">
        <v>71</v>
      </c>
      <c r="G778" s="143" t="s">
        <v>5875</v>
      </c>
    </row>
    <row r="779" spans="1:7" x14ac:dyDescent="0.25">
      <c r="A779" s="141">
        <v>778</v>
      </c>
      <c r="B779" s="143" t="s">
        <v>11158</v>
      </c>
      <c r="C779" s="143" t="s">
        <v>11159</v>
      </c>
      <c r="D779" s="143" t="s">
        <v>91</v>
      </c>
      <c r="E779" s="143" t="s">
        <v>139</v>
      </c>
      <c r="F779" s="143" t="s">
        <v>71</v>
      </c>
      <c r="G779" s="143" t="s">
        <v>11955</v>
      </c>
    </row>
    <row r="780" spans="1:7" x14ac:dyDescent="0.25">
      <c r="A780" s="141">
        <v>779</v>
      </c>
      <c r="B780" s="143" t="s">
        <v>804</v>
      </c>
      <c r="C780" s="143" t="s">
        <v>805</v>
      </c>
      <c r="D780" s="143" t="s">
        <v>74</v>
      </c>
      <c r="E780" s="143" t="s">
        <v>317</v>
      </c>
      <c r="F780" s="143" t="s">
        <v>71</v>
      </c>
      <c r="G780" s="143" t="s">
        <v>5875</v>
      </c>
    </row>
    <row r="781" spans="1:7" x14ac:dyDescent="0.25">
      <c r="A781" s="141">
        <v>780</v>
      </c>
      <c r="B781" s="143" t="s">
        <v>806</v>
      </c>
      <c r="C781" s="143" t="s">
        <v>807</v>
      </c>
      <c r="D781" s="143" t="s">
        <v>74</v>
      </c>
      <c r="E781" s="143" t="s">
        <v>87</v>
      </c>
      <c r="F781" s="143" t="s">
        <v>71</v>
      </c>
      <c r="G781" s="143" t="s">
        <v>5875</v>
      </c>
    </row>
    <row r="782" spans="1:7" x14ac:dyDescent="0.25">
      <c r="A782" s="141">
        <v>781</v>
      </c>
      <c r="B782" s="143" t="s">
        <v>808</v>
      </c>
      <c r="C782" s="143" t="s">
        <v>809</v>
      </c>
      <c r="D782" s="143" t="s">
        <v>91</v>
      </c>
      <c r="E782" s="143" t="s">
        <v>139</v>
      </c>
      <c r="F782" s="143" t="s">
        <v>71</v>
      </c>
      <c r="G782" s="143" t="s">
        <v>5875</v>
      </c>
    </row>
    <row r="783" spans="1:7" x14ac:dyDescent="0.25">
      <c r="A783" s="141">
        <v>782</v>
      </c>
      <c r="B783" s="143" t="s">
        <v>11160</v>
      </c>
      <c r="C783" s="143" t="s">
        <v>11161</v>
      </c>
      <c r="D783" s="143" t="s">
        <v>74</v>
      </c>
      <c r="E783" s="143" t="s">
        <v>2665</v>
      </c>
      <c r="F783" s="143" t="s">
        <v>88</v>
      </c>
      <c r="G783" s="143" t="s">
        <v>11955</v>
      </c>
    </row>
    <row r="784" spans="1:7" x14ac:dyDescent="0.25">
      <c r="A784" s="141">
        <v>783</v>
      </c>
      <c r="B784" s="143" t="s">
        <v>810</v>
      </c>
      <c r="C784" s="143" t="s">
        <v>12225</v>
      </c>
      <c r="D784" s="143" t="s">
        <v>91</v>
      </c>
      <c r="E784" s="143" t="s">
        <v>227</v>
      </c>
      <c r="F784" s="143" t="s">
        <v>71</v>
      </c>
      <c r="G784" s="143" t="s">
        <v>5875</v>
      </c>
    </row>
    <row r="785" spans="1:7" x14ac:dyDescent="0.25">
      <c r="A785" s="141">
        <v>784</v>
      </c>
      <c r="B785" s="143" t="s">
        <v>11162</v>
      </c>
      <c r="C785" s="143" t="s">
        <v>11163</v>
      </c>
      <c r="D785" s="143" t="s">
        <v>91</v>
      </c>
      <c r="E785" s="143" t="s">
        <v>393</v>
      </c>
      <c r="F785" s="143" t="s">
        <v>71</v>
      </c>
      <c r="G785" s="143" t="s">
        <v>11955</v>
      </c>
    </row>
    <row r="786" spans="1:7" x14ac:dyDescent="0.25">
      <c r="A786" s="141">
        <v>785</v>
      </c>
      <c r="B786" s="143" t="s">
        <v>811</v>
      </c>
      <c r="C786" s="143" t="s">
        <v>812</v>
      </c>
      <c r="D786" s="143" t="s">
        <v>69</v>
      </c>
      <c r="E786" s="143" t="s">
        <v>813</v>
      </c>
      <c r="F786" s="143" t="s">
        <v>71</v>
      </c>
      <c r="G786" s="143" t="s">
        <v>5875</v>
      </c>
    </row>
    <row r="787" spans="1:7" x14ac:dyDescent="0.25">
      <c r="A787" s="141">
        <v>786</v>
      </c>
      <c r="B787" s="143" t="s">
        <v>12226</v>
      </c>
      <c r="C787" s="143" t="s">
        <v>12227</v>
      </c>
      <c r="D787" s="143" t="s">
        <v>91</v>
      </c>
      <c r="E787" s="143" t="s">
        <v>181</v>
      </c>
      <c r="F787" s="143" t="s">
        <v>71</v>
      </c>
      <c r="G787" s="143" t="s">
        <v>5875</v>
      </c>
    </row>
    <row r="788" spans="1:7" x14ac:dyDescent="0.25">
      <c r="A788" s="141">
        <v>787</v>
      </c>
      <c r="B788" s="143" t="s">
        <v>12228</v>
      </c>
      <c r="C788" s="143" t="s">
        <v>12229</v>
      </c>
      <c r="D788" s="143" t="s">
        <v>91</v>
      </c>
      <c r="E788" s="143" t="s">
        <v>181</v>
      </c>
      <c r="F788" s="143" t="s">
        <v>71</v>
      </c>
      <c r="G788" s="143" t="s">
        <v>5875</v>
      </c>
    </row>
    <row r="789" spans="1:7" x14ac:dyDescent="0.25">
      <c r="A789" s="141">
        <v>788</v>
      </c>
      <c r="B789" s="143" t="s">
        <v>12230</v>
      </c>
      <c r="C789" s="143" t="s">
        <v>12231</v>
      </c>
      <c r="D789" s="143" t="s">
        <v>91</v>
      </c>
      <c r="E789" s="143" t="s">
        <v>181</v>
      </c>
      <c r="F789" s="143" t="s">
        <v>71</v>
      </c>
      <c r="G789" s="143" t="s">
        <v>5875</v>
      </c>
    </row>
    <row r="790" spans="1:7" x14ac:dyDescent="0.25">
      <c r="A790" s="141">
        <v>789</v>
      </c>
      <c r="B790" s="143" t="s">
        <v>814</v>
      </c>
      <c r="C790" s="143" t="s">
        <v>815</v>
      </c>
      <c r="D790" s="143" t="s">
        <v>78</v>
      </c>
      <c r="E790" s="143" t="s">
        <v>151</v>
      </c>
      <c r="F790" s="143" t="s">
        <v>71</v>
      </c>
      <c r="G790" s="143" t="s">
        <v>5875</v>
      </c>
    </row>
    <row r="791" spans="1:7" x14ac:dyDescent="0.25">
      <c r="A791" s="141">
        <v>790</v>
      </c>
      <c r="B791" s="143" t="s">
        <v>6573</v>
      </c>
      <c r="C791" s="143" t="s">
        <v>6574</v>
      </c>
      <c r="D791" s="143" t="s">
        <v>69</v>
      </c>
      <c r="E791" s="143" t="s">
        <v>1141</v>
      </c>
      <c r="F791" s="143" t="s">
        <v>71</v>
      </c>
      <c r="G791" s="143" t="s">
        <v>11062</v>
      </c>
    </row>
    <row r="792" spans="1:7" x14ac:dyDescent="0.25">
      <c r="A792" s="141">
        <v>791</v>
      </c>
      <c r="B792" s="143" t="s">
        <v>6575</v>
      </c>
      <c r="C792" s="143" t="s">
        <v>6576</v>
      </c>
      <c r="D792" s="143" t="s">
        <v>69</v>
      </c>
      <c r="E792" s="143" t="s">
        <v>2042</v>
      </c>
      <c r="F792" s="143" t="s">
        <v>71</v>
      </c>
      <c r="G792" s="143" t="s">
        <v>11062</v>
      </c>
    </row>
    <row r="793" spans="1:7" x14ac:dyDescent="0.25">
      <c r="A793" s="141">
        <v>792</v>
      </c>
      <c r="B793" s="143" t="s">
        <v>12232</v>
      </c>
      <c r="C793" s="143" t="s">
        <v>12233</v>
      </c>
      <c r="D793" s="143" t="s">
        <v>74</v>
      </c>
      <c r="E793" s="143" t="s">
        <v>129</v>
      </c>
      <c r="F793" s="143" t="s">
        <v>88</v>
      </c>
      <c r="G793" s="143" t="s">
        <v>11955</v>
      </c>
    </row>
    <row r="794" spans="1:7" x14ac:dyDescent="0.25">
      <c r="A794" s="141">
        <v>793</v>
      </c>
      <c r="B794" s="143" t="s">
        <v>816</v>
      </c>
      <c r="C794" s="143" t="s">
        <v>817</v>
      </c>
      <c r="D794" s="143" t="s">
        <v>91</v>
      </c>
      <c r="E794" s="143" t="s">
        <v>132</v>
      </c>
      <c r="F794" s="143" t="s">
        <v>71</v>
      </c>
      <c r="G794" s="143" t="s">
        <v>5875</v>
      </c>
    </row>
    <row r="795" spans="1:7" x14ac:dyDescent="0.25">
      <c r="A795" s="141">
        <v>794</v>
      </c>
      <c r="B795" s="143" t="s">
        <v>818</v>
      </c>
      <c r="C795" s="143" t="s">
        <v>819</v>
      </c>
      <c r="D795" s="143" t="s">
        <v>91</v>
      </c>
      <c r="E795" s="143" t="s">
        <v>181</v>
      </c>
      <c r="F795" s="143" t="s">
        <v>71</v>
      </c>
      <c r="G795" s="143" t="s">
        <v>5875</v>
      </c>
    </row>
    <row r="796" spans="1:7" x14ac:dyDescent="0.25">
      <c r="A796" s="141">
        <v>795</v>
      </c>
      <c r="B796" s="143" t="s">
        <v>12234</v>
      </c>
      <c r="C796" s="143" t="s">
        <v>4115</v>
      </c>
      <c r="D796" s="143" t="s">
        <v>103</v>
      </c>
      <c r="E796" s="143" t="s">
        <v>2621</v>
      </c>
      <c r="F796" s="143" t="s">
        <v>124</v>
      </c>
      <c r="G796" s="143" t="s">
        <v>5875</v>
      </c>
    </row>
    <row r="797" spans="1:7" x14ac:dyDescent="0.25">
      <c r="A797" s="141">
        <v>796</v>
      </c>
      <c r="B797" s="143" t="s">
        <v>6577</v>
      </c>
      <c r="C797" s="143" t="s">
        <v>6578</v>
      </c>
      <c r="D797" s="143" t="s">
        <v>103</v>
      </c>
      <c r="E797" s="143" t="s">
        <v>2621</v>
      </c>
      <c r="F797" s="143" t="s">
        <v>71</v>
      </c>
      <c r="G797" s="143" t="s">
        <v>11062</v>
      </c>
    </row>
    <row r="798" spans="1:7" x14ac:dyDescent="0.25">
      <c r="A798" s="141">
        <v>797</v>
      </c>
      <c r="B798" s="143" t="s">
        <v>12235</v>
      </c>
      <c r="C798" s="143" t="s">
        <v>12236</v>
      </c>
      <c r="D798" s="143" t="s">
        <v>91</v>
      </c>
      <c r="E798" s="143" t="s">
        <v>181</v>
      </c>
      <c r="F798" s="143" t="s">
        <v>71</v>
      </c>
      <c r="G798" s="143" t="s">
        <v>5875</v>
      </c>
    </row>
    <row r="799" spans="1:7" x14ac:dyDescent="0.25">
      <c r="A799" s="141">
        <v>798</v>
      </c>
      <c r="B799" s="143" t="s">
        <v>12237</v>
      </c>
      <c r="C799" s="143" t="s">
        <v>12238</v>
      </c>
      <c r="D799" s="143" t="s">
        <v>91</v>
      </c>
      <c r="E799" s="143" t="s">
        <v>181</v>
      </c>
      <c r="F799" s="143" t="s">
        <v>71</v>
      </c>
      <c r="G799" s="143" t="s">
        <v>5875</v>
      </c>
    </row>
    <row r="800" spans="1:7" x14ac:dyDescent="0.25">
      <c r="A800" s="141">
        <v>799</v>
      </c>
      <c r="B800" s="143" t="s">
        <v>820</v>
      </c>
      <c r="C800" s="143" t="s">
        <v>821</v>
      </c>
      <c r="D800" s="143" t="s">
        <v>91</v>
      </c>
      <c r="E800" s="143" t="s">
        <v>135</v>
      </c>
      <c r="F800" s="143" t="s">
        <v>71</v>
      </c>
      <c r="G800" s="143" t="s">
        <v>5875</v>
      </c>
    </row>
    <row r="801" spans="1:7" x14ac:dyDescent="0.25">
      <c r="A801" s="141">
        <v>800</v>
      </c>
      <c r="B801" s="143" t="s">
        <v>12239</v>
      </c>
      <c r="C801" s="143" t="s">
        <v>821</v>
      </c>
      <c r="D801" s="143" t="s">
        <v>91</v>
      </c>
      <c r="E801" s="143" t="s">
        <v>135</v>
      </c>
      <c r="F801" s="143" t="s">
        <v>71</v>
      </c>
      <c r="G801" s="143" t="s">
        <v>5875</v>
      </c>
    </row>
    <row r="802" spans="1:7" x14ac:dyDescent="0.25">
      <c r="A802" s="141">
        <v>801</v>
      </c>
      <c r="B802" s="143" t="s">
        <v>6579</v>
      </c>
      <c r="C802" s="143" t="s">
        <v>12240</v>
      </c>
      <c r="D802" s="143" t="s">
        <v>91</v>
      </c>
      <c r="E802" s="143" t="s">
        <v>212</v>
      </c>
      <c r="F802" s="143" t="s">
        <v>71</v>
      </c>
      <c r="G802" s="143" t="s">
        <v>11062</v>
      </c>
    </row>
    <row r="803" spans="1:7" x14ac:dyDescent="0.25">
      <c r="A803" s="141">
        <v>802</v>
      </c>
      <c r="B803" s="143" t="s">
        <v>6580</v>
      </c>
      <c r="C803" s="143" t="s">
        <v>6581</v>
      </c>
      <c r="D803" s="143" t="s">
        <v>69</v>
      </c>
      <c r="E803" s="143" t="s">
        <v>70</v>
      </c>
      <c r="F803" s="143" t="s">
        <v>71</v>
      </c>
      <c r="G803" s="143" t="s">
        <v>11062</v>
      </c>
    </row>
    <row r="804" spans="1:7" x14ac:dyDescent="0.25">
      <c r="A804" s="141">
        <v>803</v>
      </c>
      <c r="B804" s="143" t="s">
        <v>6582</v>
      </c>
      <c r="C804" s="143" t="s">
        <v>6583</v>
      </c>
      <c r="D804" s="143" t="s">
        <v>69</v>
      </c>
      <c r="E804" s="143" t="s">
        <v>453</v>
      </c>
      <c r="F804" s="143" t="s">
        <v>71</v>
      </c>
      <c r="G804" s="143" t="s">
        <v>11062</v>
      </c>
    </row>
    <row r="805" spans="1:7" x14ac:dyDescent="0.25">
      <c r="A805" s="141">
        <v>804</v>
      </c>
      <c r="B805" s="143" t="s">
        <v>6584</v>
      </c>
      <c r="C805" s="143" t="s">
        <v>6585</v>
      </c>
      <c r="D805" s="143" t="s">
        <v>119</v>
      </c>
      <c r="E805" s="143" t="s">
        <v>278</v>
      </c>
      <c r="F805" s="143" t="s">
        <v>71</v>
      </c>
      <c r="G805" s="143" t="s">
        <v>11062</v>
      </c>
    </row>
    <row r="806" spans="1:7" x14ac:dyDescent="0.25">
      <c r="A806" s="141">
        <v>805</v>
      </c>
      <c r="B806" s="143" t="s">
        <v>11164</v>
      </c>
      <c r="C806" s="143" t="s">
        <v>11165</v>
      </c>
      <c r="D806" s="143" t="s">
        <v>74</v>
      </c>
      <c r="E806" s="143" t="s">
        <v>390</v>
      </c>
      <c r="F806" s="143" t="s">
        <v>71</v>
      </c>
      <c r="G806" s="143" t="s">
        <v>11955</v>
      </c>
    </row>
    <row r="807" spans="1:7" x14ac:dyDescent="0.25">
      <c r="A807" s="141">
        <v>806</v>
      </c>
      <c r="B807" s="143" t="s">
        <v>6586</v>
      </c>
      <c r="C807" s="143" t="s">
        <v>6587</v>
      </c>
      <c r="D807" s="143" t="s">
        <v>74</v>
      </c>
      <c r="E807" s="143" t="s">
        <v>87</v>
      </c>
      <c r="F807" s="143" t="s">
        <v>71</v>
      </c>
      <c r="G807" s="143" t="s">
        <v>11062</v>
      </c>
    </row>
    <row r="808" spans="1:7" x14ac:dyDescent="0.25">
      <c r="A808" s="141">
        <v>807</v>
      </c>
      <c r="B808" s="143" t="s">
        <v>822</v>
      </c>
      <c r="C808" s="143" t="s">
        <v>823</v>
      </c>
      <c r="D808" s="143" t="s">
        <v>91</v>
      </c>
      <c r="E808" s="143" t="s">
        <v>291</v>
      </c>
      <c r="F808" s="143" t="s">
        <v>71</v>
      </c>
      <c r="G808" s="143" t="s">
        <v>5875</v>
      </c>
    </row>
    <row r="809" spans="1:7" x14ac:dyDescent="0.25">
      <c r="A809" s="141">
        <v>808</v>
      </c>
      <c r="B809" s="143" t="s">
        <v>825</v>
      </c>
      <c r="C809" s="143" t="s">
        <v>826</v>
      </c>
      <c r="D809" s="143" t="s">
        <v>78</v>
      </c>
      <c r="E809" s="143" t="s">
        <v>450</v>
      </c>
      <c r="F809" s="143" t="s">
        <v>71</v>
      </c>
      <c r="G809" s="143" t="s">
        <v>5875</v>
      </c>
    </row>
    <row r="810" spans="1:7" x14ac:dyDescent="0.25">
      <c r="A810" s="141">
        <v>809</v>
      </c>
      <c r="B810" s="143" t="s">
        <v>827</v>
      </c>
      <c r="C810" s="143" t="s">
        <v>828</v>
      </c>
      <c r="D810" s="143" t="s">
        <v>91</v>
      </c>
      <c r="E810" s="143" t="s">
        <v>220</v>
      </c>
      <c r="F810" s="143" t="s">
        <v>71</v>
      </c>
      <c r="G810" s="143" t="s">
        <v>5875</v>
      </c>
    </row>
    <row r="811" spans="1:7" x14ac:dyDescent="0.25">
      <c r="A811" s="141">
        <v>810</v>
      </c>
      <c r="B811" s="143" t="s">
        <v>12241</v>
      </c>
      <c r="C811" s="143" t="s">
        <v>12242</v>
      </c>
      <c r="D811" s="143" t="s">
        <v>91</v>
      </c>
      <c r="E811" s="143" t="s">
        <v>181</v>
      </c>
      <c r="F811" s="143" t="s">
        <v>71</v>
      </c>
      <c r="G811" s="143" t="s">
        <v>5875</v>
      </c>
    </row>
    <row r="812" spans="1:7" x14ac:dyDescent="0.25">
      <c r="A812" s="141">
        <v>811</v>
      </c>
      <c r="B812" s="143" t="s">
        <v>829</v>
      </c>
      <c r="C812" s="143" t="s">
        <v>830</v>
      </c>
      <c r="D812" s="143" t="s">
        <v>74</v>
      </c>
      <c r="E812" s="143" t="s">
        <v>390</v>
      </c>
      <c r="F812" s="143" t="s">
        <v>71</v>
      </c>
      <c r="G812" s="143" t="s">
        <v>5875</v>
      </c>
    </row>
    <row r="813" spans="1:7" x14ac:dyDescent="0.25">
      <c r="A813" s="141">
        <v>812</v>
      </c>
      <c r="B813" s="143" t="s">
        <v>831</v>
      </c>
      <c r="C813" s="143" t="s">
        <v>832</v>
      </c>
      <c r="D813" s="143" t="s">
        <v>91</v>
      </c>
      <c r="E813" s="143" t="s">
        <v>564</v>
      </c>
      <c r="F813" s="143" t="s">
        <v>124</v>
      </c>
      <c r="G813" s="143" t="s">
        <v>5875</v>
      </c>
    </row>
    <row r="814" spans="1:7" x14ac:dyDescent="0.25">
      <c r="A814" s="141">
        <v>813</v>
      </c>
      <c r="B814" s="143" t="s">
        <v>833</v>
      </c>
      <c r="C814" s="143" t="s">
        <v>834</v>
      </c>
      <c r="D814" s="143" t="s">
        <v>91</v>
      </c>
      <c r="E814" s="143" t="s">
        <v>181</v>
      </c>
      <c r="F814" s="143" t="s">
        <v>71</v>
      </c>
      <c r="G814" s="143" t="s">
        <v>5875</v>
      </c>
    </row>
    <row r="815" spans="1:7" x14ac:dyDescent="0.25">
      <c r="A815" s="141">
        <v>814</v>
      </c>
      <c r="B815" s="143" t="s">
        <v>12243</v>
      </c>
      <c r="C815" s="143" t="s">
        <v>12244</v>
      </c>
      <c r="D815" s="143" t="s">
        <v>91</v>
      </c>
      <c r="E815" s="143" t="s">
        <v>181</v>
      </c>
      <c r="F815" s="143" t="s">
        <v>71</v>
      </c>
      <c r="G815" s="143" t="s">
        <v>5875</v>
      </c>
    </row>
    <row r="816" spans="1:7" x14ac:dyDescent="0.25">
      <c r="A816" s="141">
        <v>815</v>
      </c>
      <c r="B816" s="143" t="s">
        <v>12245</v>
      </c>
      <c r="C816" s="143" t="s">
        <v>12246</v>
      </c>
      <c r="D816" s="143" t="s">
        <v>91</v>
      </c>
      <c r="E816" s="143" t="s">
        <v>181</v>
      </c>
      <c r="F816" s="143" t="s">
        <v>71</v>
      </c>
      <c r="G816" s="143" t="s">
        <v>5875</v>
      </c>
    </row>
    <row r="817" spans="1:7" x14ac:dyDescent="0.25">
      <c r="A817" s="141">
        <v>816</v>
      </c>
      <c r="B817" s="143" t="s">
        <v>12247</v>
      </c>
      <c r="C817" s="143" t="s">
        <v>12248</v>
      </c>
      <c r="D817" s="143" t="s">
        <v>91</v>
      </c>
      <c r="E817" s="143" t="s">
        <v>181</v>
      </c>
      <c r="F817" s="143" t="s">
        <v>71</v>
      </c>
      <c r="G817" s="143" t="s">
        <v>5875</v>
      </c>
    </row>
    <row r="818" spans="1:7" x14ac:dyDescent="0.25">
      <c r="A818" s="141">
        <v>817</v>
      </c>
      <c r="B818" s="143" t="s">
        <v>12249</v>
      </c>
      <c r="C818" s="143" t="s">
        <v>12250</v>
      </c>
      <c r="D818" s="143" t="s">
        <v>91</v>
      </c>
      <c r="E818" s="143" t="s">
        <v>181</v>
      </c>
      <c r="F818" s="143" t="s">
        <v>71</v>
      </c>
      <c r="G818" s="143" t="s">
        <v>5875</v>
      </c>
    </row>
    <row r="819" spans="1:7" x14ac:dyDescent="0.25">
      <c r="A819" s="141">
        <v>818</v>
      </c>
      <c r="B819" s="143" t="s">
        <v>12251</v>
      </c>
      <c r="C819" s="143" t="s">
        <v>12252</v>
      </c>
      <c r="D819" s="143" t="s">
        <v>91</v>
      </c>
      <c r="E819" s="143" t="s">
        <v>181</v>
      </c>
      <c r="F819" s="143" t="s">
        <v>71</v>
      </c>
      <c r="G819" s="143" t="s">
        <v>5875</v>
      </c>
    </row>
    <row r="820" spans="1:7" x14ac:dyDescent="0.25">
      <c r="A820" s="141">
        <v>819</v>
      </c>
      <c r="B820" s="143" t="s">
        <v>12253</v>
      </c>
      <c r="C820" s="143" t="s">
        <v>12254</v>
      </c>
      <c r="D820" s="143" t="s">
        <v>91</v>
      </c>
      <c r="E820" s="143" t="s">
        <v>181</v>
      </c>
      <c r="F820" s="143" t="s">
        <v>71</v>
      </c>
      <c r="G820" s="143" t="s">
        <v>5875</v>
      </c>
    </row>
    <row r="821" spans="1:7" x14ac:dyDescent="0.25">
      <c r="A821" s="141">
        <v>820</v>
      </c>
      <c r="B821" s="143" t="s">
        <v>12255</v>
      </c>
      <c r="C821" s="143" t="s">
        <v>12256</v>
      </c>
      <c r="D821" s="143" t="s">
        <v>91</v>
      </c>
      <c r="E821" s="143" t="s">
        <v>181</v>
      </c>
      <c r="F821" s="143" t="s">
        <v>71</v>
      </c>
      <c r="G821" s="143" t="s">
        <v>5875</v>
      </c>
    </row>
    <row r="822" spans="1:7" x14ac:dyDescent="0.25">
      <c r="A822" s="141">
        <v>821</v>
      </c>
      <c r="B822" s="143" t="s">
        <v>835</v>
      </c>
      <c r="C822" s="143" t="s">
        <v>836</v>
      </c>
      <c r="D822" s="143" t="s">
        <v>91</v>
      </c>
      <c r="E822" s="143" t="s">
        <v>139</v>
      </c>
      <c r="F822" s="143" t="s">
        <v>71</v>
      </c>
      <c r="G822" s="143" t="s">
        <v>5875</v>
      </c>
    </row>
    <row r="823" spans="1:7" x14ac:dyDescent="0.25">
      <c r="A823" s="141">
        <v>822</v>
      </c>
      <c r="B823" s="143" t="s">
        <v>6588</v>
      </c>
      <c r="C823" s="143" t="s">
        <v>6589</v>
      </c>
      <c r="D823" s="143" t="s">
        <v>119</v>
      </c>
      <c r="E823" s="143" t="s">
        <v>1245</v>
      </c>
      <c r="F823" s="143" t="s">
        <v>71</v>
      </c>
      <c r="G823" s="143" t="s">
        <v>11062</v>
      </c>
    </row>
    <row r="824" spans="1:7" x14ac:dyDescent="0.25">
      <c r="A824" s="141">
        <v>823</v>
      </c>
      <c r="B824" s="143" t="s">
        <v>837</v>
      </c>
      <c r="C824" s="143" t="s">
        <v>838</v>
      </c>
      <c r="D824" s="143" t="s">
        <v>91</v>
      </c>
      <c r="E824" s="143" t="s">
        <v>139</v>
      </c>
      <c r="F824" s="143" t="s">
        <v>71</v>
      </c>
      <c r="G824" s="143" t="s">
        <v>5875</v>
      </c>
    </row>
    <row r="825" spans="1:7" x14ac:dyDescent="0.25">
      <c r="A825" s="141">
        <v>824</v>
      </c>
      <c r="B825" s="143" t="s">
        <v>6590</v>
      </c>
      <c r="C825" s="143" t="s">
        <v>6591</v>
      </c>
      <c r="D825" s="143" t="s">
        <v>103</v>
      </c>
      <c r="E825" s="143" t="s">
        <v>525</v>
      </c>
      <c r="F825" s="143" t="s">
        <v>71</v>
      </c>
      <c r="G825" s="143" t="s">
        <v>11062</v>
      </c>
    </row>
    <row r="826" spans="1:7" x14ac:dyDescent="0.25">
      <c r="A826" s="141">
        <v>825</v>
      </c>
      <c r="B826" s="143" t="s">
        <v>12257</v>
      </c>
      <c r="C826" s="143" t="s">
        <v>12258</v>
      </c>
      <c r="D826" s="143" t="s">
        <v>69</v>
      </c>
      <c r="E826" s="143" t="s">
        <v>321</v>
      </c>
      <c r="F826" s="143" t="s">
        <v>71</v>
      </c>
      <c r="G826" s="143" t="s">
        <v>11062</v>
      </c>
    </row>
    <row r="827" spans="1:7" x14ac:dyDescent="0.25">
      <c r="A827" s="141">
        <v>826</v>
      </c>
      <c r="B827" s="143" t="s">
        <v>839</v>
      </c>
      <c r="C827" s="143" t="s">
        <v>12259</v>
      </c>
      <c r="D827" s="143" t="s">
        <v>78</v>
      </c>
      <c r="E827" s="143" t="s">
        <v>840</v>
      </c>
      <c r="F827" s="143" t="s">
        <v>841</v>
      </c>
      <c r="G827" s="143" t="s">
        <v>5875</v>
      </c>
    </row>
    <row r="828" spans="1:7" x14ac:dyDescent="0.25">
      <c r="A828" s="141">
        <v>827</v>
      </c>
      <c r="B828" s="143" t="s">
        <v>842</v>
      </c>
      <c r="C828" s="143" t="s">
        <v>843</v>
      </c>
      <c r="D828" s="143" t="s">
        <v>91</v>
      </c>
      <c r="E828" s="143" t="s">
        <v>139</v>
      </c>
      <c r="F828" s="143" t="s">
        <v>71</v>
      </c>
      <c r="G828" s="143" t="s">
        <v>5875</v>
      </c>
    </row>
    <row r="829" spans="1:7" x14ac:dyDescent="0.25">
      <c r="A829" s="141">
        <v>828</v>
      </c>
      <c r="B829" s="143" t="s">
        <v>12260</v>
      </c>
      <c r="C829" s="143" t="s">
        <v>12261</v>
      </c>
      <c r="D829" s="143" t="s">
        <v>119</v>
      </c>
      <c r="E829" s="143" t="s">
        <v>120</v>
      </c>
      <c r="F829" s="143" t="s">
        <v>142</v>
      </c>
      <c r="G829" s="143" t="s">
        <v>11062</v>
      </c>
    </row>
    <row r="830" spans="1:7" x14ac:dyDescent="0.25">
      <c r="A830" s="141">
        <v>829</v>
      </c>
      <c r="B830" s="143" t="s">
        <v>6592</v>
      </c>
      <c r="C830" s="143" t="s">
        <v>6593</v>
      </c>
      <c r="D830" s="143" t="s">
        <v>69</v>
      </c>
      <c r="E830" s="143" t="s">
        <v>5349</v>
      </c>
      <c r="F830" s="143" t="s">
        <v>71</v>
      </c>
      <c r="G830" s="143" t="s">
        <v>11062</v>
      </c>
    </row>
    <row r="831" spans="1:7" x14ac:dyDescent="0.25">
      <c r="A831" s="141">
        <v>830</v>
      </c>
      <c r="B831" s="143" t="s">
        <v>6594</v>
      </c>
      <c r="C831" s="143" t="s">
        <v>6595</v>
      </c>
      <c r="D831" s="143" t="s">
        <v>91</v>
      </c>
      <c r="E831" s="143" t="s">
        <v>786</v>
      </c>
      <c r="F831" s="143" t="s">
        <v>71</v>
      </c>
      <c r="G831" s="143" t="s">
        <v>11062</v>
      </c>
    </row>
    <row r="832" spans="1:7" x14ac:dyDescent="0.25">
      <c r="A832" s="141">
        <v>831</v>
      </c>
      <c r="B832" s="143" t="s">
        <v>6596</v>
      </c>
      <c r="C832" s="143" t="s">
        <v>6597</v>
      </c>
      <c r="D832" s="143" t="s">
        <v>119</v>
      </c>
      <c r="E832" s="143" t="s">
        <v>371</v>
      </c>
      <c r="F832" s="143" t="s">
        <v>71</v>
      </c>
      <c r="G832" s="143" t="s">
        <v>11062</v>
      </c>
    </row>
    <row r="833" spans="1:7" x14ac:dyDescent="0.25">
      <c r="A833" s="141">
        <v>832</v>
      </c>
      <c r="B833" s="143" t="s">
        <v>844</v>
      </c>
      <c r="C833" s="143" t="s">
        <v>845</v>
      </c>
      <c r="D833" s="143" t="s">
        <v>91</v>
      </c>
      <c r="E833" s="143" t="s">
        <v>181</v>
      </c>
      <c r="F833" s="143" t="s">
        <v>71</v>
      </c>
      <c r="G833" s="143" t="s">
        <v>5875</v>
      </c>
    </row>
    <row r="834" spans="1:7" x14ac:dyDescent="0.25">
      <c r="A834" s="141">
        <v>833</v>
      </c>
      <c r="B834" s="143" t="s">
        <v>846</v>
      </c>
      <c r="C834" s="143" t="s">
        <v>847</v>
      </c>
      <c r="D834" s="143" t="s">
        <v>119</v>
      </c>
      <c r="E834" s="143" t="s">
        <v>148</v>
      </c>
      <c r="F834" s="143" t="s">
        <v>71</v>
      </c>
      <c r="G834" s="143" t="s">
        <v>5875</v>
      </c>
    </row>
    <row r="835" spans="1:7" x14ac:dyDescent="0.25">
      <c r="A835" s="141">
        <v>834</v>
      </c>
      <c r="B835" s="143" t="s">
        <v>849</v>
      </c>
      <c r="C835" s="143" t="s">
        <v>850</v>
      </c>
      <c r="D835" s="143" t="s">
        <v>69</v>
      </c>
      <c r="E835" s="143" t="s">
        <v>824</v>
      </c>
      <c r="F835" s="143" t="s">
        <v>533</v>
      </c>
      <c r="G835" s="143" t="s">
        <v>5875</v>
      </c>
    </row>
    <row r="836" spans="1:7" x14ac:dyDescent="0.25">
      <c r="A836" s="141">
        <v>835</v>
      </c>
      <c r="B836" s="143" t="s">
        <v>851</v>
      </c>
      <c r="C836" s="143" t="s">
        <v>852</v>
      </c>
      <c r="D836" s="143" t="s">
        <v>91</v>
      </c>
      <c r="E836" s="143" t="s">
        <v>139</v>
      </c>
      <c r="F836" s="143" t="s">
        <v>71</v>
      </c>
      <c r="G836" s="143" t="s">
        <v>5875</v>
      </c>
    </row>
    <row r="837" spans="1:7" x14ac:dyDescent="0.25">
      <c r="A837" s="141">
        <v>836</v>
      </c>
      <c r="B837" s="143" t="s">
        <v>11166</v>
      </c>
      <c r="C837" s="143" t="s">
        <v>11167</v>
      </c>
      <c r="D837" s="143" t="s">
        <v>91</v>
      </c>
      <c r="E837" s="143" t="s">
        <v>308</v>
      </c>
      <c r="F837" s="143" t="s">
        <v>71</v>
      </c>
      <c r="G837" s="143" t="s">
        <v>11955</v>
      </c>
    </row>
    <row r="838" spans="1:7" x14ac:dyDescent="0.25">
      <c r="A838" s="141">
        <v>837</v>
      </c>
      <c r="B838" s="143" t="s">
        <v>853</v>
      </c>
      <c r="C838" s="143" t="s">
        <v>854</v>
      </c>
      <c r="D838" s="143" t="s">
        <v>74</v>
      </c>
      <c r="E838" s="143" t="s">
        <v>390</v>
      </c>
      <c r="F838" s="143" t="s">
        <v>88</v>
      </c>
      <c r="G838" s="143" t="s">
        <v>5875</v>
      </c>
    </row>
    <row r="839" spans="1:7" x14ac:dyDescent="0.25">
      <c r="A839" s="141">
        <v>838</v>
      </c>
      <c r="B839" s="143" t="s">
        <v>855</v>
      </c>
      <c r="C839" s="143" t="s">
        <v>856</v>
      </c>
      <c r="D839" s="143" t="s">
        <v>91</v>
      </c>
      <c r="E839" s="143" t="s">
        <v>227</v>
      </c>
      <c r="F839" s="143" t="s">
        <v>71</v>
      </c>
      <c r="G839" s="143" t="s">
        <v>5875</v>
      </c>
    </row>
    <row r="840" spans="1:7" x14ac:dyDescent="0.25">
      <c r="A840" s="141">
        <v>839</v>
      </c>
      <c r="B840" s="143" t="s">
        <v>6598</v>
      </c>
      <c r="C840" s="143" t="s">
        <v>6599</v>
      </c>
      <c r="D840" s="143" t="s">
        <v>91</v>
      </c>
      <c r="E840" s="143" t="s">
        <v>903</v>
      </c>
      <c r="F840" s="143" t="s">
        <v>71</v>
      </c>
      <c r="G840" s="143" t="s">
        <v>11062</v>
      </c>
    </row>
    <row r="841" spans="1:7" x14ac:dyDescent="0.25">
      <c r="A841" s="141">
        <v>840</v>
      </c>
      <c r="B841" s="143" t="s">
        <v>857</v>
      </c>
      <c r="C841" s="143" t="s">
        <v>858</v>
      </c>
      <c r="D841" s="143" t="s">
        <v>103</v>
      </c>
      <c r="E841" s="143" t="s">
        <v>162</v>
      </c>
      <c r="F841" s="143" t="s">
        <v>71</v>
      </c>
      <c r="G841" s="143" t="s">
        <v>5875</v>
      </c>
    </row>
    <row r="842" spans="1:7" x14ac:dyDescent="0.25">
      <c r="A842" s="141">
        <v>841</v>
      </c>
      <c r="B842" s="143" t="s">
        <v>11168</v>
      </c>
      <c r="C842" s="143" t="s">
        <v>11169</v>
      </c>
      <c r="D842" s="143" t="s">
        <v>103</v>
      </c>
      <c r="E842" s="143" t="s">
        <v>3308</v>
      </c>
      <c r="F842" s="143" t="s">
        <v>533</v>
      </c>
      <c r="G842" s="143" t="s">
        <v>11955</v>
      </c>
    </row>
    <row r="843" spans="1:7" x14ac:dyDescent="0.25">
      <c r="A843" s="141">
        <v>842</v>
      </c>
      <c r="B843" s="143" t="s">
        <v>11170</v>
      </c>
      <c r="C843" s="143" t="s">
        <v>11171</v>
      </c>
      <c r="D843" s="143" t="s">
        <v>119</v>
      </c>
      <c r="E843" s="143" t="s">
        <v>371</v>
      </c>
      <c r="F843" s="143" t="s">
        <v>71</v>
      </c>
      <c r="G843" s="143" t="s">
        <v>11955</v>
      </c>
    </row>
    <row r="844" spans="1:7" x14ac:dyDescent="0.25">
      <c r="A844" s="141">
        <v>843</v>
      </c>
      <c r="B844" s="143" t="s">
        <v>859</v>
      </c>
      <c r="C844" s="143" t="s">
        <v>860</v>
      </c>
      <c r="D844" s="143" t="s">
        <v>69</v>
      </c>
      <c r="E844" s="143" t="s">
        <v>126</v>
      </c>
      <c r="F844" s="143" t="s">
        <v>124</v>
      </c>
      <c r="G844" s="143" t="s">
        <v>5875</v>
      </c>
    </row>
    <row r="845" spans="1:7" x14ac:dyDescent="0.25">
      <c r="A845" s="141">
        <v>844</v>
      </c>
      <c r="B845" s="143" t="s">
        <v>11172</v>
      </c>
      <c r="C845" s="143" t="s">
        <v>11173</v>
      </c>
      <c r="D845" s="143" t="s">
        <v>103</v>
      </c>
      <c r="E845" s="143" t="s">
        <v>934</v>
      </c>
      <c r="F845" s="143" t="s">
        <v>71</v>
      </c>
      <c r="G845" s="143" t="s">
        <v>11955</v>
      </c>
    </row>
    <row r="846" spans="1:7" x14ac:dyDescent="0.25">
      <c r="A846" s="141">
        <v>845</v>
      </c>
      <c r="B846" s="143" t="s">
        <v>861</v>
      </c>
      <c r="C846" s="143" t="s">
        <v>862</v>
      </c>
      <c r="D846" s="143" t="s">
        <v>91</v>
      </c>
      <c r="E846" s="143" t="s">
        <v>227</v>
      </c>
      <c r="F846" s="143" t="s">
        <v>71</v>
      </c>
      <c r="G846" s="143" t="s">
        <v>5875</v>
      </c>
    </row>
    <row r="847" spans="1:7" x14ac:dyDescent="0.25">
      <c r="A847" s="141">
        <v>846</v>
      </c>
      <c r="B847" s="143" t="s">
        <v>863</v>
      </c>
      <c r="C847" s="143" t="s">
        <v>864</v>
      </c>
      <c r="D847" s="143" t="s">
        <v>74</v>
      </c>
      <c r="E847" s="143" t="s">
        <v>145</v>
      </c>
      <c r="F847" s="143" t="s">
        <v>71</v>
      </c>
      <c r="G847" s="143" t="s">
        <v>5875</v>
      </c>
    </row>
    <row r="848" spans="1:7" x14ac:dyDescent="0.25">
      <c r="A848" s="141">
        <v>847</v>
      </c>
      <c r="B848" s="143" t="s">
        <v>6600</v>
      </c>
      <c r="C848" s="143" t="s">
        <v>6601</v>
      </c>
      <c r="D848" s="143" t="s">
        <v>69</v>
      </c>
      <c r="E848" s="143" t="s">
        <v>453</v>
      </c>
      <c r="F848" s="143" t="s">
        <v>71</v>
      </c>
      <c r="G848" s="143" t="s">
        <v>11062</v>
      </c>
    </row>
    <row r="849" spans="1:7" x14ac:dyDescent="0.25">
      <c r="A849" s="141">
        <v>848</v>
      </c>
      <c r="B849" s="143" t="s">
        <v>865</v>
      </c>
      <c r="C849" s="143" t="s">
        <v>12262</v>
      </c>
      <c r="D849" s="143" t="s">
        <v>91</v>
      </c>
      <c r="E849" s="143" t="s">
        <v>139</v>
      </c>
      <c r="F849" s="143" t="s">
        <v>71</v>
      </c>
      <c r="G849" s="143" t="s">
        <v>5875</v>
      </c>
    </row>
    <row r="850" spans="1:7" x14ac:dyDescent="0.25">
      <c r="A850" s="141">
        <v>849</v>
      </c>
      <c r="B850" s="143" t="s">
        <v>6602</v>
      </c>
      <c r="C850" s="143" t="s">
        <v>6603</v>
      </c>
      <c r="D850" s="143" t="s">
        <v>95</v>
      </c>
      <c r="E850" s="143" t="s">
        <v>224</v>
      </c>
      <c r="F850" s="143" t="s">
        <v>71</v>
      </c>
      <c r="G850" s="143" t="s">
        <v>11062</v>
      </c>
    </row>
    <row r="851" spans="1:7" x14ac:dyDescent="0.25">
      <c r="A851" s="141">
        <v>850</v>
      </c>
      <c r="B851" s="143" t="s">
        <v>866</v>
      </c>
      <c r="C851" s="143" t="s">
        <v>867</v>
      </c>
      <c r="D851" s="143" t="s">
        <v>103</v>
      </c>
      <c r="E851" s="143" t="s">
        <v>123</v>
      </c>
      <c r="F851" s="143" t="s">
        <v>868</v>
      </c>
      <c r="G851" s="143" t="s">
        <v>5875</v>
      </c>
    </row>
    <row r="852" spans="1:7" x14ac:dyDescent="0.25">
      <c r="A852" s="141">
        <v>851</v>
      </c>
      <c r="B852" s="143" t="s">
        <v>6604</v>
      </c>
      <c r="C852" s="143" t="s">
        <v>6605</v>
      </c>
      <c r="D852" s="143" t="s">
        <v>91</v>
      </c>
      <c r="E852" s="143" t="s">
        <v>955</v>
      </c>
      <c r="F852" s="143" t="s">
        <v>71</v>
      </c>
      <c r="G852" s="143" t="s">
        <v>11062</v>
      </c>
    </row>
    <row r="853" spans="1:7" x14ac:dyDescent="0.25">
      <c r="A853" s="141">
        <v>852</v>
      </c>
      <c r="B853" s="143" t="s">
        <v>870</v>
      </c>
      <c r="C853" s="143" t="s">
        <v>871</v>
      </c>
      <c r="D853" s="143" t="s">
        <v>91</v>
      </c>
      <c r="E853" s="143" t="s">
        <v>181</v>
      </c>
      <c r="F853" s="143" t="s">
        <v>71</v>
      </c>
      <c r="G853" s="143" t="s">
        <v>5875</v>
      </c>
    </row>
    <row r="854" spans="1:7" x14ac:dyDescent="0.25">
      <c r="A854" s="141">
        <v>853</v>
      </c>
      <c r="B854" s="143" t="s">
        <v>872</v>
      </c>
      <c r="C854" s="143" t="s">
        <v>873</v>
      </c>
      <c r="D854" s="143" t="s">
        <v>74</v>
      </c>
      <c r="E854" s="143" t="s">
        <v>129</v>
      </c>
      <c r="F854" s="143" t="s">
        <v>557</v>
      </c>
      <c r="G854" s="143" t="s">
        <v>5875</v>
      </c>
    </row>
    <row r="855" spans="1:7" x14ac:dyDescent="0.25">
      <c r="A855" s="141">
        <v>854</v>
      </c>
      <c r="B855" s="143" t="s">
        <v>6606</v>
      </c>
      <c r="C855" s="143" t="s">
        <v>6607</v>
      </c>
      <c r="D855" s="143" t="s">
        <v>69</v>
      </c>
      <c r="E855" s="143" t="s">
        <v>2344</v>
      </c>
      <c r="F855" s="143" t="s">
        <v>71</v>
      </c>
      <c r="G855" s="143" t="s">
        <v>11062</v>
      </c>
    </row>
    <row r="856" spans="1:7" x14ac:dyDescent="0.25">
      <c r="A856" s="141">
        <v>855</v>
      </c>
      <c r="B856" s="143" t="s">
        <v>874</v>
      </c>
      <c r="C856" s="143" t="s">
        <v>875</v>
      </c>
      <c r="D856" s="143" t="s">
        <v>91</v>
      </c>
      <c r="E856" s="143" t="s">
        <v>181</v>
      </c>
      <c r="F856" s="143" t="s">
        <v>71</v>
      </c>
      <c r="G856" s="143" t="s">
        <v>5875</v>
      </c>
    </row>
    <row r="857" spans="1:7" x14ac:dyDescent="0.25">
      <c r="A857" s="141">
        <v>856</v>
      </c>
      <c r="B857" s="143" t="s">
        <v>11174</v>
      </c>
      <c r="C857" s="143" t="s">
        <v>11175</v>
      </c>
      <c r="D857" s="143" t="s">
        <v>119</v>
      </c>
      <c r="E857" s="143" t="s">
        <v>148</v>
      </c>
      <c r="F857" s="143" t="s">
        <v>71</v>
      </c>
      <c r="G857" s="143" t="s">
        <v>11955</v>
      </c>
    </row>
    <row r="858" spans="1:7" x14ac:dyDescent="0.25">
      <c r="A858" s="141">
        <v>857</v>
      </c>
      <c r="B858" s="143" t="s">
        <v>876</v>
      </c>
      <c r="C858" s="143" t="s">
        <v>877</v>
      </c>
      <c r="D858" s="143" t="s">
        <v>74</v>
      </c>
      <c r="E858" s="143" t="s">
        <v>145</v>
      </c>
      <c r="F858" s="143" t="s">
        <v>71</v>
      </c>
      <c r="G858" s="143" t="s">
        <v>5875</v>
      </c>
    </row>
    <row r="859" spans="1:7" x14ac:dyDescent="0.25">
      <c r="A859" s="141">
        <v>858</v>
      </c>
      <c r="B859" s="143" t="s">
        <v>878</v>
      </c>
      <c r="C859" s="143" t="s">
        <v>879</v>
      </c>
      <c r="D859" s="143" t="s">
        <v>103</v>
      </c>
      <c r="E859" s="143" t="s">
        <v>325</v>
      </c>
      <c r="F859" s="143" t="s">
        <v>71</v>
      </c>
      <c r="G859" s="143" t="s">
        <v>5875</v>
      </c>
    </row>
    <row r="860" spans="1:7" x14ac:dyDescent="0.25">
      <c r="A860" s="141">
        <v>859</v>
      </c>
      <c r="B860" s="143" t="s">
        <v>12263</v>
      </c>
      <c r="C860" s="143" t="s">
        <v>12264</v>
      </c>
      <c r="D860" s="143" t="s">
        <v>95</v>
      </c>
      <c r="E860" s="143" t="s">
        <v>387</v>
      </c>
      <c r="F860" s="143" t="s">
        <v>71</v>
      </c>
      <c r="G860" s="143" t="s">
        <v>5875</v>
      </c>
    </row>
    <row r="861" spans="1:7" x14ac:dyDescent="0.25">
      <c r="A861" s="141">
        <v>860</v>
      </c>
      <c r="B861" s="143" t="s">
        <v>6608</v>
      </c>
      <c r="C861" s="143" t="s">
        <v>6609</v>
      </c>
      <c r="D861" s="143" t="s">
        <v>95</v>
      </c>
      <c r="E861" s="143" t="s">
        <v>387</v>
      </c>
      <c r="F861" s="143" t="s">
        <v>71</v>
      </c>
      <c r="G861" s="143" t="s">
        <v>11062</v>
      </c>
    </row>
    <row r="862" spans="1:7" x14ac:dyDescent="0.25">
      <c r="A862" s="141">
        <v>861</v>
      </c>
      <c r="B862" s="143" t="s">
        <v>6610</v>
      </c>
      <c r="C862" s="143" t="s">
        <v>6611</v>
      </c>
      <c r="D862" s="143" t="s">
        <v>91</v>
      </c>
      <c r="E862" s="143" t="s">
        <v>135</v>
      </c>
      <c r="F862" s="143" t="s">
        <v>71</v>
      </c>
      <c r="G862" s="143" t="s">
        <v>11062</v>
      </c>
    </row>
    <row r="863" spans="1:7" x14ac:dyDescent="0.25">
      <c r="A863" s="141">
        <v>862</v>
      </c>
      <c r="B863" s="143" t="s">
        <v>11176</v>
      </c>
      <c r="C863" s="143" t="s">
        <v>11177</v>
      </c>
      <c r="D863" s="143" t="s">
        <v>78</v>
      </c>
      <c r="E863" s="143" t="s">
        <v>1633</v>
      </c>
      <c r="F863" s="143" t="s">
        <v>71</v>
      </c>
      <c r="G863" s="143" t="s">
        <v>11955</v>
      </c>
    </row>
    <row r="864" spans="1:7" x14ac:dyDescent="0.25">
      <c r="A864" s="141">
        <v>863</v>
      </c>
      <c r="B864" s="143" t="s">
        <v>6612</v>
      </c>
      <c r="C864" s="143" t="s">
        <v>6613</v>
      </c>
      <c r="D864" s="143" t="s">
        <v>78</v>
      </c>
      <c r="E864" s="143" t="s">
        <v>717</v>
      </c>
      <c r="F864" s="143" t="s">
        <v>71</v>
      </c>
      <c r="G864" s="143" t="s">
        <v>11062</v>
      </c>
    </row>
    <row r="865" spans="1:7" x14ac:dyDescent="0.25">
      <c r="A865" s="141">
        <v>864</v>
      </c>
      <c r="B865" s="143" t="s">
        <v>880</v>
      </c>
      <c r="C865" s="143" t="s">
        <v>881</v>
      </c>
      <c r="D865" s="143" t="s">
        <v>74</v>
      </c>
      <c r="E865" s="143" t="s">
        <v>405</v>
      </c>
      <c r="F865" s="143" t="s">
        <v>71</v>
      </c>
      <c r="G865" s="143" t="s">
        <v>5875</v>
      </c>
    </row>
    <row r="866" spans="1:7" x14ac:dyDescent="0.25">
      <c r="A866" s="141">
        <v>865</v>
      </c>
      <c r="B866" s="143" t="s">
        <v>882</v>
      </c>
      <c r="C866" s="143" t="s">
        <v>883</v>
      </c>
      <c r="D866" s="143" t="s">
        <v>78</v>
      </c>
      <c r="E866" s="143" t="s">
        <v>657</v>
      </c>
      <c r="F866" s="143" t="s">
        <v>71</v>
      </c>
      <c r="G866" s="143" t="s">
        <v>5875</v>
      </c>
    </row>
    <row r="867" spans="1:7" x14ac:dyDescent="0.25">
      <c r="A867" s="141">
        <v>866</v>
      </c>
      <c r="B867" s="143" t="s">
        <v>885</v>
      </c>
      <c r="C867" s="143" t="s">
        <v>886</v>
      </c>
      <c r="D867" s="143" t="s">
        <v>91</v>
      </c>
      <c r="E867" s="143" t="s">
        <v>181</v>
      </c>
      <c r="F867" s="143" t="s">
        <v>71</v>
      </c>
      <c r="G867" s="143" t="s">
        <v>5875</v>
      </c>
    </row>
    <row r="868" spans="1:7" x14ac:dyDescent="0.25">
      <c r="A868" s="141">
        <v>867</v>
      </c>
      <c r="B868" s="143" t="s">
        <v>887</v>
      </c>
      <c r="C868" s="143" t="s">
        <v>888</v>
      </c>
      <c r="D868" s="143" t="s">
        <v>91</v>
      </c>
      <c r="E868" s="143" t="s">
        <v>181</v>
      </c>
      <c r="F868" s="143" t="s">
        <v>71</v>
      </c>
      <c r="G868" s="143" t="s">
        <v>5875</v>
      </c>
    </row>
    <row r="869" spans="1:7" x14ac:dyDescent="0.25">
      <c r="A869" s="141">
        <v>868</v>
      </c>
      <c r="B869" s="143" t="s">
        <v>889</v>
      </c>
      <c r="C869" s="143" t="s">
        <v>890</v>
      </c>
      <c r="D869" s="143" t="s">
        <v>91</v>
      </c>
      <c r="E869" s="143" t="s">
        <v>181</v>
      </c>
      <c r="F869" s="143" t="s">
        <v>71</v>
      </c>
      <c r="G869" s="143" t="s">
        <v>5875</v>
      </c>
    </row>
    <row r="870" spans="1:7" x14ac:dyDescent="0.25">
      <c r="A870" s="141">
        <v>869</v>
      </c>
      <c r="B870" s="143" t="s">
        <v>891</v>
      </c>
      <c r="C870" s="143" t="s">
        <v>892</v>
      </c>
      <c r="D870" s="143" t="s">
        <v>91</v>
      </c>
      <c r="E870" s="143" t="s">
        <v>92</v>
      </c>
      <c r="F870" s="143" t="s">
        <v>71</v>
      </c>
      <c r="G870" s="143" t="s">
        <v>5875</v>
      </c>
    </row>
    <row r="871" spans="1:7" x14ac:dyDescent="0.25">
      <c r="A871" s="141">
        <v>870</v>
      </c>
      <c r="B871" s="143" t="s">
        <v>893</v>
      </c>
      <c r="C871" s="143" t="s">
        <v>894</v>
      </c>
      <c r="D871" s="143" t="s">
        <v>78</v>
      </c>
      <c r="E871" s="143" t="s">
        <v>895</v>
      </c>
      <c r="F871" s="143" t="s">
        <v>71</v>
      </c>
      <c r="G871" s="143" t="s">
        <v>5875</v>
      </c>
    </row>
    <row r="872" spans="1:7" x14ac:dyDescent="0.25">
      <c r="A872" s="141">
        <v>871</v>
      </c>
      <c r="B872" s="143" t="s">
        <v>12265</v>
      </c>
      <c r="C872" s="143" t="s">
        <v>12266</v>
      </c>
      <c r="D872" s="143" t="s">
        <v>91</v>
      </c>
      <c r="E872" s="143" t="s">
        <v>181</v>
      </c>
      <c r="F872" s="143" t="s">
        <v>71</v>
      </c>
      <c r="G872" s="143" t="s">
        <v>5875</v>
      </c>
    </row>
    <row r="873" spans="1:7" x14ac:dyDescent="0.25">
      <c r="A873" s="141">
        <v>872</v>
      </c>
      <c r="B873" s="143" t="s">
        <v>12267</v>
      </c>
      <c r="C873" s="143" t="s">
        <v>12268</v>
      </c>
      <c r="D873" s="143" t="s">
        <v>91</v>
      </c>
      <c r="E873" s="143" t="s">
        <v>181</v>
      </c>
      <c r="F873" s="143" t="s">
        <v>71</v>
      </c>
      <c r="G873" s="143" t="s">
        <v>5875</v>
      </c>
    </row>
    <row r="874" spans="1:7" x14ac:dyDescent="0.25">
      <c r="A874" s="141">
        <v>873</v>
      </c>
      <c r="B874" s="143" t="s">
        <v>12269</v>
      </c>
      <c r="C874" s="143" t="s">
        <v>12270</v>
      </c>
      <c r="D874" s="143" t="s">
        <v>91</v>
      </c>
      <c r="E874" s="143" t="s">
        <v>181</v>
      </c>
      <c r="F874" s="143" t="s">
        <v>71</v>
      </c>
      <c r="G874" s="143" t="s">
        <v>5875</v>
      </c>
    </row>
    <row r="875" spans="1:7" x14ac:dyDescent="0.25">
      <c r="A875" s="141">
        <v>874</v>
      </c>
      <c r="B875" s="143" t="s">
        <v>896</v>
      </c>
      <c r="C875" s="143" t="s">
        <v>897</v>
      </c>
      <c r="D875" s="143" t="s">
        <v>91</v>
      </c>
      <c r="E875" s="143" t="s">
        <v>518</v>
      </c>
      <c r="F875" s="143" t="s">
        <v>71</v>
      </c>
      <c r="G875" s="143" t="s">
        <v>5875</v>
      </c>
    </row>
    <row r="876" spans="1:7" x14ac:dyDescent="0.25">
      <c r="A876" s="141">
        <v>875</v>
      </c>
      <c r="B876" s="143" t="s">
        <v>898</v>
      </c>
      <c r="C876" s="143" t="s">
        <v>899</v>
      </c>
      <c r="D876" s="143" t="s">
        <v>91</v>
      </c>
      <c r="E876" s="143" t="s">
        <v>900</v>
      </c>
      <c r="F876" s="143" t="s">
        <v>71</v>
      </c>
      <c r="G876" s="143" t="s">
        <v>5875</v>
      </c>
    </row>
    <row r="877" spans="1:7" x14ac:dyDescent="0.25">
      <c r="A877" s="141">
        <v>876</v>
      </c>
      <c r="B877" s="143" t="s">
        <v>901</v>
      </c>
      <c r="C877" s="143" t="s">
        <v>902</v>
      </c>
      <c r="D877" s="143" t="s">
        <v>91</v>
      </c>
      <c r="E877" s="143" t="s">
        <v>903</v>
      </c>
      <c r="F877" s="143" t="s">
        <v>71</v>
      </c>
      <c r="G877" s="143" t="s">
        <v>5875</v>
      </c>
    </row>
    <row r="878" spans="1:7" x14ac:dyDescent="0.25">
      <c r="A878" s="141">
        <v>877</v>
      </c>
      <c r="B878" s="143" t="s">
        <v>12271</v>
      </c>
      <c r="C878" s="143" t="s">
        <v>12272</v>
      </c>
      <c r="D878" s="143" t="s">
        <v>91</v>
      </c>
      <c r="E878" s="143" t="s">
        <v>181</v>
      </c>
      <c r="F878" s="143" t="s">
        <v>71</v>
      </c>
      <c r="G878" s="143" t="s">
        <v>5875</v>
      </c>
    </row>
    <row r="879" spans="1:7" x14ac:dyDescent="0.25">
      <c r="A879" s="141">
        <v>878</v>
      </c>
      <c r="B879" s="143" t="s">
        <v>12273</v>
      </c>
      <c r="C879" s="143" t="s">
        <v>12274</v>
      </c>
      <c r="D879" s="143" t="s">
        <v>91</v>
      </c>
      <c r="E879" s="143" t="s">
        <v>181</v>
      </c>
      <c r="F879" s="143" t="s">
        <v>71</v>
      </c>
      <c r="G879" s="143" t="s">
        <v>5875</v>
      </c>
    </row>
    <row r="880" spans="1:7" x14ac:dyDescent="0.25">
      <c r="A880" s="141">
        <v>879</v>
      </c>
      <c r="B880" s="143" t="s">
        <v>904</v>
      </c>
      <c r="C880" s="143" t="s">
        <v>905</v>
      </c>
      <c r="D880" s="143" t="s">
        <v>78</v>
      </c>
      <c r="E880" s="143" t="s">
        <v>906</v>
      </c>
      <c r="F880" s="143" t="s">
        <v>71</v>
      </c>
      <c r="G880" s="143" t="s">
        <v>5875</v>
      </c>
    </row>
    <row r="881" spans="1:7" x14ac:dyDescent="0.25">
      <c r="A881" s="141">
        <v>880</v>
      </c>
      <c r="B881" s="143" t="s">
        <v>6614</v>
      </c>
      <c r="C881" s="143" t="s">
        <v>6615</v>
      </c>
      <c r="D881" s="143" t="s">
        <v>91</v>
      </c>
      <c r="E881" s="143" t="s">
        <v>212</v>
      </c>
      <c r="F881" s="143" t="s">
        <v>71</v>
      </c>
      <c r="G881" s="143" t="s">
        <v>11062</v>
      </c>
    </row>
    <row r="882" spans="1:7" x14ac:dyDescent="0.25">
      <c r="A882" s="141">
        <v>881</v>
      </c>
      <c r="B882" s="143" t="s">
        <v>907</v>
      </c>
      <c r="C882" s="143" t="s">
        <v>908</v>
      </c>
      <c r="D882" s="143" t="s">
        <v>78</v>
      </c>
      <c r="E882" s="143" t="s">
        <v>909</v>
      </c>
      <c r="F882" s="143" t="s">
        <v>71</v>
      </c>
      <c r="G882" s="143" t="s">
        <v>5875</v>
      </c>
    </row>
    <row r="883" spans="1:7" x14ac:dyDescent="0.25">
      <c r="A883" s="141">
        <v>882</v>
      </c>
      <c r="B883" s="143" t="s">
        <v>910</v>
      </c>
      <c r="C883" s="143" t="s">
        <v>911</v>
      </c>
      <c r="D883" s="143" t="s">
        <v>91</v>
      </c>
      <c r="E883" s="143" t="s">
        <v>139</v>
      </c>
      <c r="F883" s="143" t="s">
        <v>71</v>
      </c>
      <c r="G883" s="143" t="s">
        <v>5875</v>
      </c>
    </row>
    <row r="884" spans="1:7" x14ac:dyDescent="0.25">
      <c r="A884" s="141">
        <v>883</v>
      </c>
      <c r="B884" s="143" t="s">
        <v>912</v>
      </c>
      <c r="C884" s="143" t="s">
        <v>12275</v>
      </c>
      <c r="D884" s="143" t="s">
        <v>103</v>
      </c>
      <c r="E884" s="143" t="s">
        <v>410</v>
      </c>
      <c r="F884" s="143" t="s">
        <v>71</v>
      </c>
      <c r="G884" s="143" t="s">
        <v>5875</v>
      </c>
    </row>
    <row r="885" spans="1:7" x14ac:dyDescent="0.25">
      <c r="A885" s="141">
        <v>884</v>
      </c>
      <c r="B885" s="143" t="s">
        <v>11178</v>
      </c>
      <c r="C885" s="143" t="s">
        <v>11179</v>
      </c>
      <c r="D885" s="143" t="s">
        <v>95</v>
      </c>
      <c r="E885" s="143" t="s">
        <v>281</v>
      </c>
      <c r="F885" s="143" t="s">
        <v>71</v>
      </c>
      <c r="G885" s="143" t="s">
        <v>11955</v>
      </c>
    </row>
    <row r="886" spans="1:7" x14ac:dyDescent="0.25">
      <c r="A886" s="141">
        <v>885</v>
      </c>
      <c r="B886" s="143" t="s">
        <v>913</v>
      </c>
      <c r="C886" s="143" t="s">
        <v>914</v>
      </c>
      <c r="D886" s="143" t="s">
        <v>91</v>
      </c>
      <c r="E886" s="143" t="s">
        <v>181</v>
      </c>
      <c r="F886" s="143" t="s">
        <v>71</v>
      </c>
      <c r="G886" s="143" t="s">
        <v>5875</v>
      </c>
    </row>
    <row r="887" spans="1:7" x14ac:dyDescent="0.25">
      <c r="A887" s="141">
        <v>886</v>
      </c>
      <c r="B887" s="143" t="s">
        <v>915</v>
      </c>
      <c r="C887" s="143" t="s">
        <v>916</v>
      </c>
      <c r="D887" s="143" t="s">
        <v>95</v>
      </c>
      <c r="E887" s="143" t="s">
        <v>684</v>
      </c>
      <c r="F887" s="143" t="s">
        <v>71</v>
      </c>
      <c r="G887" s="143" t="s">
        <v>5875</v>
      </c>
    </row>
    <row r="888" spans="1:7" x14ac:dyDescent="0.25">
      <c r="A888" s="141">
        <v>887</v>
      </c>
      <c r="B888" s="143" t="s">
        <v>11180</v>
      </c>
      <c r="C888" s="143" t="s">
        <v>11181</v>
      </c>
      <c r="D888" s="143" t="s">
        <v>91</v>
      </c>
      <c r="E888" s="143" t="s">
        <v>139</v>
      </c>
      <c r="F888" s="143" t="s">
        <v>71</v>
      </c>
      <c r="G888" s="143" t="s">
        <v>11955</v>
      </c>
    </row>
    <row r="889" spans="1:7" x14ac:dyDescent="0.25">
      <c r="A889" s="141">
        <v>888</v>
      </c>
      <c r="B889" s="143" t="s">
        <v>917</v>
      </c>
      <c r="C889" s="143" t="s">
        <v>12276</v>
      </c>
      <c r="D889" s="143" t="s">
        <v>91</v>
      </c>
      <c r="E889" s="143" t="s">
        <v>181</v>
      </c>
      <c r="F889" s="143" t="s">
        <v>71</v>
      </c>
      <c r="G889" s="143" t="s">
        <v>5875</v>
      </c>
    </row>
    <row r="890" spans="1:7" x14ac:dyDescent="0.25">
      <c r="A890" s="141">
        <v>889</v>
      </c>
      <c r="B890" s="143" t="s">
        <v>918</v>
      </c>
      <c r="C890" s="143" t="s">
        <v>919</v>
      </c>
      <c r="D890" s="143" t="s">
        <v>91</v>
      </c>
      <c r="E890" s="143" t="s">
        <v>546</v>
      </c>
      <c r="F890" s="143" t="s">
        <v>71</v>
      </c>
      <c r="G890" s="143" t="s">
        <v>5875</v>
      </c>
    </row>
    <row r="891" spans="1:7" x14ac:dyDescent="0.25">
      <c r="A891" s="141">
        <v>890</v>
      </c>
      <c r="B891" s="143" t="s">
        <v>6616</v>
      </c>
      <c r="C891" s="143" t="s">
        <v>12277</v>
      </c>
      <c r="D891" s="143" t="s">
        <v>69</v>
      </c>
      <c r="E891" s="143" t="s">
        <v>1237</v>
      </c>
      <c r="F891" s="143" t="s">
        <v>71</v>
      </c>
      <c r="G891" s="143" t="s">
        <v>11062</v>
      </c>
    </row>
    <row r="892" spans="1:7" x14ac:dyDescent="0.25">
      <c r="A892" s="141">
        <v>891</v>
      </c>
      <c r="B892" s="143" t="s">
        <v>6617</v>
      </c>
      <c r="C892" s="143" t="s">
        <v>6618</v>
      </c>
      <c r="D892" s="143" t="s">
        <v>103</v>
      </c>
      <c r="E892" s="143" t="s">
        <v>325</v>
      </c>
      <c r="F892" s="143" t="s">
        <v>142</v>
      </c>
      <c r="G892" s="143" t="s">
        <v>11062</v>
      </c>
    </row>
    <row r="893" spans="1:7" x14ac:dyDescent="0.25">
      <c r="A893" s="141">
        <v>892</v>
      </c>
      <c r="B893" s="143" t="s">
        <v>920</v>
      </c>
      <c r="C893" s="143" t="s">
        <v>921</v>
      </c>
      <c r="D893" s="143" t="s">
        <v>78</v>
      </c>
      <c r="E893" s="143" t="s">
        <v>922</v>
      </c>
      <c r="F893" s="143" t="s">
        <v>71</v>
      </c>
      <c r="G893" s="143" t="s">
        <v>5875</v>
      </c>
    </row>
    <row r="894" spans="1:7" x14ac:dyDescent="0.25">
      <c r="A894" s="141">
        <v>893</v>
      </c>
      <c r="B894" s="143" t="s">
        <v>6619</v>
      </c>
      <c r="C894" s="143" t="s">
        <v>6620</v>
      </c>
      <c r="D894" s="143" t="s">
        <v>78</v>
      </c>
      <c r="E894" s="143" t="s">
        <v>848</v>
      </c>
      <c r="F894" s="143" t="s">
        <v>142</v>
      </c>
      <c r="G894" s="143" t="s">
        <v>11062</v>
      </c>
    </row>
    <row r="895" spans="1:7" x14ac:dyDescent="0.25">
      <c r="A895" s="141">
        <v>894</v>
      </c>
      <c r="B895" s="143" t="s">
        <v>6621</v>
      </c>
      <c r="C895" s="143" t="s">
        <v>6622</v>
      </c>
      <c r="D895" s="143" t="s">
        <v>91</v>
      </c>
      <c r="E895" s="143" t="s">
        <v>979</v>
      </c>
      <c r="F895" s="143" t="s">
        <v>71</v>
      </c>
      <c r="G895" s="143" t="s">
        <v>11062</v>
      </c>
    </row>
    <row r="896" spans="1:7" x14ac:dyDescent="0.25">
      <c r="A896" s="141">
        <v>895</v>
      </c>
      <c r="B896" s="143" t="s">
        <v>6623</v>
      </c>
      <c r="C896" s="143" t="s">
        <v>12278</v>
      </c>
      <c r="D896" s="143" t="s">
        <v>91</v>
      </c>
      <c r="E896" s="143" t="s">
        <v>786</v>
      </c>
      <c r="F896" s="143" t="s">
        <v>71</v>
      </c>
      <c r="G896" s="143" t="s">
        <v>11062</v>
      </c>
    </row>
    <row r="897" spans="1:7" x14ac:dyDescent="0.25">
      <c r="A897" s="141">
        <v>896</v>
      </c>
      <c r="B897" s="143" t="s">
        <v>6624</v>
      </c>
      <c r="C897" s="143" t="s">
        <v>6625</v>
      </c>
      <c r="D897" s="143" t="s">
        <v>91</v>
      </c>
      <c r="E897" s="143" t="s">
        <v>136</v>
      </c>
      <c r="F897" s="143" t="s">
        <v>71</v>
      </c>
      <c r="G897" s="143" t="s">
        <v>11062</v>
      </c>
    </row>
    <row r="898" spans="1:7" x14ac:dyDescent="0.25">
      <c r="A898" s="141">
        <v>897</v>
      </c>
      <c r="B898" s="143" t="s">
        <v>6626</v>
      </c>
      <c r="C898" s="143" t="s">
        <v>6627</v>
      </c>
      <c r="D898" s="143" t="s">
        <v>78</v>
      </c>
      <c r="E898" s="143" t="s">
        <v>199</v>
      </c>
      <c r="F898" s="143" t="s">
        <v>71</v>
      </c>
      <c r="G898" s="143" t="s">
        <v>11062</v>
      </c>
    </row>
    <row r="899" spans="1:7" x14ac:dyDescent="0.25">
      <c r="A899" s="141">
        <v>898</v>
      </c>
      <c r="B899" s="143" t="s">
        <v>923</v>
      </c>
      <c r="C899" s="143" t="s">
        <v>924</v>
      </c>
      <c r="D899" s="143" t="s">
        <v>78</v>
      </c>
      <c r="E899" s="143" t="s">
        <v>151</v>
      </c>
      <c r="F899" s="143" t="s">
        <v>71</v>
      </c>
      <c r="G899" s="143" t="s">
        <v>5875</v>
      </c>
    </row>
    <row r="900" spans="1:7" x14ac:dyDescent="0.25">
      <c r="A900" s="141">
        <v>899</v>
      </c>
      <c r="B900" s="143" t="s">
        <v>6628</v>
      </c>
      <c r="C900" s="143" t="s">
        <v>6629</v>
      </c>
      <c r="D900" s="143" t="s">
        <v>95</v>
      </c>
      <c r="E900" s="143" t="s">
        <v>965</v>
      </c>
      <c r="F900" s="143" t="s">
        <v>71</v>
      </c>
      <c r="G900" s="143" t="s">
        <v>11062</v>
      </c>
    </row>
    <row r="901" spans="1:7" x14ac:dyDescent="0.25">
      <c r="A901" s="141">
        <v>900</v>
      </c>
      <c r="B901" s="143" t="s">
        <v>6630</v>
      </c>
      <c r="C901" s="143" t="s">
        <v>6631</v>
      </c>
      <c r="D901" s="143" t="s">
        <v>91</v>
      </c>
      <c r="E901" s="143" t="s">
        <v>903</v>
      </c>
      <c r="F901" s="143" t="s">
        <v>71</v>
      </c>
      <c r="G901" s="143" t="s">
        <v>11062</v>
      </c>
    </row>
    <row r="902" spans="1:7" x14ac:dyDescent="0.25">
      <c r="A902" s="141">
        <v>901</v>
      </c>
      <c r="B902" s="143" t="s">
        <v>6632</v>
      </c>
      <c r="C902" s="143" t="s">
        <v>6633</v>
      </c>
      <c r="D902" s="143" t="s">
        <v>119</v>
      </c>
      <c r="E902" s="143" t="s">
        <v>371</v>
      </c>
      <c r="F902" s="143" t="s">
        <v>71</v>
      </c>
      <c r="G902" s="143" t="s">
        <v>11062</v>
      </c>
    </row>
    <row r="903" spans="1:7" x14ac:dyDescent="0.25">
      <c r="A903" s="141">
        <v>902</v>
      </c>
      <c r="B903" s="143" t="s">
        <v>925</v>
      </c>
      <c r="C903" s="143" t="s">
        <v>926</v>
      </c>
      <c r="D903" s="143" t="s">
        <v>95</v>
      </c>
      <c r="E903" s="143" t="s">
        <v>281</v>
      </c>
      <c r="F903" s="143" t="s">
        <v>88</v>
      </c>
      <c r="G903" s="143" t="s">
        <v>5875</v>
      </c>
    </row>
    <row r="904" spans="1:7" x14ac:dyDescent="0.25">
      <c r="A904" s="141">
        <v>903</v>
      </c>
      <c r="B904" s="143" t="s">
        <v>6634</v>
      </c>
      <c r="C904" s="143" t="s">
        <v>6635</v>
      </c>
      <c r="D904" s="143" t="s">
        <v>95</v>
      </c>
      <c r="E904" s="143" t="s">
        <v>965</v>
      </c>
      <c r="F904" s="143" t="s">
        <v>142</v>
      </c>
      <c r="G904" s="143" t="s">
        <v>11062</v>
      </c>
    </row>
    <row r="905" spans="1:7" x14ac:dyDescent="0.25">
      <c r="A905" s="141">
        <v>904</v>
      </c>
      <c r="B905" s="143" t="s">
        <v>927</v>
      </c>
      <c r="C905" s="143" t="s">
        <v>12279</v>
      </c>
      <c r="D905" s="143" t="s">
        <v>91</v>
      </c>
      <c r="E905" s="143" t="s">
        <v>393</v>
      </c>
      <c r="F905" s="143" t="s">
        <v>71</v>
      </c>
      <c r="G905" s="143" t="s">
        <v>5875</v>
      </c>
    </row>
    <row r="906" spans="1:7" x14ac:dyDescent="0.25">
      <c r="A906" s="141">
        <v>905</v>
      </c>
      <c r="B906" s="143" t="s">
        <v>6636</v>
      </c>
      <c r="C906" s="143" t="s">
        <v>6637</v>
      </c>
      <c r="D906" s="143" t="s">
        <v>91</v>
      </c>
      <c r="E906" s="143" t="s">
        <v>212</v>
      </c>
      <c r="F906" s="143" t="s">
        <v>71</v>
      </c>
      <c r="G906" s="143" t="s">
        <v>11062</v>
      </c>
    </row>
    <row r="907" spans="1:7" x14ac:dyDescent="0.25">
      <c r="A907" s="141">
        <v>906</v>
      </c>
      <c r="B907" s="143" t="s">
        <v>928</v>
      </c>
      <c r="C907" s="143" t="s">
        <v>929</v>
      </c>
      <c r="D907" s="143" t="s">
        <v>103</v>
      </c>
      <c r="E907" s="143" t="s">
        <v>662</v>
      </c>
      <c r="F907" s="143" t="s">
        <v>71</v>
      </c>
      <c r="G907" s="143" t="s">
        <v>5875</v>
      </c>
    </row>
    <row r="908" spans="1:7" x14ac:dyDescent="0.25">
      <c r="A908" s="141">
        <v>907</v>
      </c>
      <c r="B908" s="143" t="s">
        <v>6638</v>
      </c>
      <c r="C908" s="143" t="s">
        <v>6639</v>
      </c>
      <c r="D908" s="143" t="s">
        <v>78</v>
      </c>
      <c r="E908" s="143" t="s">
        <v>113</v>
      </c>
      <c r="F908" s="143" t="s">
        <v>142</v>
      </c>
      <c r="G908" s="143" t="s">
        <v>11062</v>
      </c>
    </row>
    <row r="909" spans="1:7" x14ac:dyDescent="0.25">
      <c r="A909" s="141">
        <v>908</v>
      </c>
      <c r="B909" s="143" t="s">
        <v>930</v>
      </c>
      <c r="C909" s="143" t="s">
        <v>931</v>
      </c>
      <c r="D909" s="143" t="s">
        <v>78</v>
      </c>
      <c r="E909" s="143" t="s">
        <v>100</v>
      </c>
      <c r="F909" s="143" t="s">
        <v>71</v>
      </c>
      <c r="G909" s="143" t="s">
        <v>5875</v>
      </c>
    </row>
    <row r="910" spans="1:7" x14ac:dyDescent="0.25">
      <c r="A910" s="141">
        <v>909</v>
      </c>
      <c r="B910" s="143" t="s">
        <v>932</v>
      </c>
      <c r="C910" s="143" t="s">
        <v>933</v>
      </c>
      <c r="D910" s="143" t="s">
        <v>103</v>
      </c>
      <c r="E910" s="143" t="s">
        <v>934</v>
      </c>
      <c r="F910" s="143" t="s">
        <v>457</v>
      </c>
      <c r="G910" s="143" t="s">
        <v>5875</v>
      </c>
    </row>
    <row r="911" spans="1:7" x14ac:dyDescent="0.25">
      <c r="A911" s="141">
        <v>910</v>
      </c>
      <c r="B911" s="143" t="s">
        <v>12280</v>
      </c>
      <c r="C911" s="143" t="s">
        <v>12281</v>
      </c>
      <c r="D911" s="143" t="s">
        <v>74</v>
      </c>
      <c r="E911" s="143" t="s">
        <v>87</v>
      </c>
      <c r="F911" s="143" t="s">
        <v>71</v>
      </c>
      <c r="G911" s="143" t="s">
        <v>11955</v>
      </c>
    </row>
    <row r="912" spans="1:7" x14ac:dyDescent="0.25">
      <c r="A912" s="141">
        <v>911</v>
      </c>
      <c r="B912" s="143" t="s">
        <v>6640</v>
      </c>
      <c r="C912" s="143" t="s">
        <v>6641</v>
      </c>
      <c r="D912" s="143" t="s">
        <v>78</v>
      </c>
      <c r="E912" s="143" t="s">
        <v>717</v>
      </c>
      <c r="F912" s="143" t="s">
        <v>71</v>
      </c>
      <c r="G912" s="143" t="s">
        <v>11062</v>
      </c>
    </row>
    <row r="913" spans="1:7" x14ac:dyDescent="0.25">
      <c r="A913" s="141">
        <v>912</v>
      </c>
      <c r="B913" s="143" t="s">
        <v>6642</v>
      </c>
      <c r="C913" s="143" t="s">
        <v>6643</v>
      </c>
      <c r="D913" s="143" t="s">
        <v>69</v>
      </c>
      <c r="E913" s="143" t="s">
        <v>1303</v>
      </c>
      <c r="F913" s="143" t="s">
        <v>71</v>
      </c>
      <c r="G913" s="143" t="s">
        <v>11062</v>
      </c>
    </row>
    <row r="914" spans="1:7" x14ac:dyDescent="0.25">
      <c r="A914" s="141">
        <v>913</v>
      </c>
      <c r="B914" s="143" t="s">
        <v>6644</v>
      </c>
      <c r="C914" s="143" t="s">
        <v>6645</v>
      </c>
      <c r="D914" s="143" t="s">
        <v>78</v>
      </c>
      <c r="E914" s="143" t="s">
        <v>2389</v>
      </c>
      <c r="F914" s="143" t="s">
        <v>142</v>
      </c>
      <c r="G914" s="143" t="s">
        <v>11062</v>
      </c>
    </row>
    <row r="915" spans="1:7" x14ac:dyDescent="0.25">
      <c r="A915" s="141">
        <v>914</v>
      </c>
      <c r="B915" s="143" t="s">
        <v>6646</v>
      </c>
      <c r="C915" s="143" t="s">
        <v>6647</v>
      </c>
      <c r="D915" s="143" t="s">
        <v>103</v>
      </c>
      <c r="E915" s="143" t="s">
        <v>171</v>
      </c>
      <c r="F915" s="143" t="s">
        <v>71</v>
      </c>
      <c r="G915" s="143" t="s">
        <v>11062</v>
      </c>
    </row>
    <row r="916" spans="1:7" x14ac:dyDescent="0.25">
      <c r="A916" s="141">
        <v>915</v>
      </c>
      <c r="B916" s="143" t="s">
        <v>6648</v>
      </c>
      <c r="C916" s="143" t="s">
        <v>6649</v>
      </c>
      <c r="D916" s="143" t="s">
        <v>69</v>
      </c>
      <c r="E916" s="143" t="s">
        <v>70</v>
      </c>
      <c r="F916" s="143" t="s">
        <v>71</v>
      </c>
      <c r="G916" s="143" t="s">
        <v>11062</v>
      </c>
    </row>
    <row r="917" spans="1:7" x14ac:dyDescent="0.25">
      <c r="A917" s="141">
        <v>916</v>
      </c>
      <c r="B917" s="143" t="s">
        <v>12282</v>
      </c>
      <c r="C917" s="143" t="s">
        <v>12283</v>
      </c>
      <c r="D917" s="143" t="s">
        <v>69</v>
      </c>
      <c r="E917" s="143" t="s">
        <v>321</v>
      </c>
      <c r="F917" s="143" t="s">
        <v>71</v>
      </c>
      <c r="G917" s="143" t="s">
        <v>5875</v>
      </c>
    </row>
    <row r="918" spans="1:7" x14ac:dyDescent="0.25">
      <c r="A918" s="141">
        <v>917</v>
      </c>
      <c r="B918" s="143" t="s">
        <v>935</v>
      </c>
      <c r="C918" s="143" t="s">
        <v>936</v>
      </c>
      <c r="D918" s="143" t="s">
        <v>74</v>
      </c>
      <c r="E918" s="143" t="s">
        <v>331</v>
      </c>
      <c r="F918" s="143" t="s">
        <v>71</v>
      </c>
      <c r="G918" s="143" t="s">
        <v>5875</v>
      </c>
    </row>
    <row r="919" spans="1:7" x14ac:dyDescent="0.25">
      <c r="A919" s="141">
        <v>918</v>
      </c>
      <c r="B919" s="143" t="s">
        <v>6650</v>
      </c>
      <c r="C919" s="143" t="s">
        <v>6651</v>
      </c>
      <c r="D919" s="143" t="s">
        <v>69</v>
      </c>
      <c r="E919" s="143" t="s">
        <v>321</v>
      </c>
      <c r="F919" s="143" t="s">
        <v>71</v>
      </c>
      <c r="G919" s="143" t="s">
        <v>11062</v>
      </c>
    </row>
    <row r="920" spans="1:7" x14ac:dyDescent="0.25">
      <c r="A920" s="141">
        <v>919</v>
      </c>
      <c r="B920" s="143" t="s">
        <v>6652</v>
      </c>
      <c r="C920" s="143" t="s">
        <v>6653</v>
      </c>
      <c r="D920" s="143" t="s">
        <v>69</v>
      </c>
      <c r="E920" s="143" t="s">
        <v>70</v>
      </c>
      <c r="F920" s="143" t="s">
        <v>841</v>
      </c>
      <c r="G920" s="143" t="s">
        <v>11062</v>
      </c>
    </row>
    <row r="921" spans="1:7" x14ac:dyDescent="0.25">
      <c r="A921" s="141">
        <v>920</v>
      </c>
      <c r="B921" s="143" t="s">
        <v>937</v>
      </c>
      <c r="C921" s="143" t="s">
        <v>938</v>
      </c>
      <c r="D921" s="143" t="s">
        <v>78</v>
      </c>
      <c r="E921" s="143" t="s">
        <v>82</v>
      </c>
      <c r="F921" s="143" t="s">
        <v>71</v>
      </c>
      <c r="G921" s="143" t="s">
        <v>5875</v>
      </c>
    </row>
    <row r="922" spans="1:7" x14ac:dyDescent="0.25">
      <c r="A922" s="141">
        <v>921</v>
      </c>
      <c r="B922" s="143" t="s">
        <v>6654</v>
      </c>
      <c r="C922" s="143" t="s">
        <v>12284</v>
      </c>
      <c r="D922" s="143" t="s">
        <v>119</v>
      </c>
      <c r="E922" s="143" t="s">
        <v>371</v>
      </c>
      <c r="F922" s="143" t="s">
        <v>71</v>
      </c>
      <c r="G922" s="143" t="s">
        <v>11062</v>
      </c>
    </row>
    <row r="923" spans="1:7" x14ac:dyDescent="0.25">
      <c r="A923" s="141">
        <v>922</v>
      </c>
      <c r="B923" s="143" t="s">
        <v>939</v>
      </c>
      <c r="C923" s="143" t="s">
        <v>940</v>
      </c>
      <c r="D923" s="143" t="s">
        <v>78</v>
      </c>
      <c r="E923" s="143" t="s">
        <v>82</v>
      </c>
      <c r="F923" s="143" t="s">
        <v>71</v>
      </c>
      <c r="G923" s="143" t="s">
        <v>5875</v>
      </c>
    </row>
    <row r="924" spans="1:7" x14ac:dyDescent="0.25">
      <c r="A924" s="141">
        <v>923</v>
      </c>
      <c r="B924" s="143" t="s">
        <v>6655</v>
      </c>
      <c r="C924" s="143" t="s">
        <v>6656</v>
      </c>
      <c r="D924" s="143" t="s">
        <v>91</v>
      </c>
      <c r="E924" s="143" t="s">
        <v>576</v>
      </c>
      <c r="F924" s="143" t="s">
        <v>71</v>
      </c>
      <c r="G924" s="143" t="s">
        <v>11062</v>
      </c>
    </row>
    <row r="925" spans="1:7" x14ac:dyDescent="0.25">
      <c r="A925" s="141">
        <v>924</v>
      </c>
      <c r="B925" s="143" t="s">
        <v>6657</v>
      </c>
      <c r="C925" s="143" t="s">
        <v>6658</v>
      </c>
      <c r="D925" s="143" t="s">
        <v>91</v>
      </c>
      <c r="E925" s="143" t="s">
        <v>212</v>
      </c>
      <c r="F925" s="143" t="s">
        <v>71</v>
      </c>
      <c r="G925" s="143" t="s">
        <v>11062</v>
      </c>
    </row>
    <row r="926" spans="1:7" x14ac:dyDescent="0.25">
      <c r="A926" s="141">
        <v>925</v>
      </c>
      <c r="B926" s="143" t="s">
        <v>941</v>
      </c>
      <c r="C926" s="143" t="s">
        <v>942</v>
      </c>
      <c r="D926" s="143" t="s">
        <v>78</v>
      </c>
      <c r="E926" s="143" t="s">
        <v>365</v>
      </c>
      <c r="F926" s="143" t="s">
        <v>71</v>
      </c>
      <c r="G926" s="143" t="s">
        <v>5875</v>
      </c>
    </row>
    <row r="927" spans="1:7" x14ac:dyDescent="0.25">
      <c r="A927" s="141">
        <v>926</v>
      </c>
      <c r="B927" s="143" t="s">
        <v>6659</v>
      </c>
      <c r="C927" s="143" t="s">
        <v>6660</v>
      </c>
      <c r="D927" s="143" t="s">
        <v>78</v>
      </c>
      <c r="E927" s="143" t="s">
        <v>717</v>
      </c>
      <c r="F927" s="143" t="s">
        <v>71</v>
      </c>
      <c r="G927" s="143" t="s">
        <v>11062</v>
      </c>
    </row>
    <row r="928" spans="1:7" x14ac:dyDescent="0.25">
      <c r="A928" s="141">
        <v>927</v>
      </c>
      <c r="B928" s="143" t="s">
        <v>6661</v>
      </c>
      <c r="C928" s="143" t="s">
        <v>6662</v>
      </c>
      <c r="D928" s="143" t="s">
        <v>91</v>
      </c>
      <c r="E928" s="143" t="s">
        <v>786</v>
      </c>
      <c r="F928" s="143" t="s">
        <v>71</v>
      </c>
      <c r="G928" s="143" t="s">
        <v>11062</v>
      </c>
    </row>
    <row r="929" spans="1:7" x14ac:dyDescent="0.25">
      <c r="A929" s="141">
        <v>928</v>
      </c>
      <c r="B929" s="143" t="s">
        <v>943</v>
      </c>
      <c r="C929" s="143" t="s">
        <v>944</v>
      </c>
      <c r="D929" s="143" t="s">
        <v>95</v>
      </c>
      <c r="E929" s="143" t="s">
        <v>224</v>
      </c>
      <c r="F929" s="143" t="s">
        <v>71</v>
      </c>
      <c r="G929" s="143" t="s">
        <v>5875</v>
      </c>
    </row>
    <row r="930" spans="1:7" x14ac:dyDescent="0.25">
      <c r="A930" s="141">
        <v>929</v>
      </c>
      <c r="B930" s="143" t="s">
        <v>6663</v>
      </c>
      <c r="C930" s="143" t="s">
        <v>6664</v>
      </c>
      <c r="D930" s="143" t="s">
        <v>91</v>
      </c>
      <c r="E930" s="143" t="s">
        <v>212</v>
      </c>
      <c r="F930" s="143" t="s">
        <v>71</v>
      </c>
      <c r="G930" s="143" t="s">
        <v>11062</v>
      </c>
    </row>
    <row r="931" spans="1:7" x14ac:dyDescent="0.25">
      <c r="A931" s="141">
        <v>930</v>
      </c>
      <c r="B931" s="143" t="s">
        <v>6665</v>
      </c>
      <c r="C931" s="143" t="s">
        <v>6666</v>
      </c>
      <c r="D931" s="143" t="s">
        <v>119</v>
      </c>
      <c r="E931" s="143" t="s">
        <v>148</v>
      </c>
      <c r="F931" s="143" t="s">
        <v>71</v>
      </c>
      <c r="G931" s="143" t="s">
        <v>11062</v>
      </c>
    </row>
    <row r="932" spans="1:7" x14ac:dyDescent="0.25">
      <c r="A932" s="141">
        <v>931</v>
      </c>
      <c r="B932" s="143" t="s">
        <v>6667</v>
      </c>
      <c r="C932" s="143" t="s">
        <v>6668</v>
      </c>
      <c r="D932" s="143" t="s">
        <v>91</v>
      </c>
      <c r="E932" s="143" t="s">
        <v>1035</v>
      </c>
      <c r="F932" s="143" t="s">
        <v>71</v>
      </c>
      <c r="G932" s="143" t="s">
        <v>11062</v>
      </c>
    </row>
    <row r="933" spans="1:7" x14ac:dyDescent="0.25">
      <c r="A933" s="141">
        <v>932</v>
      </c>
      <c r="B933" s="143" t="s">
        <v>6669</v>
      </c>
      <c r="C933" s="143" t="s">
        <v>6670</v>
      </c>
      <c r="D933" s="143" t="s">
        <v>78</v>
      </c>
      <c r="E933" s="143" t="s">
        <v>796</v>
      </c>
      <c r="F933" s="143" t="s">
        <v>1022</v>
      </c>
      <c r="G933" s="143" t="s">
        <v>11062</v>
      </c>
    </row>
    <row r="934" spans="1:7" x14ac:dyDescent="0.25">
      <c r="A934" s="141">
        <v>933</v>
      </c>
      <c r="B934" s="143" t="s">
        <v>6671</v>
      </c>
      <c r="C934" s="143" t="s">
        <v>6672</v>
      </c>
      <c r="D934" s="143" t="s">
        <v>78</v>
      </c>
      <c r="E934" s="143" t="s">
        <v>840</v>
      </c>
      <c r="F934" s="143" t="s">
        <v>71</v>
      </c>
      <c r="G934" s="143" t="s">
        <v>11062</v>
      </c>
    </row>
    <row r="935" spans="1:7" x14ac:dyDescent="0.25">
      <c r="A935" s="141">
        <v>934</v>
      </c>
      <c r="B935" s="143" t="s">
        <v>945</v>
      </c>
      <c r="C935" s="143" t="s">
        <v>946</v>
      </c>
      <c r="D935" s="143" t="s">
        <v>95</v>
      </c>
      <c r="E935" s="143" t="s">
        <v>224</v>
      </c>
      <c r="F935" s="143" t="s">
        <v>71</v>
      </c>
      <c r="G935" s="143" t="s">
        <v>5875</v>
      </c>
    </row>
    <row r="936" spans="1:7" x14ac:dyDescent="0.25">
      <c r="A936" s="141">
        <v>935</v>
      </c>
      <c r="B936" s="143" t="s">
        <v>6673</v>
      </c>
      <c r="C936" s="143" t="s">
        <v>6674</v>
      </c>
      <c r="D936" s="143" t="s">
        <v>78</v>
      </c>
      <c r="E936" s="143" t="s">
        <v>113</v>
      </c>
      <c r="F936" s="143" t="s">
        <v>71</v>
      </c>
      <c r="G936" s="143" t="s">
        <v>11062</v>
      </c>
    </row>
    <row r="937" spans="1:7" x14ac:dyDescent="0.25">
      <c r="A937" s="141">
        <v>936</v>
      </c>
      <c r="B937" s="143" t="s">
        <v>947</v>
      </c>
      <c r="C937" s="143" t="s">
        <v>948</v>
      </c>
      <c r="D937" s="143" t="s">
        <v>78</v>
      </c>
      <c r="E937" s="143" t="s">
        <v>199</v>
      </c>
      <c r="F937" s="143" t="s">
        <v>71</v>
      </c>
      <c r="G937" s="143" t="s">
        <v>5875</v>
      </c>
    </row>
    <row r="938" spans="1:7" x14ac:dyDescent="0.25">
      <c r="A938" s="141">
        <v>937</v>
      </c>
      <c r="B938" s="143" t="s">
        <v>6675</v>
      </c>
      <c r="C938" s="143" t="s">
        <v>6676</v>
      </c>
      <c r="D938" s="143" t="s">
        <v>91</v>
      </c>
      <c r="E938" s="143" t="s">
        <v>786</v>
      </c>
      <c r="F938" s="143" t="s">
        <v>71</v>
      </c>
      <c r="G938" s="143" t="s">
        <v>11062</v>
      </c>
    </row>
    <row r="939" spans="1:7" x14ac:dyDescent="0.25">
      <c r="A939" s="141">
        <v>938</v>
      </c>
      <c r="B939" s="143" t="s">
        <v>6677</v>
      </c>
      <c r="C939" s="143" t="s">
        <v>6678</v>
      </c>
      <c r="D939" s="143" t="s">
        <v>69</v>
      </c>
      <c r="E939" s="143" t="s">
        <v>168</v>
      </c>
      <c r="F939" s="143" t="s">
        <v>71</v>
      </c>
      <c r="G939" s="143" t="s">
        <v>11062</v>
      </c>
    </row>
    <row r="940" spans="1:7" x14ac:dyDescent="0.25">
      <c r="A940" s="141">
        <v>939</v>
      </c>
      <c r="B940" s="143" t="s">
        <v>6679</v>
      </c>
      <c r="C940" s="143" t="s">
        <v>6680</v>
      </c>
      <c r="D940" s="143" t="s">
        <v>95</v>
      </c>
      <c r="E940" s="143" t="s">
        <v>1656</v>
      </c>
      <c r="F940" s="143" t="s">
        <v>71</v>
      </c>
      <c r="G940" s="143" t="s">
        <v>11062</v>
      </c>
    </row>
    <row r="941" spans="1:7" x14ac:dyDescent="0.25">
      <c r="A941" s="141">
        <v>940</v>
      </c>
      <c r="B941" s="143" t="s">
        <v>11182</v>
      </c>
      <c r="C941" s="143" t="s">
        <v>11183</v>
      </c>
      <c r="D941" s="143" t="s">
        <v>103</v>
      </c>
      <c r="E941" s="143" t="s">
        <v>162</v>
      </c>
      <c r="F941" s="143" t="s">
        <v>71</v>
      </c>
      <c r="G941" s="143" t="s">
        <v>11955</v>
      </c>
    </row>
    <row r="942" spans="1:7" x14ac:dyDescent="0.25">
      <c r="A942" s="141">
        <v>941</v>
      </c>
      <c r="B942" s="143" t="s">
        <v>949</v>
      </c>
      <c r="C942" s="143" t="s">
        <v>950</v>
      </c>
      <c r="D942" s="143" t="s">
        <v>91</v>
      </c>
      <c r="E942" s="143" t="s">
        <v>135</v>
      </c>
      <c r="F942" s="143" t="s">
        <v>71</v>
      </c>
      <c r="G942" s="143" t="s">
        <v>5875</v>
      </c>
    </row>
    <row r="943" spans="1:7" x14ac:dyDescent="0.25">
      <c r="A943" s="141">
        <v>942</v>
      </c>
      <c r="B943" s="143" t="s">
        <v>6681</v>
      </c>
      <c r="C943" s="143" t="s">
        <v>6682</v>
      </c>
      <c r="D943" s="143" t="s">
        <v>95</v>
      </c>
      <c r="E943" s="143" t="s">
        <v>96</v>
      </c>
      <c r="F943" s="143" t="s">
        <v>142</v>
      </c>
      <c r="G943" s="143" t="s">
        <v>11062</v>
      </c>
    </row>
    <row r="944" spans="1:7" x14ac:dyDescent="0.25">
      <c r="A944" s="141">
        <v>943</v>
      </c>
      <c r="B944" s="143" t="s">
        <v>6683</v>
      </c>
      <c r="C944" s="143" t="s">
        <v>6684</v>
      </c>
      <c r="D944" s="143" t="s">
        <v>91</v>
      </c>
      <c r="E944" s="143" t="s">
        <v>576</v>
      </c>
      <c r="F944" s="143" t="s">
        <v>71</v>
      </c>
      <c r="G944" s="143" t="s">
        <v>11062</v>
      </c>
    </row>
    <row r="945" spans="1:7" x14ac:dyDescent="0.25">
      <c r="A945" s="141">
        <v>944</v>
      </c>
      <c r="B945" s="143" t="s">
        <v>951</v>
      </c>
      <c r="C945" s="143" t="s">
        <v>952</v>
      </c>
      <c r="D945" s="143" t="s">
        <v>69</v>
      </c>
      <c r="E945" s="143" t="s">
        <v>593</v>
      </c>
      <c r="F945" s="143" t="s">
        <v>71</v>
      </c>
      <c r="G945" s="143" t="s">
        <v>5875</v>
      </c>
    </row>
    <row r="946" spans="1:7" x14ac:dyDescent="0.25">
      <c r="A946" s="141">
        <v>945</v>
      </c>
      <c r="B946" s="143" t="s">
        <v>953</v>
      </c>
      <c r="C946" s="143" t="s">
        <v>954</v>
      </c>
      <c r="D946" s="143" t="s">
        <v>91</v>
      </c>
      <c r="E946" s="143" t="s">
        <v>955</v>
      </c>
      <c r="F946" s="143" t="s">
        <v>71</v>
      </c>
      <c r="G946" s="143" t="s">
        <v>5875</v>
      </c>
    </row>
    <row r="947" spans="1:7" x14ac:dyDescent="0.25">
      <c r="A947" s="141">
        <v>946</v>
      </c>
      <c r="B947" s="143" t="s">
        <v>956</v>
      </c>
      <c r="C947" s="143" t="s">
        <v>957</v>
      </c>
      <c r="D947" s="143" t="s">
        <v>78</v>
      </c>
      <c r="E947" s="143" t="s">
        <v>840</v>
      </c>
      <c r="F947" s="143" t="s">
        <v>124</v>
      </c>
      <c r="G947" s="143" t="s">
        <v>5875</v>
      </c>
    </row>
    <row r="948" spans="1:7" x14ac:dyDescent="0.25">
      <c r="A948" s="141">
        <v>947</v>
      </c>
      <c r="B948" s="143" t="s">
        <v>958</v>
      </c>
      <c r="C948" s="143" t="s">
        <v>959</v>
      </c>
      <c r="D948" s="143" t="s">
        <v>960</v>
      </c>
      <c r="E948" s="143" t="s">
        <v>960</v>
      </c>
      <c r="F948" s="143" t="s">
        <v>155</v>
      </c>
      <c r="G948" s="143" t="s">
        <v>5875</v>
      </c>
    </row>
    <row r="949" spans="1:7" x14ac:dyDescent="0.25">
      <c r="A949" s="141">
        <v>948</v>
      </c>
      <c r="B949" s="143" t="s">
        <v>6685</v>
      </c>
      <c r="C949" s="143" t="s">
        <v>6686</v>
      </c>
      <c r="D949" s="143" t="s">
        <v>74</v>
      </c>
      <c r="E949" s="143" t="s">
        <v>317</v>
      </c>
      <c r="F949" s="143" t="s">
        <v>142</v>
      </c>
      <c r="G949" s="143" t="s">
        <v>11062</v>
      </c>
    </row>
    <row r="950" spans="1:7" x14ac:dyDescent="0.25">
      <c r="A950" s="141">
        <v>949</v>
      </c>
      <c r="B950" s="143" t="s">
        <v>6687</v>
      </c>
      <c r="C950" s="143" t="s">
        <v>6688</v>
      </c>
      <c r="D950" s="143" t="s">
        <v>69</v>
      </c>
      <c r="E950" s="143" t="s">
        <v>126</v>
      </c>
      <c r="F950" s="143" t="s">
        <v>71</v>
      </c>
      <c r="G950" s="143" t="s">
        <v>11062</v>
      </c>
    </row>
    <row r="951" spans="1:7" x14ac:dyDescent="0.25">
      <c r="A951" s="141">
        <v>950</v>
      </c>
      <c r="B951" s="143" t="s">
        <v>961</v>
      </c>
      <c r="C951" s="143" t="s">
        <v>962</v>
      </c>
      <c r="D951" s="143" t="s">
        <v>91</v>
      </c>
      <c r="E951" s="143" t="s">
        <v>165</v>
      </c>
      <c r="F951" s="143" t="s">
        <v>71</v>
      </c>
      <c r="G951" s="143" t="s">
        <v>5875</v>
      </c>
    </row>
    <row r="952" spans="1:7" x14ac:dyDescent="0.25">
      <c r="A952" s="141">
        <v>951</v>
      </c>
      <c r="B952" s="143" t="s">
        <v>963</v>
      </c>
      <c r="C952" s="143" t="s">
        <v>964</v>
      </c>
      <c r="D952" s="143" t="s">
        <v>95</v>
      </c>
      <c r="E952" s="143" t="s">
        <v>965</v>
      </c>
      <c r="F952" s="143" t="s">
        <v>192</v>
      </c>
      <c r="G952" s="143" t="s">
        <v>5875</v>
      </c>
    </row>
    <row r="953" spans="1:7" x14ac:dyDescent="0.25">
      <c r="A953" s="141">
        <v>952</v>
      </c>
      <c r="B953" s="143" t="s">
        <v>6689</v>
      </c>
      <c r="C953" s="143" t="s">
        <v>6690</v>
      </c>
      <c r="D953" s="143" t="s">
        <v>91</v>
      </c>
      <c r="E953" s="143" t="s">
        <v>955</v>
      </c>
      <c r="F953" s="143" t="s">
        <v>71</v>
      </c>
      <c r="G953" s="143" t="s">
        <v>11062</v>
      </c>
    </row>
    <row r="954" spans="1:7" x14ac:dyDescent="0.25">
      <c r="A954" s="141">
        <v>953</v>
      </c>
      <c r="B954" s="143" t="s">
        <v>966</v>
      </c>
      <c r="C954" s="143" t="s">
        <v>12285</v>
      </c>
      <c r="D954" s="143" t="s">
        <v>78</v>
      </c>
      <c r="E954" s="143" t="s">
        <v>199</v>
      </c>
      <c r="F954" s="143" t="s">
        <v>71</v>
      </c>
      <c r="G954" s="143" t="s">
        <v>5875</v>
      </c>
    </row>
    <row r="955" spans="1:7" x14ac:dyDescent="0.25">
      <c r="A955" s="141">
        <v>954</v>
      </c>
      <c r="B955" s="143" t="s">
        <v>6691</v>
      </c>
      <c r="C955" s="143" t="s">
        <v>6692</v>
      </c>
      <c r="D955" s="143" t="s">
        <v>91</v>
      </c>
      <c r="E955" s="143" t="s">
        <v>576</v>
      </c>
      <c r="F955" s="143" t="s">
        <v>71</v>
      </c>
      <c r="G955" s="143" t="s">
        <v>11062</v>
      </c>
    </row>
    <row r="956" spans="1:7" x14ac:dyDescent="0.25">
      <c r="A956" s="141">
        <v>955</v>
      </c>
      <c r="B956" s="143" t="s">
        <v>967</v>
      </c>
      <c r="C956" s="143" t="s">
        <v>968</v>
      </c>
      <c r="D956" s="143" t="s">
        <v>91</v>
      </c>
      <c r="E956" s="143" t="s">
        <v>644</v>
      </c>
      <c r="F956" s="143" t="s">
        <v>71</v>
      </c>
      <c r="G956" s="143" t="s">
        <v>5875</v>
      </c>
    </row>
    <row r="957" spans="1:7" x14ac:dyDescent="0.25">
      <c r="A957" s="141">
        <v>956</v>
      </c>
      <c r="B957" s="143" t="s">
        <v>6693</v>
      </c>
      <c r="C957" s="143" t="s">
        <v>6694</v>
      </c>
      <c r="D957" s="143" t="s">
        <v>78</v>
      </c>
      <c r="E957" s="143" t="s">
        <v>413</v>
      </c>
      <c r="F957" s="143" t="s">
        <v>71</v>
      </c>
      <c r="G957" s="143" t="s">
        <v>11062</v>
      </c>
    </row>
    <row r="958" spans="1:7" x14ac:dyDescent="0.25">
      <c r="A958" s="141">
        <v>957</v>
      </c>
      <c r="B958" s="143" t="s">
        <v>969</v>
      </c>
      <c r="C958" s="143" t="s">
        <v>970</v>
      </c>
      <c r="D958" s="143" t="s">
        <v>119</v>
      </c>
      <c r="E958" s="143" t="s">
        <v>371</v>
      </c>
      <c r="F958" s="143" t="s">
        <v>71</v>
      </c>
      <c r="G958" s="143" t="s">
        <v>5875</v>
      </c>
    </row>
    <row r="959" spans="1:7" x14ac:dyDescent="0.25">
      <c r="A959" s="141">
        <v>958</v>
      </c>
      <c r="B959" s="143" t="s">
        <v>6695</v>
      </c>
      <c r="C959" s="143" t="s">
        <v>6696</v>
      </c>
      <c r="D959" s="143" t="s">
        <v>119</v>
      </c>
      <c r="E959" s="143" t="s">
        <v>371</v>
      </c>
      <c r="F959" s="143" t="s">
        <v>71</v>
      </c>
      <c r="G959" s="143" t="s">
        <v>11062</v>
      </c>
    </row>
    <row r="960" spans="1:7" x14ac:dyDescent="0.25">
      <c r="A960" s="141">
        <v>959</v>
      </c>
      <c r="B960" s="143" t="s">
        <v>6697</v>
      </c>
      <c r="C960" s="143" t="s">
        <v>6698</v>
      </c>
      <c r="D960" s="143" t="s">
        <v>91</v>
      </c>
      <c r="E960" s="143" t="s">
        <v>979</v>
      </c>
      <c r="F960" s="143" t="s">
        <v>71</v>
      </c>
      <c r="G960" s="143" t="s">
        <v>11062</v>
      </c>
    </row>
    <row r="961" spans="1:7" x14ac:dyDescent="0.25">
      <c r="A961" s="141">
        <v>960</v>
      </c>
      <c r="B961" s="143" t="s">
        <v>6699</v>
      </c>
      <c r="C961" s="143" t="s">
        <v>6700</v>
      </c>
      <c r="D961" s="143" t="s">
        <v>91</v>
      </c>
      <c r="E961" s="143" t="s">
        <v>212</v>
      </c>
      <c r="F961" s="143" t="s">
        <v>71</v>
      </c>
      <c r="G961" s="143" t="s">
        <v>11062</v>
      </c>
    </row>
    <row r="962" spans="1:7" x14ac:dyDescent="0.25">
      <c r="A962" s="141">
        <v>961</v>
      </c>
      <c r="B962" s="143" t="s">
        <v>12286</v>
      </c>
      <c r="C962" s="143" t="s">
        <v>12287</v>
      </c>
      <c r="D962" s="143" t="s">
        <v>91</v>
      </c>
      <c r="E962" s="143" t="s">
        <v>308</v>
      </c>
      <c r="F962" s="143" t="s">
        <v>71</v>
      </c>
      <c r="G962" s="143" t="s">
        <v>11062</v>
      </c>
    </row>
    <row r="963" spans="1:7" x14ac:dyDescent="0.25">
      <c r="A963" s="141">
        <v>962</v>
      </c>
      <c r="B963" s="143" t="s">
        <v>6701</v>
      </c>
      <c r="C963" s="143" t="s">
        <v>6702</v>
      </c>
      <c r="D963" s="143" t="s">
        <v>78</v>
      </c>
      <c r="E963" s="143" t="s">
        <v>5168</v>
      </c>
      <c r="F963" s="143" t="s">
        <v>71</v>
      </c>
      <c r="G963" s="143" t="s">
        <v>11062</v>
      </c>
    </row>
    <row r="964" spans="1:7" x14ac:dyDescent="0.25">
      <c r="A964" s="141">
        <v>963</v>
      </c>
      <c r="B964" s="143" t="s">
        <v>12288</v>
      </c>
      <c r="C964" s="143" t="s">
        <v>12289</v>
      </c>
      <c r="D964" s="143" t="s">
        <v>119</v>
      </c>
      <c r="E964" s="143" t="s">
        <v>371</v>
      </c>
      <c r="F964" s="143" t="s">
        <v>142</v>
      </c>
      <c r="G964" s="143" t="s">
        <v>11955</v>
      </c>
    </row>
    <row r="965" spans="1:7" x14ac:dyDescent="0.25">
      <c r="A965" s="141">
        <v>964</v>
      </c>
      <c r="B965" s="143" t="s">
        <v>12290</v>
      </c>
      <c r="C965" s="143" t="s">
        <v>12291</v>
      </c>
      <c r="D965" s="143" t="s">
        <v>119</v>
      </c>
      <c r="E965" s="143" t="s">
        <v>371</v>
      </c>
      <c r="F965" s="143" t="s">
        <v>142</v>
      </c>
      <c r="G965" s="143" t="s">
        <v>11062</v>
      </c>
    </row>
    <row r="966" spans="1:7" x14ac:dyDescent="0.25">
      <c r="A966" s="141">
        <v>965</v>
      </c>
      <c r="B966" s="143" t="s">
        <v>971</v>
      </c>
      <c r="C966" s="143" t="s">
        <v>972</v>
      </c>
      <c r="D966" s="143" t="s">
        <v>69</v>
      </c>
      <c r="E966" s="143" t="s">
        <v>159</v>
      </c>
      <c r="F966" s="143" t="s">
        <v>71</v>
      </c>
      <c r="G966" s="143" t="s">
        <v>5875</v>
      </c>
    </row>
    <row r="967" spans="1:7" x14ac:dyDescent="0.25">
      <c r="A967" s="141">
        <v>966</v>
      </c>
      <c r="B967" s="143" t="s">
        <v>6703</v>
      </c>
      <c r="C967" s="143" t="s">
        <v>6704</v>
      </c>
      <c r="D967" s="143" t="s">
        <v>78</v>
      </c>
      <c r="E967" s="143" t="s">
        <v>717</v>
      </c>
      <c r="F967" s="143" t="s">
        <v>71</v>
      </c>
      <c r="G967" s="143" t="s">
        <v>11062</v>
      </c>
    </row>
    <row r="968" spans="1:7" x14ac:dyDescent="0.25">
      <c r="A968" s="141">
        <v>967</v>
      </c>
      <c r="B968" s="143" t="s">
        <v>6705</v>
      </c>
      <c r="C968" s="143" t="s">
        <v>6706</v>
      </c>
      <c r="D968" s="143" t="s">
        <v>119</v>
      </c>
      <c r="E968" s="143" t="s">
        <v>869</v>
      </c>
      <c r="F968" s="143" t="s">
        <v>71</v>
      </c>
      <c r="G968" s="143" t="s">
        <v>11062</v>
      </c>
    </row>
    <row r="969" spans="1:7" x14ac:dyDescent="0.25">
      <c r="A969" s="141">
        <v>968</v>
      </c>
      <c r="B969" s="143" t="s">
        <v>973</v>
      </c>
      <c r="C969" s="143" t="s">
        <v>974</v>
      </c>
      <c r="D969" s="143" t="s">
        <v>78</v>
      </c>
      <c r="E969" s="143" t="s">
        <v>736</v>
      </c>
      <c r="F969" s="143" t="s">
        <v>71</v>
      </c>
      <c r="G969" s="143" t="s">
        <v>5875</v>
      </c>
    </row>
    <row r="970" spans="1:7" x14ac:dyDescent="0.25">
      <c r="A970" s="141">
        <v>969</v>
      </c>
      <c r="B970" s="143" t="s">
        <v>6707</v>
      </c>
      <c r="C970" s="143" t="s">
        <v>6708</v>
      </c>
      <c r="D970" s="143" t="s">
        <v>91</v>
      </c>
      <c r="E970" s="143" t="s">
        <v>1035</v>
      </c>
      <c r="F970" s="143" t="s">
        <v>71</v>
      </c>
      <c r="G970" s="143" t="s">
        <v>11062</v>
      </c>
    </row>
    <row r="971" spans="1:7" x14ac:dyDescent="0.25">
      <c r="A971" s="141">
        <v>970</v>
      </c>
      <c r="B971" s="143" t="s">
        <v>6709</v>
      </c>
      <c r="C971" s="143" t="s">
        <v>6710</v>
      </c>
      <c r="D971" s="143" t="s">
        <v>119</v>
      </c>
      <c r="E971" s="143" t="s">
        <v>239</v>
      </c>
      <c r="F971" s="143" t="s">
        <v>71</v>
      </c>
      <c r="G971" s="143" t="s">
        <v>11062</v>
      </c>
    </row>
    <row r="972" spans="1:7" x14ac:dyDescent="0.25">
      <c r="A972" s="141">
        <v>971</v>
      </c>
      <c r="B972" s="143" t="s">
        <v>975</v>
      </c>
      <c r="C972" s="143" t="s">
        <v>976</v>
      </c>
      <c r="D972" s="143" t="s">
        <v>74</v>
      </c>
      <c r="E972" s="143" t="s">
        <v>551</v>
      </c>
      <c r="F972" s="143" t="s">
        <v>71</v>
      </c>
      <c r="G972" s="143" t="s">
        <v>5875</v>
      </c>
    </row>
    <row r="973" spans="1:7" x14ac:dyDescent="0.25">
      <c r="A973" s="141">
        <v>972</v>
      </c>
      <c r="B973" s="143" t="s">
        <v>6711</v>
      </c>
      <c r="C973" s="143" t="s">
        <v>6712</v>
      </c>
      <c r="D973" s="143" t="s">
        <v>78</v>
      </c>
      <c r="E973" s="143" t="s">
        <v>413</v>
      </c>
      <c r="F973" s="143" t="s">
        <v>71</v>
      </c>
      <c r="G973" s="143" t="s">
        <v>11062</v>
      </c>
    </row>
    <row r="974" spans="1:7" x14ac:dyDescent="0.25">
      <c r="A974" s="141">
        <v>973</v>
      </c>
      <c r="B974" s="143" t="s">
        <v>977</v>
      </c>
      <c r="C974" s="143" t="s">
        <v>978</v>
      </c>
      <c r="D974" s="143" t="s">
        <v>91</v>
      </c>
      <c r="E974" s="143" t="s">
        <v>979</v>
      </c>
      <c r="F974" s="143" t="s">
        <v>71</v>
      </c>
      <c r="G974" s="143" t="s">
        <v>5875</v>
      </c>
    </row>
    <row r="975" spans="1:7" x14ac:dyDescent="0.25">
      <c r="A975" s="141">
        <v>974</v>
      </c>
      <c r="B975" s="143" t="s">
        <v>981</v>
      </c>
      <c r="C975" s="143" t="s">
        <v>982</v>
      </c>
      <c r="D975" s="143" t="s">
        <v>78</v>
      </c>
      <c r="E975" s="143" t="s">
        <v>113</v>
      </c>
      <c r="F975" s="143" t="s">
        <v>71</v>
      </c>
      <c r="G975" s="143" t="s">
        <v>5875</v>
      </c>
    </row>
    <row r="976" spans="1:7" x14ac:dyDescent="0.25">
      <c r="A976" s="141">
        <v>975</v>
      </c>
      <c r="B976" s="143" t="s">
        <v>11184</v>
      </c>
      <c r="C976" s="143" t="s">
        <v>11185</v>
      </c>
      <c r="D976" s="143" t="s">
        <v>91</v>
      </c>
      <c r="E976" s="143" t="s">
        <v>139</v>
      </c>
      <c r="F976" s="143" t="s">
        <v>71</v>
      </c>
      <c r="G976" s="143" t="s">
        <v>11955</v>
      </c>
    </row>
    <row r="977" spans="1:7" x14ac:dyDescent="0.25">
      <c r="A977" s="141">
        <v>976</v>
      </c>
      <c r="B977" s="143" t="s">
        <v>6713</v>
      </c>
      <c r="C977" s="143" t="s">
        <v>6714</v>
      </c>
      <c r="D977" s="143" t="s">
        <v>91</v>
      </c>
      <c r="E977" s="143" t="s">
        <v>786</v>
      </c>
      <c r="F977" s="143" t="s">
        <v>71</v>
      </c>
      <c r="G977" s="143" t="s">
        <v>11062</v>
      </c>
    </row>
    <row r="978" spans="1:7" x14ac:dyDescent="0.25">
      <c r="A978" s="141">
        <v>977</v>
      </c>
      <c r="B978" s="143" t="s">
        <v>6715</v>
      </c>
      <c r="C978" s="143" t="s">
        <v>6716</v>
      </c>
      <c r="D978" s="143" t="s">
        <v>91</v>
      </c>
      <c r="E978" s="143" t="s">
        <v>576</v>
      </c>
      <c r="F978" s="143" t="s">
        <v>71</v>
      </c>
      <c r="G978" s="143" t="s">
        <v>11062</v>
      </c>
    </row>
    <row r="979" spans="1:7" x14ac:dyDescent="0.25">
      <c r="A979" s="141">
        <v>978</v>
      </c>
      <c r="B979" s="143" t="s">
        <v>6717</v>
      </c>
      <c r="C979" s="143" t="s">
        <v>6718</v>
      </c>
      <c r="D979" s="143" t="s">
        <v>91</v>
      </c>
      <c r="E979" s="143" t="s">
        <v>979</v>
      </c>
      <c r="F979" s="143" t="s">
        <v>71</v>
      </c>
      <c r="G979" s="143" t="s">
        <v>11062</v>
      </c>
    </row>
    <row r="980" spans="1:7" x14ac:dyDescent="0.25">
      <c r="A980" s="141">
        <v>979</v>
      </c>
      <c r="B980" s="143" t="s">
        <v>983</v>
      </c>
      <c r="C980" s="143" t="s">
        <v>12292</v>
      </c>
      <c r="D980" s="143" t="s">
        <v>95</v>
      </c>
      <c r="E980" s="143" t="s">
        <v>1396</v>
      </c>
      <c r="F980" s="143" t="s">
        <v>71</v>
      </c>
      <c r="G980" s="143" t="s">
        <v>5875</v>
      </c>
    </row>
    <row r="981" spans="1:7" x14ac:dyDescent="0.25">
      <c r="A981" s="141">
        <v>980</v>
      </c>
      <c r="B981" s="143" t="s">
        <v>984</v>
      </c>
      <c r="C981" s="143" t="s">
        <v>985</v>
      </c>
      <c r="D981" s="143" t="s">
        <v>103</v>
      </c>
      <c r="E981" s="143" t="s">
        <v>294</v>
      </c>
      <c r="F981" s="143" t="s">
        <v>71</v>
      </c>
      <c r="G981" s="143" t="s">
        <v>5875</v>
      </c>
    </row>
    <row r="982" spans="1:7" x14ac:dyDescent="0.25">
      <c r="A982" s="141">
        <v>981</v>
      </c>
      <c r="B982" s="143" t="s">
        <v>11186</v>
      </c>
      <c r="C982" s="143" t="s">
        <v>11187</v>
      </c>
      <c r="D982" s="143" t="s">
        <v>95</v>
      </c>
      <c r="E982" s="143" t="s">
        <v>540</v>
      </c>
      <c r="F982" s="143" t="s">
        <v>71</v>
      </c>
      <c r="G982" s="143" t="s">
        <v>11955</v>
      </c>
    </row>
    <row r="983" spans="1:7" x14ac:dyDescent="0.25">
      <c r="A983" s="141">
        <v>982</v>
      </c>
      <c r="B983" s="143" t="s">
        <v>13801</v>
      </c>
      <c r="C983" s="143" t="s">
        <v>13802</v>
      </c>
      <c r="D983" s="143" t="s">
        <v>91</v>
      </c>
      <c r="E983" s="143" t="s">
        <v>132</v>
      </c>
      <c r="F983" s="143" t="s">
        <v>71</v>
      </c>
      <c r="G983" s="143" t="s">
        <v>5875</v>
      </c>
    </row>
    <row r="984" spans="1:7" x14ac:dyDescent="0.25">
      <c r="A984" s="141">
        <v>983</v>
      </c>
      <c r="B984" s="143" t="s">
        <v>986</v>
      </c>
      <c r="C984" s="143" t="s">
        <v>987</v>
      </c>
      <c r="D984" s="143" t="s">
        <v>103</v>
      </c>
      <c r="E984" s="143" t="s">
        <v>294</v>
      </c>
      <c r="F984" s="143" t="s">
        <v>366</v>
      </c>
      <c r="G984" s="143" t="s">
        <v>5875</v>
      </c>
    </row>
    <row r="985" spans="1:7" x14ac:dyDescent="0.25">
      <c r="A985" s="141">
        <v>984</v>
      </c>
      <c r="B985" s="143" t="s">
        <v>988</v>
      </c>
      <c r="C985" s="143" t="s">
        <v>989</v>
      </c>
      <c r="D985" s="143" t="s">
        <v>69</v>
      </c>
      <c r="E985" s="143" t="s">
        <v>126</v>
      </c>
      <c r="F985" s="143" t="s">
        <v>71</v>
      </c>
      <c r="G985" s="143" t="s">
        <v>5875</v>
      </c>
    </row>
    <row r="986" spans="1:7" x14ac:dyDescent="0.25">
      <c r="A986" s="141">
        <v>985</v>
      </c>
      <c r="B986" s="143" t="s">
        <v>13803</v>
      </c>
      <c r="C986" s="143" t="s">
        <v>13804</v>
      </c>
      <c r="D986" s="143" t="s">
        <v>69</v>
      </c>
      <c r="E986" s="143" t="s">
        <v>5915</v>
      </c>
      <c r="F986" s="143" t="s">
        <v>142</v>
      </c>
      <c r="G986" s="143" t="s">
        <v>11062</v>
      </c>
    </row>
    <row r="987" spans="1:7" x14ac:dyDescent="0.25">
      <c r="A987" s="141">
        <v>986</v>
      </c>
      <c r="B987" s="143" t="s">
        <v>6719</v>
      </c>
      <c r="C987" s="143" t="s">
        <v>6720</v>
      </c>
      <c r="D987" s="143" t="s">
        <v>95</v>
      </c>
      <c r="E987" s="143" t="s">
        <v>96</v>
      </c>
      <c r="F987" s="143" t="s">
        <v>71</v>
      </c>
      <c r="G987" s="143" t="s">
        <v>11062</v>
      </c>
    </row>
    <row r="988" spans="1:7" x14ac:dyDescent="0.25">
      <c r="A988" s="141">
        <v>987</v>
      </c>
      <c r="B988" s="143" t="s">
        <v>990</v>
      </c>
      <c r="C988" s="143" t="s">
        <v>991</v>
      </c>
      <c r="D988" s="143" t="s">
        <v>74</v>
      </c>
      <c r="E988" s="143" t="s">
        <v>145</v>
      </c>
      <c r="F988" s="143" t="s">
        <v>88</v>
      </c>
      <c r="G988" s="143" t="s">
        <v>5875</v>
      </c>
    </row>
    <row r="989" spans="1:7" x14ac:dyDescent="0.25">
      <c r="A989" s="141">
        <v>988</v>
      </c>
      <c r="B989" s="143" t="s">
        <v>992</v>
      </c>
      <c r="C989" s="143" t="s">
        <v>993</v>
      </c>
      <c r="D989" s="143" t="s">
        <v>103</v>
      </c>
      <c r="E989" s="143" t="s">
        <v>465</v>
      </c>
      <c r="F989" s="143" t="s">
        <v>71</v>
      </c>
      <c r="G989" s="143" t="s">
        <v>5875</v>
      </c>
    </row>
    <row r="990" spans="1:7" x14ac:dyDescent="0.25">
      <c r="A990" s="141">
        <v>989</v>
      </c>
      <c r="B990" s="143" t="s">
        <v>994</v>
      </c>
      <c r="C990" s="143" t="s">
        <v>12293</v>
      </c>
      <c r="D990" s="143" t="s">
        <v>78</v>
      </c>
      <c r="E990" s="143" t="s">
        <v>995</v>
      </c>
      <c r="F990" s="143" t="s">
        <v>71</v>
      </c>
      <c r="G990" s="143" t="s">
        <v>5875</v>
      </c>
    </row>
    <row r="991" spans="1:7" x14ac:dyDescent="0.25">
      <c r="A991" s="141">
        <v>990</v>
      </c>
      <c r="B991" s="143" t="s">
        <v>12294</v>
      </c>
      <c r="C991" s="143" t="s">
        <v>12295</v>
      </c>
      <c r="D991" s="143" t="s">
        <v>119</v>
      </c>
      <c r="E991" s="143" t="s">
        <v>1344</v>
      </c>
      <c r="F991" s="143" t="s">
        <v>142</v>
      </c>
      <c r="G991" s="143" t="s">
        <v>5875</v>
      </c>
    </row>
    <row r="992" spans="1:7" x14ac:dyDescent="0.25">
      <c r="A992" s="141">
        <v>991</v>
      </c>
      <c r="B992" s="143" t="s">
        <v>12296</v>
      </c>
      <c r="C992" s="143" t="s">
        <v>12297</v>
      </c>
      <c r="D992" s="143" t="s">
        <v>91</v>
      </c>
      <c r="E992" s="143" t="s">
        <v>308</v>
      </c>
      <c r="F992" s="143" t="s">
        <v>1022</v>
      </c>
      <c r="G992" s="143" t="s">
        <v>11062</v>
      </c>
    </row>
    <row r="993" spans="1:7" x14ac:dyDescent="0.25">
      <c r="A993" s="141">
        <v>992</v>
      </c>
      <c r="B993" s="143" t="s">
        <v>6721</v>
      </c>
      <c r="C993" s="143" t="s">
        <v>6722</v>
      </c>
      <c r="D993" s="143" t="s">
        <v>69</v>
      </c>
      <c r="E993" s="143" t="s">
        <v>453</v>
      </c>
      <c r="F993" s="143" t="s">
        <v>71</v>
      </c>
      <c r="G993" s="143" t="s">
        <v>11062</v>
      </c>
    </row>
    <row r="994" spans="1:7" x14ac:dyDescent="0.25">
      <c r="A994" s="141">
        <v>993</v>
      </c>
      <c r="B994" s="143" t="s">
        <v>6723</v>
      </c>
      <c r="C994" s="143" t="s">
        <v>6724</v>
      </c>
      <c r="D994" s="143" t="s">
        <v>91</v>
      </c>
      <c r="E994" s="143" t="s">
        <v>979</v>
      </c>
      <c r="F994" s="143" t="s">
        <v>71</v>
      </c>
      <c r="G994" s="143" t="s">
        <v>11062</v>
      </c>
    </row>
    <row r="995" spans="1:7" x14ac:dyDescent="0.25">
      <c r="A995" s="141">
        <v>994</v>
      </c>
      <c r="B995" s="143" t="s">
        <v>996</v>
      </c>
      <c r="C995" s="143" t="s">
        <v>997</v>
      </c>
      <c r="D995" s="143" t="s">
        <v>78</v>
      </c>
      <c r="E995" s="143" t="s">
        <v>998</v>
      </c>
      <c r="F995" s="143" t="s">
        <v>71</v>
      </c>
      <c r="G995" s="143" t="s">
        <v>5875</v>
      </c>
    </row>
    <row r="996" spans="1:7" x14ac:dyDescent="0.25">
      <c r="A996" s="141">
        <v>995</v>
      </c>
      <c r="B996" s="143" t="s">
        <v>6725</v>
      </c>
      <c r="C996" s="143" t="s">
        <v>6726</v>
      </c>
      <c r="D996" s="143" t="s">
        <v>69</v>
      </c>
      <c r="E996" s="143" t="s">
        <v>126</v>
      </c>
      <c r="F996" s="143" t="s">
        <v>71</v>
      </c>
      <c r="G996" s="143" t="s">
        <v>11062</v>
      </c>
    </row>
    <row r="997" spans="1:7" x14ac:dyDescent="0.25">
      <c r="A997" s="141">
        <v>996</v>
      </c>
      <c r="B997" s="143" t="s">
        <v>6727</v>
      </c>
      <c r="C997" s="143" t="s">
        <v>6728</v>
      </c>
      <c r="D997" s="143" t="s">
        <v>78</v>
      </c>
      <c r="E997" s="143" t="s">
        <v>259</v>
      </c>
      <c r="F997" s="143" t="s">
        <v>71</v>
      </c>
      <c r="G997" s="143" t="s">
        <v>11062</v>
      </c>
    </row>
    <row r="998" spans="1:7" x14ac:dyDescent="0.25">
      <c r="A998" s="141">
        <v>997</v>
      </c>
      <c r="B998" s="143" t="s">
        <v>6729</v>
      </c>
      <c r="C998" s="143" t="s">
        <v>6730</v>
      </c>
      <c r="D998" s="143" t="s">
        <v>91</v>
      </c>
      <c r="E998" s="143" t="s">
        <v>136</v>
      </c>
      <c r="F998" s="143" t="s">
        <v>71</v>
      </c>
      <c r="G998" s="143" t="s">
        <v>11062</v>
      </c>
    </row>
    <row r="999" spans="1:7" x14ac:dyDescent="0.25">
      <c r="A999" s="141">
        <v>998</v>
      </c>
      <c r="B999" s="143" t="s">
        <v>13805</v>
      </c>
      <c r="C999" s="143" t="s">
        <v>13806</v>
      </c>
      <c r="D999" s="143" t="s">
        <v>78</v>
      </c>
      <c r="E999" s="143" t="s">
        <v>717</v>
      </c>
      <c r="F999" s="143" t="s">
        <v>142</v>
      </c>
      <c r="G999" s="143" t="s">
        <v>5875</v>
      </c>
    </row>
    <row r="1000" spans="1:7" x14ac:dyDescent="0.25">
      <c r="A1000" s="141">
        <v>999</v>
      </c>
      <c r="B1000" s="143" t="s">
        <v>999</v>
      </c>
      <c r="C1000" s="143" t="s">
        <v>1000</v>
      </c>
      <c r="D1000" s="143" t="s">
        <v>103</v>
      </c>
      <c r="E1000" s="143" t="s">
        <v>123</v>
      </c>
      <c r="F1000" s="143" t="s">
        <v>295</v>
      </c>
      <c r="G1000" s="143" t="s">
        <v>5875</v>
      </c>
    </row>
    <row r="1001" spans="1:7" x14ac:dyDescent="0.25">
      <c r="A1001" s="141">
        <v>1000</v>
      </c>
      <c r="B1001" s="143" t="s">
        <v>6731</v>
      </c>
      <c r="C1001" s="143" t="s">
        <v>6732</v>
      </c>
      <c r="D1001" s="143" t="s">
        <v>69</v>
      </c>
      <c r="E1001" s="143" t="s">
        <v>5993</v>
      </c>
      <c r="F1001" s="143" t="s">
        <v>71</v>
      </c>
      <c r="G1001" s="143" t="s">
        <v>11062</v>
      </c>
    </row>
    <row r="1002" spans="1:7" x14ac:dyDescent="0.25">
      <c r="A1002" s="141">
        <v>1001</v>
      </c>
      <c r="B1002" s="143" t="s">
        <v>13807</v>
      </c>
      <c r="C1002" s="143" t="s">
        <v>13808</v>
      </c>
      <c r="D1002" s="143" t="s">
        <v>91</v>
      </c>
      <c r="E1002" s="143" t="s">
        <v>181</v>
      </c>
      <c r="F1002" s="143" t="s">
        <v>71</v>
      </c>
      <c r="G1002" s="143" t="s">
        <v>5875</v>
      </c>
    </row>
    <row r="1003" spans="1:7" x14ac:dyDescent="0.25">
      <c r="A1003" s="141">
        <v>1002</v>
      </c>
      <c r="B1003" s="143" t="s">
        <v>6733</v>
      </c>
      <c r="C1003" s="143" t="s">
        <v>6734</v>
      </c>
      <c r="D1003" s="143" t="s">
        <v>69</v>
      </c>
      <c r="E1003" s="143" t="s">
        <v>1237</v>
      </c>
      <c r="F1003" s="143" t="s">
        <v>1022</v>
      </c>
      <c r="G1003" s="143" t="s">
        <v>11062</v>
      </c>
    </row>
    <row r="1004" spans="1:7" x14ac:dyDescent="0.25">
      <c r="A1004" s="141">
        <v>1003</v>
      </c>
      <c r="B1004" s="143" t="s">
        <v>1001</v>
      </c>
      <c r="C1004" s="143" t="s">
        <v>1002</v>
      </c>
      <c r="D1004" s="143" t="s">
        <v>74</v>
      </c>
      <c r="E1004" s="143" t="s">
        <v>1003</v>
      </c>
      <c r="F1004" s="143" t="s">
        <v>71</v>
      </c>
      <c r="G1004" s="143" t="s">
        <v>5875</v>
      </c>
    </row>
    <row r="1005" spans="1:7" x14ac:dyDescent="0.25">
      <c r="A1005" s="141">
        <v>1004</v>
      </c>
      <c r="B1005" s="143" t="s">
        <v>1004</v>
      </c>
      <c r="C1005" s="143" t="s">
        <v>1005</v>
      </c>
      <c r="D1005" s="143" t="s">
        <v>78</v>
      </c>
      <c r="E1005" s="143" t="s">
        <v>259</v>
      </c>
      <c r="F1005" s="143" t="s">
        <v>71</v>
      </c>
      <c r="G1005" s="143" t="s">
        <v>5875</v>
      </c>
    </row>
    <row r="1006" spans="1:7" x14ac:dyDescent="0.25">
      <c r="A1006" s="141">
        <v>1005</v>
      </c>
      <c r="B1006" s="143" t="s">
        <v>6735</v>
      </c>
      <c r="C1006" s="143" t="s">
        <v>6736</v>
      </c>
      <c r="D1006" s="143" t="s">
        <v>91</v>
      </c>
      <c r="E1006" s="143" t="s">
        <v>308</v>
      </c>
      <c r="F1006" s="143" t="s">
        <v>71</v>
      </c>
      <c r="G1006" s="143" t="s">
        <v>11062</v>
      </c>
    </row>
    <row r="1007" spans="1:7" x14ac:dyDescent="0.25">
      <c r="A1007" s="141">
        <v>1006</v>
      </c>
      <c r="B1007" s="143" t="s">
        <v>6737</v>
      </c>
      <c r="C1007" s="143" t="s">
        <v>6738</v>
      </c>
      <c r="D1007" s="143" t="s">
        <v>69</v>
      </c>
      <c r="E1007" s="143" t="s">
        <v>5349</v>
      </c>
      <c r="F1007" s="143" t="s">
        <v>71</v>
      </c>
      <c r="G1007" s="143" t="s">
        <v>11062</v>
      </c>
    </row>
    <row r="1008" spans="1:7" x14ac:dyDescent="0.25">
      <c r="A1008" s="141">
        <v>1007</v>
      </c>
      <c r="B1008" s="143" t="s">
        <v>1006</v>
      </c>
      <c r="C1008" s="143" t="s">
        <v>1007</v>
      </c>
      <c r="D1008" s="143" t="s">
        <v>91</v>
      </c>
      <c r="E1008" s="143" t="s">
        <v>644</v>
      </c>
      <c r="F1008" s="143" t="s">
        <v>71</v>
      </c>
      <c r="G1008" s="143" t="s">
        <v>5875</v>
      </c>
    </row>
    <row r="1009" spans="1:7" x14ac:dyDescent="0.25">
      <c r="A1009" s="141">
        <v>1008</v>
      </c>
      <c r="B1009" s="143" t="s">
        <v>13809</v>
      </c>
      <c r="C1009" s="143" t="s">
        <v>13810</v>
      </c>
      <c r="D1009" s="143" t="s">
        <v>74</v>
      </c>
      <c r="E1009" s="143" t="s">
        <v>397</v>
      </c>
      <c r="F1009" s="143" t="s">
        <v>71</v>
      </c>
      <c r="G1009" s="143" t="s">
        <v>11062</v>
      </c>
    </row>
    <row r="1010" spans="1:7" x14ac:dyDescent="0.25">
      <c r="A1010" s="141">
        <v>1009</v>
      </c>
      <c r="B1010" s="143" t="s">
        <v>12298</v>
      </c>
      <c r="C1010" s="143" t="s">
        <v>12299</v>
      </c>
      <c r="D1010" s="143" t="s">
        <v>119</v>
      </c>
      <c r="E1010" s="143" t="s">
        <v>371</v>
      </c>
      <c r="F1010" s="143" t="s">
        <v>71</v>
      </c>
      <c r="G1010" s="143" t="s">
        <v>11062</v>
      </c>
    </row>
    <row r="1011" spans="1:7" x14ac:dyDescent="0.25">
      <c r="A1011" s="141">
        <v>1010</v>
      </c>
      <c r="B1011" s="143" t="s">
        <v>11188</v>
      </c>
      <c r="C1011" s="143" t="s">
        <v>11189</v>
      </c>
      <c r="D1011" s="143" t="s">
        <v>74</v>
      </c>
      <c r="E1011" s="143" t="s">
        <v>129</v>
      </c>
      <c r="F1011" s="143" t="s">
        <v>88</v>
      </c>
      <c r="G1011" s="143" t="s">
        <v>11955</v>
      </c>
    </row>
    <row r="1012" spans="1:7" x14ac:dyDescent="0.25">
      <c r="A1012" s="141">
        <v>1011</v>
      </c>
      <c r="B1012" s="143" t="s">
        <v>6739</v>
      </c>
      <c r="C1012" s="143" t="s">
        <v>6740</v>
      </c>
      <c r="D1012" s="143" t="s">
        <v>78</v>
      </c>
      <c r="E1012" s="143" t="s">
        <v>113</v>
      </c>
      <c r="F1012" s="143" t="s">
        <v>71</v>
      </c>
      <c r="G1012" s="143" t="s">
        <v>11062</v>
      </c>
    </row>
    <row r="1013" spans="1:7" x14ac:dyDescent="0.25">
      <c r="A1013" s="141">
        <v>1012</v>
      </c>
      <c r="B1013" s="143" t="s">
        <v>1008</v>
      </c>
      <c r="C1013" s="143" t="s">
        <v>1009</v>
      </c>
      <c r="D1013" s="143" t="s">
        <v>74</v>
      </c>
      <c r="E1013" s="143" t="s">
        <v>397</v>
      </c>
      <c r="F1013" s="143" t="s">
        <v>71</v>
      </c>
      <c r="G1013" s="143" t="s">
        <v>5875</v>
      </c>
    </row>
    <row r="1014" spans="1:7" x14ac:dyDescent="0.25">
      <c r="A1014" s="141">
        <v>1013</v>
      </c>
      <c r="B1014" s="143" t="s">
        <v>1010</v>
      </c>
      <c r="C1014" s="143" t="s">
        <v>1011</v>
      </c>
      <c r="D1014" s="143" t="s">
        <v>78</v>
      </c>
      <c r="E1014" s="143" t="s">
        <v>347</v>
      </c>
      <c r="F1014" s="143" t="s">
        <v>142</v>
      </c>
      <c r="G1014" s="143" t="s">
        <v>5875</v>
      </c>
    </row>
    <row r="1015" spans="1:7" x14ac:dyDescent="0.25">
      <c r="A1015" s="141">
        <v>1014</v>
      </c>
      <c r="B1015" s="143" t="s">
        <v>6741</v>
      </c>
      <c r="C1015" s="143" t="s">
        <v>6742</v>
      </c>
      <c r="D1015" s="143" t="s">
        <v>91</v>
      </c>
      <c r="E1015" s="143" t="s">
        <v>979</v>
      </c>
      <c r="F1015" s="143" t="s">
        <v>71</v>
      </c>
      <c r="G1015" s="143" t="s">
        <v>11062</v>
      </c>
    </row>
    <row r="1016" spans="1:7" x14ac:dyDescent="0.25">
      <c r="A1016" s="141">
        <v>1015</v>
      </c>
      <c r="B1016" s="143" t="s">
        <v>1012</v>
      </c>
      <c r="C1016" s="143" t="s">
        <v>1013</v>
      </c>
      <c r="D1016" s="143" t="s">
        <v>78</v>
      </c>
      <c r="E1016" s="143" t="s">
        <v>717</v>
      </c>
      <c r="F1016" s="143" t="s">
        <v>71</v>
      </c>
      <c r="G1016" s="143" t="s">
        <v>5875</v>
      </c>
    </row>
    <row r="1017" spans="1:7" x14ac:dyDescent="0.25">
      <c r="A1017" s="141">
        <v>1016</v>
      </c>
      <c r="B1017" s="143" t="s">
        <v>6743</v>
      </c>
      <c r="C1017" s="143" t="s">
        <v>6744</v>
      </c>
      <c r="D1017" s="143" t="s">
        <v>95</v>
      </c>
      <c r="E1017" s="143" t="s">
        <v>1396</v>
      </c>
      <c r="F1017" s="143" t="s">
        <v>71</v>
      </c>
      <c r="G1017" s="143" t="s">
        <v>11062</v>
      </c>
    </row>
    <row r="1018" spans="1:7" x14ac:dyDescent="0.25">
      <c r="A1018" s="141">
        <v>1017</v>
      </c>
      <c r="B1018" s="143" t="s">
        <v>6745</v>
      </c>
      <c r="C1018" s="143" t="s">
        <v>6746</v>
      </c>
      <c r="D1018" s="143" t="s">
        <v>78</v>
      </c>
      <c r="E1018" s="143" t="s">
        <v>796</v>
      </c>
      <c r="F1018" s="143" t="s">
        <v>71</v>
      </c>
      <c r="G1018" s="143" t="s">
        <v>11062</v>
      </c>
    </row>
    <row r="1019" spans="1:7" x14ac:dyDescent="0.25">
      <c r="A1019" s="141">
        <v>1018</v>
      </c>
      <c r="B1019" s="143" t="s">
        <v>6747</v>
      </c>
      <c r="C1019" s="143" t="s">
        <v>6748</v>
      </c>
      <c r="D1019" s="143" t="s">
        <v>103</v>
      </c>
      <c r="E1019" s="143" t="s">
        <v>634</v>
      </c>
      <c r="F1019" s="143" t="s">
        <v>71</v>
      </c>
      <c r="G1019" s="143" t="s">
        <v>11062</v>
      </c>
    </row>
    <row r="1020" spans="1:7" x14ac:dyDescent="0.25">
      <c r="A1020" s="141">
        <v>1019</v>
      </c>
      <c r="B1020" s="143" t="s">
        <v>6749</v>
      </c>
      <c r="C1020" s="143" t="s">
        <v>6750</v>
      </c>
      <c r="D1020" s="143" t="s">
        <v>78</v>
      </c>
      <c r="E1020" s="143" t="s">
        <v>796</v>
      </c>
      <c r="F1020" s="143" t="s">
        <v>142</v>
      </c>
      <c r="G1020" s="143" t="s">
        <v>11062</v>
      </c>
    </row>
    <row r="1021" spans="1:7" x14ac:dyDescent="0.25">
      <c r="A1021" s="141">
        <v>1020</v>
      </c>
      <c r="B1021" s="143" t="s">
        <v>1014</v>
      </c>
      <c r="C1021" s="143" t="s">
        <v>1015</v>
      </c>
      <c r="D1021" s="143" t="s">
        <v>91</v>
      </c>
      <c r="E1021" s="143" t="s">
        <v>393</v>
      </c>
      <c r="F1021" s="143" t="s">
        <v>71</v>
      </c>
      <c r="G1021" s="143" t="s">
        <v>5875</v>
      </c>
    </row>
    <row r="1022" spans="1:7" x14ac:dyDescent="0.25">
      <c r="A1022" s="141">
        <v>1021</v>
      </c>
      <c r="B1022" s="143" t="s">
        <v>11190</v>
      </c>
      <c r="C1022" s="143" t="s">
        <v>11191</v>
      </c>
      <c r="D1022" s="143" t="s">
        <v>91</v>
      </c>
      <c r="E1022" s="143" t="s">
        <v>227</v>
      </c>
      <c r="F1022" s="143" t="s">
        <v>88</v>
      </c>
      <c r="G1022" s="143" t="s">
        <v>11955</v>
      </c>
    </row>
    <row r="1023" spans="1:7" x14ac:dyDescent="0.25">
      <c r="A1023" s="141">
        <v>1022</v>
      </c>
      <c r="B1023" s="143" t="s">
        <v>1016</v>
      </c>
      <c r="C1023" s="143" t="s">
        <v>1017</v>
      </c>
      <c r="D1023" s="143" t="s">
        <v>188</v>
      </c>
      <c r="E1023" s="143" t="s">
        <v>202</v>
      </c>
      <c r="F1023" s="143" t="s">
        <v>71</v>
      </c>
      <c r="G1023" s="143" t="s">
        <v>5875</v>
      </c>
    </row>
    <row r="1024" spans="1:7" x14ac:dyDescent="0.25">
      <c r="A1024" s="141">
        <v>1023</v>
      </c>
      <c r="B1024" s="143" t="s">
        <v>1018</v>
      </c>
      <c r="C1024" s="143" t="s">
        <v>1019</v>
      </c>
      <c r="D1024" s="143" t="s">
        <v>69</v>
      </c>
      <c r="E1024" s="143" t="s">
        <v>352</v>
      </c>
      <c r="F1024" s="143" t="s">
        <v>841</v>
      </c>
      <c r="G1024" s="143" t="s">
        <v>5875</v>
      </c>
    </row>
    <row r="1025" spans="1:7" x14ac:dyDescent="0.25">
      <c r="A1025" s="141">
        <v>1024</v>
      </c>
      <c r="B1025" s="143" t="s">
        <v>6751</v>
      </c>
      <c r="C1025" s="143" t="s">
        <v>6752</v>
      </c>
      <c r="D1025" s="143" t="s">
        <v>119</v>
      </c>
      <c r="E1025" s="143" t="s">
        <v>371</v>
      </c>
      <c r="F1025" s="143" t="s">
        <v>71</v>
      </c>
      <c r="G1025" s="143" t="s">
        <v>11062</v>
      </c>
    </row>
    <row r="1026" spans="1:7" x14ac:dyDescent="0.25">
      <c r="A1026" s="141">
        <v>1025</v>
      </c>
      <c r="B1026" s="143" t="s">
        <v>12300</v>
      </c>
      <c r="C1026" s="143" t="s">
        <v>12301</v>
      </c>
      <c r="D1026" s="143" t="s">
        <v>103</v>
      </c>
      <c r="E1026" s="143" t="s">
        <v>294</v>
      </c>
      <c r="F1026" s="143" t="s">
        <v>71</v>
      </c>
      <c r="G1026" s="143" t="s">
        <v>11062</v>
      </c>
    </row>
    <row r="1027" spans="1:7" x14ac:dyDescent="0.25">
      <c r="A1027" s="141">
        <v>1026</v>
      </c>
      <c r="B1027" s="143" t="s">
        <v>6753</v>
      </c>
      <c r="C1027" s="143" t="s">
        <v>6754</v>
      </c>
      <c r="D1027" s="143" t="s">
        <v>78</v>
      </c>
      <c r="E1027" s="143" t="s">
        <v>435</v>
      </c>
      <c r="F1027" s="143" t="s">
        <v>71</v>
      </c>
      <c r="G1027" s="143" t="s">
        <v>11062</v>
      </c>
    </row>
    <row r="1028" spans="1:7" x14ac:dyDescent="0.25">
      <c r="A1028" s="141">
        <v>1027</v>
      </c>
      <c r="B1028" s="143" t="s">
        <v>12302</v>
      </c>
      <c r="C1028" s="143" t="s">
        <v>12303</v>
      </c>
      <c r="D1028" s="143" t="s">
        <v>103</v>
      </c>
      <c r="E1028" s="143" t="s">
        <v>2486</v>
      </c>
      <c r="F1028" s="143" t="s">
        <v>142</v>
      </c>
      <c r="G1028" s="143" t="s">
        <v>11062</v>
      </c>
    </row>
    <row r="1029" spans="1:7" x14ac:dyDescent="0.25">
      <c r="A1029" s="141">
        <v>1028</v>
      </c>
      <c r="B1029" s="143" t="s">
        <v>6755</v>
      </c>
      <c r="C1029" s="143" t="s">
        <v>6756</v>
      </c>
      <c r="D1029" s="143" t="s">
        <v>103</v>
      </c>
      <c r="E1029" s="143" t="s">
        <v>1538</v>
      </c>
      <c r="F1029" s="143" t="s">
        <v>71</v>
      </c>
      <c r="G1029" s="143" t="s">
        <v>11062</v>
      </c>
    </row>
    <row r="1030" spans="1:7" x14ac:dyDescent="0.25">
      <c r="A1030" s="141">
        <v>1029</v>
      </c>
      <c r="B1030" s="143" t="s">
        <v>6757</v>
      </c>
      <c r="C1030" s="143" t="s">
        <v>6758</v>
      </c>
      <c r="D1030" s="143" t="s">
        <v>74</v>
      </c>
      <c r="E1030" s="143" t="s">
        <v>75</v>
      </c>
      <c r="F1030" s="143" t="s">
        <v>71</v>
      </c>
      <c r="G1030" s="143" t="s">
        <v>11062</v>
      </c>
    </row>
    <row r="1031" spans="1:7" x14ac:dyDescent="0.25">
      <c r="A1031" s="141">
        <v>1030</v>
      </c>
      <c r="B1031" s="143" t="s">
        <v>1020</v>
      </c>
      <c r="C1031" s="143" t="s">
        <v>1021</v>
      </c>
      <c r="D1031" s="143" t="s">
        <v>74</v>
      </c>
      <c r="E1031" s="143" t="s">
        <v>390</v>
      </c>
      <c r="F1031" s="143" t="s">
        <v>1022</v>
      </c>
      <c r="G1031" s="143" t="s">
        <v>5875</v>
      </c>
    </row>
    <row r="1032" spans="1:7" x14ac:dyDescent="0.25">
      <c r="A1032" s="141">
        <v>1031</v>
      </c>
      <c r="B1032" s="143" t="s">
        <v>1023</v>
      </c>
      <c r="C1032" s="143" t="s">
        <v>1024</v>
      </c>
      <c r="D1032" s="143" t="s">
        <v>74</v>
      </c>
      <c r="E1032" s="143" t="s">
        <v>87</v>
      </c>
      <c r="F1032" s="143" t="s">
        <v>71</v>
      </c>
      <c r="G1032" s="143" t="s">
        <v>5875</v>
      </c>
    </row>
    <row r="1033" spans="1:7" x14ac:dyDescent="0.25">
      <c r="A1033" s="141">
        <v>1032</v>
      </c>
      <c r="B1033" s="143" t="s">
        <v>6759</v>
      </c>
      <c r="C1033" s="143" t="s">
        <v>6760</v>
      </c>
      <c r="D1033" s="143" t="s">
        <v>119</v>
      </c>
      <c r="E1033" s="143" t="s">
        <v>239</v>
      </c>
      <c r="F1033" s="143" t="s">
        <v>71</v>
      </c>
      <c r="G1033" s="143" t="s">
        <v>11062</v>
      </c>
    </row>
    <row r="1034" spans="1:7" x14ac:dyDescent="0.25">
      <c r="A1034" s="141">
        <v>1033</v>
      </c>
      <c r="B1034" s="143" t="s">
        <v>6761</v>
      </c>
      <c r="C1034" s="143" t="s">
        <v>6762</v>
      </c>
      <c r="D1034" s="143" t="s">
        <v>69</v>
      </c>
      <c r="E1034" s="143" t="s">
        <v>6763</v>
      </c>
      <c r="F1034" s="143" t="s">
        <v>71</v>
      </c>
      <c r="G1034" s="143" t="s">
        <v>11062</v>
      </c>
    </row>
    <row r="1035" spans="1:7" x14ac:dyDescent="0.25">
      <c r="A1035" s="141">
        <v>1034</v>
      </c>
      <c r="B1035" s="143" t="s">
        <v>12304</v>
      </c>
      <c r="C1035" s="143" t="s">
        <v>12305</v>
      </c>
      <c r="D1035" s="143" t="s">
        <v>74</v>
      </c>
      <c r="E1035" s="143" t="s">
        <v>304</v>
      </c>
      <c r="F1035" s="143" t="s">
        <v>71</v>
      </c>
      <c r="G1035" s="143" t="s">
        <v>11062</v>
      </c>
    </row>
    <row r="1036" spans="1:7" x14ac:dyDescent="0.25">
      <c r="A1036" s="141">
        <v>1035</v>
      </c>
      <c r="B1036" s="143" t="s">
        <v>6764</v>
      </c>
      <c r="C1036" s="143" t="s">
        <v>6765</v>
      </c>
      <c r="D1036" s="143" t="s">
        <v>119</v>
      </c>
      <c r="E1036" s="143" t="s">
        <v>371</v>
      </c>
      <c r="F1036" s="143" t="s">
        <v>71</v>
      </c>
      <c r="G1036" s="143" t="s">
        <v>11062</v>
      </c>
    </row>
    <row r="1037" spans="1:7" x14ac:dyDescent="0.25">
      <c r="A1037" s="141">
        <v>1036</v>
      </c>
      <c r="B1037" s="143" t="s">
        <v>11192</v>
      </c>
      <c r="C1037" s="143" t="s">
        <v>11193</v>
      </c>
      <c r="D1037" s="143" t="s">
        <v>91</v>
      </c>
      <c r="E1037" s="143" t="s">
        <v>227</v>
      </c>
      <c r="F1037" s="143" t="s">
        <v>71</v>
      </c>
      <c r="G1037" s="143" t="s">
        <v>11955</v>
      </c>
    </row>
    <row r="1038" spans="1:7" x14ac:dyDescent="0.25">
      <c r="A1038" s="141">
        <v>1037</v>
      </c>
      <c r="B1038" s="143" t="s">
        <v>6766</v>
      </c>
      <c r="C1038" s="143" t="s">
        <v>6767</v>
      </c>
      <c r="D1038" s="143" t="s">
        <v>78</v>
      </c>
      <c r="E1038" s="143" t="s">
        <v>736</v>
      </c>
      <c r="F1038" s="143" t="s">
        <v>242</v>
      </c>
      <c r="G1038" s="143" t="s">
        <v>11062</v>
      </c>
    </row>
    <row r="1039" spans="1:7" x14ac:dyDescent="0.25">
      <c r="A1039" s="141">
        <v>1038</v>
      </c>
      <c r="B1039" s="143" t="s">
        <v>11194</v>
      </c>
      <c r="C1039" s="143" t="s">
        <v>11195</v>
      </c>
      <c r="D1039" s="143" t="s">
        <v>78</v>
      </c>
      <c r="E1039" s="143" t="s">
        <v>796</v>
      </c>
      <c r="F1039" s="143" t="s">
        <v>142</v>
      </c>
      <c r="G1039" s="143" t="s">
        <v>5875</v>
      </c>
    </row>
    <row r="1040" spans="1:7" x14ac:dyDescent="0.25">
      <c r="A1040" s="141">
        <v>1039</v>
      </c>
      <c r="B1040" s="143" t="s">
        <v>11196</v>
      </c>
      <c r="C1040" s="143" t="s">
        <v>11197</v>
      </c>
      <c r="D1040" s="143" t="s">
        <v>91</v>
      </c>
      <c r="E1040" s="143" t="s">
        <v>139</v>
      </c>
      <c r="F1040" s="143" t="s">
        <v>71</v>
      </c>
      <c r="G1040" s="143" t="s">
        <v>11955</v>
      </c>
    </row>
    <row r="1041" spans="1:7" x14ac:dyDescent="0.25">
      <c r="A1041" s="141">
        <v>1040</v>
      </c>
      <c r="B1041" s="143" t="s">
        <v>6768</v>
      </c>
      <c r="C1041" s="143" t="s">
        <v>6769</v>
      </c>
      <c r="D1041" s="143" t="s">
        <v>69</v>
      </c>
      <c r="E1041" s="143" t="s">
        <v>3331</v>
      </c>
      <c r="F1041" s="143" t="s">
        <v>71</v>
      </c>
      <c r="G1041" s="143" t="s">
        <v>11062</v>
      </c>
    </row>
    <row r="1042" spans="1:7" x14ac:dyDescent="0.25">
      <c r="A1042" s="141">
        <v>1041</v>
      </c>
      <c r="B1042" s="143" t="s">
        <v>1025</v>
      </c>
      <c r="C1042" s="143" t="s">
        <v>1026</v>
      </c>
      <c r="D1042" s="143" t="s">
        <v>91</v>
      </c>
      <c r="E1042" s="143" t="s">
        <v>181</v>
      </c>
      <c r="F1042" s="143" t="s">
        <v>71</v>
      </c>
      <c r="G1042" s="143" t="s">
        <v>5875</v>
      </c>
    </row>
    <row r="1043" spans="1:7" x14ac:dyDescent="0.25">
      <c r="A1043" s="141">
        <v>1042</v>
      </c>
      <c r="B1043" s="143" t="s">
        <v>1027</v>
      </c>
      <c r="C1043" s="143" t="s">
        <v>1028</v>
      </c>
      <c r="D1043" s="143" t="s">
        <v>74</v>
      </c>
      <c r="E1043" s="143" t="s">
        <v>247</v>
      </c>
      <c r="F1043" s="143" t="s">
        <v>71</v>
      </c>
      <c r="G1043" s="143" t="s">
        <v>5875</v>
      </c>
    </row>
    <row r="1044" spans="1:7" x14ac:dyDescent="0.25">
      <c r="A1044" s="141">
        <v>1043</v>
      </c>
      <c r="B1044" s="143" t="s">
        <v>6770</v>
      </c>
      <c r="C1044" s="143" t="s">
        <v>6771</v>
      </c>
      <c r="D1044" s="143" t="s">
        <v>91</v>
      </c>
      <c r="E1044" s="143" t="s">
        <v>212</v>
      </c>
      <c r="F1044" s="143" t="s">
        <v>71</v>
      </c>
      <c r="G1044" s="143" t="s">
        <v>11062</v>
      </c>
    </row>
    <row r="1045" spans="1:7" x14ac:dyDescent="0.25">
      <c r="A1045" s="141">
        <v>1044</v>
      </c>
      <c r="B1045" s="143" t="s">
        <v>6772</v>
      </c>
      <c r="C1045" s="143" t="s">
        <v>6773</v>
      </c>
      <c r="D1045" s="143" t="s">
        <v>91</v>
      </c>
      <c r="E1045" s="143" t="s">
        <v>576</v>
      </c>
      <c r="F1045" s="143" t="s">
        <v>71</v>
      </c>
      <c r="G1045" s="143" t="s">
        <v>11062</v>
      </c>
    </row>
    <row r="1046" spans="1:7" x14ac:dyDescent="0.25">
      <c r="A1046" s="141">
        <v>1045</v>
      </c>
      <c r="B1046" s="143" t="s">
        <v>6774</v>
      </c>
      <c r="C1046" s="143" t="s">
        <v>6775</v>
      </c>
      <c r="D1046" s="143" t="s">
        <v>91</v>
      </c>
      <c r="E1046" s="143" t="s">
        <v>576</v>
      </c>
      <c r="F1046" s="143" t="s">
        <v>71</v>
      </c>
      <c r="G1046" s="143" t="s">
        <v>11062</v>
      </c>
    </row>
    <row r="1047" spans="1:7" x14ac:dyDescent="0.25">
      <c r="A1047" s="141">
        <v>1046</v>
      </c>
      <c r="B1047" s="143" t="s">
        <v>6776</v>
      </c>
      <c r="C1047" s="143" t="s">
        <v>6777</v>
      </c>
      <c r="D1047" s="143" t="s">
        <v>91</v>
      </c>
      <c r="E1047" s="143" t="s">
        <v>212</v>
      </c>
      <c r="F1047" s="143" t="s">
        <v>71</v>
      </c>
      <c r="G1047" s="143" t="s">
        <v>11062</v>
      </c>
    </row>
    <row r="1048" spans="1:7" x14ac:dyDescent="0.25">
      <c r="A1048" s="141">
        <v>1047</v>
      </c>
      <c r="B1048" s="143" t="s">
        <v>1029</v>
      </c>
      <c r="C1048" s="143" t="s">
        <v>1030</v>
      </c>
      <c r="D1048" s="143" t="s">
        <v>95</v>
      </c>
      <c r="E1048" s="143" t="s">
        <v>275</v>
      </c>
      <c r="F1048" s="143" t="s">
        <v>71</v>
      </c>
      <c r="G1048" s="143" t="s">
        <v>5875</v>
      </c>
    </row>
    <row r="1049" spans="1:7" x14ac:dyDescent="0.25">
      <c r="A1049" s="141">
        <v>1048</v>
      </c>
      <c r="B1049" s="143" t="s">
        <v>6778</v>
      </c>
      <c r="C1049" s="143" t="s">
        <v>6779</v>
      </c>
      <c r="D1049" s="143" t="s">
        <v>78</v>
      </c>
      <c r="E1049" s="143" t="s">
        <v>284</v>
      </c>
      <c r="F1049" s="143" t="s">
        <v>88</v>
      </c>
      <c r="G1049" s="143" t="s">
        <v>11062</v>
      </c>
    </row>
    <row r="1050" spans="1:7" x14ac:dyDescent="0.25">
      <c r="A1050" s="141">
        <v>1049</v>
      </c>
      <c r="B1050" s="143" t="s">
        <v>1031</v>
      </c>
      <c r="C1050" s="143" t="s">
        <v>1032</v>
      </c>
      <c r="D1050" s="143" t="s">
        <v>119</v>
      </c>
      <c r="E1050" s="143" t="s">
        <v>148</v>
      </c>
      <c r="F1050" s="143" t="s">
        <v>71</v>
      </c>
      <c r="G1050" s="143" t="s">
        <v>5875</v>
      </c>
    </row>
    <row r="1051" spans="1:7" x14ac:dyDescent="0.25">
      <c r="A1051" s="141">
        <v>1050</v>
      </c>
      <c r="B1051" s="143" t="s">
        <v>6780</v>
      </c>
      <c r="C1051" s="143" t="s">
        <v>6781</v>
      </c>
      <c r="D1051" s="143" t="s">
        <v>91</v>
      </c>
      <c r="E1051" s="143" t="s">
        <v>786</v>
      </c>
      <c r="F1051" s="143" t="s">
        <v>71</v>
      </c>
      <c r="G1051" s="143" t="s">
        <v>11062</v>
      </c>
    </row>
    <row r="1052" spans="1:7" x14ac:dyDescent="0.25">
      <c r="A1052" s="141">
        <v>1051</v>
      </c>
      <c r="B1052" s="143" t="s">
        <v>6782</v>
      </c>
      <c r="C1052" s="143" t="s">
        <v>6783</v>
      </c>
      <c r="D1052" s="143" t="s">
        <v>91</v>
      </c>
      <c r="E1052" s="143" t="s">
        <v>903</v>
      </c>
      <c r="F1052" s="143" t="s">
        <v>71</v>
      </c>
      <c r="G1052" s="143" t="s">
        <v>11062</v>
      </c>
    </row>
    <row r="1053" spans="1:7" x14ac:dyDescent="0.25">
      <c r="A1053" s="141">
        <v>1052</v>
      </c>
      <c r="B1053" s="143" t="s">
        <v>11198</v>
      </c>
      <c r="C1053" s="143" t="s">
        <v>12306</v>
      </c>
      <c r="D1053" s="143" t="s">
        <v>91</v>
      </c>
      <c r="E1053" s="143" t="s">
        <v>227</v>
      </c>
      <c r="F1053" s="143" t="s">
        <v>71</v>
      </c>
      <c r="G1053" s="143" t="s">
        <v>11955</v>
      </c>
    </row>
    <row r="1054" spans="1:7" x14ac:dyDescent="0.25">
      <c r="A1054" s="141">
        <v>1053</v>
      </c>
      <c r="B1054" s="143" t="s">
        <v>1033</v>
      </c>
      <c r="C1054" s="143" t="s">
        <v>1034</v>
      </c>
      <c r="D1054" s="143" t="s">
        <v>91</v>
      </c>
      <c r="E1054" s="143" t="s">
        <v>1035</v>
      </c>
      <c r="F1054" s="143" t="s">
        <v>71</v>
      </c>
      <c r="G1054" s="143" t="s">
        <v>5875</v>
      </c>
    </row>
    <row r="1055" spans="1:7" x14ac:dyDescent="0.25">
      <c r="A1055" s="141">
        <v>1054</v>
      </c>
      <c r="B1055" s="143" t="s">
        <v>11199</v>
      </c>
      <c r="C1055" s="143" t="s">
        <v>11200</v>
      </c>
      <c r="D1055" s="143" t="s">
        <v>78</v>
      </c>
      <c r="E1055" s="143" t="s">
        <v>154</v>
      </c>
      <c r="F1055" s="143" t="s">
        <v>71</v>
      </c>
      <c r="G1055" s="143" t="s">
        <v>11955</v>
      </c>
    </row>
    <row r="1056" spans="1:7" x14ac:dyDescent="0.25">
      <c r="A1056" s="141">
        <v>1055</v>
      </c>
      <c r="B1056" s="143" t="s">
        <v>6784</v>
      </c>
      <c r="C1056" s="143" t="s">
        <v>6785</v>
      </c>
      <c r="D1056" s="143" t="s">
        <v>95</v>
      </c>
      <c r="E1056" s="143" t="s">
        <v>540</v>
      </c>
      <c r="F1056" s="143" t="s">
        <v>142</v>
      </c>
      <c r="G1056" s="143" t="s">
        <v>11062</v>
      </c>
    </row>
    <row r="1057" spans="1:7" x14ac:dyDescent="0.25">
      <c r="A1057" s="141">
        <v>1056</v>
      </c>
      <c r="B1057" s="143" t="s">
        <v>1036</v>
      </c>
      <c r="C1057" s="143" t="s">
        <v>1037</v>
      </c>
      <c r="D1057" s="143" t="s">
        <v>91</v>
      </c>
      <c r="E1057" s="143" t="s">
        <v>181</v>
      </c>
      <c r="F1057" s="143" t="s">
        <v>71</v>
      </c>
      <c r="G1057" s="143" t="s">
        <v>5875</v>
      </c>
    </row>
    <row r="1058" spans="1:7" x14ac:dyDescent="0.25">
      <c r="A1058" s="141">
        <v>1057</v>
      </c>
      <c r="B1058" s="143" t="s">
        <v>11201</v>
      </c>
      <c r="C1058" s="143" t="s">
        <v>11202</v>
      </c>
      <c r="D1058" s="143" t="s">
        <v>74</v>
      </c>
      <c r="E1058" s="143" t="s">
        <v>390</v>
      </c>
      <c r="F1058" s="143" t="s">
        <v>71</v>
      </c>
      <c r="G1058" s="143" t="s">
        <v>11955</v>
      </c>
    </row>
    <row r="1059" spans="1:7" x14ac:dyDescent="0.25">
      <c r="A1059" s="141">
        <v>1058</v>
      </c>
      <c r="B1059" s="143" t="s">
        <v>1038</v>
      </c>
      <c r="C1059" s="143" t="s">
        <v>1039</v>
      </c>
      <c r="D1059" s="143" t="s">
        <v>95</v>
      </c>
      <c r="E1059" s="143" t="s">
        <v>387</v>
      </c>
      <c r="F1059" s="143" t="s">
        <v>71</v>
      </c>
      <c r="G1059" s="143" t="s">
        <v>5875</v>
      </c>
    </row>
    <row r="1060" spans="1:7" x14ac:dyDescent="0.25">
      <c r="A1060" s="141">
        <v>1059</v>
      </c>
      <c r="B1060" s="143" t="s">
        <v>11203</v>
      </c>
      <c r="C1060" s="143" t="s">
        <v>11204</v>
      </c>
      <c r="D1060" s="143" t="s">
        <v>74</v>
      </c>
      <c r="E1060" s="143" t="s">
        <v>247</v>
      </c>
      <c r="F1060" s="143" t="s">
        <v>142</v>
      </c>
      <c r="G1060" s="143" t="s">
        <v>5875</v>
      </c>
    </row>
    <row r="1061" spans="1:7" x14ac:dyDescent="0.25">
      <c r="A1061" s="141">
        <v>1060</v>
      </c>
      <c r="B1061" s="143" t="s">
        <v>12307</v>
      </c>
      <c r="C1061" s="143" t="s">
        <v>12308</v>
      </c>
      <c r="D1061" s="143" t="s">
        <v>74</v>
      </c>
      <c r="E1061" s="143" t="s">
        <v>129</v>
      </c>
      <c r="F1061" s="143" t="s">
        <v>71</v>
      </c>
      <c r="G1061" s="143" t="s">
        <v>11955</v>
      </c>
    </row>
    <row r="1062" spans="1:7" x14ac:dyDescent="0.25">
      <c r="A1062" s="141">
        <v>1061</v>
      </c>
      <c r="B1062" s="143" t="s">
        <v>6786</v>
      </c>
      <c r="C1062" s="143" t="s">
        <v>6787</v>
      </c>
      <c r="D1062" s="143" t="s">
        <v>119</v>
      </c>
      <c r="E1062" s="143" t="s">
        <v>371</v>
      </c>
      <c r="F1062" s="143" t="s">
        <v>841</v>
      </c>
      <c r="G1062" s="143" t="s">
        <v>11062</v>
      </c>
    </row>
    <row r="1063" spans="1:7" x14ac:dyDescent="0.25">
      <c r="A1063" s="141">
        <v>1062</v>
      </c>
      <c r="B1063" s="143" t="s">
        <v>1040</v>
      </c>
      <c r="C1063" s="143" t="s">
        <v>1041</v>
      </c>
      <c r="D1063" s="143" t="s">
        <v>78</v>
      </c>
      <c r="E1063" s="143" t="s">
        <v>1042</v>
      </c>
      <c r="F1063" s="143" t="s">
        <v>71</v>
      </c>
      <c r="G1063" s="143" t="s">
        <v>5875</v>
      </c>
    </row>
    <row r="1064" spans="1:7" x14ac:dyDescent="0.25">
      <c r="A1064" s="141">
        <v>1063</v>
      </c>
      <c r="B1064" s="143" t="s">
        <v>11205</v>
      </c>
      <c r="C1064" s="143" t="s">
        <v>11206</v>
      </c>
      <c r="D1064" s="143" t="s">
        <v>103</v>
      </c>
      <c r="E1064" s="143" t="s">
        <v>2621</v>
      </c>
      <c r="F1064" s="143" t="s">
        <v>71</v>
      </c>
      <c r="G1064" s="143" t="s">
        <v>11955</v>
      </c>
    </row>
    <row r="1065" spans="1:7" x14ac:dyDescent="0.25">
      <c r="A1065" s="141">
        <v>1064</v>
      </c>
      <c r="B1065" s="143" t="s">
        <v>6788</v>
      </c>
      <c r="C1065" s="143" t="s">
        <v>6789</v>
      </c>
      <c r="D1065" s="143" t="s">
        <v>69</v>
      </c>
      <c r="E1065" s="143" t="s">
        <v>70</v>
      </c>
      <c r="F1065" s="143" t="s">
        <v>71</v>
      </c>
      <c r="G1065" s="143" t="s">
        <v>11062</v>
      </c>
    </row>
    <row r="1066" spans="1:7" x14ac:dyDescent="0.25">
      <c r="A1066" s="141">
        <v>1065</v>
      </c>
      <c r="B1066" s="143" t="s">
        <v>1043</v>
      </c>
      <c r="C1066" s="143" t="s">
        <v>1044</v>
      </c>
      <c r="D1066" s="143" t="s">
        <v>91</v>
      </c>
      <c r="E1066" s="143" t="s">
        <v>227</v>
      </c>
      <c r="F1066" s="143" t="s">
        <v>71</v>
      </c>
      <c r="G1066" s="143" t="s">
        <v>5875</v>
      </c>
    </row>
    <row r="1067" spans="1:7" x14ac:dyDescent="0.25">
      <c r="A1067" s="141">
        <v>1066</v>
      </c>
      <c r="B1067" s="143" t="s">
        <v>11207</v>
      </c>
      <c r="C1067" s="143" t="s">
        <v>11208</v>
      </c>
      <c r="D1067" s="143" t="s">
        <v>74</v>
      </c>
      <c r="E1067" s="143" t="s">
        <v>129</v>
      </c>
      <c r="F1067" s="143" t="s">
        <v>88</v>
      </c>
      <c r="G1067" s="143" t="s">
        <v>11955</v>
      </c>
    </row>
    <row r="1068" spans="1:7" x14ac:dyDescent="0.25">
      <c r="A1068" s="141">
        <v>1067</v>
      </c>
      <c r="B1068" s="143" t="s">
        <v>1045</v>
      </c>
      <c r="C1068" s="143" t="s">
        <v>12309</v>
      </c>
      <c r="D1068" s="143" t="s">
        <v>74</v>
      </c>
      <c r="E1068" s="143" t="s">
        <v>331</v>
      </c>
      <c r="F1068" s="143" t="s">
        <v>322</v>
      </c>
      <c r="G1068" s="143" t="s">
        <v>5875</v>
      </c>
    </row>
    <row r="1069" spans="1:7" x14ac:dyDescent="0.25">
      <c r="A1069" s="141">
        <v>1068</v>
      </c>
      <c r="B1069" s="143" t="s">
        <v>1046</v>
      </c>
      <c r="C1069" s="143" t="s">
        <v>1047</v>
      </c>
      <c r="D1069" s="143" t="s">
        <v>91</v>
      </c>
      <c r="E1069" s="143" t="s">
        <v>181</v>
      </c>
      <c r="F1069" s="143" t="s">
        <v>71</v>
      </c>
      <c r="G1069" s="143" t="s">
        <v>5875</v>
      </c>
    </row>
    <row r="1070" spans="1:7" x14ac:dyDescent="0.25">
      <c r="A1070" s="141">
        <v>1069</v>
      </c>
      <c r="B1070" s="143" t="s">
        <v>1048</v>
      </c>
      <c r="C1070" s="143" t="s">
        <v>12310</v>
      </c>
      <c r="D1070" s="143" t="s">
        <v>78</v>
      </c>
      <c r="E1070" s="143" t="s">
        <v>113</v>
      </c>
      <c r="F1070" s="143" t="s">
        <v>71</v>
      </c>
      <c r="G1070" s="143" t="s">
        <v>5875</v>
      </c>
    </row>
    <row r="1071" spans="1:7" x14ac:dyDescent="0.25">
      <c r="A1071" s="141">
        <v>1070</v>
      </c>
      <c r="B1071" s="143" t="s">
        <v>11209</v>
      </c>
      <c r="C1071" s="143" t="s">
        <v>12311</v>
      </c>
      <c r="D1071" s="143" t="s">
        <v>91</v>
      </c>
      <c r="E1071" s="143" t="s">
        <v>393</v>
      </c>
      <c r="F1071" s="143" t="s">
        <v>533</v>
      </c>
      <c r="G1071" s="143" t="s">
        <v>11955</v>
      </c>
    </row>
    <row r="1072" spans="1:7" x14ac:dyDescent="0.25">
      <c r="A1072" s="141">
        <v>1071</v>
      </c>
      <c r="B1072" s="143" t="s">
        <v>1049</v>
      </c>
      <c r="C1072" s="143" t="s">
        <v>1050</v>
      </c>
      <c r="D1072" s="143" t="s">
        <v>69</v>
      </c>
      <c r="E1072" s="143" t="s">
        <v>824</v>
      </c>
      <c r="F1072" s="143" t="s">
        <v>142</v>
      </c>
      <c r="G1072" s="143" t="s">
        <v>5875</v>
      </c>
    </row>
    <row r="1073" spans="1:7" x14ac:dyDescent="0.25">
      <c r="A1073" s="141">
        <v>1072</v>
      </c>
      <c r="B1073" s="143" t="s">
        <v>6790</v>
      </c>
      <c r="C1073" s="143" t="s">
        <v>6791</v>
      </c>
      <c r="D1073" s="143" t="s">
        <v>119</v>
      </c>
      <c r="E1073" s="143" t="s">
        <v>2557</v>
      </c>
      <c r="F1073" s="143" t="s">
        <v>142</v>
      </c>
      <c r="G1073" s="143" t="s">
        <v>11062</v>
      </c>
    </row>
    <row r="1074" spans="1:7" x14ac:dyDescent="0.25">
      <c r="A1074" s="141">
        <v>1073</v>
      </c>
      <c r="B1074" s="143" t="s">
        <v>12312</v>
      </c>
      <c r="C1074" s="143" t="s">
        <v>12313</v>
      </c>
      <c r="D1074" s="143" t="s">
        <v>188</v>
      </c>
      <c r="E1074" s="143" t="s">
        <v>202</v>
      </c>
      <c r="F1074" s="143" t="s">
        <v>142</v>
      </c>
      <c r="G1074" s="143" t="s">
        <v>5875</v>
      </c>
    </row>
    <row r="1075" spans="1:7" x14ac:dyDescent="0.25">
      <c r="A1075" s="141">
        <v>1074</v>
      </c>
      <c r="B1075" s="143" t="s">
        <v>6792</v>
      </c>
      <c r="C1075" s="143" t="s">
        <v>6793</v>
      </c>
      <c r="D1075" s="143" t="s">
        <v>95</v>
      </c>
      <c r="E1075" s="143" t="s">
        <v>684</v>
      </c>
      <c r="F1075" s="143" t="s">
        <v>71</v>
      </c>
      <c r="G1075" s="143" t="s">
        <v>11062</v>
      </c>
    </row>
    <row r="1076" spans="1:7" x14ac:dyDescent="0.25">
      <c r="A1076" s="141">
        <v>1075</v>
      </c>
      <c r="B1076" s="143" t="s">
        <v>6794</v>
      </c>
      <c r="C1076" s="143" t="s">
        <v>6795</v>
      </c>
      <c r="D1076" s="143" t="s">
        <v>91</v>
      </c>
      <c r="E1076" s="143" t="s">
        <v>576</v>
      </c>
      <c r="F1076" s="143" t="s">
        <v>71</v>
      </c>
      <c r="G1076" s="143" t="s">
        <v>11062</v>
      </c>
    </row>
    <row r="1077" spans="1:7" x14ac:dyDescent="0.25">
      <c r="A1077" s="141">
        <v>1076</v>
      </c>
      <c r="B1077" s="143" t="s">
        <v>1052</v>
      </c>
      <c r="C1077" s="143" t="s">
        <v>1053</v>
      </c>
      <c r="D1077" s="143" t="s">
        <v>103</v>
      </c>
      <c r="E1077" s="143" t="s">
        <v>1054</v>
      </c>
      <c r="F1077" s="143" t="s">
        <v>71</v>
      </c>
      <c r="G1077" s="143" t="s">
        <v>5875</v>
      </c>
    </row>
    <row r="1078" spans="1:7" x14ac:dyDescent="0.25">
      <c r="A1078" s="141">
        <v>1077</v>
      </c>
      <c r="B1078" s="143" t="s">
        <v>6796</v>
      </c>
      <c r="C1078" s="143" t="s">
        <v>6797</v>
      </c>
      <c r="D1078" s="143" t="s">
        <v>78</v>
      </c>
      <c r="E1078" s="143" t="s">
        <v>909</v>
      </c>
      <c r="F1078" s="143" t="s">
        <v>71</v>
      </c>
      <c r="G1078" s="143" t="s">
        <v>11062</v>
      </c>
    </row>
    <row r="1079" spans="1:7" x14ac:dyDescent="0.25">
      <c r="A1079" s="141">
        <v>1078</v>
      </c>
      <c r="B1079" s="143" t="s">
        <v>6798</v>
      </c>
      <c r="C1079" s="143" t="s">
        <v>6799</v>
      </c>
      <c r="D1079" s="143" t="s">
        <v>78</v>
      </c>
      <c r="E1079" s="143" t="s">
        <v>4022</v>
      </c>
      <c r="F1079" s="143" t="s">
        <v>71</v>
      </c>
      <c r="G1079" s="143" t="s">
        <v>11062</v>
      </c>
    </row>
    <row r="1080" spans="1:7" x14ac:dyDescent="0.25">
      <c r="A1080" s="141">
        <v>1079</v>
      </c>
      <c r="B1080" s="143" t="s">
        <v>1055</v>
      </c>
      <c r="C1080" s="143" t="s">
        <v>1056</v>
      </c>
      <c r="D1080" s="143" t="s">
        <v>119</v>
      </c>
      <c r="E1080" s="143" t="s">
        <v>1057</v>
      </c>
      <c r="F1080" s="143" t="s">
        <v>71</v>
      </c>
      <c r="G1080" s="143" t="s">
        <v>5875</v>
      </c>
    </row>
    <row r="1081" spans="1:7" x14ac:dyDescent="0.25">
      <c r="A1081" s="141">
        <v>1080</v>
      </c>
      <c r="B1081" s="143" t="s">
        <v>6800</v>
      </c>
      <c r="C1081" s="143" t="s">
        <v>6801</v>
      </c>
      <c r="D1081" s="143" t="s">
        <v>91</v>
      </c>
      <c r="E1081" s="143" t="s">
        <v>955</v>
      </c>
      <c r="F1081" s="143" t="s">
        <v>71</v>
      </c>
      <c r="G1081" s="143" t="s">
        <v>11062</v>
      </c>
    </row>
    <row r="1082" spans="1:7" x14ac:dyDescent="0.25">
      <c r="A1082" s="141">
        <v>1081</v>
      </c>
      <c r="B1082" s="143" t="s">
        <v>6802</v>
      </c>
      <c r="C1082" s="143" t="s">
        <v>6803</v>
      </c>
      <c r="D1082" s="143" t="s">
        <v>91</v>
      </c>
      <c r="E1082" s="143" t="s">
        <v>955</v>
      </c>
      <c r="F1082" s="143" t="s">
        <v>71</v>
      </c>
      <c r="G1082" s="143" t="s">
        <v>11062</v>
      </c>
    </row>
    <row r="1083" spans="1:7" x14ac:dyDescent="0.25">
      <c r="A1083" s="141">
        <v>1082</v>
      </c>
      <c r="B1083" s="143" t="s">
        <v>13811</v>
      </c>
      <c r="C1083" s="143" t="s">
        <v>13812</v>
      </c>
      <c r="D1083" s="143" t="s">
        <v>91</v>
      </c>
      <c r="E1083" s="143" t="s">
        <v>576</v>
      </c>
      <c r="F1083" s="143" t="s">
        <v>71</v>
      </c>
      <c r="G1083" s="143" t="s">
        <v>11062</v>
      </c>
    </row>
    <row r="1084" spans="1:7" x14ac:dyDescent="0.25">
      <c r="A1084" s="141">
        <v>1083</v>
      </c>
      <c r="B1084" s="143" t="s">
        <v>1058</v>
      </c>
      <c r="C1084" s="143" t="s">
        <v>1059</v>
      </c>
      <c r="D1084" s="143" t="s">
        <v>188</v>
      </c>
      <c r="E1084" s="143" t="s">
        <v>189</v>
      </c>
      <c r="F1084" s="143" t="s">
        <v>71</v>
      </c>
      <c r="G1084" s="143" t="s">
        <v>5875</v>
      </c>
    </row>
    <row r="1085" spans="1:7" x14ac:dyDescent="0.25">
      <c r="A1085" s="141">
        <v>1084</v>
      </c>
      <c r="B1085" s="143" t="s">
        <v>12314</v>
      </c>
      <c r="C1085" s="143" t="s">
        <v>12315</v>
      </c>
      <c r="D1085" s="143" t="s">
        <v>74</v>
      </c>
      <c r="E1085" s="143" t="s">
        <v>2665</v>
      </c>
      <c r="F1085" s="143" t="s">
        <v>142</v>
      </c>
      <c r="G1085" s="143" t="s">
        <v>11955</v>
      </c>
    </row>
    <row r="1086" spans="1:7" x14ac:dyDescent="0.25">
      <c r="A1086" s="141">
        <v>1085</v>
      </c>
      <c r="B1086" s="143" t="s">
        <v>1060</v>
      </c>
      <c r="C1086" s="143" t="s">
        <v>1061</v>
      </c>
      <c r="D1086" s="143" t="s">
        <v>78</v>
      </c>
      <c r="E1086" s="143" t="s">
        <v>1062</v>
      </c>
      <c r="F1086" s="143" t="s">
        <v>71</v>
      </c>
      <c r="G1086" s="143" t="s">
        <v>5875</v>
      </c>
    </row>
    <row r="1087" spans="1:7" x14ac:dyDescent="0.25">
      <c r="A1087" s="141">
        <v>1086</v>
      </c>
      <c r="B1087" s="143" t="s">
        <v>1063</v>
      </c>
      <c r="C1087" s="143" t="s">
        <v>1064</v>
      </c>
      <c r="D1087" s="143" t="s">
        <v>91</v>
      </c>
      <c r="E1087" s="143" t="s">
        <v>139</v>
      </c>
      <c r="F1087" s="143" t="s">
        <v>71</v>
      </c>
      <c r="G1087" s="143" t="s">
        <v>5875</v>
      </c>
    </row>
    <row r="1088" spans="1:7" x14ac:dyDescent="0.25">
      <c r="A1088" s="141">
        <v>1087</v>
      </c>
      <c r="B1088" s="143" t="s">
        <v>12316</v>
      </c>
      <c r="C1088" s="143" t="s">
        <v>12317</v>
      </c>
      <c r="D1088" s="143" t="s">
        <v>91</v>
      </c>
      <c r="E1088" s="143" t="s">
        <v>181</v>
      </c>
      <c r="F1088" s="143" t="s">
        <v>71</v>
      </c>
      <c r="G1088" s="143" t="s">
        <v>5875</v>
      </c>
    </row>
    <row r="1089" spans="1:7" x14ac:dyDescent="0.25">
      <c r="A1089" s="141">
        <v>1088</v>
      </c>
      <c r="B1089" s="143" t="s">
        <v>12318</v>
      </c>
      <c r="C1089" s="143" t="s">
        <v>12319</v>
      </c>
      <c r="D1089" s="143" t="s">
        <v>91</v>
      </c>
      <c r="E1089" s="143" t="s">
        <v>181</v>
      </c>
      <c r="F1089" s="143" t="s">
        <v>71</v>
      </c>
      <c r="G1089" s="143" t="s">
        <v>5875</v>
      </c>
    </row>
    <row r="1090" spans="1:7" x14ac:dyDescent="0.25">
      <c r="A1090" s="141">
        <v>1089</v>
      </c>
      <c r="B1090" s="143" t="s">
        <v>12320</v>
      </c>
      <c r="C1090" s="143" t="s">
        <v>12321</v>
      </c>
      <c r="D1090" s="143" t="s">
        <v>91</v>
      </c>
      <c r="E1090" s="143" t="s">
        <v>181</v>
      </c>
      <c r="F1090" s="143" t="s">
        <v>71</v>
      </c>
      <c r="G1090" s="143" t="s">
        <v>5875</v>
      </c>
    </row>
    <row r="1091" spans="1:7" x14ac:dyDescent="0.25">
      <c r="A1091" s="141">
        <v>1090</v>
      </c>
      <c r="B1091" s="143" t="s">
        <v>12322</v>
      </c>
      <c r="C1091" s="143" t="s">
        <v>12323</v>
      </c>
      <c r="D1091" s="143" t="s">
        <v>91</v>
      </c>
      <c r="E1091" s="143" t="s">
        <v>181</v>
      </c>
      <c r="F1091" s="143" t="s">
        <v>71</v>
      </c>
      <c r="G1091" s="143" t="s">
        <v>5875</v>
      </c>
    </row>
    <row r="1092" spans="1:7" x14ac:dyDescent="0.25">
      <c r="A1092" s="141">
        <v>1091</v>
      </c>
      <c r="B1092" s="143" t="s">
        <v>13813</v>
      </c>
      <c r="C1092" s="143" t="s">
        <v>13814</v>
      </c>
      <c r="D1092" s="143" t="s">
        <v>69</v>
      </c>
      <c r="E1092" s="143" t="s">
        <v>2344</v>
      </c>
      <c r="F1092" s="143" t="s">
        <v>1022</v>
      </c>
      <c r="G1092" s="143" t="s">
        <v>11062</v>
      </c>
    </row>
    <row r="1093" spans="1:7" x14ac:dyDescent="0.25">
      <c r="A1093" s="141">
        <v>1092</v>
      </c>
      <c r="B1093" s="143" t="s">
        <v>6804</v>
      </c>
      <c r="C1093" s="143" t="s">
        <v>6805</v>
      </c>
      <c r="D1093" s="143" t="s">
        <v>69</v>
      </c>
      <c r="E1093" s="143" t="s">
        <v>7100</v>
      </c>
      <c r="F1093" s="143" t="s">
        <v>1022</v>
      </c>
      <c r="G1093" s="143" t="s">
        <v>11062</v>
      </c>
    </row>
    <row r="1094" spans="1:7" x14ac:dyDescent="0.25">
      <c r="A1094" s="141">
        <v>1093</v>
      </c>
      <c r="B1094" s="143" t="s">
        <v>12324</v>
      </c>
      <c r="C1094" s="143" t="s">
        <v>12325</v>
      </c>
      <c r="D1094" s="143" t="s">
        <v>91</v>
      </c>
      <c r="E1094" s="143" t="s">
        <v>181</v>
      </c>
      <c r="F1094" s="143" t="s">
        <v>71</v>
      </c>
      <c r="G1094" s="143" t="s">
        <v>5875</v>
      </c>
    </row>
    <row r="1095" spans="1:7" x14ac:dyDescent="0.25">
      <c r="A1095" s="141">
        <v>1094</v>
      </c>
      <c r="B1095" s="143" t="s">
        <v>12326</v>
      </c>
      <c r="C1095" s="143" t="s">
        <v>12327</v>
      </c>
      <c r="D1095" s="143" t="s">
        <v>91</v>
      </c>
      <c r="E1095" s="143" t="s">
        <v>181</v>
      </c>
      <c r="F1095" s="143" t="s">
        <v>71</v>
      </c>
      <c r="G1095" s="143" t="s">
        <v>5875</v>
      </c>
    </row>
    <row r="1096" spans="1:7" x14ac:dyDescent="0.25">
      <c r="A1096" s="141">
        <v>1095</v>
      </c>
      <c r="B1096" s="143" t="s">
        <v>1065</v>
      </c>
      <c r="C1096" s="143" t="s">
        <v>1066</v>
      </c>
      <c r="D1096" s="143" t="s">
        <v>74</v>
      </c>
      <c r="E1096" s="143" t="s">
        <v>390</v>
      </c>
      <c r="F1096" s="143" t="s">
        <v>71</v>
      </c>
      <c r="G1096" s="143" t="s">
        <v>5875</v>
      </c>
    </row>
    <row r="1097" spans="1:7" x14ac:dyDescent="0.25">
      <c r="A1097" s="141">
        <v>1096</v>
      </c>
      <c r="B1097" s="143" t="s">
        <v>6806</v>
      </c>
      <c r="C1097" s="143" t="s">
        <v>6807</v>
      </c>
      <c r="D1097" s="143" t="s">
        <v>103</v>
      </c>
      <c r="E1097" s="143" t="s">
        <v>1231</v>
      </c>
      <c r="F1097" s="143" t="s">
        <v>71</v>
      </c>
      <c r="G1097" s="143" t="s">
        <v>11062</v>
      </c>
    </row>
    <row r="1098" spans="1:7" x14ac:dyDescent="0.25">
      <c r="A1098" s="141">
        <v>1097</v>
      </c>
      <c r="B1098" s="143" t="s">
        <v>12328</v>
      </c>
      <c r="C1098" s="143" t="s">
        <v>12329</v>
      </c>
      <c r="D1098" s="143" t="s">
        <v>74</v>
      </c>
      <c r="E1098" s="143" t="s">
        <v>317</v>
      </c>
      <c r="F1098" s="143" t="s">
        <v>71</v>
      </c>
      <c r="G1098" s="143" t="s">
        <v>5875</v>
      </c>
    </row>
    <row r="1099" spans="1:7" x14ac:dyDescent="0.25">
      <c r="A1099" s="141">
        <v>1098</v>
      </c>
      <c r="B1099" s="143" t="s">
        <v>6808</v>
      </c>
      <c r="C1099" s="143" t="s">
        <v>6809</v>
      </c>
      <c r="D1099" s="143" t="s">
        <v>69</v>
      </c>
      <c r="E1099" s="143" t="s">
        <v>3457</v>
      </c>
      <c r="F1099" s="143" t="s">
        <v>841</v>
      </c>
      <c r="G1099" s="143" t="s">
        <v>11062</v>
      </c>
    </row>
    <row r="1100" spans="1:7" x14ac:dyDescent="0.25">
      <c r="A1100" s="141">
        <v>1099</v>
      </c>
      <c r="B1100" s="143" t="s">
        <v>1067</v>
      </c>
      <c r="C1100" s="143" t="s">
        <v>1068</v>
      </c>
      <c r="D1100" s="143" t="s">
        <v>69</v>
      </c>
      <c r="E1100" s="143" t="s">
        <v>352</v>
      </c>
      <c r="F1100" s="143" t="s">
        <v>1022</v>
      </c>
      <c r="G1100" s="143" t="s">
        <v>5875</v>
      </c>
    </row>
    <row r="1101" spans="1:7" x14ac:dyDescent="0.25">
      <c r="A1101" s="141">
        <v>1100</v>
      </c>
      <c r="B1101" s="143" t="s">
        <v>6810</v>
      </c>
      <c r="C1101" s="143" t="s">
        <v>6811</v>
      </c>
      <c r="D1101" s="143" t="s">
        <v>91</v>
      </c>
      <c r="E1101" s="143" t="s">
        <v>165</v>
      </c>
      <c r="F1101" s="143" t="s">
        <v>142</v>
      </c>
      <c r="G1101" s="143" t="s">
        <v>11062</v>
      </c>
    </row>
    <row r="1102" spans="1:7" x14ac:dyDescent="0.25">
      <c r="A1102" s="141">
        <v>1101</v>
      </c>
      <c r="B1102" s="143" t="s">
        <v>6812</v>
      </c>
      <c r="C1102" s="143" t="s">
        <v>6813</v>
      </c>
      <c r="D1102" s="143" t="s">
        <v>78</v>
      </c>
      <c r="E1102" s="143" t="s">
        <v>113</v>
      </c>
      <c r="F1102" s="143" t="s">
        <v>71</v>
      </c>
      <c r="G1102" s="143" t="s">
        <v>11062</v>
      </c>
    </row>
    <row r="1103" spans="1:7" x14ac:dyDescent="0.25">
      <c r="A1103" s="141">
        <v>1102</v>
      </c>
      <c r="B1103" s="143" t="s">
        <v>1069</v>
      </c>
      <c r="C1103" s="143" t="s">
        <v>1070</v>
      </c>
      <c r="D1103" s="143" t="s">
        <v>91</v>
      </c>
      <c r="E1103" s="143" t="s">
        <v>393</v>
      </c>
      <c r="F1103" s="143" t="s">
        <v>71</v>
      </c>
      <c r="G1103" s="143" t="s">
        <v>5875</v>
      </c>
    </row>
    <row r="1104" spans="1:7" x14ac:dyDescent="0.25">
      <c r="A1104" s="141">
        <v>1103</v>
      </c>
      <c r="B1104" s="143" t="s">
        <v>6814</v>
      </c>
      <c r="C1104" s="143" t="s">
        <v>6815</v>
      </c>
      <c r="D1104" s="143" t="s">
        <v>188</v>
      </c>
      <c r="E1104" s="143" t="s">
        <v>234</v>
      </c>
      <c r="F1104" s="143" t="s">
        <v>142</v>
      </c>
      <c r="G1104" s="143" t="s">
        <v>11062</v>
      </c>
    </row>
    <row r="1105" spans="1:7" x14ac:dyDescent="0.25">
      <c r="A1105" s="141">
        <v>1104</v>
      </c>
      <c r="B1105" s="143" t="s">
        <v>6816</v>
      </c>
      <c r="C1105" s="143" t="s">
        <v>6817</v>
      </c>
      <c r="D1105" s="143" t="s">
        <v>74</v>
      </c>
      <c r="E1105" s="143" t="s">
        <v>145</v>
      </c>
      <c r="F1105" s="143" t="s">
        <v>1022</v>
      </c>
      <c r="G1105" s="143" t="s">
        <v>11062</v>
      </c>
    </row>
    <row r="1106" spans="1:7" x14ac:dyDescent="0.25">
      <c r="A1106" s="141">
        <v>1105</v>
      </c>
      <c r="B1106" s="143" t="s">
        <v>12330</v>
      </c>
      <c r="C1106" s="143" t="s">
        <v>12331</v>
      </c>
      <c r="D1106" s="143" t="s">
        <v>74</v>
      </c>
      <c r="E1106" s="143" t="s">
        <v>301</v>
      </c>
      <c r="F1106" s="143" t="s">
        <v>142</v>
      </c>
      <c r="G1106" s="143" t="s">
        <v>11062</v>
      </c>
    </row>
    <row r="1107" spans="1:7" x14ac:dyDescent="0.25">
      <c r="A1107" s="141">
        <v>1106</v>
      </c>
      <c r="B1107" s="143" t="s">
        <v>12332</v>
      </c>
      <c r="C1107" s="143" t="s">
        <v>12333</v>
      </c>
      <c r="D1107" s="143" t="s">
        <v>78</v>
      </c>
      <c r="E1107" s="143" t="s">
        <v>1144</v>
      </c>
      <c r="F1107" s="143" t="s">
        <v>142</v>
      </c>
      <c r="G1107" s="143" t="s">
        <v>11062</v>
      </c>
    </row>
    <row r="1108" spans="1:7" x14ac:dyDescent="0.25">
      <c r="A1108" s="141">
        <v>1107</v>
      </c>
      <c r="B1108" s="143" t="s">
        <v>6818</v>
      </c>
      <c r="C1108" s="143" t="s">
        <v>6819</v>
      </c>
      <c r="D1108" s="143" t="s">
        <v>78</v>
      </c>
      <c r="E1108" s="143" t="s">
        <v>199</v>
      </c>
      <c r="F1108" s="143" t="s">
        <v>71</v>
      </c>
      <c r="G1108" s="143" t="s">
        <v>11062</v>
      </c>
    </row>
    <row r="1109" spans="1:7" x14ac:dyDescent="0.25">
      <c r="A1109" s="141">
        <v>1108</v>
      </c>
      <c r="B1109" s="143" t="s">
        <v>6820</v>
      </c>
      <c r="C1109" s="143" t="s">
        <v>6821</v>
      </c>
      <c r="D1109" s="143" t="s">
        <v>78</v>
      </c>
      <c r="E1109" s="143" t="s">
        <v>2065</v>
      </c>
      <c r="F1109" s="143" t="s">
        <v>71</v>
      </c>
      <c r="G1109" s="143" t="s">
        <v>11062</v>
      </c>
    </row>
    <row r="1110" spans="1:7" x14ac:dyDescent="0.25">
      <c r="A1110" s="141">
        <v>1109</v>
      </c>
      <c r="B1110" s="143" t="s">
        <v>1071</v>
      </c>
      <c r="C1110" s="143" t="s">
        <v>1072</v>
      </c>
      <c r="D1110" s="143" t="s">
        <v>78</v>
      </c>
      <c r="E1110" s="143" t="s">
        <v>199</v>
      </c>
      <c r="F1110" s="143" t="s">
        <v>71</v>
      </c>
      <c r="G1110" s="143" t="s">
        <v>5875</v>
      </c>
    </row>
    <row r="1111" spans="1:7" x14ac:dyDescent="0.25">
      <c r="A1111" s="141">
        <v>1110</v>
      </c>
      <c r="B1111" s="143" t="s">
        <v>6822</v>
      </c>
      <c r="C1111" s="143" t="s">
        <v>6823</v>
      </c>
      <c r="D1111" s="143" t="s">
        <v>103</v>
      </c>
      <c r="E1111" s="143" t="s">
        <v>171</v>
      </c>
      <c r="F1111" s="143" t="s">
        <v>71</v>
      </c>
      <c r="G1111" s="143" t="s">
        <v>11062</v>
      </c>
    </row>
    <row r="1112" spans="1:7" x14ac:dyDescent="0.25">
      <c r="A1112" s="141">
        <v>1111</v>
      </c>
      <c r="B1112" s="143" t="s">
        <v>6824</v>
      </c>
      <c r="C1112" s="143" t="s">
        <v>6825</v>
      </c>
      <c r="D1112" s="143" t="s">
        <v>91</v>
      </c>
      <c r="E1112" s="143" t="s">
        <v>291</v>
      </c>
      <c r="F1112" s="143" t="s">
        <v>71</v>
      </c>
      <c r="G1112" s="143" t="s">
        <v>11062</v>
      </c>
    </row>
    <row r="1113" spans="1:7" x14ac:dyDescent="0.25">
      <c r="A1113" s="141">
        <v>1112</v>
      </c>
      <c r="B1113" s="143" t="s">
        <v>12334</v>
      </c>
      <c r="C1113" s="143" t="s">
        <v>12335</v>
      </c>
      <c r="D1113" s="143" t="s">
        <v>91</v>
      </c>
      <c r="E1113" s="143" t="s">
        <v>262</v>
      </c>
      <c r="F1113" s="143" t="s">
        <v>71</v>
      </c>
      <c r="G1113" s="143" t="s">
        <v>5875</v>
      </c>
    </row>
    <row r="1114" spans="1:7" x14ac:dyDescent="0.25">
      <c r="A1114" s="141">
        <v>1113</v>
      </c>
      <c r="B1114" s="143" t="s">
        <v>1073</v>
      </c>
      <c r="C1114" s="143" t="s">
        <v>1074</v>
      </c>
      <c r="D1114" s="143" t="s">
        <v>69</v>
      </c>
      <c r="E1114" s="143" t="s">
        <v>593</v>
      </c>
      <c r="F1114" s="143" t="s">
        <v>454</v>
      </c>
      <c r="G1114" s="143" t="s">
        <v>5875</v>
      </c>
    </row>
    <row r="1115" spans="1:7" x14ac:dyDescent="0.25">
      <c r="A1115" s="141">
        <v>1114</v>
      </c>
      <c r="B1115" s="143" t="s">
        <v>6826</v>
      </c>
      <c r="C1115" s="143" t="s">
        <v>6827</v>
      </c>
      <c r="D1115" s="143" t="s">
        <v>119</v>
      </c>
      <c r="E1115" s="143" t="s">
        <v>371</v>
      </c>
      <c r="F1115" s="143" t="s">
        <v>71</v>
      </c>
      <c r="G1115" s="143" t="s">
        <v>11062</v>
      </c>
    </row>
    <row r="1116" spans="1:7" x14ac:dyDescent="0.25">
      <c r="A1116" s="141">
        <v>1115</v>
      </c>
      <c r="B1116" s="143" t="s">
        <v>13815</v>
      </c>
      <c r="C1116" s="143" t="s">
        <v>13816</v>
      </c>
      <c r="D1116" s="143" t="s">
        <v>78</v>
      </c>
      <c r="E1116" s="143" t="s">
        <v>848</v>
      </c>
      <c r="F1116" s="143" t="s">
        <v>71</v>
      </c>
      <c r="G1116" s="143" t="s">
        <v>11062</v>
      </c>
    </row>
    <row r="1117" spans="1:7" x14ac:dyDescent="0.25">
      <c r="A1117" s="141">
        <v>1116</v>
      </c>
      <c r="B1117" s="143" t="s">
        <v>1075</v>
      </c>
      <c r="C1117" s="143" t="s">
        <v>12336</v>
      </c>
      <c r="D1117" s="143" t="s">
        <v>69</v>
      </c>
      <c r="E1117" s="143" t="s">
        <v>352</v>
      </c>
      <c r="F1117" s="143" t="s">
        <v>1022</v>
      </c>
      <c r="G1117" s="143" t="s">
        <v>5875</v>
      </c>
    </row>
    <row r="1118" spans="1:7" x14ac:dyDescent="0.25">
      <c r="A1118" s="141">
        <v>1117</v>
      </c>
      <c r="B1118" s="143" t="s">
        <v>6828</v>
      </c>
      <c r="C1118" s="143" t="s">
        <v>6829</v>
      </c>
      <c r="D1118" s="143" t="s">
        <v>78</v>
      </c>
      <c r="E1118" s="143" t="s">
        <v>717</v>
      </c>
      <c r="F1118" s="143" t="s">
        <v>71</v>
      </c>
      <c r="G1118" s="143" t="s">
        <v>11062</v>
      </c>
    </row>
    <row r="1119" spans="1:7" x14ac:dyDescent="0.25">
      <c r="A1119" s="141">
        <v>1118</v>
      </c>
      <c r="B1119" s="143" t="s">
        <v>1076</v>
      </c>
      <c r="C1119" s="143" t="s">
        <v>1077</v>
      </c>
      <c r="D1119" s="143" t="s">
        <v>91</v>
      </c>
      <c r="E1119" s="143" t="s">
        <v>227</v>
      </c>
      <c r="F1119" s="143" t="s">
        <v>71</v>
      </c>
      <c r="G1119" s="143" t="s">
        <v>5875</v>
      </c>
    </row>
    <row r="1120" spans="1:7" x14ac:dyDescent="0.25">
      <c r="A1120" s="141">
        <v>1119</v>
      </c>
      <c r="B1120" s="143" t="s">
        <v>12337</v>
      </c>
      <c r="C1120" s="143" t="s">
        <v>12338</v>
      </c>
      <c r="D1120" s="143" t="s">
        <v>91</v>
      </c>
      <c r="E1120" s="143" t="s">
        <v>181</v>
      </c>
      <c r="F1120" s="143" t="s">
        <v>71</v>
      </c>
      <c r="G1120" s="143" t="s">
        <v>5875</v>
      </c>
    </row>
    <row r="1121" spans="1:7" x14ac:dyDescent="0.25">
      <c r="A1121" s="141">
        <v>1120</v>
      </c>
      <c r="B1121" s="143" t="s">
        <v>1078</v>
      </c>
      <c r="C1121" s="143" t="s">
        <v>1079</v>
      </c>
      <c r="D1121" s="143" t="s">
        <v>91</v>
      </c>
      <c r="E1121" s="143" t="s">
        <v>139</v>
      </c>
      <c r="F1121" s="143" t="s">
        <v>71</v>
      </c>
      <c r="G1121" s="143" t="s">
        <v>5875</v>
      </c>
    </row>
    <row r="1122" spans="1:7" x14ac:dyDescent="0.25">
      <c r="A1122" s="141">
        <v>1121</v>
      </c>
      <c r="B1122" s="143" t="s">
        <v>6830</v>
      </c>
      <c r="C1122" s="143" t="s">
        <v>6831</v>
      </c>
      <c r="D1122" s="143" t="s">
        <v>69</v>
      </c>
      <c r="E1122" s="143" t="s">
        <v>3190</v>
      </c>
      <c r="F1122" s="143" t="s">
        <v>71</v>
      </c>
      <c r="G1122" s="143" t="s">
        <v>11062</v>
      </c>
    </row>
    <row r="1123" spans="1:7" x14ac:dyDescent="0.25">
      <c r="A1123" s="141">
        <v>1122</v>
      </c>
      <c r="B1123" s="143" t="s">
        <v>1080</v>
      </c>
      <c r="C1123" s="143" t="s">
        <v>12339</v>
      </c>
      <c r="D1123" s="143" t="s">
        <v>119</v>
      </c>
      <c r="E1123" s="143" t="s">
        <v>209</v>
      </c>
      <c r="F1123" s="143" t="s">
        <v>71</v>
      </c>
      <c r="G1123" s="143" t="s">
        <v>5875</v>
      </c>
    </row>
    <row r="1124" spans="1:7" x14ac:dyDescent="0.25">
      <c r="A1124" s="141">
        <v>1123</v>
      </c>
      <c r="B1124" s="143" t="s">
        <v>1081</v>
      </c>
      <c r="C1124" s="143" t="s">
        <v>1082</v>
      </c>
      <c r="D1124" s="143" t="s">
        <v>91</v>
      </c>
      <c r="E1124" s="143" t="s">
        <v>191</v>
      </c>
      <c r="F1124" s="143" t="s">
        <v>71</v>
      </c>
      <c r="G1124" s="143" t="s">
        <v>5875</v>
      </c>
    </row>
    <row r="1125" spans="1:7" x14ac:dyDescent="0.25">
      <c r="A1125" s="141">
        <v>1124</v>
      </c>
      <c r="B1125" s="143" t="s">
        <v>1083</v>
      </c>
      <c r="C1125" s="143" t="s">
        <v>1084</v>
      </c>
      <c r="D1125" s="143" t="s">
        <v>91</v>
      </c>
      <c r="E1125" s="143" t="s">
        <v>564</v>
      </c>
      <c r="F1125" s="143" t="s">
        <v>1085</v>
      </c>
      <c r="G1125" s="143" t="s">
        <v>5875</v>
      </c>
    </row>
    <row r="1126" spans="1:7" x14ac:dyDescent="0.25">
      <c r="A1126" s="141">
        <v>1125</v>
      </c>
      <c r="B1126" s="143" t="s">
        <v>6832</v>
      </c>
      <c r="C1126" s="143" t="s">
        <v>6833</v>
      </c>
      <c r="D1126" s="143" t="s">
        <v>78</v>
      </c>
      <c r="E1126" s="143" t="s">
        <v>113</v>
      </c>
      <c r="F1126" s="143" t="s">
        <v>71</v>
      </c>
      <c r="G1126" s="143" t="s">
        <v>11062</v>
      </c>
    </row>
    <row r="1127" spans="1:7" x14ac:dyDescent="0.25">
      <c r="A1127" s="141">
        <v>1126</v>
      </c>
      <c r="B1127" s="143" t="s">
        <v>12340</v>
      </c>
      <c r="C1127" s="143" t="s">
        <v>12341</v>
      </c>
      <c r="D1127" s="143" t="s">
        <v>74</v>
      </c>
      <c r="E1127" s="143" t="s">
        <v>87</v>
      </c>
      <c r="F1127" s="143" t="s">
        <v>71</v>
      </c>
      <c r="G1127" s="143" t="s">
        <v>5875</v>
      </c>
    </row>
    <row r="1128" spans="1:7" x14ac:dyDescent="0.25">
      <c r="A1128" s="141">
        <v>1127</v>
      </c>
      <c r="B1128" s="143" t="s">
        <v>6834</v>
      </c>
      <c r="C1128" s="143" t="s">
        <v>6835</v>
      </c>
      <c r="D1128" s="143" t="s">
        <v>69</v>
      </c>
      <c r="E1128" s="143" t="s">
        <v>321</v>
      </c>
      <c r="F1128" s="143" t="s">
        <v>71</v>
      </c>
      <c r="G1128" s="143" t="s">
        <v>11062</v>
      </c>
    </row>
    <row r="1129" spans="1:7" x14ac:dyDescent="0.25">
      <c r="A1129" s="141">
        <v>1128</v>
      </c>
      <c r="B1129" s="143" t="s">
        <v>1086</v>
      </c>
      <c r="C1129" s="143" t="s">
        <v>1087</v>
      </c>
      <c r="D1129" s="143" t="s">
        <v>91</v>
      </c>
      <c r="E1129" s="143" t="s">
        <v>227</v>
      </c>
      <c r="F1129" s="143" t="s">
        <v>71</v>
      </c>
      <c r="G1129" s="143" t="s">
        <v>5875</v>
      </c>
    </row>
    <row r="1130" spans="1:7" x14ac:dyDescent="0.25">
      <c r="A1130" s="141">
        <v>1129</v>
      </c>
      <c r="B1130" s="143" t="s">
        <v>1088</v>
      </c>
      <c r="C1130" s="143" t="s">
        <v>12342</v>
      </c>
      <c r="D1130" s="143" t="s">
        <v>188</v>
      </c>
      <c r="E1130" s="143" t="s">
        <v>202</v>
      </c>
      <c r="F1130" s="143" t="s">
        <v>124</v>
      </c>
      <c r="G1130" s="143" t="s">
        <v>5875</v>
      </c>
    </row>
    <row r="1131" spans="1:7" x14ac:dyDescent="0.25">
      <c r="A1131" s="141">
        <v>1130</v>
      </c>
      <c r="B1131" s="143" t="s">
        <v>12343</v>
      </c>
      <c r="C1131" s="143" t="s">
        <v>10315</v>
      </c>
      <c r="D1131" s="143" t="s">
        <v>103</v>
      </c>
      <c r="E1131" s="143" t="s">
        <v>3308</v>
      </c>
      <c r="F1131" s="143" t="s">
        <v>71</v>
      </c>
      <c r="G1131" s="143" t="s">
        <v>11062</v>
      </c>
    </row>
    <row r="1132" spans="1:7" x14ac:dyDescent="0.25">
      <c r="A1132" s="141">
        <v>1131</v>
      </c>
      <c r="B1132" s="143" t="s">
        <v>1089</v>
      </c>
      <c r="C1132" s="143" t="s">
        <v>1090</v>
      </c>
      <c r="D1132" s="143" t="s">
        <v>91</v>
      </c>
      <c r="E1132" s="143" t="s">
        <v>227</v>
      </c>
      <c r="F1132" s="143" t="s">
        <v>71</v>
      </c>
      <c r="G1132" s="143" t="s">
        <v>5875</v>
      </c>
    </row>
    <row r="1133" spans="1:7" x14ac:dyDescent="0.25">
      <c r="A1133" s="141">
        <v>1132</v>
      </c>
      <c r="B1133" s="143" t="s">
        <v>6836</v>
      </c>
      <c r="C1133" s="143" t="s">
        <v>6837</v>
      </c>
      <c r="D1133" s="143" t="s">
        <v>95</v>
      </c>
      <c r="E1133" s="143" t="s">
        <v>1656</v>
      </c>
      <c r="F1133" s="143" t="s">
        <v>142</v>
      </c>
      <c r="G1133" s="143" t="s">
        <v>11062</v>
      </c>
    </row>
    <row r="1134" spans="1:7" x14ac:dyDescent="0.25">
      <c r="A1134" s="141">
        <v>1133</v>
      </c>
      <c r="B1134" s="143" t="s">
        <v>11210</v>
      </c>
      <c r="C1134" s="143" t="s">
        <v>11211</v>
      </c>
      <c r="D1134" s="143" t="s">
        <v>91</v>
      </c>
      <c r="E1134" s="143" t="s">
        <v>139</v>
      </c>
      <c r="F1134" s="143" t="s">
        <v>71</v>
      </c>
      <c r="G1134" s="143" t="s">
        <v>11955</v>
      </c>
    </row>
    <row r="1135" spans="1:7" x14ac:dyDescent="0.25">
      <c r="A1135" s="141">
        <v>1134</v>
      </c>
      <c r="B1135" s="143" t="s">
        <v>12344</v>
      </c>
      <c r="C1135" s="143" t="s">
        <v>12345</v>
      </c>
      <c r="D1135" s="143" t="s">
        <v>103</v>
      </c>
      <c r="E1135" s="143" t="s">
        <v>525</v>
      </c>
      <c r="F1135" s="143" t="s">
        <v>142</v>
      </c>
      <c r="G1135" s="143" t="s">
        <v>11955</v>
      </c>
    </row>
    <row r="1136" spans="1:7" x14ac:dyDescent="0.25">
      <c r="A1136" s="141">
        <v>1135</v>
      </c>
      <c r="B1136" s="143" t="s">
        <v>1091</v>
      </c>
      <c r="C1136" s="143" t="s">
        <v>1092</v>
      </c>
      <c r="D1136" s="143" t="s">
        <v>91</v>
      </c>
      <c r="E1136" s="143" t="s">
        <v>165</v>
      </c>
      <c r="F1136" s="143" t="s">
        <v>71</v>
      </c>
      <c r="G1136" s="143" t="s">
        <v>5875</v>
      </c>
    </row>
    <row r="1137" spans="1:7" x14ac:dyDescent="0.25">
      <c r="A1137" s="141">
        <v>1136</v>
      </c>
      <c r="B1137" s="143" t="s">
        <v>6838</v>
      </c>
      <c r="C1137" s="143" t="s">
        <v>6839</v>
      </c>
      <c r="D1137" s="143" t="s">
        <v>69</v>
      </c>
      <c r="E1137" s="143" t="s">
        <v>5349</v>
      </c>
      <c r="F1137" s="143" t="s">
        <v>841</v>
      </c>
      <c r="G1137" s="143" t="s">
        <v>11062</v>
      </c>
    </row>
    <row r="1138" spans="1:7" x14ac:dyDescent="0.25">
      <c r="A1138" s="141">
        <v>1137</v>
      </c>
      <c r="B1138" s="143" t="s">
        <v>6840</v>
      </c>
      <c r="C1138" s="143" t="s">
        <v>6841</v>
      </c>
      <c r="D1138" s="143" t="s">
        <v>91</v>
      </c>
      <c r="E1138" s="143" t="s">
        <v>135</v>
      </c>
      <c r="F1138" s="143" t="s">
        <v>71</v>
      </c>
      <c r="G1138" s="143" t="s">
        <v>11062</v>
      </c>
    </row>
    <row r="1139" spans="1:7" x14ac:dyDescent="0.25">
      <c r="A1139" s="141">
        <v>1138</v>
      </c>
      <c r="B1139" s="143" t="s">
        <v>1093</v>
      </c>
      <c r="C1139" s="143" t="s">
        <v>12346</v>
      </c>
      <c r="D1139" s="143" t="s">
        <v>95</v>
      </c>
      <c r="E1139" s="143" t="s">
        <v>540</v>
      </c>
      <c r="F1139" s="143" t="s">
        <v>71</v>
      </c>
      <c r="G1139" s="143" t="s">
        <v>5875</v>
      </c>
    </row>
    <row r="1140" spans="1:7" x14ac:dyDescent="0.25">
      <c r="A1140" s="141">
        <v>1139</v>
      </c>
      <c r="B1140" s="143" t="s">
        <v>12347</v>
      </c>
      <c r="C1140" s="143" t="s">
        <v>12348</v>
      </c>
      <c r="D1140" s="143" t="s">
        <v>69</v>
      </c>
      <c r="E1140" s="143" t="s">
        <v>159</v>
      </c>
      <c r="F1140" s="143" t="s">
        <v>142</v>
      </c>
      <c r="G1140" s="143" t="s">
        <v>5875</v>
      </c>
    </row>
    <row r="1141" spans="1:7" x14ac:dyDescent="0.25">
      <c r="A1141" s="141">
        <v>1140</v>
      </c>
      <c r="B1141" s="143" t="s">
        <v>6842</v>
      </c>
      <c r="C1141" s="143" t="s">
        <v>6843</v>
      </c>
      <c r="D1141" s="143" t="s">
        <v>91</v>
      </c>
      <c r="E1141" s="143" t="s">
        <v>291</v>
      </c>
      <c r="F1141" s="143" t="s">
        <v>142</v>
      </c>
      <c r="G1141" s="143" t="s">
        <v>11062</v>
      </c>
    </row>
    <row r="1142" spans="1:7" x14ac:dyDescent="0.25">
      <c r="A1142" s="141">
        <v>1141</v>
      </c>
      <c r="B1142" s="143" t="s">
        <v>12349</v>
      </c>
      <c r="C1142" s="143" t="s">
        <v>12350</v>
      </c>
      <c r="D1142" s="143" t="s">
        <v>91</v>
      </c>
      <c r="E1142" s="143" t="s">
        <v>576</v>
      </c>
      <c r="F1142" s="143" t="s">
        <v>71</v>
      </c>
      <c r="G1142" s="143" t="s">
        <v>5875</v>
      </c>
    </row>
    <row r="1143" spans="1:7" x14ac:dyDescent="0.25">
      <c r="A1143" s="141">
        <v>1142</v>
      </c>
      <c r="B1143" s="143" t="s">
        <v>6844</v>
      </c>
      <c r="C1143" s="143" t="s">
        <v>6845</v>
      </c>
      <c r="D1143" s="143" t="s">
        <v>91</v>
      </c>
      <c r="E1143" s="143" t="s">
        <v>955</v>
      </c>
      <c r="F1143" s="143" t="s">
        <v>71</v>
      </c>
      <c r="G1143" s="143" t="s">
        <v>11062</v>
      </c>
    </row>
    <row r="1144" spans="1:7" x14ac:dyDescent="0.25">
      <c r="A1144" s="141">
        <v>1143</v>
      </c>
      <c r="B1144" s="143" t="s">
        <v>1094</v>
      </c>
      <c r="C1144" s="143" t="s">
        <v>1095</v>
      </c>
      <c r="D1144" s="143" t="s">
        <v>91</v>
      </c>
      <c r="E1144" s="143" t="s">
        <v>181</v>
      </c>
      <c r="F1144" s="143" t="s">
        <v>71</v>
      </c>
      <c r="G1144" s="143" t="s">
        <v>5875</v>
      </c>
    </row>
    <row r="1145" spans="1:7" x14ac:dyDescent="0.25">
      <c r="A1145" s="141">
        <v>1144</v>
      </c>
      <c r="B1145" s="143" t="s">
        <v>1096</v>
      </c>
      <c r="C1145" s="143" t="s">
        <v>1097</v>
      </c>
      <c r="D1145" s="143" t="s">
        <v>95</v>
      </c>
      <c r="E1145" s="143" t="s">
        <v>1098</v>
      </c>
      <c r="F1145" s="143" t="s">
        <v>71</v>
      </c>
      <c r="G1145" s="143" t="s">
        <v>5875</v>
      </c>
    </row>
    <row r="1146" spans="1:7" x14ac:dyDescent="0.25">
      <c r="A1146" s="141">
        <v>1145</v>
      </c>
      <c r="B1146" s="143" t="s">
        <v>6846</v>
      </c>
      <c r="C1146" s="143" t="s">
        <v>6847</v>
      </c>
      <c r="D1146" s="143" t="s">
        <v>91</v>
      </c>
      <c r="E1146" s="143" t="s">
        <v>979</v>
      </c>
      <c r="F1146" s="143" t="s">
        <v>71</v>
      </c>
      <c r="G1146" s="143" t="s">
        <v>11062</v>
      </c>
    </row>
    <row r="1147" spans="1:7" x14ac:dyDescent="0.25">
      <c r="A1147" s="141">
        <v>1146</v>
      </c>
      <c r="B1147" s="143" t="s">
        <v>6848</v>
      </c>
      <c r="C1147" s="143" t="s">
        <v>6849</v>
      </c>
      <c r="D1147" s="143" t="s">
        <v>91</v>
      </c>
      <c r="E1147" s="143" t="s">
        <v>979</v>
      </c>
      <c r="F1147" s="143" t="s">
        <v>71</v>
      </c>
      <c r="G1147" s="143" t="s">
        <v>11062</v>
      </c>
    </row>
    <row r="1148" spans="1:7" x14ac:dyDescent="0.25">
      <c r="A1148" s="141">
        <v>1147</v>
      </c>
      <c r="B1148" s="143" t="s">
        <v>6850</v>
      </c>
      <c r="C1148" s="143" t="s">
        <v>6851</v>
      </c>
      <c r="D1148" s="143" t="s">
        <v>78</v>
      </c>
      <c r="E1148" s="143" t="s">
        <v>1165</v>
      </c>
      <c r="F1148" s="143" t="s">
        <v>71</v>
      </c>
      <c r="G1148" s="143" t="s">
        <v>11062</v>
      </c>
    </row>
    <row r="1149" spans="1:7" x14ac:dyDescent="0.25">
      <c r="A1149" s="141">
        <v>1148</v>
      </c>
      <c r="B1149" s="143" t="s">
        <v>1100</v>
      </c>
      <c r="C1149" s="143" t="s">
        <v>1101</v>
      </c>
      <c r="D1149" s="143" t="s">
        <v>78</v>
      </c>
      <c r="E1149" s="143" t="s">
        <v>312</v>
      </c>
      <c r="F1149" s="143" t="s">
        <v>71</v>
      </c>
      <c r="G1149" s="143" t="s">
        <v>5875</v>
      </c>
    </row>
    <row r="1150" spans="1:7" x14ac:dyDescent="0.25">
      <c r="A1150" s="141">
        <v>1149</v>
      </c>
      <c r="B1150" s="143" t="s">
        <v>1102</v>
      </c>
      <c r="C1150" s="143" t="s">
        <v>1103</v>
      </c>
      <c r="D1150" s="143" t="s">
        <v>78</v>
      </c>
      <c r="E1150" s="143" t="s">
        <v>599</v>
      </c>
      <c r="F1150" s="143" t="s">
        <v>71</v>
      </c>
      <c r="G1150" s="143" t="s">
        <v>5875</v>
      </c>
    </row>
    <row r="1151" spans="1:7" x14ac:dyDescent="0.25">
      <c r="A1151" s="141">
        <v>1150</v>
      </c>
      <c r="B1151" s="143" t="s">
        <v>6852</v>
      </c>
      <c r="C1151" s="143" t="s">
        <v>6853</v>
      </c>
      <c r="D1151" s="143" t="s">
        <v>69</v>
      </c>
      <c r="E1151" s="143" t="s">
        <v>2344</v>
      </c>
      <c r="F1151" s="143" t="s">
        <v>841</v>
      </c>
      <c r="G1151" s="143" t="s">
        <v>11062</v>
      </c>
    </row>
    <row r="1152" spans="1:7" x14ac:dyDescent="0.25">
      <c r="A1152" s="141">
        <v>1151</v>
      </c>
      <c r="B1152" s="143" t="s">
        <v>11212</v>
      </c>
      <c r="C1152" s="143" t="s">
        <v>11213</v>
      </c>
      <c r="D1152" s="143" t="s">
        <v>74</v>
      </c>
      <c r="E1152" s="143" t="s">
        <v>390</v>
      </c>
      <c r="F1152" s="143" t="s">
        <v>71</v>
      </c>
      <c r="G1152" s="143" t="s">
        <v>11955</v>
      </c>
    </row>
    <row r="1153" spans="1:7" x14ac:dyDescent="0.25">
      <c r="A1153" s="141">
        <v>1152</v>
      </c>
      <c r="B1153" s="143" t="s">
        <v>6854</v>
      </c>
      <c r="C1153" s="143" t="s">
        <v>6855</v>
      </c>
      <c r="D1153" s="143" t="s">
        <v>78</v>
      </c>
      <c r="E1153" s="143" t="s">
        <v>1491</v>
      </c>
      <c r="F1153" s="143" t="s">
        <v>71</v>
      </c>
      <c r="G1153" s="143" t="s">
        <v>11062</v>
      </c>
    </row>
    <row r="1154" spans="1:7" x14ac:dyDescent="0.25">
      <c r="A1154" s="141">
        <v>1153</v>
      </c>
      <c r="B1154" s="143" t="s">
        <v>1104</v>
      </c>
      <c r="C1154" s="143" t="s">
        <v>1105</v>
      </c>
      <c r="D1154" s="143" t="s">
        <v>103</v>
      </c>
      <c r="E1154" s="143" t="s">
        <v>162</v>
      </c>
      <c r="F1154" s="143" t="s">
        <v>71</v>
      </c>
      <c r="G1154" s="143" t="s">
        <v>5875</v>
      </c>
    </row>
    <row r="1155" spans="1:7" x14ac:dyDescent="0.25">
      <c r="A1155" s="141">
        <v>1154</v>
      </c>
      <c r="B1155" s="143" t="s">
        <v>1106</v>
      </c>
      <c r="C1155" s="143" t="s">
        <v>1107</v>
      </c>
      <c r="D1155" s="143" t="s">
        <v>74</v>
      </c>
      <c r="E1155" s="143" t="s">
        <v>331</v>
      </c>
      <c r="F1155" s="143" t="s">
        <v>192</v>
      </c>
      <c r="G1155" s="143" t="s">
        <v>5875</v>
      </c>
    </row>
    <row r="1156" spans="1:7" x14ac:dyDescent="0.25">
      <c r="A1156" s="141">
        <v>1155</v>
      </c>
      <c r="B1156" s="143" t="s">
        <v>6856</v>
      </c>
      <c r="C1156" s="143" t="s">
        <v>6857</v>
      </c>
      <c r="D1156" s="143" t="s">
        <v>91</v>
      </c>
      <c r="E1156" s="143" t="s">
        <v>576</v>
      </c>
      <c r="F1156" s="143" t="s">
        <v>71</v>
      </c>
      <c r="G1156" s="143" t="s">
        <v>11062</v>
      </c>
    </row>
    <row r="1157" spans="1:7" x14ac:dyDescent="0.25">
      <c r="A1157" s="141">
        <v>1156</v>
      </c>
      <c r="B1157" s="143" t="s">
        <v>1108</v>
      </c>
      <c r="C1157" s="143" t="s">
        <v>1109</v>
      </c>
      <c r="D1157" s="143" t="s">
        <v>103</v>
      </c>
      <c r="E1157" s="143" t="s">
        <v>325</v>
      </c>
      <c r="F1157" s="143" t="s">
        <v>71</v>
      </c>
      <c r="G1157" s="143" t="s">
        <v>5875</v>
      </c>
    </row>
    <row r="1158" spans="1:7" x14ac:dyDescent="0.25">
      <c r="A1158" s="141">
        <v>1157</v>
      </c>
      <c r="B1158" s="143" t="s">
        <v>6858</v>
      </c>
      <c r="C1158" s="143" t="s">
        <v>6859</v>
      </c>
      <c r="D1158" s="143" t="s">
        <v>78</v>
      </c>
      <c r="E1158" s="143" t="s">
        <v>113</v>
      </c>
      <c r="F1158" s="143" t="s">
        <v>71</v>
      </c>
      <c r="G1158" s="143" t="s">
        <v>11062</v>
      </c>
    </row>
    <row r="1159" spans="1:7" x14ac:dyDescent="0.25">
      <c r="A1159" s="141">
        <v>1158</v>
      </c>
      <c r="B1159" s="143" t="s">
        <v>12351</v>
      </c>
      <c r="C1159" s="143" t="s">
        <v>12352</v>
      </c>
      <c r="D1159" s="143" t="s">
        <v>74</v>
      </c>
      <c r="E1159" s="143" t="s">
        <v>145</v>
      </c>
      <c r="F1159" s="143" t="s">
        <v>71</v>
      </c>
      <c r="G1159" s="143" t="s">
        <v>5875</v>
      </c>
    </row>
    <row r="1160" spans="1:7" x14ac:dyDescent="0.25">
      <c r="A1160" s="141">
        <v>1159</v>
      </c>
      <c r="B1160" s="143" t="s">
        <v>6860</v>
      </c>
      <c r="C1160" s="143" t="s">
        <v>6861</v>
      </c>
      <c r="D1160" s="143" t="s">
        <v>119</v>
      </c>
      <c r="E1160" s="143" t="s">
        <v>371</v>
      </c>
      <c r="F1160" s="143" t="s">
        <v>71</v>
      </c>
      <c r="G1160" s="143" t="s">
        <v>11062</v>
      </c>
    </row>
    <row r="1161" spans="1:7" x14ac:dyDescent="0.25">
      <c r="A1161" s="141">
        <v>1160</v>
      </c>
      <c r="B1161" s="143" t="s">
        <v>12353</v>
      </c>
      <c r="C1161" s="143" t="s">
        <v>12354</v>
      </c>
      <c r="D1161" s="143" t="s">
        <v>91</v>
      </c>
      <c r="E1161" s="143" t="s">
        <v>262</v>
      </c>
      <c r="F1161" s="143" t="s">
        <v>71</v>
      </c>
      <c r="G1161" s="143" t="s">
        <v>5875</v>
      </c>
    </row>
    <row r="1162" spans="1:7" x14ac:dyDescent="0.25">
      <c r="A1162" s="141">
        <v>1161</v>
      </c>
      <c r="B1162" s="143" t="s">
        <v>6862</v>
      </c>
      <c r="C1162" s="143" t="s">
        <v>6863</v>
      </c>
      <c r="D1162" s="143" t="s">
        <v>119</v>
      </c>
      <c r="E1162" s="143" t="s">
        <v>5897</v>
      </c>
      <c r="F1162" s="143" t="s">
        <v>71</v>
      </c>
      <c r="G1162" s="143" t="s">
        <v>11062</v>
      </c>
    </row>
    <row r="1163" spans="1:7" x14ac:dyDescent="0.25">
      <c r="A1163" s="141">
        <v>1162</v>
      </c>
      <c r="B1163" s="143" t="s">
        <v>1110</v>
      </c>
      <c r="C1163" s="143" t="s">
        <v>1111</v>
      </c>
      <c r="D1163" s="143" t="s">
        <v>74</v>
      </c>
      <c r="E1163" s="143" t="s">
        <v>145</v>
      </c>
      <c r="F1163" s="143" t="s">
        <v>71</v>
      </c>
      <c r="G1163" s="143" t="s">
        <v>5875</v>
      </c>
    </row>
    <row r="1164" spans="1:7" x14ac:dyDescent="0.25">
      <c r="A1164" s="141">
        <v>1163</v>
      </c>
      <c r="B1164" s="143" t="s">
        <v>6864</v>
      </c>
      <c r="C1164" s="143" t="s">
        <v>6865</v>
      </c>
      <c r="D1164" s="143" t="s">
        <v>91</v>
      </c>
      <c r="E1164" s="143" t="s">
        <v>212</v>
      </c>
      <c r="F1164" s="143" t="s">
        <v>71</v>
      </c>
      <c r="G1164" s="143" t="s">
        <v>11062</v>
      </c>
    </row>
    <row r="1165" spans="1:7" x14ac:dyDescent="0.25">
      <c r="A1165" s="141">
        <v>1164</v>
      </c>
      <c r="B1165" s="143" t="s">
        <v>6866</v>
      </c>
      <c r="C1165" s="143" t="s">
        <v>6867</v>
      </c>
      <c r="D1165" s="143" t="s">
        <v>69</v>
      </c>
      <c r="E1165" s="143" t="s">
        <v>321</v>
      </c>
      <c r="F1165" s="143" t="s">
        <v>71</v>
      </c>
      <c r="G1165" s="143" t="s">
        <v>11062</v>
      </c>
    </row>
    <row r="1166" spans="1:7" x14ac:dyDescent="0.25">
      <c r="A1166" s="141">
        <v>1165</v>
      </c>
      <c r="B1166" s="143" t="s">
        <v>12355</v>
      </c>
      <c r="C1166" s="143" t="s">
        <v>12356</v>
      </c>
      <c r="D1166" s="143" t="s">
        <v>91</v>
      </c>
      <c r="E1166" s="143" t="s">
        <v>110</v>
      </c>
      <c r="F1166" s="143" t="s">
        <v>71</v>
      </c>
      <c r="G1166" s="143" t="s">
        <v>5875</v>
      </c>
    </row>
    <row r="1167" spans="1:7" x14ac:dyDescent="0.25">
      <c r="A1167" s="141">
        <v>1166</v>
      </c>
      <c r="B1167" s="143" t="s">
        <v>1112</v>
      </c>
      <c r="C1167" s="143" t="s">
        <v>1113</v>
      </c>
      <c r="D1167" s="143" t="s">
        <v>95</v>
      </c>
      <c r="E1167" s="143" t="s">
        <v>702</v>
      </c>
      <c r="F1167" s="143" t="s">
        <v>71</v>
      </c>
      <c r="G1167" s="143" t="s">
        <v>5875</v>
      </c>
    </row>
    <row r="1168" spans="1:7" x14ac:dyDescent="0.25">
      <c r="A1168" s="141">
        <v>1167</v>
      </c>
      <c r="B1168" s="143" t="s">
        <v>1114</v>
      </c>
      <c r="C1168" s="143" t="s">
        <v>1115</v>
      </c>
      <c r="D1168" s="143" t="s">
        <v>91</v>
      </c>
      <c r="E1168" s="143" t="s">
        <v>900</v>
      </c>
      <c r="F1168" s="143" t="s">
        <v>71</v>
      </c>
      <c r="G1168" s="143" t="s">
        <v>5875</v>
      </c>
    </row>
    <row r="1169" spans="1:7" x14ac:dyDescent="0.25">
      <c r="A1169" s="141">
        <v>1168</v>
      </c>
      <c r="B1169" s="143" t="s">
        <v>11214</v>
      </c>
      <c r="C1169" s="143" t="s">
        <v>11215</v>
      </c>
      <c r="D1169" s="143" t="s">
        <v>91</v>
      </c>
      <c r="E1169" s="143" t="s">
        <v>227</v>
      </c>
      <c r="F1169" s="143" t="s">
        <v>71</v>
      </c>
      <c r="G1169" s="143" t="s">
        <v>11955</v>
      </c>
    </row>
    <row r="1170" spans="1:7" x14ac:dyDescent="0.25">
      <c r="A1170" s="141">
        <v>1169</v>
      </c>
      <c r="B1170" s="143" t="s">
        <v>6868</v>
      </c>
      <c r="C1170" s="143" t="s">
        <v>6869</v>
      </c>
      <c r="D1170" s="143" t="s">
        <v>91</v>
      </c>
      <c r="E1170" s="143" t="s">
        <v>92</v>
      </c>
      <c r="F1170" s="143" t="s">
        <v>71</v>
      </c>
      <c r="G1170" s="143" t="s">
        <v>11062</v>
      </c>
    </row>
    <row r="1171" spans="1:7" x14ac:dyDescent="0.25">
      <c r="A1171" s="141">
        <v>1170</v>
      </c>
      <c r="B1171" s="143" t="s">
        <v>6870</v>
      </c>
      <c r="C1171" s="143" t="s">
        <v>6871</v>
      </c>
      <c r="D1171" s="143" t="s">
        <v>74</v>
      </c>
      <c r="E1171" s="143" t="s">
        <v>317</v>
      </c>
      <c r="F1171" s="143" t="s">
        <v>71</v>
      </c>
      <c r="G1171" s="143" t="s">
        <v>11062</v>
      </c>
    </row>
    <row r="1172" spans="1:7" x14ac:dyDescent="0.25">
      <c r="A1172" s="141">
        <v>1171</v>
      </c>
      <c r="B1172" s="143" t="s">
        <v>6872</v>
      </c>
      <c r="C1172" s="143" t="s">
        <v>6873</v>
      </c>
      <c r="D1172" s="143" t="s">
        <v>188</v>
      </c>
      <c r="E1172" s="143" t="s">
        <v>234</v>
      </c>
      <c r="F1172" s="143" t="s">
        <v>71</v>
      </c>
      <c r="G1172" s="143" t="s">
        <v>11062</v>
      </c>
    </row>
    <row r="1173" spans="1:7" x14ac:dyDescent="0.25">
      <c r="A1173" s="141">
        <v>1172</v>
      </c>
      <c r="B1173" s="143" t="s">
        <v>12357</v>
      </c>
      <c r="C1173" s="143" t="s">
        <v>12358</v>
      </c>
      <c r="D1173" s="143" t="s">
        <v>91</v>
      </c>
      <c r="E1173" s="143" t="s">
        <v>116</v>
      </c>
      <c r="F1173" s="143" t="s">
        <v>71</v>
      </c>
      <c r="G1173" s="143" t="s">
        <v>5875</v>
      </c>
    </row>
    <row r="1174" spans="1:7" x14ac:dyDescent="0.25">
      <c r="A1174" s="141">
        <v>1173</v>
      </c>
      <c r="B1174" s="143" t="s">
        <v>1116</v>
      </c>
      <c r="C1174" s="143" t="s">
        <v>1117</v>
      </c>
      <c r="D1174" s="143" t="s">
        <v>91</v>
      </c>
      <c r="E1174" s="143" t="s">
        <v>132</v>
      </c>
      <c r="F1174" s="143" t="s">
        <v>71</v>
      </c>
      <c r="G1174" s="143" t="s">
        <v>5875</v>
      </c>
    </row>
    <row r="1175" spans="1:7" x14ac:dyDescent="0.25">
      <c r="A1175" s="141">
        <v>1174</v>
      </c>
      <c r="B1175" s="143" t="s">
        <v>1118</v>
      </c>
      <c r="C1175" s="143" t="s">
        <v>1119</v>
      </c>
      <c r="D1175" s="143" t="s">
        <v>74</v>
      </c>
      <c r="E1175" s="143" t="s">
        <v>87</v>
      </c>
      <c r="F1175" s="143" t="s">
        <v>71</v>
      </c>
      <c r="G1175" s="143" t="s">
        <v>5875</v>
      </c>
    </row>
    <row r="1176" spans="1:7" x14ac:dyDescent="0.25">
      <c r="A1176" s="141">
        <v>1175</v>
      </c>
      <c r="B1176" s="143" t="s">
        <v>6874</v>
      </c>
      <c r="C1176" s="143" t="s">
        <v>6875</v>
      </c>
      <c r="D1176" s="143" t="s">
        <v>69</v>
      </c>
      <c r="E1176" s="143" t="s">
        <v>321</v>
      </c>
      <c r="F1176" s="143" t="s">
        <v>71</v>
      </c>
      <c r="G1176" s="143" t="s">
        <v>11062</v>
      </c>
    </row>
    <row r="1177" spans="1:7" x14ac:dyDescent="0.25">
      <c r="A1177" s="141">
        <v>1176</v>
      </c>
      <c r="B1177" s="143" t="s">
        <v>6876</v>
      </c>
      <c r="C1177" s="143" t="s">
        <v>6877</v>
      </c>
      <c r="D1177" s="143" t="s">
        <v>119</v>
      </c>
      <c r="E1177" s="143" t="s">
        <v>278</v>
      </c>
      <c r="F1177" s="143" t="s">
        <v>71</v>
      </c>
      <c r="G1177" s="143" t="s">
        <v>11062</v>
      </c>
    </row>
    <row r="1178" spans="1:7" x14ac:dyDescent="0.25">
      <c r="A1178" s="141">
        <v>1177</v>
      </c>
      <c r="B1178" s="143" t="s">
        <v>1120</v>
      </c>
      <c r="C1178" s="143" t="s">
        <v>1121</v>
      </c>
      <c r="D1178" s="143" t="s">
        <v>69</v>
      </c>
      <c r="E1178" s="143" t="s">
        <v>675</v>
      </c>
      <c r="F1178" s="143" t="s">
        <v>88</v>
      </c>
      <c r="G1178" s="143" t="s">
        <v>5875</v>
      </c>
    </row>
    <row r="1179" spans="1:7" x14ac:dyDescent="0.25">
      <c r="A1179" s="141">
        <v>1178</v>
      </c>
      <c r="B1179" s="143" t="s">
        <v>6878</v>
      </c>
      <c r="C1179" s="143" t="s">
        <v>6879</v>
      </c>
      <c r="D1179" s="143" t="s">
        <v>119</v>
      </c>
      <c r="E1179" s="143" t="s">
        <v>1245</v>
      </c>
      <c r="F1179" s="143" t="s">
        <v>71</v>
      </c>
      <c r="G1179" s="143" t="s">
        <v>11062</v>
      </c>
    </row>
    <row r="1180" spans="1:7" x14ac:dyDescent="0.25">
      <c r="A1180" s="141">
        <v>1179</v>
      </c>
      <c r="B1180" s="143" t="s">
        <v>12359</v>
      </c>
      <c r="C1180" s="143" t="s">
        <v>12360</v>
      </c>
      <c r="D1180" s="143" t="s">
        <v>103</v>
      </c>
      <c r="E1180" s="143" t="s">
        <v>410</v>
      </c>
      <c r="F1180" s="143" t="s">
        <v>71</v>
      </c>
      <c r="G1180" s="143" t="s">
        <v>5875</v>
      </c>
    </row>
    <row r="1181" spans="1:7" x14ac:dyDescent="0.25">
      <c r="A1181" s="141">
        <v>1180</v>
      </c>
      <c r="B1181" s="143" t="s">
        <v>6880</v>
      </c>
      <c r="C1181" s="143" t="s">
        <v>6881</v>
      </c>
      <c r="D1181" s="143" t="s">
        <v>78</v>
      </c>
      <c r="E1181" s="143" t="s">
        <v>1633</v>
      </c>
      <c r="F1181" s="143" t="s">
        <v>71</v>
      </c>
      <c r="G1181" s="143" t="s">
        <v>11062</v>
      </c>
    </row>
    <row r="1182" spans="1:7" x14ac:dyDescent="0.25">
      <c r="A1182" s="141">
        <v>1181</v>
      </c>
      <c r="B1182" s="143" t="s">
        <v>1122</v>
      </c>
      <c r="C1182" s="143" t="s">
        <v>1123</v>
      </c>
      <c r="D1182" s="143" t="s">
        <v>103</v>
      </c>
      <c r="E1182" s="143" t="s">
        <v>410</v>
      </c>
      <c r="F1182" s="143" t="s">
        <v>71</v>
      </c>
      <c r="G1182" s="143" t="s">
        <v>5875</v>
      </c>
    </row>
    <row r="1183" spans="1:7" x14ac:dyDescent="0.25">
      <c r="A1183" s="141">
        <v>1182</v>
      </c>
      <c r="B1183" s="143" t="s">
        <v>6882</v>
      </c>
      <c r="C1183" s="143" t="s">
        <v>6883</v>
      </c>
      <c r="D1183" s="143" t="s">
        <v>69</v>
      </c>
      <c r="E1183" s="143" t="s">
        <v>352</v>
      </c>
      <c r="F1183" s="143" t="s">
        <v>71</v>
      </c>
      <c r="G1183" s="143" t="s">
        <v>11062</v>
      </c>
    </row>
    <row r="1184" spans="1:7" x14ac:dyDescent="0.25">
      <c r="A1184" s="141">
        <v>1183</v>
      </c>
      <c r="B1184" s="143" t="s">
        <v>6884</v>
      </c>
      <c r="C1184" s="143" t="s">
        <v>6885</v>
      </c>
      <c r="D1184" s="143" t="s">
        <v>95</v>
      </c>
      <c r="E1184" s="143" t="s">
        <v>1396</v>
      </c>
      <c r="F1184" s="143" t="s">
        <v>1022</v>
      </c>
      <c r="G1184" s="143" t="s">
        <v>11062</v>
      </c>
    </row>
    <row r="1185" spans="1:7" x14ac:dyDescent="0.25">
      <c r="A1185" s="141">
        <v>1184</v>
      </c>
      <c r="B1185" s="143" t="s">
        <v>1124</v>
      </c>
      <c r="C1185" s="143" t="s">
        <v>1125</v>
      </c>
      <c r="D1185" s="143" t="s">
        <v>960</v>
      </c>
      <c r="E1185" s="143" t="s">
        <v>960</v>
      </c>
      <c r="F1185" s="143" t="s">
        <v>71</v>
      </c>
      <c r="G1185" s="143" t="s">
        <v>5875</v>
      </c>
    </row>
    <row r="1186" spans="1:7" x14ac:dyDescent="0.25">
      <c r="A1186" s="141">
        <v>1185</v>
      </c>
      <c r="B1186" s="143" t="s">
        <v>12361</v>
      </c>
      <c r="C1186" s="143" t="s">
        <v>12362</v>
      </c>
      <c r="D1186" s="143" t="s">
        <v>91</v>
      </c>
      <c r="E1186" s="143" t="s">
        <v>181</v>
      </c>
      <c r="F1186" s="143" t="s">
        <v>71</v>
      </c>
      <c r="G1186" s="143" t="s">
        <v>5875</v>
      </c>
    </row>
    <row r="1187" spans="1:7" x14ac:dyDescent="0.25">
      <c r="A1187" s="141">
        <v>1186</v>
      </c>
      <c r="B1187" s="143" t="s">
        <v>1126</v>
      </c>
      <c r="C1187" s="143" t="s">
        <v>1127</v>
      </c>
      <c r="D1187" s="143" t="s">
        <v>91</v>
      </c>
      <c r="E1187" s="143" t="s">
        <v>546</v>
      </c>
      <c r="F1187" s="143" t="s">
        <v>88</v>
      </c>
      <c r="G1187" s="143" t="s">
        <v>5875</v>
      </c>
    </row>
    <row r="1188" spans="1:7" x14ac:dyDescent="0.25">
      <c r="A1188" s="141">
        <v>1187</v>
      </c>
      <c r="B1188" s="143" t="s">
        <v>47</v>
      </c>
      <c r="C1188" s="143" t="s">
        <v>1128</v>
      </c>
      <c r="D1188" s="143" t="s">
        <v>91</v>
      </c>
      <c r="E1188" s="143" t="s">
        <v>955</v>
      </c>
      <c r="F1188" s="143" t="s">
        <v>71</v>
      </c>
      <c r="G1188" s="143" t="s">
        <v>5875</v>
      </c>
    </row>
    <row r="1189" spans="1:7" x14ac:dyDescent="0.25">
      <c r="A1189" s="141">
        <v>1188</v>
      </c>
      <c r="B1189" s="143" t="s">
        <v>1129</v>
      </c>
      <c r="C1189" s="143" t="s">
        <v>1130</v>
      </c>
      <c r="D1189" s="143" t="s">
        <v>74</v>
      </c>
      <c r="E1189" s="143" t="s">
        <v>301</v>
      </c>
      <c r="F1189" s="143" t="s">
        <v>71</v>
      </c>
      <c r="G1189" s="143" t="s">
        <v>5875</v>
      </c>
    </row>
    <row r="1190" spans="1:7" x14ac:dyDescent="0.25">
      <c r="A1190" s="141">
        <v>1189</v>
      </c>
      <c r="B1190" s="143" t="s">
        <v>6886</v>
      </c>
      <c r="C1190" s="143" t="s">
        <v>6887</v>
      </c>
      <c r="D1190" s="143" t="s">
        <v>95</v>
      </c>
      <c r="E1190" s="143" t="s">
        <v>224</v>
      </c>
      <c r="F1190" s="143" t="s">
        <v>71</v>
      </c>
      <c r="G1190" s="143" t="s">
        <v>11062</v>
      </c>
    </row>
    <row r="1191" spans="1:7" x14ac:dyDescent="0.25">
      <c r="A1191" s="141">
        <v>1190</v>
      </c>
      <c r="B1191" s="143" t="s">
        <v>6888</v>
      </c>
      <c r="C1191" s="143" t="s">
        <v>6889</v>
      </c>
      <c r="D1191" s="143" t="s">
        <v>78</v>
      </c>
      <c r="E1191" s="143" t="s">
        <v>848</v>
      </c>
      <c r="F1191" s="143" t="s">
        <v>71</v>
      </c>
      <c r="G1191" s="143" t="s">
        <v>11062</v>
      </c>
    </row>
    <row r="1192" spans="1:7" x14ac:dyDescent="0.25">
      <c r="A1192" s="141">
        <v>1191</v>
      </c>
      <c r="B1192" s="143" t="s">
        <v>1131</v>
      </c>
      <c r="C1192" s="143" t="s">
        <v>12363</v>
      </c>
      <c r="D1192" s="143" t="s">
        <v>91</v>
      </c>
      <c r="E1192" s="143" t="s">
        <v>181</v>
      </c>
      <c r="F1192" s="143" t="s">
        <v>71</v>
      </c>
      <c r="G1192" s="143" t="s">
        <v>5875</v>
      </c>
    </row>
    <row r="1193" spans="1:7" x14ac:dyDescent="0.25">
      <c r="A1193" s="141">
        <v>1192</v>
      </c>
      <c r="B1193" s="143" t="s">
        <v>6890</v>
      </c>
      <c r="C1193" s="143" t="s">
        <v>6891</v>
      </c>
      <c r="D1193" s="143" t="s">
        <v>91</v>
      </c>
      <c r="E1193" s="143" t="s">
        <v>3051</v>
      </c>
      <c r="F1193" s="143" t="s">
        <v>71</v>
      </c>
      <c r="G1193" s="143" t="s">
        <v>11062</v>
      </c>
    </row>
    <row r="1194" spans="1:7" x14ac:dyDescent="0.25">
      <c r="A1194" s="141">
        <v>1193</v>
      </c>
      <c r="B1194" s="143" t="s">
        <v>6892</v>
      </c>
      <c r="C1194" s="143" t="s">
        <v>6893</v>
      </c>
      <c r="D1194" s="143" t="s">
        <v>119</v>
      </c>
      <c r="E1194" s="143" t="s">
        <v>148</v>
      </c>
      <c r="F1194" s="143" t="s">
        <v>142</v>
      </c>
      <c r="G1194" s="143" t="s">
        <v>11062</v>
      </c>
    </row>
    <row r="1195" spans="1:7" x14ac:dyDescent="0.25">
      <c r="A1195" s="141">
        <v>1194</v>
      </c>
      <c r="B1195" s="143" t="s">
        <v>1132</v>
      </c>
      <c r="C1195" s="143" t="s">
        <v>12364</v>
      </c>
      <c r="D1195" s="143" t="s">
        <v>91</v>
      </c>
      <c r="E1195" s="143" t="s">
        <v>181</v>
      </c>
      <c r="F1195" s="143" t="s">
        <v>71</v>
      </c>
      <c r="G1195" s="143" t="s">
        <v>5875</v>
      </c>
    </row>
    <row r="1196" spans="1:7" x14ac:dyDescent="0.25">
      <c r="A1196" s="141">
        <v>1195</v>
      </c>
      <c r="B1196" s="143" t="s">
        <v>6894</v>
      </c>
      <c r="C1196" s="143" t="s">
        <v>6895</v>
      </c>
      <c r="D1196" s="143" t="s">
        <v>91</v>
      </c>
      <c r="E1196" s="143" t="s">
        <v>576</v>
      </c>
      <c r="F1196" s="143" t="s">
        <v>71</v>
      </c>
      <c r="G1196" s="143" t="s">
        <v>11062</v>
      </c>
    </row>
    <row r="1197" spans="1:7" x14ac:dyDescent="0.25">
      <c r="A1197" s="141">
        <v>1196</v>
      </c>
      <c r="B1197" s="143" t="s">
        <v>11216</v>
      </c>
      <c r="C1197" s="143" t="s">
        <v>11217</v>
      </c>
      <c r="D1197" s="143" t="s">
        <v>103</v>
      </c>
      <c r="E1197" s="143" t="s">
        <v>662</v>
      </c>
      <c r="F1197" s="143" t="s">
        <v>142</v>
      </c>
      <c r="G1197" s="143" t="s">
        <v>11955</v>
      </c>
    </row>
    <row r="1198" spans="1:7" x14ac:dyDescent="0.25">
      <c r="A1198" s="141">
        <v>1197</v>
      </c>
      <c r="B1198" s="143" t="s">
        <v>1133</v>
      </c>
      <c r="C1198" s="143" t="s">
        <v>1134</v>
      </c>
      <c r="D1198" s="143" t="s">
        <v>78</v>
      </c>
      <c r="E1198" s="143" t="s">
        <v>717</v>
      </c>
      <c r="F1198" s="143" t="s">
        <v>71</v>
      </c>
      <c r="G1198" s="143" t="s">
        <v>5875</v>
      </c>
    </row>
    <row r="1199" spans="1:7" x14ac:dyDescent="0.25">
      <c r="A1199" s="141">
        <v>1198</v>
      </c>
      <c r="B1199" s="143" t="s">
        <v>1135</v>
      </c>
      <c r="C1199" s="143" t="s">
        <v>1136</v>
      </c>
      <c r="D1199" s="143" t="s">
        <v>95</v>
      </c>
      <c r="E1199" s="143" t="s">
        <v>387</v>
      </c>
      <c r="F1199" s="143" t="s">
        <v>71</v>
      </c>
      <c r="G1199" s="143" t="s">
        <v>5875</v>
      </c>
    </row>
    <row r="1200" spans="1:7" x14ac:dyDescent="0.25">
      <c r="A1200" s="141">
        <v>1199</v>
      </c>
      <c r="B1200" s="143" t="s">
        <v>1137</v>
      </c>
      <c r="C1200" s="143" t="s">
        <v>1138</v>
      </c>
      <c r="D1200" s="143" t="s">
        <v>91</v>
      </c>
      <c r="E1200" s="143" t="s">
        <v>139</v>
      </c>
      <c r="F1200" s="143" t="s">
        <v>71</v>
      </c>
      <c r="G1200" s="143" t="s">
        <v>5875</v>
      </c>
    </row>
    <row r="1201" spans="1:7" x14ac:dyDescent="0.25">
      <c r="A1201" s="141">
        <v>1200</v>
      </c>
      <c r="B1201" s="143" t="s">
        <v>6896</v>
      </c>
      <c r="C1201" s="143" t="s">
        <v>6897</v>
      </c>
      <c r="D1201" s="143" t="s">
        <v>78</v>
      </c>
      <c r="E1201" s="143" t="s">
        <v>998</v>
      </c>
      <c r="F1201" s="143" t="s">
        <v>71</v>
      </c>
      <c r="G1201" s="143" t="s">
        <v>11062</v>
      </c>
    </row>
    <row r="1202" spans="1:7" x14ac:dyDescent="0.25">
      <c r="A1202" s="141">
        <v>1201</v>
      </c>
      <c r="B1202" s="143" t="s">
        <v>1139</v>
      </c>
      <c r="C1202" s="143" t="s">
        <v>1140</v>
      </c>
      <c r="D1202" s="143" t="s">
        <v>69</v>
      </c>
      <c r="E1202" s="143" t="s">
        <v>1141</v>
      </c>
      <c r="F1202" s="143" t="s">
        <v>71</v>
      </c>
      <c r="G1202" s="143" t="s">
        <v>5875</v>
      </c>
    </row>
    <row r="1203" spans="1:7" x14ac:dyDescent="0.25">
      <c r="A1203" s="141">
        <v>1202</v>
      </c>
      <c r="B1203" s="143" t="s">
        <v>13817</v>
      </c>
      <c r="C1203" s="143" t="s">
        <v>13818</v>
      </c>
      <c r="D1203" s="143" t="s">
        <v>74</v>
      </c>
      <c r="E1203" s="143" t="s">
        <v>87</v>
      </c>
      <c r="F1203" s="143" t="s">
        <v>71</v>
      </c>
      <c r="G1203" s="143" t="s">
        <v>5875</v>
      </c>
    </row>
    <row r="1204" spans="1:7" x14ac:dyDescent="0.25">
      <c r="A1204" s="141">
        <v>1203</v>
      </c>
      <c r="B1204" s="143" t="s">
        <v>6898</v>
      </c>
      <c r="C1204" s="143" t="s">
        <v>6899</v>
      </c>
      <c r="D1204" s="143" t="s">
        <v>78</v>
      </c>
      <c r="E1204" s="143" t="s">
        <v>1099</v>
      </c>
      <c r="F1204" s="143" t="s">
        <v>71</v>
      </c>
      <c r="G1204" s="143" t="s">
        <v>11062</v>
      </c>
    </row>
    <row r="1205" spans="1:7" x14ac:dyDescent="0.25">
      <c r="A1205" s="141">
        <v>1204</v>
      </c>
      <c r="B1205" s="143" t="s">
        <v>1142</v>
      </c>
      <c r="C1205" s="143" t="s">
        <v>1143</v>
      </c>
      <c r="D1205" s="143" t="s">
        <v>78</v>
      </c>
      <c r="E1205" s="143" t="s">
        <v>1144</v>
      </c>
      <c r="F1205" s="143" t="s">
        <v>142</v>
      </c>
      <c r="G1205" s="143" t="s">
        <v>5875</v>
      </c>
    </row>
    <row r="1206" spans="1:7" x14ac:dyDescent="0.25">
      <c r="A1206" s="141">
        <v>1205</v>
      </c>
      <c r="B1206" s="143" t="s">
        <v>1145</v>
      </c>
      <c r="C1206" s="143" t="s">
        <v>1146</v>
      </c>
      <c r="D1206" s="143" t="s">
        <v>119</v>
      </c>
      <c r="E1206" s="143" t="s">
        <v>148</v>
      </c>
      <c r="F1206" s="143" t="s">
        <v>71</v>
      </c>
      <c r="G1206" s="143" t="s">
        <v>5875</v>
      </c>
    </row>
    <row r="1207" spans="1:7" x14ac:dyDescent="0.25">
      <c r="A1207" s="141">
        <v>1206</v>
      </c>
      <c r="B1207" s="143" t="s">
        <v>1147</v>
      </c>
      <c r="C1207" s="143" t="s">
        <v>1148</v>
      </c>
      <c r="D1207" s="143" t="s">
        <v>91</v>
      </c>
      <c r="E1207" s="143" t="s">
        <v>220</v>
      </c>
      <c r="F1207" s="143" t="s">
        <v>71</v>
      </c>
      <c r="G1207" s="143" t="s">
        <v>5875</v>
      </c>
    </row>
    <row r="1208" spans="1:7" x14ac:dyDescent="0.25">
      <c r="A1208" s="141">
        <v>1207</v>
      </c>
      <c r="B1208" s="143" t="s">
        <v>1149</v>
      </c>
      <c r="C1208" s="143" t="s">
        <v>1150</v>
      </c>
      <c r="D1208" s="143" t="s">
        <v>74</v>
      </c>
      <c r="E1208" s="143" t="s">
        <v>247</v>
      </c>
      <c r="F1208" s="143" t="s">
        <v>71</v>
      </c>
      <c r="G1208" s="143" t="s">
        <v>5875</v>
      </c>
    </row>
    <row r="1209" spans="1:7" x14ac:dyDescent="0.25">
      <c r="A1209" s="141">
        <v>1208</v>
      </c>
      <c r="B1209" s="143" t="s">
        <v>6900</v>
      </c>
      <c r="C1209" s="143" t="s">
        <v>6901</v>
      </c>
      <c r="D1209" s="143" t="s">
        <v>78</v>
      </c>
      <c r="E1209" s="143" t="s">
        <v>199</v>
      </c>
      <c r="F1209" s="143" t="s">
        <v>71</v>
      </c>
      <c r="G1209" s="143" t="s">
        <v>11062</v>
      </c>
    </row>
    <row r="1210" spans="1:7" x14ac:dyDescent="0.25">
      <c r="A1210" s="141">
        <v>1209</v>
      </c>
      <c r="B1210" s="143" t="s">
        <v>6902</v>
      </c>
      <c r="C1210" s="143" t="s">
        <v>6903</v>
      </c>
      <c r="D1210" s="143" t="s">
        <v>69</v>
      </c>
      <c r="E1210" s="143" t="s">
        <v>321</v>
      </c>
      <c r="F1210" s="143" t="s">
        <v>71</v>
      </c>
      <c r="G1210" s="143" t="s">
        <v>11062</v>
      </c>
    </row>
    <row r="1211" spans="1:7" x14ac:dyDescent="0.25">
      <c r="A1211" s="141">
        <v>1210</v>
      </c>
      <c r="B1211" s="143" t="s">
        <v>1151</v>
      </c>
      <c r="C1211" s="143" t="s">
        <v>1152</v>
      </c>
      <c r="D1211" s="143" t="s">
        <v>188</v>
      </c>
      <c r="E1211" s="143" t="s">
        <v>189</v>
      </c>
      <c r="F1211" s="143" t="s">
        <v>71</v>
      </c>
      <c r="G1211" s="143" t="s">
        <v>5875</v>
      </c>
    </row>
    <row r="1212" spans="1:7" x14ac:dyDescent="0.25">
      <c r="A1212" s="141">
        <v>1211</v>
      </c>
      <c r="B1212" s="143" t="s">
        <v>6904</v>
      </c>
      <c r="C1212" s="143" t="s">
        <v>6905</v>
      </c>
      <c r="D1212" s="143" t="s">
        <v>91</v>
      </c>
      <c r="E1212" s="143" t="s">
        <v>979</v>
      </c>
      <c r="F1212" s="143" t="s">
        <v>71</v>
      </c>
      <c r="G1212" s="143" t="s">
        <v>11062</v>
      </c>
    </row>
    <row r="1213" spans="1:7" x14ac:dyDescent="0.25">
      <c r="A1213" s="141">
        <v>1212</v>
      </c>
      <c r="B1213" s="143" t="s">
        <v>11218</v>
      </c>
      <c r="C1213" s="143" t="s">
        <v>11219</v>
      </c>
      <c r="D1213" s="143" t="s">
        <v>103</v>
      </c>
      <c r="E1213" s="143" t="s">
        <v>1263</v>
      </c>
      <c r="F1213" s="143" t="s">
        <v>71</v>
      </c>
      <c r="G1213" s="143" t="s">
        <v>11955</v>
      </c>
    </row>
    <row r="1214" spans="1:7" x14ac:dyDescent="0.25">
      <c r="A1214" s="141">
        <v>1213</v>
      </c>
      <c r="B1214" s="143" t="s">
        <v>6906</v>
      </c>
      <c r="C1214" s="143" t="s">
        <v>6907</v>
      </c>
      <c r="D1214" s="143" t="s">
        <v>69</v>
      </c>
      <c r="E1214" s="143" t="s">
        <v>321</v>
      </c>
      <c r="F1214" s="143" t="s">
        <v>71</v>
      </c>
      <c r="G1214" s="143" t="s">
        <v>11062</v>
      </c>
    </row>
    <row r="1215" spans="1:7" x14ac:dyDescent="0.25">
      <c r="A1215" s="141">
        <v>1214</v>
      </c>
      <c r="B1215" s="143" t="s">
        <v>1153</v>
      </c>
      <c r="C1215" s="143" t="s">
        <v>1154</v>
      </c>
      <c r="D1215" s="143" t="s">
        <v>91</v>
      </c>
      <c r="E1215" s="143" t="s">
        <v>139</v>
      </c>
      <c r="F1215" s="143" t="s">
        <v>71</v>
      </c>
      <c r="G1215" s="143" t="s">
        <v>5875</v>
      </c>
    </row>
    <row r="1216" spans="1:7" x14ac:dyDescent="0.25">
      <c r="A1216" s="141">
        <v>1215</v>
      </c>
      <c r="B1216" s="143" t="s">
        <v>1155</v>
      </c>
      <c r="C1216" s="143" t="s">
        <v>1156</v>
      </c>
      <c r="D1216" s="143" t="s">
        <v>91</v>
      </c>
      <c r="E1216" s="143" t="s">
        <v>135</v>
      </c>
      <c r="F1216" s="143" t="s">
        <v>71</v>
      </c>
      <c r="G1216" s="143" t="s">
        <v>5875</v>
      </c>
    </row>
    <row r="1217" spans="1:7" x14ac:dyDescent="0.25">
      <c r="A1217" s="141">
        <v>1216</v>
      </c>
      <c r="B1217" s="143" t="s">
        <v>6908</v>
      </c>
      <c r="C1217" s="143" t="s">
        <v>6909</v>
      </c>
      <c r="D1217" s="143" t="s">
        <v>91</v>
      </c>
      <c r="E1217" s="143" t="s">
        <v>955</v>
      </c>
      <c r="F1217" s="143" t="s">
        <v>71</v>
      </c>
      <c r="G1217" s="143" t="s">
        <v>11062</v>
      </c>
    </row>
    <row r="1218" spans="1:7" x14ac:dyDescent="0.25">
      <c r="A1218" s="141">
        <v>1217</v>
      </c>
      <c r="B1218" s="143" t="s">
        <v>12365</v>
      </c>
      <c r="C1218" s="143" t="s">
        <v>12366</v>
      </c>
      <c r="D1218" s="143" t="s">
        <v>78</v>
      </c>
      <c r="E1218" s="143" t="s">
        <v>365</v>
      </c>
      <c r="F1218" s="143" t="s">
        <v>71</v>
      </c>
      <c r="G1218" s="143" t="s">
        <v>11955</v>
      </c>
    </row>
    <row r="1219" spans="1:7" x14ac:dyDescent="0.25">
      <c r="A1219" s="141">
        <v>1218</v>
      </c>
      <c r="B1219" s="143" t="s">
        <v>6910</v>
      </c>
      <c r="C1219" s="143" t="s">
        <v>6911</v>
      </c>
      <c r="D1219" s="143" t="s">
        <v>91</v>
      </c>
      <c r="E1219" s="143" t="s">
        <v>979</v>
      </c>
      <c r="F1219" s="143" t="s">
        <v>71</v>
      </c>
      <c r="G1219" s="143" t="s">
        <v>11062</v>
      </c>
    </row>
    <row r="1220" spans="1:7" x14ac:dyDescent="0.25">
      <c r="A1220" s="141">
        <v>1219</v>
      </c>
      <c r="B1220" s="143" t="s">
        <v>6912</v>
      </c>
      <c r="C1220" s="143" t="s">
        <v>6913</v>
      </c>
      <c r="D1220" s="143" t="s">
        <v>91</v>
      </c>
      <c r="E1220" s="143" t="s">
        <v>979</v>
      </c>
      <c r="F1220" s="143" t="s">
        <v>71</v>
      </c>
      <c r="G1220" s="143" t="s">
        <v>11062</v>
      </c>
    </row>
    <row r="1221" spans="1:7" x14ac:dyDescent="0.25">
      <c r="A1221" s="141">
        <v>1220</v>
      </c>
      <c r="B1221" s="143" t="s">
        <v>1157</v>
      </c>
      <c r="C1221" s="143" t="s">
        <v>1158</v>
      </c>
      <c r="D1221" s="143" t="s">
        <v>119</v>
      </c>
      <c r="E1221" s="143" t="s">
        <v>209</v>
      </c>
      <c r="F1221" s="143" t="s">
        <v>71</v>
      </c>
      <c r="G1221" s="143" t="s">
        <v>5875</v>
      </c>
    </row>
    <row r="1222" spans="1:7" x14ac:dyDescent="0.25">
      <c r="A1222" s="141">
        <v>1221</v>
      </c>
      <c r="B1222" s="143" t="s">
        <v>12367</v>
      </c>
      <c r="C1222" s="143" t="s">
        <v>12368</v>
      </c>
      <c r="D1222" s="143" t="s">
        <v>91</v>
      </c>
      <c r="E1222" s="143" t="s">
        <v>181</v>
      </c>
      <c r="F1222" s="143" t="s">
        <v>71</v>
      </c>
      <c r="G1222" s="143" t="s">
        <v>5875</v>
      </c>
    </row>
    <row r="1223" spans="1:7" x14ac:dyDescent="0.25">
      <c r="A1223" s="141">
        <v>1222</v>
      </c>
      <c r="B1223" s="143" t="s">
        <v>12369</v>
      </c>
      <c r="C1223" s="143" t="s">
        <v>12370</v>
      </c>
      <c r="D1223" s="143" t="s">
        <v>78</v>
      </c>
      <c r="E1223" s="143" t="s">
        <v>1144</v>
      </c>
      <c r="F1223" s="143" t="s">
        <v>142</v>
      </c>
      <c r="G1223" s="143" t="s">
        <v>11062</v>
      </c>
    </row>
    <row r="1224" spans="1:7" x14ac:dyDescent="0.25">
      <c r="A1224" s="141">
        <v>1223</v>
      </c>
      <c r="B1224" s="143" t="s">
        <v>11220</v>
      </c>
      <c r="C1224" s="143" t="s">
        <v>11221</v>
      </c>
      <c r="D1224" s="143" t="s">
        <v>103</v>
      </c>
      <c r="E1224" s="143" t="s">
        <v>662</v>
      </c>
      <c r="F1224" s="143" t="s">
        <v>142</v>
      </c>
      <c r="G1224" s="143" t="s">
        <v>11955</v>
      </c>
    </row>
    <row r="1225" spans="1:7" x14ac:dyDescent="0.25">
      <c r="A1225" s="141">
        <v>1224</v>
      </c>
      <c r="B1225" s="143" t="s">
        <v>1159</v>
      </c>
      <c r="C1225" s="143" t="s">
        <v>1160</v>
      </c>
      <c r="D1225" s="143" t="s">
        <v>95</v>
      </c>
      <c r="E1225" s="143" t="s">
        <v>224</v>
      </c>
      <c r="F1225" s="143" t="s">
        <v>192</v>
      </c>
      <c r="G1225" s="143" t="s">
        <v>5875</v>
      </c>
    </row>
    <row r="1226" spans="1:7" x14ac:dyDescent="0.25">
      <c r="A1226" s="141">
        <v>1225</v>
      </c>
      <c r="B1226" s="143" t="s">
        <v>1161</v>
      </c>
      <c r="C1226" s="143" t="s">
        <v>1162</v>
      </c>
      <c r="D1226" s="143" t="s">
        <v>78</v>
      </c>
      <c r="E1226" s="143" t="s">
        <v>773</v>
      </c>
      <c r="F1226" s="143" t="s">
        <v>88</v>
      </c>
      <c r="G1226" s="143" t="s">
        <v>5875</v>
      </c>
    </row>
    <row r="1227" spans="1:7" x14ac:dyDescent="0.25">
      <c r="A1227" s="141">
        <v>1226</v>
      </c>
      <c r="B1227" s="143" t="s">
        <v>6914</v>
      </c>
      <c r="C1227" s="143" t="s">
        <v>6915</v>
      </c>
      <c r="D1227" s="143" t="s">
        <v>69</v>
      </c>
      <c r="E1227" s="143" t="s">
        <v>1303</v>
      </c>
      <c r="F1227" s="143" t="s">
        <v>88</v>
      </c>
      <c r="G1227" s="143" t="s">
        <v>11062</v>
      </c>
    </row>
    <row r="1228" spans="1:7" x14ac:dyDescent="0.25">
      <c r="A1228" s="141">
        <v>1227</v>
      </c>
      <c r="B1228" s="143" t="s">
        <v>12371</v>
      </c>
      <c r="C1228" s="143" t="s">
        <v>12372</v>
      </c>
      <c r="D1228" s="143" t="s">
        <v>69</v>
      </c>
      <c r="E1228" s="143" t="s">
        <v>1237</v>
      </c>
      <c r="F1228" s="143" t="s">
        <v>142</v>
      </c>
      <c r="G1228" s="143" t="s">
        <v>11062</v>
      </c>
    </row>
    <row r="1229" spans="1:7" x14ac:dyDescent="0.25">
      <c r="A1229" s="141">
        <v>1228</v>
      </c>
      <c r="B1229" s="143" t="s">
        <v>1163</v>
      </c>
      <c r="C1229" s="143" t="s">
        <v>1164</v>
      </c>
      <c r="D1229" s="143" t="s">
        <v>78</v>
      </c>
      <c r="E1229" s="143" t="s">
        <v>1165</v>
      </c>
      <c r="F1229" s="143" t="s">
        <v>71</v>
      </c>
      <c r="G1229" s="143" t="s">
        <v>5875</v>
      </c>
    </row>
    <row r="1230" spans="1:7" x14ac:dyDescent="0.25">
      <c r="A1230" s="141">
        <v>1229</v>
      </c>
      <c r="B1230" s="143" t="s">
        <v>1166</v>
      </c>
      <c r="C1230" s="143" t="s">
        <v>12373</v>
      </c>
      <c r="D1230" s="143" t="s">
        <v>188</v>
      </c>
      <c r="E1230" s="143" t="s">
        <v>202</v>
      </c>
      <c r="F1230" s="143" t="s">
        <v>71</v>
      </c>
      <c r="G1230" s="143" t="s">
        <v>5875</v>
      </c>
    </row>
    <row r="1231" spans="1:7" x14ac:dyDescent="0.25">
      <c r="A1231" s="141">
        <v>1230</v>
      </c>
      <c r="B1231" s="143" t="s">
        <v>6916</v>
      </c>
      <c r="C1231" s="143" t="s">
        <v>6917</v>
      </c>
      <c r="D1231" s="143" t="s">
        <v>69</v>
      </c>
      <c r="E1231" s="143" t="s">
        <v>402</v>
      </c>
      <c r="F1231" s="143" t="s">
        <v>71</v>
      </c>
      <c r="G1231" s="143" t="s">
        <v>11062</v>
      </c>
    </row>
    <row r="1232" spans="1:7" x14ac:dyDescent="0.25">
      <c r="A1232" s="141">
        <v>1231</v>
      </c>
      <c r="B1232" s="143" t="s">
        <v>6918</v>
      </c>
      <c r="C1232" s="143" t="s">
        <v>12374</v>
      </c>
      <c r="D1232" s="143" t="s">
        <v>119</v>
      </c>
      <c r="E1232" s="143" t="s">
        <v>1245</v>
      </c>
      <c r="F1232" s="143" t="s">
        <v>71</v>
      </c>
      <c r="G1232" s="143" t="s">
        <v>11062</v>
      </c>
    </row>
    <row r="1233" spans="1:7" x14ac:dyDescent="0.25">
      <c r="A1233" s="141">
        <v>1232</v>
      </c>
      <c r="B1233" s="143" t="s">
        <v>1167</v>
      </c>
      <c r="C1233" s="143" t="s">
        <v>12375</v>
      </c>
      <c r="D1233" s="143" t="s">
        <v>91</v>
      </c>
      <c r="E1233" s="143" t="s">
        <v>219</v>
      </c>
      <c r="F1233" s="143" t="s">
        <v>71</v>
      </c>
      <c r="G1233" s="143" t="s">
        <v>5875</v>
      </c>
    </row>
    <row r="1234" spans="1:7" x14ac:dyDescent="0.25">
      <c r="A1234" s="141">
        <v>1233</v>
      </c>
      <c r="B1234" s="143" t="s">
        <v>1168</v>
      </c>
      <c r="C1234" s="143" t="s">
        <v>12376</v>
      </c>
      <c r="D1234" s="143" t="s">
        <v>188</v>
      </c>
      <c r="E1234" s="143" t="s">
        <v>189</v>
      </c>
      <c r="F1234" s="143" t="s">
        <v>71</v>
      </c>
      <c r="G1234" s="143" t="s">
        <v>5875</v>
      </c>
    </row>
    <row r="1235" spans="1:7" x14ac:dyDescent="0.25">
      <c r="A1235" s="141">
        <v>1234</v>
      </c>
      <c r="B1235" s="143" t="s">
        <v>1169</v>
      </c>
      <c r="C1235" s="143" t="s">
        <v>1170</v>
      </c>
      <c r="D1235" s="143" t="s">
        <v>74</v>
      </c>
      <c r="E1235" s="143" t="s">
        <v>390</v>
      </c>
      <c r="F1235" s="143" t="s">
        <v>88</v>
      </c>
      <c r="G1235" s="143" t="s">
        <v>5875</v>
      </c>
    </row>
    <row r="1236" spans="1:7" x14ac:dyDescent="0.25">
      <c r="A1236" s="141">
        <v>1235</v>
      </c>
      <c r="B1236" s="143" t="s">
        <v>6919</v>
      </c>
      <c r="C1236" s="143" t="s">
        <v>6920</v>
      </c>
      <c r="D1236" s="143" t="s">
        <v>69</v>
      </c>
      <c r="E1236" s="143" t="s">
        <v>5349</v>
      </c>
      <c r="F1236" s="143" t="s">
        <v>71</v>
      </c>
      <c r="G1236" s="143" t="s">
        <v>11062</v>
      </c>
    </row>
    <row r="1237" spans="1:7" x14ac:dyDescent="0.25">
      <c r="A1237" s="141">
        <v>1236</v>
      </c>
      <c r="B1237" s="143" t="s">
        <v>12377</v>
      </c>
      <c r="C1237" s="143" t="s">
        <v>12378</v>
      </c>
      <c r="D1237" s="143" t="s">
        <v>78</v>
      </c>
      <c r="E1237" s="143" t="s">
        <v>4906</v>
      </c>
      <c r="F1237" s="143" t="s">
        <v>1022</v>
      </c>
      <c r="G1237" s="143" t="s">
        <v>11955</v>
      </c>
    </row>
    <row r="1238" spans="1:7" x14ac:dyDescent="0.25">
      <c r="A1238" s="141">
        <v>1237</v>
      </c>
      <c r="B1238" s="143" t="s">
        <v>1171</v>
      </c>
      <c r="C1238" s="143" t="s">
        <v>1172</v>
      </c>
      <c r="D1238" s="143" t="s">
        <v>91</v>
      </c>
      <c r="E1238" s="143" t="s">
        <v>92</v>
      </c>
      <c r="F1238" s="143" t="s">
        <v>71</v>
      </c>
      <c r="G1238" s="143" t="s">
        <v>5875</v>
      </c>
    </row>
    <row r="1239" spans="1:7" x14ac:dyDescent="0.25">
      <c r="A1239" s="141">
        <v>1238</v>
      </c>
      <c r="B1239" s="143" t="s">
        <v>6921</v>
      </c>
      <c r="C1239" s="143" t="s">
        <v>6922</v>
      </c>
      <c r="D1239" s="143" t="s">
        <v>69</v>
      </c>
      <c r="E1239" s="143" t="s">
        <v>593</v>
      </c>
      <c r="F1239" s="143" t="s">
        <v>71</v>
      </c>
      <c r="G1239" s="143" t="s">
        <v>11062</v>
      </c>
    </row>
    <row r="1240" spans="1:7" x14ac:dyDescent="0.25">
      <c r="A1240" s="141">
        <v>1239</v>
      </c>
      <c r="B1240" s="143" t="s">
        <v>12379</v>
      </c>
      <c r="C1240" s="143" t="s">
        <v>12380</v>
      </c>
      <c r="D1240" s="143" t="s">
        <v>103</v>
      </c>
      <c r="E1240" s="143" t="s">
        <v>465</v>
      </c>
      <c r="F1240" s="143" t="s">
        <v>71</v>
      </c>
      <c r="G1240" s="143" t="s">
        <v>11062</v>
      </c>
    </row>
    <row r="1241" spans="1:7" x14ac:dyDescent="0.25">
      <c r="A1241" s="141">
        <v>1240</v>
      </c>
      <c r="B1241" s="143" t="s">
        <v>6923</v>
      </c>
      <c r="C1241" s="143" t="s">
        <v>6924</v>
      </c>
      <c r="D1241" s="143" t="s">
        <v>69</v>
      </c>
      <c r="E1241" s="143" t="s">
        <v>126</v>
      </c>
      <c r="F1241" s="143" t="s">
        <v>142</v>
      </c>
      <c r="G1241" s="143" t="s">
        <v>11062</v>
      </c>
    </row>
    <row r="1242" spans="1:7" x14ac:dyDescent="0.25">
      <c r="A1242" s="141">
        <v>1241</v>
      </c>
      <c r="B1242" s="143" t="s">
        <v>6925</v>
      </c>
      <c r="C1242" s="143" t="s">
        <v>6926</v>
      </c>
      <c r="D1242" s="143" t="s">
        <v>78</v>
      </c>
      <c r="E1242" s="143" t="s">
        <v>906</v>
      </c>
      <c r="F1242" s="143" t="s">
        <v>71</v>
      </c>
      <c r="G1242" s="143" t="s">
        <v>11062</v>
      </c>
    </row>
    <row r="1243" spans="1:7" x14ac:dyDescent="0.25">
      <c r="A1243" s="141">
        <v>1242</v>
      </c>
      <c r="B1243" s="143" t="s">
        <v>11222</v>
      </c>
      <c r="C1243" s="143" t="s">
        <v>11223</v>
      </c>
      <c r="D1243" s="143" t="s">
        <v>119</v>
      </c>
      <c r="E1243" s="143" t="s">
        <v>1630</v>
      </c>
      <c r="F1243" s="143" t="s">
        <v>71</v>
      </c>
      <c r="G1243" s="143" t="s">
        <v>11955</v>
      </c>
    </row>
    <row r="1244" spans="1:7" x14ac:dyDescent="0.25">
      <c r="A1244" s="141">
        <v>1243</v>
      </c>
      <c r="B1244" s="143" t="s">
        <v>12381</v>
      </c>
      <c r="C1244" s="143" t="s">
        <v>12382</v>
      </c>
      <c r="D1244" s="143" t="s">
        <v>69</v>
      </c>
      <c r="E1244" s="143" t="s">
        <v>1303</v>
      </c>
      <c r="F1244" s="143" t="s">
        <v>71</v>
      </c>
      <c r="G1244" s="143" t="s">
        <v>11062</v>
      </c>
    </row>
    <row r="1245" spans="1:7" x14ac:dyDescent="0.25">
      <c r="A1245" s="141">
        <v>1244</v>
      </c>
      <c r="B1245" s="143" t="s">
        <v>63</v>
      </c>
      <c r="C1245" s="143" t="s">
        <v>1173</v>
      </c>
      <c r="D1245" s="143" t="s">
        <v>78</v>
      </c>
      <c r="E1245" s="143" t="s">
        <v>1042</v>
      </c>
      <c r="F1245" s="143" t="s">
        <v>71</v>
      </c>
      <c r="G1245" s="143" t="s">
        <v>5875</v>
      </c>
    </row>
    <row r="1246" spans="1:7" x14ac:dyDescent="0.25">
      <c r="A1246" s="141">
        <v>1245</v>
      </c>
      <c r="B1246" s="143" t="s">
        <v>59</v>
      </c>
      <c r="C1246" s="143" t="s">
        <v>1174</v>
      </c>
      <c r="D1246" s="143" t="s">
        <v>74</v>
      </c>
      <c r="E1246" s="143" t="s">
        <v>145</v>
      </c>
      <c r="F1246" s="143" t="s">
        <v>71</v>
      </c>
      <c r="G1246" s="143" t="s">
        <v>5875</v>
      </c>
    </row>
    <row r="1247" spans="1:7" x14ac:dyDescent="0.25">
      <c r="A1247" s="141">
        <v>1246</v>
      </c>
      <c r="B1247" s="143" t="s">
        <v>6927</v>
      </c>
      <c r="C1247" s="143" t="s">
        <v>6928</v>
      </c>
      <c r="D1247" s="143" t="s">
        <v>69</v>
      </c>
      <c r="E1247" s="143" t="s">
        <v>2042</v>
      </c>
      <c r="F1247" s="143" t="s">
        <v>71</v>
      </c>
      <c r="G1247" s="143" t="s">
        <v>11062</v>
      </c>
    </row>
    <row r="1248" spans="1:7" x14ac:dyDescent="0.25">
      <c r="A1248" s="141">
        <v>1247</v>
      </c>
      <c r="B1248" s="143" t="s">
        <v>1175</v>
      </c>
      <c r="C1248" s="143" t="s">
        <v>12383</v>
      </c>
      <c r="D1248" s="143" t="s">
        <v>91</v>
      </c>
      <c r="E1248" s="143" t="s">
        <v>181</v>
      </c>
      <c r="F1248" s="143" t="s">
        <v>71</v>
      </c>
      <c r="G1248" s="143" t="s">
        <v>5875</v>
      </c>
    </row>
    <row r="1249" spans="1:7" x14ac:dyDescent="0.25">
      <c r="A1249" s="141">
        <v>1248</v>
      </c>
      <c r="B1249" s="143" t="s">
        <v>12384</v>
      </c>
      <c r="C1249" s="143" t="s">
        <v>12385</v>
      </c>
      <c r="D1249" s="143" t="s">
        <v>78</v>
      </c>
      <c r="E1249" s="143" t="s">
        <v>1220</v>
      </c>
      <c r="F1249" s="143" t="s">
        <v>142</v>
      </c>
      <c r="G1249" s="143" t="s">
        <v>11062</v>
      </c>
    </row>
    <row r="1250" spans="1:7" x14ac:dyDescent="0.25">
      <c r="A1250" s="141">
        <v>1249</v>
      </c>
      <c r="B1250" s="143" t="s">
        <v>12386</v>
      </c>
      <c r="C1250" s="143" t="s">
        <v>12387</v>
      </c>
      <c r="D1250" s="143" t="s">
        <v>119</v>
      </c>
      <c r="E1250" s="143" t="s">
        <v>278</v>
      </c>
      <c r="F1250" s="143" t="s">
        <v>142</v>
      </c>
      <c r="G1250" s="143" t="s">
        <v>5875</v>
      </c>
    </row>
    <row r="1251" spans="1:7" x14ac:dyDescent="0.25">
      <c r="A1251" s="141">
        <v>1250</v>
      </c>
      <c r="B1251" s="143" t="s">
        <v>6929</v>
      </c>
      <c r="C1251" s="143" t="s">
        <v>12388</v>
      </c>
      <c r="D1251" s="143" t="s">
        <v>91</v>
      </c>
      <c r="E1251" s="143" t="s">
        <v>546</v>
      </c>
      <c r="F1251" s="143" t="s">
        <v>71</v>
      </c>
      <c r="G1251" s="143" t="s">
        <v>11062</v>
      </c>
    </row>
    <row r="1252" spans="1:7" x14ac:dyDescent="0.25">
      <c r="A1252" s="141">
        <v>1251</v>
      </c>
      <c r="B1252" s="143" t="s">
        <v>6930</v>
      </c>
      <c r="C1252" s="143" t="s">
        <v>6931</v>
      </c>
      <c r="D1252" s="143" t="s">
        <v>103</v>
      </c>
      <c r="E1252" s="143" t="s">
        <v>2486</v>
      </c>
      <c r="F1252" s="143" t="s">
        <v>71</v>
      </c>
      <c r="G1252" s="143" t="s">
        <v>11062</v>
      </c>
    </row>
    <row r="1253" spans="1:7" x14ac:dyDescent="0.25">
      <c r="A1253" s="141">
        <v>1252</v>
      </c>
      <c r="B1253" s="143" t="s">
        <v>6932</v>
      </c>
      <c r="C1253" s="143" t="s">
        <v>6933</v>
      </c>
      <c r="D1253" s="143" t="s">
        <v>91</v>
      </c>
      <c r="E1253" s="143" t="s">
        <v>1035</v>
      </c>
      <c r="F1253" s="143" t="s">
        <v>71</v>
      </c>
      <c r="G1253" s="143" t="s">
        <v>11062</v>
      </c>
    </row>
    <row r="1254" spans="1:7" x14ac:dyDescent="0.25">
      <c r="A1254" s="141">
        <v>1253</v>
      </c>
      <c r="B1254" s="143" t="s">
        <v>6934</v>
      </c>
      <c r="C1254" s="143" t="s">
        <v>6935</v>
      </c>
      <c r="D1254" s="143" t="s">
        <v>78</v>
      </c>
      <c r="E1254" s="143" t="s">
        <v>796</v>
      </c>
      <c r="F1254" s="143" t="s">
        <v>71</v>
      </c>
      <c r="G1254" s="143" t="s">
        <v>11062</v>
      </c>
    </row>
    <row r="1255" spans="1:7" x14ac:dyDescent="0.25">
      <c r="A1255" s="141">
        <v>1254</v>
      </c>
      <c r="B1255" s="143" t="s">
        <v>12389</v>
      </c>
      <c r="C1255" s="143" t="s">
        <v>12390</v>
      </c>
      <c r="D1255" s="143" t="s">
        <v>69</v>
      </c>
      <c r="E1255" s="143" t="s">
        <v>3657</v>
      </c>
      <c r="F1255" s="143" t="s">
        <v>71</v>
      </c>
      <c r="G1255" s="143" t="s">
        <v>5875</v>
      </c>
    </row>
    <row r="1256" spans="1:7" x14ac:dyDescent="0.25">
      <c r="A1256" s="141">
        <v>1255</v>
      </c>
      <c r="B1256" s="143" t="s">
        <v>6936</v>
      </c>
      <c r="C1256" s="143" t="s">
        <v>6937</v>
      </c>
      <c r="D1256" s="143" t="s">
        <v>91</v>
      </c>
      <c r="E1256" s="143" t="s">
        <v>308</v>
      </c>
      <c r="F1256" s="143" t="s">
        <v>71</v>
      </c>
      <c r="G1256" s="143" t="s">
        <v>11062</v>
      </c>
    </row>
    <row r="1257" spans="1:7" x14ac:dyDescent="0.25">
      <c r="A1257" s="141">
        <v>1256</v>
      </c>
      <c r="B1257" s="143" t="s">
        <v>1176</v>
      </c>
      <c r="C1257" s="143" t="s">
        <v>1177</v>
      </c>
      <c r="D1257" s="143" t="s">
        <v>91</v>
      </c>
      <c r="E1257" s="143" t="s">
        <v>136</v>
      </c>
      <c r="F1257" s="143" t="s">
        <v>71</v>
      </c>
      <c r="G1257" s="143" t="s">
        <v>5875</v>
      </c>
    </row>
    <row r="1258" spans="1:7" x14ac:dyDescent="0.25">
      <c r="A1258" s="141">
        <v>1257</v>
      </c>
      <c r="B1258" s="143" t="s">
        <v>1178</v>
      </c>
      <c r="C1258" s="143" t="s">
        <v>12391</v>
      </c>
      <c r="D1258" s="143" t="s">
        <v>74</v>
      </c>
      <c r="E1258" s="143" t="s">
        <v>390</v>
      </c>
      <c r="F1258" s="143" t="s">
        <v>71</v>
      </c>
      <c r="G1258" s="143" t="s">
        <v>5875</v>
      </c>
    </row>
    <row r="1259" spans="1:7" x14ac:dyDescent="0.25">
      <c r="A1259" s="141">
        <v>1258</v>
      </c>
      <c r="B1259" s="143" t="s">
        <v>6938</v>
      </c>
      <c r="C1259" s="143" t="s">
        <v>6939</v>
      </c>
      <c r="D1259" s="143" t="s">
        <v>69</v>
      </c>
      <c r="E1259" s="143" t="s">
        <v>402</v>
      </c>
      <c r="F1259" s="143" t="s">
        <v>142</v>
      </c>
      <c r="G1259" s="143" t="s">
        <v>11062</v>
      </c>
    </row>
    <row r="1260" spans="1:7" x14ac:dyDescent="0.25">
      <c r="A1260" s="141">
        <v>1259</v>
      </c>
      <c r="B1260" s="143" t="s">
        <v>6940</v>
      </c>
      <c r="C1260" s="143" t="s">
        <v>6941</v>
      </c>
      <c r="D1260" s="143" t="s">
        <v>69</v>
      </c>
      <c r="E1260" s="143" t="s">
        <v>1303</v>
      </c>
      <c r="F1260" s="143" t="s">
        <v>71</v>
      </c>
      <c r="G1260" s="143" t="s">
        <v>11062</v>
      </c>
    </row>
    <row r="1261" spans="1:7" x14ac:dyDescent="0.25">
      <c r="A1261" s="141">
        <v>1260</v>
      </c>
      <c r="B1261" s="143" t="s">
        <v>1179</v>
      </c>
      <c r="C1261" s="143" t="s">
        <v>1180</v>
      </c>
      <c r="D1261" s="143" t="s">
        <v>103</v>
      </c>
      <c r="E1261" s="143" t="s">
        <v>884</v>
      </c>
      <c r="F1261" s="143" t="s">
        <v>71</v>
      </c>
      <c r="G1261" s="143" t="s">
        <v>5875</v>
      </c>
    </row>
    <row r="1262" spans="1:7" x14ac:dyDescent="0.25">
      <c r="A1262" s="141">
        <v>1261</v>
      </c>
      <c r="B1262" s="143" t="s">
        <v>12392</v>
      </c>
      <c r="C1262" s="143" t="s">
        <v>12393</v>
      </c>
      <c r="D1262" s="143" t="s">
        <v>91</v>
      </c>
      <c r="E1262" s="143" t="s">
        <v>220</v>
      </c>
      <c r="F1262" s="143" t="s">
        <v>71</v>
      </c>
      <c r="G1262" s="143" t="s">
        <v>11955</v>
      </c>
    </row>
    <row r="1263" spans="1:7" x14ac:dyDescent="0.25">
      <c r="A1263" s="141">
        <v>1262</v>
      </c>
      <c r="B1263" s="143" t="s">
        <v>6942</v>
      </c>
      <c r="C1263" s="143" t="s">
        <v>6943</v>
      </c>
      <c r="D1263" s="143" t="s">
        <v>69</v>
      </c>
      <c r="E1263" s="143" t="s">
        <v>70</v>
      </c>
      <c r="F1263" s="143" t="s">
        <v>71</v>
      </c>
      <c r="G1263" s="143" t="s">
        <v>11062</v>
      </c>
    </row>
    <row r="1264" spans="1:7" x14ac:dyDescent="0.25">
      <c r="A1264" s="141">
        <v>1263</v>
      </c>
      <c r="B1264" s="143" t="s">
        <v>6944</v>
      </c>
      <c r="C1264" s="143" t="s">
        <v>12394</v>
      </c>
      <c r="D1264" s="143" t="s">
        <v>69</v>
      </c>
      <c r="E1264" s="143" t="s">
        <v>453</v>
      </c>
      <c r="F1264" s="143" t="s">
        <v>71</v>
      </c>
      <c r="G1264" s="143" t="s">
        <v>11062</v>
      </c>
    </row>
    <row r="1265" spans="1:7" x14ac:dyDescent="0.25">
      <c r="A1265" s="141">
        <v>1264</v>
      </c>
      <c r="B1265" s="143" t="s">
        <v>6945</v>
      </c>
      <c r="C1265" s="143" t="s">
        <v>12395</v>
      </c>
      <c r="D1265" s="143" t="s">
        <v>74</v>
      </c>
      <c r="E1265" s="143" t="s">
        <v>247</v>
      </c>
      <c r="F1265" s="143" t="s">
        <v>71</v>
      </c>
      <c r="G1265" s="143" t="s">
        <v>11062</v>
      </c>
    </row>
    <row r="1266" spans="1:7" x14ac:dyDescent="0.25">
      <c r="A1266" s="141">
        <v>1265</v>
      </c>
      <c r="B1266" s="143" t="s">
        <v>6946</v>
      </c>
      <c r="C1266" s="143" t="s">
        <v>6947</v>
      </c>
      <c r="D1266" s="143" t="s">
        <v>103</v>
      </c>
      <c r="E1266" s="143" t="s">
        <v>294</v>
      </c>
      <c r="F1266" s="143" t="s">
        <v>71</v>
      </c>
      <c r="G1266" s="143" t="s">
        <v>11062</v>
      </c>
    </row>
    <row r="1267" spans="1:7" x14ac:dyDescent="0.25">
      <c r="A1267" s="141">
        <v>1266</v>
      </c>
      <c r="B1267" s="143" t="s">
        <v>1181</v>
      </c>
      <c r="C1267" s="143" t="s">
        <v>1182</v>
      </c>
      <c r="D1267" s="143" t="s">
        <v>95</v>
      </c>
      <c r="E1267" s="143" t="s">
        <v>281</v>
      </c>
      <c r="F1267" s="143" t="s">
        <v>71</v>
      </c>
      <c r="G1267" s="143" t="s">
        <v>5875</v>
      </c>
    </row>
    <row r="1268" spans="1:7" x14ac:dyDescent="0.25">
      <c r="A1268" s="141">
        <v>1267</v>
      </c>
      <c r="B1268" s="143" t="s">
        <v>6948</v>
      </c>
      <c r="C1268" s="143" t="s">
        <v>6949</v>
      </c>
      <c r="D1268" s="143" t="s">
        <v>91</v>
      </c>
      <c r="E1268" s="143" t="s">
        <v>212</v>
      </c>
      <c r="F1268" s="143" t="s">
        <v>71</v>
      </c>
      <c r="G1268" s="143" t="s">
        <v>11062</v>
      </c>
    </row>
    <row r="1269" spans="1:7" x14ac:dyDescent="0.25">
      <c r="A1269" s="141">
        <v>1268</v>
      </c>
      <c r="B1269" s="143" t="s">
        <v>6950</v>
      </c>
      <c r="C1269" s="143" t="s">
        <v>6951</v>
      </c>
      <c r="D1269" s="143" t="s">
        <v>103</v>
      </c>
      <c r="E1269" s="143" t="s">
        <v>1231</v>
      </c>
      <c r="F1269" s="143" t="s">
        <v>71</v>
      </c>
      <c r="G1269" s="143" t="s">
        <v>11062</v>
      </c>
    </row>
    <row r="1270" spans="1:7" x14ac:dyDescent="0.25">
      <c r="A1270" s="141">
        <v>1269</v>
      </c>
      <c r="B1270" s="143" t="s">
        <v>6952</v>
      </c>
      <c r="C1270" s="143" t="s">
        <v>6953</v>
      </c>
      <c r="D1270" s="143" t="s">
        <v>69</v>
      </c>
      <c r="E1270" s="143" t="s">
        <v>70</v>
      </c>
      <c r="F1270" s="143" t="s">
        <v>71</v>
      </c>
      <c r="G1270" s="143" t="s">
        <v>11062</v>
      </c>
    </row>
    <row r="1271" spans="1:7" x14ac:dyDescent="0.25">
      <c r="A1271" s="141">
        <v>1270</v>
      </c>
      <c r="B1271" s="143" t="s">
        <v>11224</v>
      </c>
      <c r="C1271" s="143" t="s">
        <v>11225</v>
      </c>
      <c r="D1271" s="143" t="s">
        <v>119</v>
      </c>
      <c r="E1271" s="143" t="s">
        <v>1630</v>
      </c>
      <c r="F1271" s="143" t="s">
        <v>71</v>
      </c>
      <c r="G1271" s="143" t="s">
        <v>11955</v>
      </c>
    </row>
    <row r="1272" spans="1:7" x14ac:dyDescent="0.25">
      <c r="A1272" s="141">
        <v>1271</v>
      </c>
      <c r="B1272" s="143" t="s">
        <v>6954</v>
      </c>
      <c r="C1272" s="143" t="s">
        <v>6955</v>
      </c>
      <c r="D1272" s="143" t="s">
        <v>78</v>
      </c>
      <c r="E1272" s="143" t="s">
        <v>586</v>
      </c>
      <c r="F1272" s="143" t="s">
        <v>71</v>
      </c>
      <c r="G1272" s="143" t="s">
        <v>11062</v>
      </c>
    </row>
    <row r="1273" spans="1:7" x14ac:dyDescent="0.25">
      <c r="A1273" s="141">
        <v>1272</v>
      </c>
      <c r="B1273" s="143" t="s">
        <v>1183</v>
      </c>
      <c r="C1273" s="143" t="s">
        <v>1184</v>
      </c>
      <c r="D1273" s="143" t="s">
        <v>119</v>
      </c>
      <c r="E1273" s="143" t="s">
        <v>148</v>
      </c>
      <c r="F1273" s="143" t="s">
        <v>71</v>
      </c>
      <c r="G1273" s="143" t="s">
        <v>5875</v>
      </c>
    </row>
    <row r="1274" spans="1:7" x14ac:dyDescent="0.25">
      <c r="A1274" s="141">
        <v>1273</v>
      </c>
      <c r="B1274" s="143" t="s">
        <v>6956</v>
      </c>
      <c r="C1274" s="143" t="s">
        <v>6957</v>
      </c>
      <c r="D1274" s="143" t="s">
        <v>69</v>
      </c>
      <c r="E1274" s="143" t="s">
        <v>3190</v>
      </c>
      <c r="F1274" s="143" t="s">
        <v>71</v>
      </c>
      <c r="G1274" s="143" t="s">
        <v>11062</v>
      </c>
    </row>
    <row r="1275" spans="1:7" x14ac:dyDescent="0.25">
      <c r="A1275" s="141">
        <v>1274</v>
      </c>
      <c r="B1275" s="143" t="s">
        <v>1185</v>
      </c>
      <c r="C1275" s="143" t="s">
        <v>1186</v>
      </c>
      <c r="D1275" s="143" t="s">
        <v>74</v>
      </c>
      <c r="E1275" s="143" t="s">
        <v>793</v>
      </c>
      <c r="F1275" s="143" t="s">
        <v>71</v>
      </c>
      <c r="G1275" s="143" t="s">
        <v>5875</v>
      </c>
    </row>
    <row r="1276" spans="1:7" x14ac:dyDescent="0.25">
      <c r="A1276" s="141">
        <v>1275</v>
      </c>
      <c r="B1276" s="143" t="s">
        <v>12396</v>
      </c>
      <c r="C1276" s="143" t="s">
        <v>12397</v>
      </c>
      <c r="D1276" s="143" t="s">
        <v>91</v>
      </c>
      <c r="E1276" s="143" t="s">
        <v>181</v>
      </c>
      <c r="F1276" s="143" t="s">
        <v>71</v>
      </c>
      <c r="G1276" s="143" t="s">
        <v>5875</v>
      </c>
    </row>
    <row r="1277" spans="1:7" x14ac:dyDescent="0.25">
      <c r="A1277" s="141">
        <v>1276</v>
      </c>
      <c r="B1277" s="143" t="s">
        <v>13819</v>
      </c>
      <c r="C1277" s="143" t="s">
        <v>13820</v>
      </c>
      <c r="D1277" s="143" t="s">
        <v>91</v>
      </c>
      <c r="E1277" s="143" t="s">
        <v>518</v>
      </c>
      <c r="F1277" s="143" t="s">
        <v>71</v>
      </c>
      <c r="G1277" s="143" t="s">
        <v>5875</v>
      </c>
    </row>
    <row r="1278" spans="1:7" x14ac:dyDescent="0.25">
      <c r="A1278" s="141">
        <v>1277</v>
      </c>
      <c r="B1278" s="143" t="s">
        <v>6958</v>
      </c>
      <c r="C1278" s="143" t="s">
        <v>6959</v>
      </c>
      <c r="D1278" s="143" t="s">
        <v>78</v>
      </c>
      <c r="E1278" s="143" t="s">
        <v>5060</v>
      </c>
      <c r="F1278" s="143" t="s">
        <v>71</v>
      </c>
      <c r="G1278" s="143" t="s">
        <v>11062</v>
      </c>
    </row>
    <row r="1279" spans="1:7" x14ac:dyDescent="0.25">
      <c r="A1279" s="141">
        <v>1278</v>
      </c>
      <c r="B1279" s="143" t="s">
        <v>12398</v>
      </c>
      <c r="C1279" s="143" t="s">
        <v>12399</v>
      </c>
      <c r="D1279" s="143" t="s">
        <v>91</v>
      </c>
      <c r="E1279" s="143" t="s">
        <v>181</v>
      </c>
      <c r="F1279" s="143" t="s">
        <v>71</v>
      </c>
      <c r="G1279" s="143" t="s">
        <v>5875</v>
      </c>
    </row>
    <row r="1280" spans="1:7" x14ac:dyDescent="0.25">
      <c r="A1280" s="141">
        <v>1279</v>
      </c>
      <c r="B1280" s="143" t="s">
        <v>12400</v>
      </c>
      <c r="C1280" s="143" t="s">
        <v>12401</v>
      </c>
      <c r="D1280" s="143" t="s">
        <v>91</v>
      </c>
      <c r="E1280" s="143" t="s">
        <v>181</v>
      </c>
      <c r="F1280" s="143" t="s">
        <v>71</v>
      </c>
      <c r="G1280" s="143" t="s">
        <v>5875</v>
      </c>
    </row>
    <row r="1281" spans="1:7" x14ac:dyDescent="0.25">
      <c r="A1281" s="141">
        <v>1280</v>
      </c>
      <c r="B1281" s="143" t="s">
        <v>6960</v>
      </c>
      <c r="C1281" s="143" t="s">
        <v>6961</v>
      </c>
      <c r="D1281" s="143" t="s">
        <v>119</v>
      </c>
      <c r="E1281" s="143" t="s">
        <v>371</v>
      </c>
      <c r="F1281" s="143" t="s">
        <v>71</v>
      </c>
      <c r="G1281" s="143" t="s">
        <v>11062</v>
      </c>
    </row>
    <row r="1282" spans="1:7" x14ac:dyDescent="0.25">
      <c r="A1282" s="141">
        <v>1281</v>
      </c>
      <c r="B1282" s="143" t="s">
        <v>6962</v>
      </c>
      <c r="C1282" s="143" t="s">
        <v>6963</v>
      </c>
      <c r="D1282" s="143" t="s">
        <v>78</v>
      </c>
      <c r="E1282" s="143" t="s">
        <v>717</v>
      </c>
      <c r="F1282" s="143" t="s">
        <v>71</v>
      </c>
      <c r="G1282" s="143" t="s">
        <v>11062</v>
      </c>
    </row>
    <row r="1283" spans="1:7" x14ac:dyDescent="0.25">
      <c r="A1283" s="141">
        <v>1282</v>
      </c>
      <c r="B1283" s="143" t="s">
        <v>6964</v>
      </c>
      <c r="C1283" s="143" t="s">
        <v>6965</v>
      </c>
      <c r="D1283" s="143" t="s">
        <v>78</v>
      </c>
      <c r="E1283" s="143" t="s">
        <v>695</v>
      </c>
      <c r="F1283" s="143" t="s">
        <v>71</v>
      </c>
      <c r="G1283" s="143" t="s">
        <v>11062</v>
      </c>
    </row>
    <row r="1284" spans="1:7" x14ac:dyDescent="0.25">
      <c r="A1284" s="141">
        <v>1283</v>
      </c>
      <c r="B1284" s="143" t="s">
        <v>1187</v>
      </c>
      <c r="C1284" s="143" t="s">
        <v>1188</v>
      </c>
      <c r="D1284" s="143" t="s">
        <v>103</v>
      </c>
      <c r="E1284" s="143" t="s">
        <v>294</v>
      </c>
      <c r="F1284" s="143" t="s">
        <v>88</v>
      </c>
      <c r="G1284" s="143" t="s">
        <v>5875</v>
      </c>
    </row>
    <row r="1285" spans="1:7" x14ac:dyDescent="0.25">
      <c r="A1285" s="141">
        <v>1284</v>
      </c>
      <c r="B1285" s="143" t="s">
        <v>1189</v>
      </c>
      <c r="C1285" s="143" t="s">
        <v>1190</v>
      </c>
      <c r="D1285" s="143" t="s">
        <v>119</v>
      </c>
      <c r="E1285" s="143" t="s">
        <v>148</v>
      </c>
      <c r="F1285" s="143" t="s">
        <v>155</v>
      </c>
      <c r="G1285" s="143" t="s">
        <v>5875</v>
      </c>
    </row>
    <row r="1286" spans="1:7" x14ac:dyDescent="0.25">
      <c r="A1286" s="141">
        <v>1285</v>
      </c>
      <c r="B1286" s="143" t="s">
        <v>1191</v>
      </c>
      <c r="C1286" s="143" t="s">
        <v>12402</v>
      </c>
      <c r="D1286" s="143" t="s">
        <v>91</v>
      </c>
      <c r="E1286" s="143" t="s">
        <v>181</v>
      </c>
      <c r="F1286" s="143" t="s">
        <v>71</v>
      </c>
      <c r="G1286" s="143" t="s">
        <v>5875</v>
      </c>
    </row>
    <row r="1287" spans="1:7" x14ac:dyDescent="0.25">
      <c r="A1287" s="141">
        <v>1286</v>
      </c>
      <c r="B1287" s="143" t="s">
        <v>6966</v>
      </c>
      <c r="C1287" s="143" t="s">
        <v>6967</v>
      </c>
      <c r="D1287" s="143" t="s">
        <v>91</v>
      </c>
      <c r="E1287" s="143" t="s">
        <v>3051</v>
      </c>
      <c r="F1287" s="143" t="s">
        <v>71</v>
      </c>
      <c r="G1287" s="143" t="s">
        <v>11062</v>
      </c>
    </row>
    <row r="1288" spans="1:7" x14ac:dyDescent="0.25">
      <c r="A1288" s="141">
        <v>1287</v>
      </c>
      <c r="B1288" s="143" t="s">
        <v>1192</v>
      </c>
      <c r="C1288" s="143" t="s">
        <v>1193</v>
      </c>
      <c r="D1288" s="143" t="s">
        <v>91</v>
      </c>
      <c r="E1288" s="143" t="s">
        <v>139</v>
      </c>
      <c r="F1288" s="143" t="s">
        <v>71</v>
      </c>
      <c r="G1288" s="143" t="s">
        <v>5875</v>
      </c>
    </row>
    <row r="1289" spans="1:7" x14ac:dyDescent="0.25">
      <c r="A1289" s="141">
        <v>1288</v>
      </c>
      <c r="B1289" s="143" t="s">
        <v>1194</v>
      </c>
      <c r="C1289" s="143" t="s">
        <v>1195</v>
      </c>
      <c r="D1289" s="143" t="s">
        <v>78</v>
      </c>
      <c r="E1289" s="143" t="s">
        <v>773</v>
      </c>
      <c r="F1289" s="143" t="s">
        <v>88</v>
      </c>
      <c r="G1289" s="143" t="s">
        <v>5875</v>
      </c>
    </row>
    <row r="1290" spans="1:7" x14ac:dyDescent="0.25">
      <c r="A1290" s="141">
        <v>1289</v>
      </c>
      <c r="B1290" s="143" t="s">
        <v>1196</v>
      </c>
      <c r="C1290" s="143" t="s">
        <v>1197</v>
      </c>
      <c r="D1290" s="143" t="s">
        <v>78</v>
      </c>
      <c r="E1290" s="143" t="s">
        <v>79</v>
      </c>
      <c r="F1290" s="143" t="s">
        <v>753</v>
      </c>
      <c r="G1290" s="143" t="s">
        <v>5875</v>
      </c>
    </row>
    <row r="1291" spans="1:7" x14ac:dyDescent="0.25">
      <c r="A1291" s="141">
        <v>1290</v>
      </c>
      <c r="B1291" s="143" t="s">
        <v>1198</v>
      </c>
      <c r="C1291" s="143" t="s">
        <v>1199</v>
      </c>
      <c r="D1291" s="143" t="s">
        <v>103</v>
      </c>
      <c r="E1291" s="143" t="s">
        <v>662</v>
      </c>
      <c r="F1291" s="143" t="s">
        <v>71</v>
      </c>
      <c r="G1291" s="143" t="s">
        <v>5875</v>
      </c>
    </row>
    <row r="1292" spans="1:7" x14ac:dyDescent="0.25">
      <c r="A1292" s="141">
        <v>1291</v>
      </c>
      <c r="B1292" s="143" t="s">
        <v>6968</v>
      </c>
      <c r="C1292" s="143" t="s">
        <v>6969</v>
      </c>
      <c r="D1292" s="143" t="s">
        <v>91</v>
      </c>
      <c r="E1292" s="143" t="s">
        <v>979</v>
      </c>
      <c r="F1292" s="143" t="s">
        <v>71</v>
      </c>
      <c r="G1292" s="143" t="s">
        <v>11062</v>
      </c>
    </row>
    <row r="1293" spans="1:7" x14ac:dyDescent="0.25">
      <c r="A1293" s="141">
        <v>1292</v>
      </c>
      <c r="B1293" s="143" t="s">
        <v>6970</v>
      </c>
      <c r="C1293" s="143" t="s">
        <v>6971</v>
      </c>
      <c r="D1293" s="143" t="s">
        <v>91</v>
      </c>
      <c r="E1293" s="143" t="s">
        <v>576</v>
      </c>
      <c r="F1293" s="143" t="s">
        <v>71</v>
      </c>
      <c r="G1293" s="143" t="s">
        <v>11062</v>
      </c>
    </row>
    <row r="1294" spans="1:7" x14ac:dyDescent="0.25">
      <c r="A1294" s="141">
        <v>1293</v>
      </c>
      <c r="B1294" s="143" t="s">
        <v>1200</v>
      </c>
      <c r="C1294" s="143" t="s">
        <v>1201</v>
      </c>
      <c r="D1294" s="143" t="s">
        <v>74</v>
      </c>
      <c r="E1294" s="143" t="s">
        <v>551</v>
      </c>
      <c r="F1294" s="143" t="s">
        <v>142</v>
      </c>
      <c r="G1294" s="143" t="s">
        <v>5875</v>
      </c>
    </row>
    <row r="1295" spans="1:7" x14ac:dyDescent="0.25">
      <c r="A1295" s="141">
        <v>1294</v>
      </c>
      <c r="B1295" s="143" t="s">
        <v>11226</v>
      </c>
      <c r="C1295" s="143" t="s">
        <v>11227</v>
      </c>
      <c r="D1295" s="143" t="s">
        <v>119</v>
      </c>
      <c r="E1295" s="143" t="s">
        <v>4356</v>
      </c>
      <c r="F1295" s="143" t="s">
        <v>71</v>
      </c>
      <c r="G1295" s="143" t="s">
        <v>11955</v>
      </c>
    </row>
    <row r="1296" spans="1:7" x14ac:dyDescent="0.25">
      <c r="A1296" s="141">
        <v>1295</v>
      </c>
      <c r="B1296" s="143" t="s">
        <v>1202</v>
      </c>
      <c r="C1296" s="143" t="s">
        <v>1203</v>
      </c>
      <c r="D1296" s="143" t="s">
        <v>74</v>
      </c>
      <c r="E1296" s="143" t="s">
        <v>390</v>
      </c>
      <c r="F1296" s="143" t="s">
        <v>71</v>
      </c>
      <c r="G1296" s="143" t="s">
        <v>5875</v>
      </c>
    </row>
    <row r="1297" spans="1:7" x14ac:dyDescent="0.25">
      <c r="A1297" s="141">
        <v>1296</v>
      </c>
      <c r="B1297" s="143" t="s">
        <v>6972</v>
      </c>
      <c r="C1297" s="143" t="s">
        <v>6973</v>
      </c>
      <c r="D1297" s="143" t="s">
        <v>119</v>
      </c>
      <c r="E1297" s="143" t="s">
        <v>120</v>
      </c>
      <c r="F1297" s="143" t="s">
        <v>71</v>
      </c>
      <c r="G1297" s="143" t="s">
        <v>11062</v>
      </c>
    </row>
    <row r="1298" spans="1:7" x14ac:dyDescent="0.25">
      <c r="A1298" s="141">
        <v>1297</v>
      </c>
      <c r="B1298" s="143" t="s">
        <v>1204</v>
      </c>
      <c r="C1298" s="143" t="s">
        <v>1205</v>
      </c>
      <c r="D1298" s="143" t="s">
        <v>91</v>
      </c>
      <c r="E1298" s="143" t="s">
        <v>786</v>
      </c>
      <c r="F1298" s="143" t="s">
        <v>71</v>
      </c>
      <c r="G1298" s="143" t="s">
        <v>5875</v>
      </c>
    </row>
    <row r="1299" spans="1:7" x14ac:dyDescent="0.25">
      <c r="A1299" s="141">
        <v>1298</v>
      </c>
      <c r="B1299" s="143" t="s">
        <v>6974</v>
      </c>
      <c r="C1299" s="143" t="s">
        <v>6975</v>
      </c>
      <c r="D1299" s="143" t="s">
        <v>78</v>
      </c>
      <c r="E1299" s="143" t="s">
        <v>909</v>
      </c>
      <c r="F1299" s="143" t="s">
        <v>71</v>
      </c>
      <c r="G1299" s="143" t="s">
        <v>11062</v>
      </c>
    </row>
    <row r="1300" spans="1:7" x14ac:dyDescent="0.25">
      <c r="A1300" s="141">
        <v>1299</v>
      </c>
      <c r="B1300" s="143" t="s">
        <v>6976</v>
      </c>
      <c r="C1300" s="143" t="s">
        <v>6977</v>
      </c>
      <c r="D1300" s="143" t="s">
        <v>69</v>
      </c>
      <c r="E1300" s="143" t="s">
        <v>70</v>
      </c>
      <c r="F1300" s="143" t="s">
        <v>71</v>
      </c>
      <c r="G1300" s="143" t="s">
        <v>11062</v>
      </c>
    </row>
    <row r="1301" spans="1:7" x14ac:dyDescent="0.25">
      <c r="A1301" s="141">
        <v>1300</v>
      </c>
      <c r="B1301" s="143" t="s">
        <v>11228</v>
      </c>
      <c r="C1301" s="143" t="s">
        <v>11229</v>
      </c>
      <c r="D1301" s="143" t="s">
        <v>119</v>
      </c>
      <c r="E1301" s="143" t="s">
        <v>120</v>
      </c>
      <c r="F1301" s="143" t="s">
        <v>142</v>
      </c>
      <c r="G1301" s="143" t="s">
        <v>11955</v>
      </c>
    </row>
    <row r="1302" spans="1:7" x14ac:dyDescent="0.25">
      <c r="A1302" s="141">
        <v>1301</v>
      </c>
      <c r="B1302" s="143" t="s">
        <v>12403</v>
      </c>
      <c r="C1302" s="143" t="s">
        <v>12404</v>
      </c>
      <c r="D1302" s="143" t="s">
        <v>91</v>
      </c>
      <c r="E1302" s="143" t="s">
        <v>181</v>
      </c>
      <c r="F1302" s="143" t="s">
        <v>71</v>
      </c>
      <c r="G1302" s="143" t="s">
        <v>5875</v>
      </c>
    </row>
    <row r="1303" spans="1:7" x14ac:dyDescent="0.25">
      <c r="A1303" s="141">
        <v>1302</v>
      </c>
      <c r="B1303" s="143" t="s">
        <v>6978</v>
      </c>
      <c r="C1303" s="143" t="s">
        <v>6979</v>
      </c>
      <c r="D1303" s="143" t="s">
        <v>69</v>
      </c>
      <c r="E1303" s="143" t="s">
        <v>402</v>
      </c>
      <c r="F1303" s="143" t="s">
        <v>71</v>
      </c>
      <c r="G1303" s="143" t="s">
        <v>11062</v>
      </c>
    </row>
    <row r="1304" spans="1:7" x14ac:dyDescent="0.25">
      <c r="A1304" s="141">
        <v>1303</v>
      </c>
      <c r="B1304" s="143" t="s">
        <v>6980</v>
      </c>
      <c r="C1304" s="143" t="s">
        <v>6981</v>
      </c>
      <c r="D1304" s="143" t="s">
        <v>119</v>
      </c>
      <c r="E1304" s="143" t="s">
        <v>239</v>
      </c>
      <c r="F1304" s="143" t="s">
        <v>71</v>
      </c>
      <c r="G1304" s="143" t="s">
        <v>11062</v>
      </c>
    </row>
    <row r="1305" spans="1:7" x14ac:dyDescent="0.25">
      <c r="A1305" s="141">
        <v>1304</v>
      </c>
      <c r="B1305" s="143" t="s">
        <v>1206</v>
      </c>
      <c r="C1305" s="143" t="s">
        <v>12405</v>
      </c>
      <c r="D1305" s="143" t="s">
        <v>188</v>
      </c>
      <c r="E1305" s="143" t="s">
        <v>234</v>
      </c>
      <c r="F1305" s="143" t="s">
        <v>71</v>
      </c>
      <c r="G1305" s="143" t="s">
        <v>5875</v>
      </c>
    </row>
    <row r="1306" spans="1:7" x14ac:dyDescent="0.25">
      <c r="A1306" s="141">
        <v>1305</v>
      </c>
      <c r="B1306" s="143" t="s">
        <v>6982</v>
      </c>
      <c r="C1306" s="143" t="s">
        <v>6983</v>
      </c>
      <c r="D1306" s="143" t="s">
        <v>78</v>
      </c>
      <c r="E1306" s="143" t="s">
        <v>717</v>
      </c>
      <c r="F1306" s="143" t="s">
        <v>71</v>
      </c>
      <c r="G1306" s="143" t="s">
        <v>11062</v>
      </c>
    </row>
    <row r="1307" spans="1:7" x14ac:dyDescent="0.25">
      <c r="A1307" s="141">
        <v>1306</v>
      </c>
      <c r="B1307" s="143" t="s">
        <v>1207</v>
      </c>
      <c r="C1307" s="143" t="s">
        <v>1208</v>
      </c>
      <c r="D1307" s="143" t="s">
        <v>188</v>
      </c>
      <c r="E1307" s="143" t="s">
        <v>1209</v>
      </c>
      <c r="F1307" s="143" t="s">
        <v>124</v>
      </c>
      <c r="G1307" s="143" t="s">
        <v>5875</v>
      </c>
    </row>
    <row r="1308" spans="1:7" x14ac:dyDescent="0.25">
      <c r="A1308" s="141">
        <v>1307</v>
      </c>
      <c r="B1308" s="143" t="s">
        <v>6984</v>
      </c>
      <c r="C1308" s="143" t="s">
        <v>6985</v>
      </c>
      <c r="D1308" s="143" t="s">
        <v>78</v>
      </c>
      <c r="E1308" s="143" t="s">
        <v>796</v>
      </c>
      <c r="F1308" s="143" t="s">
        <v>71</v>
      </c>
      <c r="G1308" s="143" t="s">
        <v>11062</v>
      </c>
    </row>
    <row r="1309" spans="1:7" x14ac:dyDescent="0.25">
      <c r="A1309" s="141">
        <v>1308</v>
      </c>
      <c r="B1309" s="143" t="s">
        <v>6986</v>
      </c>
      <c r="C1309" s="143" t="s">
        <v>6987</v>
      </c>
      <c r="D1309" s="143" t="s">
        <v>78</v>
      </c>
      <c r="E1309" s="143" t="s">
        <v>312</v>
      </c>
      <c r="F1309" s="143" t="s">
        <v>366</v>
      </c>
      <c r="G1309" s="143" t="s">
        <v>11062</v>
      </c>
    </row>
    <row r="1310" spans="1:7" x14ac:dyDescent="0.25">
      <c r="A1310" s="141">
        <v>1309</v>
      </c>
      <c r="B1310" s="143" t="s">
        <v>1210</v>
      </c>
      <c r="C1310" s="143" t="s">
        <v>1211</v>
      </c>
      <c r="D1310" s="143" t="s">
        <v>188</v>
      </c>
      <c r="E1310" s="143" t="s">
        <v>202</v>
      </c>
      <c r="F1310" s="143" t="s">
        <v>71</v>
      </c>
      <c r="G1310" s="143" t="s">
        <v>5875</v>
      </c>
    </row>
    <row r="1311" spans="1:7" x14ac:dyDescent="0.25">
      <c r="A1311" s="141">
        <v>1310</v>
      </c>
      <c r="B1311" s="143" t="s">
        <v>6988</v>
      </c>
      <c r="C1311" s="143" t="s">
        <v>6989</v>
      </c>
      <c r="D1311" s="143" t="s">
        <v>74</v>
      </c>
      <c r="E1311" s="143" t="s">
        <v>405</v>
      </c>
      <c r="F1311" s="143" t="s">
        <v>71</v>
      </c>
      <c r="G1311" s="143" t="s">
        <v>11062</v>
      </c>
    </row>
    <row r="1312" spans="1:7" x14ac:dyDescent="0.25">
      <c r="A1312" s="141">
        <v>1311</v>
      </c>
      <c r="B1312" s="143" t="s">
        <v>1212</v>
      </c>
      <c r="C1312" s="143" t="s">
        <v>1213</v>
      </c>
      <c r="D1312" s="143" t="s">
        <v>103</v>
      </c>
      <c r="E1312" s="143" t="s">
        <v>662</v>
      </c>
      <c r="F1312" s="143" t="s">
        <v>71</v>
      </c>
      <c r="G1312" s="143" t="s">
        <v>5875</v>
      </c>
    </row>
    <row r="1313" spans="1:7" x14ac:dyDescent="0.25">
      <c r="A1313" s="141">
        <v>1312</v>
      </c>
      <c r="B1313" s="143" t="s">
        <v>6990</v>
      </c>
      <c r="C1313" s="143" t="s">
        <v>12406</v>
      </c>
      <c r="D1313" s="143" t="s">
        <v>78</v>
      </c>
      <c r="E1313" s="143" t="s">
        <v>107</v>
      </c>
      <c r="F1313" s="143" t="s">
        <v>71</v>
      </c>
      <c r="G1313" s="143" t="s">
        <v>11062</v>
      </c>
    </row>
    <row r="1314" spans="1:7" x14ac:dyDescent="0.25">
      <c r="A1314" s="141">
        <v>1313</v>
      </c>
      <c r="B1314" s="143" t="s">
        <v>6991</v>
      </c>
      <c r="C1314" s="143" t="s">
        <v>6992</v>
      </c>
      <c r="D1314" s="143" t="s">
        <v>119</v>
      </c>
      <c r="E1314" s="143" t="s">
        <v>4356</v>
      </c>
      <c r="F1314" s="143" t="s">
        <v>71</v>
      </c>
      <c r="G1314" s="143" t="s">
        <v>11062</v>
      </c>
    </row>
    <row r="1315" spans="1:7" x14ac:dyDescent="0.25">
      <c r="A1315" s="141">
        <v>1314</v>
      </c>
      <c r="B1315" s="143" t="s">
        <v>6993</v>
      </c>
      <c r="C1315" s="143" t="s">
        <v>6994</v>
      </c>
      <c r="D1315" s="143" t="s">
        <v>69</v>
      </c>
      <c r="E1315" s="143" t="s">
        <v>6763</v>
      </c>
      <c r="F1315" s="143" t="s">
        <v>71</v>
      </c>
      <c r="G1315" s="143" t="s">
        <v>11062</v>
      </c>
    </row>
    <row r="1316" spans="1:7" x14ac:dyDescent="0.25">
      <c r="A1316" s="141">
        <v>1315</v>
      </c>
      <c r="B1316" s="143" t="s">
        <v>6995</v>
      </c>
      <c r="C1316" s="143" t="s">
        <v>6996</v>
      </c>
      <c r="D1316" s="143" t="s">
        <v>74</v>
      </c>
      <c r="E1316" s="143" t="s">
        <v>301</v>
      </c>
      <c r="F1316" s="143" t="s">
        <v>1022</v>
      </c>
      <c r="G1316" s="143" t="s">
        <v>11062</v>
      </c>
    </row>
    <row r="1317" spans="1:7" x14ac:dyDescent="0.25">
      <c r="A1317" s="141">
        <v>1316</v>
      </c>
      <c r="B1317" s="143" t="s">
        <v>6997</v>
      </c>
      <c r="C1317" s="143" t="s">
        <v>6998</v>
      </c>
      <c r="D1317" s="143" t="s">
        <v>91</v>
      </c>
      <c r="E1317" s="143" t="s">
        <v>136</v>
      </c>
      <c r="F1317" s="143" t="s">
        <v>71</v>
      </c>
      <c r="G1317" s="143" t="s">
        <v>11062</v>
      </c>
    </row>
    <row r="1318" spans="1:7" x14ac:dyDescent="0.25">
      <c r="A1318" s="141">
        <v>1317</v>
      </c>
      <c r="B1318" s="143" t="s">
        <v>6999</v>
      </c>
      <c r="C1318" s="143" t="s">
        <v>7000</v>
      </c>
      <c r="D1318" s="143" t="s">
        <v>95</v>
      </c>
      <c r="E1318" s="143" t="s">
        <v>96</v>
      </c>
      <c r="F1318" s="143" t="s">
        <v>71</v>
      </c>
      <c r="G1318" s="143" t="s">
        <v>11062</v>
      </c>
    </row>
    <row r="1319" spans="1:7" x14ac:dyDescent="0.25">
      <c r="A1319" s="141">
        <v>1318</v>
      </c>
      <c r="B1319" s="143" t="s">
        <v>1214</v>
      </c>
      <c r="C1319" s="143" t="s">
        <v>1215</v>
      </c>
      <c r="D1319" s="143" t="s">
        <v>91</v>
      </c>
      <c r="E1319" s="143" t="s">
        <v>132</v>
      </c>
      <c r="F1319" s="143" t="s">
        <v>71</v>
      </c>
      <c r="G1319" s="143" t="s">
        <v>5875</v>
      </c>
    </row>
    <row r="1320" spans="1:7" x14ac:dyDescent="0.25">
      <c r="A1320" s="141">
        <v>1319</v>
      </c>
      <c r="B1320" s="143" t="s">
        <v>7001</v>
      </c>
      <c r="C1320" s="143" t="s">
        <v>7002</v>
      </c>
      <c r="D1320" s="143" t="s">
        <v>119</v>
      </c>
      <c r="E1320" s="143" t="s">
        <v>148</v>
      </c>
      <c r="F1320" s="143" t="s">
        <v>71</v>
      </c>
      <c r="G1320" s="143" t="s">
        <v>11062</v>
      </c>
    </row>
    <row r="1321" spans="1:7" x14ac:dyDescent="0.25">
      <c r="A1321" s="141">
        <v>1320</v>
      </c>
      <c r="B1321" s="143" t="s">
        <v>7003</v>
      </c>
      <c r="C1321" s="143" t="s">
        <v>7004</v>
      </c>
      <c r="D1321" s="143" t="s">
        <v>78</v>
      </c>
      <c r="E1321" s="143" t="s">
        <v>1418</v>
      </c>
      <c r="F1321" s="143" t="s">
        <v>71</v>
      </c>
      <c r="G1321" s="143" t="s">
        <v>11062</v>
      </c>
    </row>
    <row r="1322" spans="1:7" x14ac:dyDescent="0.25">
      <c r="A1322" s="141">
        <v>1321</v>
      </c>
      <c r="B1322" s="143" t="s">
        <v>7005</v>
      </c>
      <c r="C1322" s="143" t="s">
        <v>12407</v>
      </c>
      <c r="D1322" s="143" t="s">
        <v>69</v>
      </c>
      <c r="E1322" s="143" t="s">
        <v>1237</v>
      </c>
      <c r="F1322" s="143" t="s">
        <v>71</v>
      </c>
      <c r="G1322" s="143" t="s">
        <v>11062</v>
      </c>
    </row>
    <row r="1323" spans="1:7" x14ac:dyDescent="0.25">
      <c r="A1323" s="141">
        <v>1322</v>
      </c>
      <c r="B1323" s="143" t="s">
        <v>1216</v>
      </c>
      <c r="C1323" s="143" t="s">
        <v>1217</v>
      </c>
      <c r="D1323" s="143" t="s">
        <v>74</v>
      </c>
      <c r="E1323" s="143" t="s">
        <v>331</v>
      </c>
      <c r="F1323" s="143" t="s">
        <v>71</v>
      </c>
      <c r="G1323" s="143" t="s">
        <v>5875</v>
      </c>
    </row>
    <row r="1324" spans="1:7" x14ac:dyDescent="0.25">
      <c r="A1324" s="141">
        <v>1323</v>
      </c>
      <c r="B1324" s="143" t="s">
        <v>1218</v>
      </c>
      <c r="C1324" s="143" t="s">
        <v>1219</v>
      </c>
      <c r="D1324" s="143" t="s">
        <v>78</v>
      </c>
      <c r="E1324" s="143" t="s">
        <v>1220</v>
      </c>
      <c r="F1324" s="143" t="s">
        <v>71</v>
      </c>
      <c r="G1324" s="143" t="s">
        <v>5875</v>
      </c>
    </row>
    <row r="1325" spans="1:7" x14ac:dyDescent="0.25">
      <c r="A1325" s="141">
        <v>1324</v>
      </c>
      <c r="B1325" s="143" t="s">
        <v>1221</v>
      </c>
      <c r="C1325" s="143" t="s">
        <v>1222</v>
      </c>
      <c r="D1325" s="143" t="s">
        <v>103</v>
      </c>
      <c r="E1325" s="143" t="s">
        <v>171</v>
      </c>
      <c r="F1325" s="143" t="s">
        <v>71</v>
      </c>
      <c r="G1325" s="143" t="s">
        <v>5875</v>
      </c>
    </row>
    <row r="1326" spans="1:7" x14ac:dyDescent="0.25">
      <c r="A1326" s="141">
        <v>1325</v>
      </c>
      <c r="B1326" s="143" t="s">
        <v>11230</v>
      </c>
      <c r="C1326" s="143" t="s">
        <v>11231</v>
      </c>
      <c r="D1326" s="143" t="s">
        <v>74</v>
      </c>
      <c r="E1326" s="143" t="s">
        <v>405</v>
      </c>
      <c r="F1326" s="143" t="s">
        <v>71</v>
      </c>
      <c r="G1326" s="143" t="s">
        <v>11955</v>
      </c>
    </row>
    <row r="1327" spans="1:7" x14ac:dyDescent="0.25">
      <c r="A1327" s="141">
        <v>1326</v>
      </c>
      <c r="B1327" s="143" t="s">
        <v>12408</v>
      </c>
      <c r="C1327" s="143" t="s">
        <v>12409</v>
      </c>
      <c r="D1327" s="143" t="s">
        <v>91</v>
      </c>
      <c r="E1327" s="143" t="s">
        <v>181</v>
      </c>
      <c r="F1327" s="143" t="s">
        <v>71</v>
      </c>
      <c r="G1327" s="143" t="s">
        <v>5875</v>
      </c>
    </row>
    <row r="1328" spans="1:7" x14ac:dyDescent="0.25">
      <c r="A1328" s="141">
        <v>1327</v>
      </c>
      <c r="B1328" s="143" t="s">
        <v>1223</v>
      </c>
      <c r="C1328" s="143" t="s">
        <v>1224</v>
      </c>
      <c r="D1328" s="143" t="s">
        <v>960</v>
      </c>
      <c r="E1328" s="143" t="s">
        <v>960</v>
      </c>
      <c r="F1328" s="143" t="s">
        <v>71</v>
      </c>
      <c r="G1328" s="143" t="s">
        <v>5875</v>
      </c>
    </row>
    <row r="1329" spans="1:7" x14ac:dyDescent="0.25">
      <c r="A1329" s="141">
        <v>1328</v>
      </c>
      <c r="B1329" s="143" t="s">
        <v>7006</v>
      </c>
      <c r="C1329" s="143" t="s">
        <v>7007</v>
      </c>
      <c r="D1329" s="143" t="s">
        <v>119</v>
      </c>
      <c r="E1329" s="143" t="s">
        <v>5897</v>
      </c>
      <c r="F1329" s="143" t="s">
        <v>71</v>
      </c>
      <c r="G1329" s="143" t="s">
        <v>11062</v>
      </c>
    </row>
    <row r="1330" spans="1:7" x14ac:dyDescent="0.25">
      <c r="A1330" s="141">
        <v>1329</v>
      </c>
      <c r="B1330" s="143" t="s">
        <v>7008</v>
      </c>
      <c r="C1330" s="143" t="s">
        <v>7009</v>
      </c>
      <c r="D1330" s="143" t="s">
        <v>78</v>
      </c>
      <c r="E1330" s="143" t="s">
        <v>154</v>
      </c>
      <c r="F1330" s="143" t="s">
        <v>71</v>
      </c>
      <c r="G1330" s="143" t="s">
        <v>11062</v>
      </c>
    </row>
    <row r="1331" spans="1:7" x14ac:dyDescent="0.25">
      <c r="A1331" s="141">
        <v>1330</v>
      </c>
      <c r="B1331" s="143" t="s">
        <v>7010</v>
      </c>
      <c r="C1331" s="143" t="s">
        <v>7011</v>
      </c>
      <c r="D1331" s="143" t="s">
        <v>69</v>
      </c>
      <c r="E1331" s="143" t="s">
        <v>2603</v>
      </c>
      <c r="F1331" s="143" t="s">
        <v>71</v>
      </c>
      <c r="G1331" s="143" t="s">
        <v>11062</v>
      </c>
    </row>
    <row r="1332" spans="1:7" x14ac:dyDescent="0.25">
      <c r="A1332" s="141">
        <v>1331</v>
      </c>
      <c r="B1332" s="143" t="s">
        <v>12410</v>
      </c>
      <c r="C1332" s="143" t="s">
        <v>12411</v>
      </c>
      <c r="D1332" s="143" t="s">
        <v>91</v>
      </c>
      <c r="E1332" s="143" t="s">
        <v>181</v>
      </c>
      <c r="F1332" s="143" t="s">
        <v>71</v>
      </c>
      <c r="G1332" s="143" t="s">
        <v>5875</v>
      </c>
    </row>
    <row r="1333" spans="1:7" x14ac:dyDescent="0.25">
      <c r="A1333" s="141">
        <v>1332</v>
      </c>
      <c r="B1333" s="143" t="s">
        <v>7012</v>
      </c>
      <c r="C1333" s="143" t="s">
        <v>7013</v>
      </c>
      <c r="D1333" s="143" t="s">
        <v>91</v>
      </c>
      <c r="E1333" s="143" t="s">
        <v>955</v>
      </c>
      <c r="F1333" s="143" t="s">
        <v>71</v>
      </c>
      <c r="G1333" s="143" t="s">
        <v>11062</v>
      </c>
    </row>
    <row r="1334" spans="1:7" x14ac:dyDescent="0.25">
      <c r="A1334" s="141">
        <v>1333</v>
      </c>
      <c r="B1334" s="143" t="s">
        <v>12412</v>
      </c>
      <c r="C1334" s="143" t="s">
        <v>12413</v>
      </c>
      <c r="D1334" s="143" t="s">
        <v>91</v>
      </c>
      <c r="E1334" s="143" t="s">
        <v>181</v>
      </c>
      <c r="F1334" s="143" t="s">
        <v>71</v>
      </c>
      <c r="G1334" s="143" t="s">
        <v>5875</v>
      </c>
    </row>
    <row r="1335" spans="1:7" x14ac:dyDescent="0.25">
      <c r="A1335" s="141">
        <v>1334</v>
      </c>
      <c r="B1335" s="143" t="s">
        <v>12414</v>
      </c>
      <c r="C1335" s="143" t="s">
        <v>12415</v>
      </c>
      <c r="D1335" s="143" t="s">
        <v>91</v>
      </c>
      <c r="E1335" s="143" t="s">
        <v>181</v>
      </c>
      <c r="F1335" s="143" t="s">
        <v>71</v>
      </c>
      <c r="G1335" s="143" t="s">
        <v>5875</v>
      </c>
    </row>
    <row r="1336" spans="1:7" x14ac:dyDescent="0.25">
      <c r="A1336" s="141">
        <v>1335</v>
      </c>
      <c r="B1336" s="143" t="s">
        <v>11232</v>
      </c>
      <c r="C1336" s="143" t="s">
        <v>12416</v>
      </c>
      <c r="D1336" s="143" t="s">
        <v>103</v>
      </c>
      <c r="E1336" s="143" t="s">
        <v>525</v>
      </c>
      <c r="F1336" s="143" t="s">
        <v>71</v>
      </c>
      <c r="G1336" s="143" t="s">
        <v>11955</v>
      </c>
    </row>
    <row r="1337" spans="1:7" x14ac:dyDescent="0.25">
      <c r="A1337" s="141">
        <v>1336</v>
      </c>
      <c r="B1337" s="143" t="s">
        <v>1225</v>
      </c>
      <c r="C1337" s="143" t="s">
        <v>12417</v>
      </c>
      <c r="D1337" s="143" t="s">
        <v>91</v>
      </c>
      <c r="E1337" s="143" t="s">
        <v>291</v>
      </c>
      <c r="F1337" s="143" t="s">
        <v>71</v>
      </c>
      <c r="G1337" s="143" t="s">
        <v>5875</v>
      </c>
    </row>
    <row r="1338" spans="1:7" x14ac:dyDescent="0.25">
      <c r="A1338" s="141">
        <v>1337</v>
      </c>
      <c r="B1338" s="143" t="s">
        <v>7014</v>
      </c>
      <c r="C1338" s="143" t="s">
        <v>7015</v>
      </c>
      <c r="D1338" s="143" t="s">
        <v>119</v>
      </c>
      <c r="E1338" s="143" t="s">
        <v>148</v>
      </c>
      <c r="F1338" s="143" t="s">
        <v>71</v>
      </c>
      <c r="G1338" s="143" t="s">
        <v>11062</v>
      </c>
    </row>
    <row r="1339" spans="1:7" x14ac:dyDescent="0.25">
      <c r="A1339" s="141">
        <v>1338</v>
      </c>
      <c r="B1339" s="143" t="s">
        <v>7016</v>
      </c>
      <c r="C1339" s="143" t="s">
        <v>7017</v>
      </c>
      <c r="D1339" s="143" t="s">
        <v>95</v>
      </c>
      <c r="E1339" s="143" t="s">
        <v>540</v>
      </c>
      <c r="F1339" s="143" t="s">
        <v>71</v>
      </c>
      <c r="G1339" s="143" t="s">
        <v>11062</v>
      </c>
    </row>
    <row r="1340" spans="1:7" x14ac:dyDescent="0.25">
      <c r="A1340" s="141">
        <v>1339</v>
      </c>
      <c r="B1340" s="143" t="s">
        <v>7018</v>
      </c>
      <c r="C1340" s="143" t="s">
        <v>7019</v>
      </c>
      <c r="D1340" s="143" t="s">
        <v>74</v>
      </c>
      <c r="E1340" s="143" t="s">
        <v>390</v>
      </c>
      <c r="F1340" s="143" t="s">
        <v>71</v>
      </c>
      <c r="G1340" s="143" t="s">
        <v>11062</v>
      </c>
    </row>
    <row r="1341" spans="1:7" x14ac:dyDescent="0.25">
      <c r="A1341" s="141">
        <v>1340</v>
      </c>
      <c r="B1341" s="143" t="s">
        <v>7020</v>
      </c>
      <c r="C1341" s="143" t="s">
        <v>7021</v>
      </c>
      <c r="D1341" s="143" t="s">
        <v>69</v>
      </c>
      <c r="E1341" s="143" t="s">
        <v>453</v>
      </c>
      <c r="F1341" s="143" t="s">
        <v>71</v>
      </c>
      <c r="G1341" s="143" t="s">
        <v>11062</v>
      </c>
    </row>
    <row r="1342" spans="1:7" x14ac:dyDescent="0.25">
      <c r="A1342" s="141">
        <v>1341</v>
      </c>
      <c r="B1342" s="143" t="s">
        <v>12418</v>
      </c>
      <c r="C1342" s="143" t="s">
        <v>12419</v>
      </c>
      <c r="D1342" s="143" t="s">
        <v>95</v>
      </c>
      <c r="E1342" s="143" t="s">
        <v>96</v>
      </c>
      <c r="F1342" s="143" t="s">
        <v>142</v>
      </c>
      <c r="G1342" s="143" t="s">
        <v>11062</v>
      </c>
    </row>
    <row r="1343" spans="1:7" x14ac:dyDescent="0.25">
      <c r="A1343" s="141">
        <v>1342</v>
      </c>
      <c r="B1343" s="143" t="s">
        <v>7022</v>
      </c>
      <c r="C1343" s="143" t="s">
        <v>7023</v>
      </c>
      <c r="D1343" s="143" t="s">
        <v>103</v>
      </c>
      <c r="E1343" s="143" t="s">
        <v>171</v>
      </c>
      <c r="F1343" s="143" t="s">
        <v>641</v>
      </c>
      <c r="G1343" s="143" t="s">
        <v>11062</v>
      </c>
    </row>
    <row r="1344" spans="1:7" x14ac:dyDescent="0.25">
      <c r="A1344" s="141">
        <v>1343</v>
      </c>
      <c r="B1344" s="143" t="s">
        <v>11233</v>
      </c>
      <c r="C1344" s="143" t="s">
        <v>11234</v>
      </c>
      <c r="D1344" s="143" t="s">
        <v>91</v>
      </c>
      <c r="E1344" s="143" t="s">
        <v>227</v>
      </c>
      <c r="F1344" s="143" t="s">
        <v>71</v>
      </c>
      <c r="G1344" s="143" t="s">
        <v>11955</v>
      </c>
    </row>
    <row r="1345" spans="1:7" x14ac:dyDescent="0.25">
      <c r="A1345" s="141">
        <v>1344</v>
      </c>
      <c r="B1345" s="143" t="s">
        <v>7024</v>
      </c>
      <c r="C1345" s="143" t="s">
        <v>7025</v>
      </c>
      <c r="D1345" s="143" t="s">
        <v>91</v>
      </c>
      <c r="E1345" s="143" t="s">
        <v>576</v>
      </c>
      <c r="F1345" s="143" t="s">
        <v>71</v>
      </c>
      <c r="G1345" s="143" t="s">
        <v>11062</v>
      </c>
    </row>
    <row r="1346" spans="1:7" x14ac:dyDescent="0.25">
      <c r="A1346" s="141">
        <v>1345</v>
      </c>
      <c r="B1346" s="143" t="s">
        <v>1226</v>
      </c>
      <c r="C1346" s="143" t="s">
        <v>1227</v>
      </c>
      <c r="D1346" s="143" t="s">
        <v>95</v>
      </c>
      <c r="E1346" s="143" t="s">
        <v>1228</v>
      </c>
      <c r="F1346" s="143" t="s">
        <v>155</v>
      </c>
      <c r="G1346" s="143" t="s">
        <v>5875</v>
      </c>
    </row>
    <row r="1347" spans="1:7" x14ac:dyDescent="0.25">
      <c r="A1347" s="141">
        <v>1346</v>
      </c>
      <c r="B1347" s="143" t="s">
        <v>1229</v>
      </c>
      <c r="C1347" s="143" t="s">
        <v>1230</v>
      </c>
      <c r="D1347" s="143" t="s">
        <v>103</v>
      </c>
      <c r="E1347" s="143" t="s">
        <v>1231</v>
      </c>
      <c r="F1347" s="143" t="s">
        <v>71</v>
      </c>
      <c r="G1347" s="143" t="s">
        <v>5875</v>
      </c>
    </row>
    <row r="1348" spans="1:7" x14ac:dyDescent="0.25">
      <c r="A1348" s="141">
        <v>1347</v>
      </c>
      <c r="B1348" s="143" t="s">
        <v>7026</v>
      </c>
      <c r="C1348" s="143" t="s">
        <v>7027</v>
      </c>
      <c r="D1348" s="143" t="s">
        <v>69</v>
      </c>
      <c r="E1348" s="143" t="s">
        <v>5915</v>
      </c>
      <c r="F1348" s="143" t="s">
        <v>142</v>
      </c>
      <c r="G1348" s="143" t="s">
        <v>11062</v>
      </c>
    </row>
    <row r="1349" spans="1:7" x14ac:dyDescent="0.25">
      <c r="A1349" s="141">
        <v>1348</v>
      </c>
      <c r="B1349" s="143" t="s">
        <v>7028</v>
      </c>
      <c r="C1349" s="143" t="s">
        <v>7029</v>
      </c>
      <c r="D1349" s="143" t="s">
        <v>119</v>
      </c>
      <c r="E1349" s="143" t="s">
        <v>371</v>
      </c>
      <c r="F1349" s="143" t="s">
        <v>71</v>
      </c>
      <c r="G1349" s="143" t="s">
        <v>11062</v>
      </c>
    </row>
    <row r="1350" spans="1:7" x14ac:dyDescent="0.25">
      <c r="A1350" s="141">
        <v>1349</v>
      </c>
      <c r="B1350" s="143" t="s">
        <v>1232</v>
      </c>
      <c r="C1350" s="143" t="s">
        <v>1233</v>
      </c>
      <c r="D1350" s="143" t="s">
        <v>74</v>
      </c>
      <c r="E1350" s="143" t="s">
        <v>390</v>
      </c>
      <c r="F1350" s="143" t="s">
        <v>71</v>
      </c>
      <c r="G1350" s="143" t="s">
        <v>5875</v>
      </c>
    </row>
    <row r="1351" spans="1:7" x14ac:dyDescent="0.25">
      <c r="A1351" s="141">
        <v>1350</v>
      </c>
      <c r="B1351" s="143" t="s">
        <v>1234</v>
      </c>
      <c r="C1351" s="143" t="s">
        <v>12420</v>
      </c>
      <c r="D1351" s="143" t="s">
        <v>119</v>
      </c>
      <c r="E1351" s="143" t="s">
        <v>371</v>
      </c>
      <c r="F1351" s="143" t="s">
        <v>71</v>
      </c>
      <c r="G1351" s="143" t="s">
        <v>5875</v>
      </c>
    </row>
    <row r="1352" spans="1:7" x14ac:dyDescent="0.25">
      <c r="A1352" s="141">
        <v>1351</v>
      </c>
      <c r="B1352" s="143" t="s">
        <v>1235</v>
      </c>
      <c r="C1352" s="143" t="s">
        <v>1236</v>
      </c>
      <c r="D1352" s="143" t="s">
        <v>69</v>
      </c>
      <c r="E1352" s="143" t="s">
        <v>1237</v>
      </c>
      <c r="F1352" s="143" t="s">
        <v>71</v>
      </c>
      <c r="G1352" s="143" t="s">
        <v>5875</v>
      </c>
    </row>
    <row r="1353" spans="1:7" x14ac:dyDescent="0.25">
      <c r="A1353" s="141">
        <v>1352</v>
      </c>
      <c r="B1353" s="143" t="s">
        <v>12421</v>
      </c>
      <c r="C1353" s="143" t="s">
        <v>12422</v>
      </c>
      <c r="D1353" s="143" t="s">
        <v>119</v>
      </c>
      <c r="E1353" s="143" t="s">
        <v>120</v>
      </c>
      <c r="F1353" s="143" t="s">
        <v>71</v>
      </c>
      <c r="G1353" s="143" t="s">
        <v>11955</v>
      </c>
    </row>
    <row r="1354" spans="1:7" x14ac:dyDescent="0.25">
      <c r="A1354" s="141">
        <v>1353</v>
      </c>
      <c r="B1354" s="143" t="s">
        <v>7030</v>
      </c>
      <c r="C1354" s="143" t="s">
        <v>7031</v>
      </c>
      <c r="D1354" s="143" t="s">
        <v>119</v>
      </c>
      <c r="E1354" s="143" t="s">
        <v>239</v>
      </c>
      <c r="F1354" s="143" t="s">
        <v>88</v>
      </c>
      <c r="G1354" s="143" t="s">
        <v>11062</v>
      </c>
    </row>
    <row r="1355" spans="1:7" x14ac:dyDescent="0.25">
      <c r="A1355" s="141">
        <v>1354</v>
      </c>
      <c r="B1355" s="143" t="s">
        <v>7032</v>
      </c>
      <c r="C1355" s="143" t="s">
        <v>7033</v>
      </c>
      <c r="D1355" s="143" t="s">
        <v>78</v>
      </c>
      <c r="E1355" s="143" t="s">
        <v>107</v>
      </c>
      <c r="F1355" s="143" t="s">
        <v>71</v>
      </c>
      <c r="G1355" s="143" t="s">
        <v>11062</v>
      </c>
    </row>
    <row r="1356" spans="1:7" x14ac:dyDescent="0.25">
      <c r="A1356" s="141">
        <v>1355</v>
      </c>
      <c r="B1356" s="143" t="s">
        <v>7034</v>
      </c>
      <c r="C1356" s="143" t="s">
        <v>7035</v>
      </c>
      <c r="D1356" s="143" t="s">
        <v>69</v>
      </c>
      <c r="E1356" s="143" t="s">
        <v>321</v>
      </c>
      <c r="F1356" s="143" t="s">
        <v>841</v>
      </c>
      <c r="G1356" s="143" t="s">
        <v>11062</v>
      </c>
    </row>
    <row r="1357" spans="1:7" x14ac:dyDescent="0.25">
      <c r="A1357" s="141">
        <v>1356</v>
      </c>
      <c r="B1357" s="143" t="s">
        <v>7036</v>
      </c>
      <c r="C1357" s="143" t="s">
        <v>7037</v>
      </c>
      <c r="D1357" s="143" t="s">
        <v>103</v>
      </c>
      <c r="E1357" s="143" t="s">
        <v>884</v>
      </c>
      <c r="F1357" s="143" t="s">
        <v>71</v>
      </c>
      <c r="G1357" s="143" t="s">
        <v>11062</v>
      </c>
    </row>
    <row r="1358" spans="1:7" x14ac:dyDescent="0.25">
      <c r="A1358" s="141">
        <v>1357</v>
      </c>
      <c r="B1358" s="143" t="s">
        <v>1238</v>
      </c>
      <c r="C1358" s="143" t="s">
        <v>12423</v>
      </c>
      <c r="D1358" s="143" t="s">
        <v>74</v>
      </c>
      <c r="E1358" s="143" t="s">
        <v>331</v>
      </c>
      <c r="F1358" s="143" t="s">
        <v>71</v>
      </c>
      <c r="G1358" s="143" t="s">
        <v>5875</v>
      </c>
    </row>
    <row r="1359" spans="1:7" x14ac:dyDescent="0.25">
      <c r="A1359" s="141">
        <v>1358</v>
      </c>
      <c r="B1359" s="143" t="s">
        <v>7038</v>
      </c>
      <c r="C1359" s="143" t="s">
        <v>7039</v>
      </c>
      <c r="D1359" s="143" t="s">
        <v>91</v>
      </c>
      <c r="E1359" s="143" t="s">
        <v>576</v>
      </c>
      <c r="F1359" s="143" t="s">
        <v>71</v>
      </c>
      <c r="G1359" s="143" t="s">
        <v>11062</v>
      </c>
    </row>
    <row r="1360" spans="1:7" x14ac:dyDescent="0.25">
      <c r="A1360" s="141">
        <v>1359</v>
      </c>
      <c r="B1360" s="143" t="s">
        <v>7040</v>
      </c>
      <c r="C1360" s="143" t="s">
        <v>7041</v>
      </c>
      <c r="D1360" s="143" t="s">
        <v>78</v>
      </c>
      <c r="E1360" s="143" t="s">
        <v>3098</v>
      </c>
      <c r="F1360" s="143" t="s">
        <v>71</v>
      </c>
      <c r="G1360" s="143" t="s">
        <v>11062</v>
      </c>
    </row>
    <row r="1361" spans="1:7" x14ac:dyDescent="0.25">
      <c r="A1361" s="141">
        <v>1360</v>
      </c>
      <c r="B1361" s="143" t="s">
        <v>1239</v>
      </c>
      <c r="C1361" s="143" t="s">
        <v>1240</v>
      </c>
      <c r="D1361" s="143" t="s">
        <v>74</v>
      </c>
      <c r="E1361" s="143" t="s">
        <v>301</v>
      </c>
      <c r="F1361" s="143" t="s">
        <v>71</v>
      </c>
      <c r="G1361" s="143" t="s">
        <v>5875</v>
      </c>
    </row>
    <row r="1362" spans="1:7" x14ac:dyDescent="0.25">
      <c r="A1362" s="141">
        <v>1361</v>
      </c>
      <c r="B1362" s="143" t="s">
        <v>1241</v>
      </c>
      <c r="C1362" s="143" t="s">
        <v>1242</v>
      </c>
      <c r="D1362" s="143" t="s">
        <v>74</v>
      </c>
      <c r="E1362" s="143" t="s">
        <v>87</v>
      </c>
      <c r="F1362" s="143" t="s">
        <v>71</v>
      </c>
      <c r="G1362" s="143" t="s">
        <v>5875</v>
      </c>
    </row>
    <row r="1363" spans="1:7" x14ac:dyDescent="0.25">
      <c r="A1363" s="141">
        <v>1362</v>
      </c>
      <c r="B1363" s="143" t="s">
        <v>7042</v>
      </c>
      <c r="C1363" s="143" t="s">
        <v>12424</v>
      </c>
      <c r="D1363" s="143" t="s">
        <v>95</v>
      </c>
      <c r="E1363" s="143" t="s">
        <v>96</v>
      </c>
      <c r="F1363" s="143" t="s">
        <v>142</v>
      </c>
      <c r="G1363" s="143" t="s">
        <v>11062</v>
      </c>
    </row>
    <row r="1364" spans="1:7" x14ac:dyDescent="0.25">
      <c r="A1364" s="141">
        <v>1363</v>
      </c>
      <c r="B1364" s="143" t="s">
        <v>7043</v>
      </c>
      <c r="C1364" s="143" t="s">
        <v>7044</v>
      </c>
      <c r="D1364" s="143" t="s">
        <v>119</v>
      </c>
      <c r="E1364" s="143" t="s">
        <v>371</v>
      </c>
      <c r="F1364" s="143" t="s">
        <v>71</v>
      </c>
      <c r="G1364" s="143" t="s">
        <v>11062</v>
      </c>
    </row>
    <row r="1365" spans="1:7" x14ac:dyDescent="0.25">
      <c r="A1365" s="141">
        <v>1364</v>
      </c>
      <c r="B1365" s="143" t="s">
        <v>7045</v>
      </c>
      <c r="C1365" s="143" t="s">
        <v>7046</v>
      </c>
      <c r="D1365" s="143" t="s">
        <v>69</v>
      </c>
      <c r="E1365" s="143" t="s">
        <v>3331</v>
      </c>
      <c r="F1365" s="143" t="s">
        <v>71</v>
      </c>
      <c r="G1365" s="143" t="s">
        <v>11062</v>
      </c>
    </row>
    <row r="1366" spans="1:7" x14ac:dyDescent="0.25">
      <c r="A1366" s="141">
        <v>1365</v>
      </c>
      <c r="B1366" s="143" t="s">
        <v>11235</v>
      </c>
      <c r="C1366" s="143" t="s">
        <v>11236</v>
      </c>
      <c r="D1366" s="143" t="s">
        <v>78</v>
      </c>
      <c r="E1366" s="143" t="s">
        <v>2389</v>
      </c>
      <c r="F1366" s="143" t="s">
        <v>71</v>
      </c>
      <c r="G1366" s="143" t="s">
        <v>11955</v>
      </c>
    </row>
    <row r="1367" spans="1:7" x14ac:dyDescent="0.25">
      <c r="A1367" s="141">
        <v>1366</v>
      </c>
      <c r="B1367" s="143" t="s">
        <v>7047</v>
      </c>
      <c r="C1367" s="143" t="s">
        <v>12425</v>
      </c>
      <c r="D1367" s="143" t="s">
        <v>91</v>
      </c>
      <c r="E1367" s="143" t="s">
        <v>291</v>
      </c>
      <c r="F1367" s="143" t="s">
        <v>71</v>
      </c>
      <c r="G1367" s="143" t="s">
        <v>11062</v>
      </c>
    </row>
    <row r="1368" spans="1:7" x14ac:dyDescent="0.25">
      <c r="A1368" s="141">
        <v>1367</v>
      </c>
      <c r="B1368" s="143" t="s">
        <v>12426</v>
      </c>
      <c r="C1368" s="143" t="s">
        <v>12427</v>
      </c>
      <c r="D1368" s="143" t="s">
        <v>78</v>
      </c>
      <c r="E1368" s="143" t="s">
        <v>5060</v>
      </c>
      <c r="F1368" s="143" t="s">
        <v>71</v>
      </c>
      <c r="G1368" s="143" t="s">
        <v>11955</v>
      </c>
    </row>
    <row r="1369" spans="1:7" x14ac:dyDescent="0.25">
      <c r="A1369" s="141">
        <v>1368</v>
      </c>
      <c r="B1369" s="143" t="s">
        <v>7048</v>
      </c>
      <c r="C1369" s="143" t="s">
        <v>7049</v>
      </c>
      <c r="D1369" s="143" t="s">
        <v>78</v>
      </c>
      <c r="E1369" s="143" t="s">
        <v>848</v>
      </c>
      <c r="F1369" s="143" t="s">
        <v>71</v>
      </c>
      <c r="G1369" s="143" t="s">
        <v>11062</v>
      </c>
    </row>
    <row r="1370" spans="1:7" x14ac:dyDescent="0.25">
      <c r="A1370" s="141">
        <v>1369</v>
      </c>
      <c r="B1370" s="143" t="s">
        <v>7050</v>
      </c>
      <c r="C1370" s="143" t="s">
        <v>7051</v>
      </c>
      <c r="D1370" s="143" t="s">
        <v>103</v>
      </c>
      <c r="E1370" s="143" t="s">
        <v>1231</v>
      </c>
      <c r="F1370" s="143" t="s">
        <v>71</v>
      </c>
      <c r="G1370" s="143" t="s">
        <v>11062</v>
      </c>
    </row>
    <row r="1371" spans="1:7" x14ac:dyDescent="0.25">
      <c r="A1371" s="141">
        <v>1370</v>
      </c>
      <c r="B1371" s="143" t="s">
        <v>7052</v>
      </c>
      <c r="C1371" s="143" t="s">
        <v>7053</v>
      </c>
      <c r="D1371" s="143" t="s">
        <v>119</v>
      </c>
      <c r="E1371" s="143" t="s">
        <v>371</v>
      </c>
      <c r="F1371" s="143" t="s">
        <v>192</v>
      </c>
      <c r="G1371" s="143" t="s">
        <v>11062</v>
      </c>
    </row>
    <row r="1372" spans="1:7" x14ac:dyDescent="0.25">
      <c r="A1372" s="141">
        <v>1371</v>
      </c>
      <c r="B1372" s="143" t="s">
        <v>1243</v>
      </c>
      <c r="C1372" s="143" t="s">
        <v>1244</v>
      </c>
      <c r="D1372" s="143" t="s">
        <v>119</v>
      </c>
      <c r="E1372" s="143" t="s">
        <v>1245</v>
      </c>
      <c r="F1372" s="143" t="s">
        <v>71</v>
      </c>
      <c r="G1372" s="143" t="s">
        <v>5875</v>
      </c>
    </row>
    <row r="1373" spans="1:7" x14ac:dyDescent="0.25">
      <c r="A1373" s="141">
        <v>1372</v>
      </c>
      <c r="B1373" s="143" t="s">
        <v>7054</v>
      </c>
      <c r="C1373" s="143" t="s">
        <v>12428</v>
      </c>
      <c r="D1373" s="143" t="s">
        <v>69</v>
      </c>
      <c r="E1373" s="143" t="s">
        <v>1303</v>
      </c>
      <c r="F1373" s="143" t="s">
        <v>155</v>
      </c>
      <c r="G1373" s="143" t="s">
        <v>11062</v>
      </c>
    </row>
    <row r="1374" spans="1:7" x14ac:dyDescent="0.25">
      <c r="A1374" s="141">
        <v>1373</v>
      </c>
      <c r="B1374" s="143" t="s">
        <v>7055</v>
      </c>
      <c r="C1374" s="143" t="s">
        <v>7056</v>
      </c>
      <c r="D1374" s="143" t="s">
        <v>74</v>
      </c>
      <c r="E1374" s="143" t="s">
        <v>390</v>
      </c>
      <c r="F1374" s="143" t="s">
        <v>71</v>
      </c>
      <c r="G1374" s="143" t="s">
        <v>11062</v>
      </c>
    </row>
    <row r="1375" spans="1:7" x14ac:dyDescent="0.25">
      <c r="A1375" s="141">
        <v>1374</v>
      </c>
      <c r="B1375" s="143" t="s">
        <v>1246</v>
      </c>
      <c r="C1375" s="143" t="s">
        <v>1247</v>
      </c>
      <c r="D1375" s="143" t="s">
        <v>91</v>
      </c>
      <c r="E1375" s="143" t="s">
        <v>270</v>
      </c>
      <c r="F1375" s="143" t="s">
        <v>97</v>
      </c>
      <c r="G1375" s="143" t="s">
        <v>5875</v>
      </c>
    </row>
    <row r="1376" spans="1:7" x14ac:dyDescent="0.25">
      <c r="A1376" s="141">
        <v>1375</v>
      </c>
      <c r="B1376" s="143" t="s">
        <v>1248</v>
      </c>
      <c r="C1376" s="143" t="s">
        <v>1249</v>
      </c>
      <c r="D1376" s="143" t="s">
        <v>91</v>
      </c>
      <c r="E1376" s="143" t="s">
        <v>1250</v>
      </c>
      <c r="F1376" s="143" t="s">
        <v>71</v>
      </c>
      <c r="G1376" s="143" t="s">
        <v>5875</v>
      </c>
    </row>
    <row r="1377" spans="1:7" x14ac:dyDescent="0.25">
      <c r="A1377" s="141">
        <v>1376</v>
      </c>
      <c r="B1377" s="143" t="s">
        <v>7057</v>
      </c>
      <c r="C1377" s="143" t="s">
        <v>7058</v>
      </c>
      <c r="D1377" s="143" t="s">
        <v>91</v>
      </c>
      <c r="E1377" s="143" t="s">
        <v>212</v>
      </c>
      <c r="F1377" s="143" t="s">
        <v>71</v>
      </c>
      <c r="G1377" s="143" t="s">
        <v>11062</v>
      </c>
    </row>
    <row r="1378" spans="1:7" x14ac:dyDescent="0.25">
      <c r="A1378" s="141">
        <v>1377</v>
      </c>
      <c r="B1378" s="143" t="s">
        <v>7059</v>
      </c>
      <c r="C1378" s="143" t="s">
        <v>7060</v>
      </c>
      <c r="D1378" s="143" t="s">
        <v>91</v>
      </c>
      <c r="E1378" s="143" t="s">
        <v>212</v>
      </c>
      <c r="F1378" s="143" t="s">
        <v>71</v>
      </c>
      <c r="G1378" s="143" t="s">
        <v>11062</v>
      </c>
    </row>
    <row r="1379" spans="1:7" x14ac:dyDescent="0.25">
      <c r="A1379" s="141">
        <v>1378</v>
      </c>
      <c r="B1379" s="143" t="s">
        <v>1251</v>
      </c>
      <c r="C1379" s="143" t="s">
        <v>1252</v>
      </c>
      <c r="D1379" s="143" t="s">
        <v>69</v>
      </c>
      <c r="E1379" s="143" t="s">
        <v>159</v>
      </c>
      <c r="F1379" s="143" t="s">
        <v>71</v>
      </c>
      <c r="G1379" s="143" t="s">
        <v>5875</v>
      </c>
    </row>
    <row r="1380" spans="1:7" x14ac:dyDescent="0.25">
      <c r="A1380" s="141">
        <v>1379</v>
      </c>
      <c r="B1380" s="143" t="s">
        <v>7061</v>
      </c>
      <c r="C1380" s="143" t="s">
        <v>7062</v>
      </c>
      <c r="D1380" s="143" t="s">
        <v>103</v>
      </c>
      <c r="E1380" s="143" t="s">
        <v>2486</v>
      </c>
      <c r="F1380" s="143" t="s">
        <v>71</v>
      </c>
      <c r="G1380" s="143" t="s">
        <v>11062</v>
      </c>
    </row>
    <row r="1381" spans="1:7" x14ac:dyDescent="0.25">
      <c r="A1381" s="141">
        <v>1380</v>
      </c>
      <c r="B1381" s="143" t="s">
        <v>7063</v>
      </c>
      <c r="C1381" s="143" t="s">
        <v>7064</v>
      </c>
      <c r="D1381" s="143" t="s">
        <v>69</v>
      </c>
      <c r="E1381" s="143" t="s">
        <v>3058</v>
      </c>
      <c r="F1381" s="143" t="s">
        <v>71</v>
      </c>
      <c r="G1381" s="143" t="s">
        <v>11062</v>
      </c>
    </row>
    <row r="1382" spans="1:7" x14ac:dyDescent="0.25">
      <c r="A1382" s="141">
        <v>1381</v>
      </c>
      <c r="B1382" s="143" t="s">
        <v>7065</v>
      </c>
      <c r="C1382" s="143" t="s">
        <v>7066</v>
      </c>
      <c r="D1382" s="143" t="s">
        <v>119</v>
      </c>
      <c r="E1382" s="143" t="s">
        <v>148</v>
      </c>
      <c r="F1382" s="143" t="s">
        <v>71</v>
      </c>
      <c r="G1382" s="143" t="s">
        <v>11062</v>
      </c>
    </row>
    <row r="1383" spans="1:7" x14ac:dyDescent="0.25">
      <c r="A1383" s="141">
        <v>1382</v>
      </c>
      <c r="B1383" s="143" t="s">
        <v>1253</v>
      </c>
      <c r="C1383" s="143" t="s">
        <v>1254</v>
      </c>
      <c r="D1383" s="143" t="s">
        <v>91</v>
      </c>
      <c r="E1383" s="143" t="s">
        <v>181</v>
      </c>
      <c r="F1383" s="143" t="s">
        <v>71</v>
      </c>
      <c r="G1383" s="143" t="s">
        <v>5875</v>
      </c>
    </row>
    <row r="1384" spans="1:7" x14ac:dyDescent="0.25">
      <c r="A1384" s="141">
        <v>1383</v>
      </c>
      <c r="B1384" s="143" t="s">
        <v>1255</v>
      </c>
      <c r="C1384" s="143" t="s">
        <v>1256</v>
      </c>
      <c r="D1384" s="143" t="s">
        <v>91</v>
      </c>
      <c r="E1384" s="143" t="s">
        <v>136</v>
      </c>
      <c r="F1384" s="143" t="s">
        <v>71</v>
      </c>
      <c r="G1384" s="143" t="s">
        <v>5875</v>
      </c>
    </row>
    <row r="1385" spans="1:7" x14ac:dyDescent="0.25">
      <c r="A1385" s="141">
        <v>1384</v>
      </c>
      <c r="B1385" s="143" t="s">
        <v>7067</v>
      </c>
      <c r="C1385" s="143" t="s">
        <v>7068</v>
      </c>
      <c r="D1385" s="143" t="s">
        <v>91</v>
      </c>
      <c r="E1385" s="143" t="s">
        <v>903</v>
      </c>
      <c r="F1385" s="143" t="s">
        <v>71</v>
      </c>
      <c r="G1385" s="143" t="s">
        <v>11062</v>
      </c>
    </row>
    <row r="1386" spans="1:7" x14ac:dyDescent="0.25">
      <c r="A1386" s="141">
        <v>1385</v>
      </c>
      <c r="B1386" s="143" t="s">
        <v>12429</v>
      </c>
      <c r="C1386" s="143" t="s">
        <v>12430</v>
      </c>
      <c r="D1386" s="143" t="s">
        <v>78</v>
      </c>
      <c r="E1386" s="143" t="s">
        <v>113</v>
      </c>
      <c r="F1386" s="143" t="s">
        <v>88</v>
      </c>
      <c r="G1386" s="143" t="s">
        <v>5875</v>
      </c>
    </row>
    <row r="1387" spans="1:7" x14ac:dyDescent="0.25">
      <c r="A1387" s="141">
        <v>1386</v>
      </c>
      <c r="B1387" s="143" t="s">
        <v>7069</v>
      </c>
      <c r="C1387" s="143" t="s">
        <v>7070</v>
      </c>
      <c r="D1387" s="143" t="s">
        <v>78</v>
      </c>
      <c r="E1387" s="143" t="s">
        <v>113</v>
      </c>
      <c r="F1387" s="143" t="s">
        <v>71</v>
      </c>
      <c r="G1387" s="143" t="s">
        <v>11062</v>
      </c>
    </row>
    <row r="1388" spans="1:7" x14ac:dyDescent="0.25">
      <c r="A1388" s="141">
        <v>1387</v>
      </c>
      <c r="B1388" s="143" t="s">
        <v>7071</v>
      </c>
      <c r="C1388" s="143" t="s">
        <v>7072</v>
      </c>
      <c r="D1388" s="143" t="s">
        <v>69</v>
      </c>
      <c r="E1388" s="143" t="s">
        <v>1303</v>
      </c>
      <c r="F1388" s="143" t="s">
        <v>71</v>
      </c>
      <c r="G1388" s="143" t="s">
        <v>11062</v>
      </c>
    </row>
    <row r="1389" spans="1:7" x14ac:dyDescent="0.25">
      <c r="A1389" s="141">
        <v>1388</v>
      </c>
      <c r="B1389" s="143" t="s">
        <v>1257</v>
      </c>
      <c r="C1389" s="143" t="s">
        <v>1258</v>
      </c>
      <c r="D1389" s="143" t="s">
        <v>91</v>
      </c>
      <c r="E1389" s="143" t="s">
        <v>136</v>
      </c>
      <c r="F1389" s="143" t="s">
        <v>71</v>
      </c>
      <c r="G1389" s="143" t="s">
        <v>5875</v>
      </c>
    </row>
    <row r="1390" spans="1:7" x14ac:dyDescent="0.25">
      <c r="A1390" s="141">
        <v>1389</v>
      </c>
      <c r="B1390" s="143" t="s">
        <v>7073</v>
      </c>
      <c r="C1390" s="143" t="s">
        <v>7074</v>
      </c>
      <c r="D1390" s="143" t="s">
        <v>91</v>
      </c>
      <c r="E1390" s="143" t="s">
        <v>1035</v>
      </c>
      <c r="F1390" s="143" t="s">
        <v>71</v>
      </c>
      <c r="G1390" s="143" t="s">
        <v>11062</v>
      </c>
    </row>
    <row r="1391" spans="1:7" x14ac:dyDescent="0.25">
      <c r="A1391" s="141">
        <v>1390</v>
      </c>
      <c r="B1391" s="143" t="s">
        <v>7075</v>
      </c>
      <c r="C1391" s="143" t="s">
        <v>7076</v>
      </c>
      <c r="D1391" s="143" t="s">
        <v>119</v>
      </c>
      <c r="E1391" s="143" t="s">
        <v>1245</v>
      </c>
      <c r="F1391" s="143" t="s">
        <v>71</v>
      </c>
      <c r="G1391" s="143" t="s">
        <v>11062</v>
      </c>
    </row>
    <row r="1392" spans="1:7" x14ac:dyDescent="0.25">
      <c r="A1392" s="141">
        <v>1391</v>
      </c>
      <c r="B1392" s="143" t="s">
        <v>7077</v>
      </c>
      <c r="C1392" s="143" t="s">
        <v>7078</v>
      </c>
      <c r="D1392" s="143" t="s">
        <v>69</v>
      </c>
      <c r="E1392" s="143" t="s">
        <v>3331</v>
      </c>
      <c r="F1392" s="143" t="s">
        <v>88</v>
      </c>
      <c r="G1392" s="143" t="s">
        <v>11062</v>
      </c>
    </row>
    <row r="1393" spans="1:7" x14ac:dyDescent="0.25">
      <c r="A1393" s="141">
        <v>1392</v>
      </c>
      <c r="B1393" s="143" t="s">
        <v>1259</v>
      </c>
      <c r="C1393" s="143" t="s">
        <v>1260</v>
      </c>
      <c r="D1393" s="143" t="s">
        <v>91</v>
      </c>
      <c r="E1393" s="143" t="s">
        <v>181</v>
      </c>
      <c r="F1393" s="143" t="s">
        <v>71</v>
      </c>
      <c r="G1393" s="143" t="s">
        <v>5875</v>
      </c>
    </row>
    <row r="1394" spans="1:7" x14ac:dyDescent="0.25">
      <c r="A1394" s="141">
        <v>1393</v>
      </c>
      <c r="B1394" s="143" t="s">
        <v>7079</v>
      </c>
      <c r="C1394" s="143" t="s">
        <v>7080</v>
      </c>
      <c r="D1394" s="143" t="s">
        <v>119</v>
      </c>
      <c r="E1394" s="143" t="s">
        <v>2557</v>
      </c>
      <c r="F1394" s="143" t="s">
        <v>142</v>
      </c>
      <c r="G1394" s="143" t="s">
        <v>11062</v>
      </c>
    </row>
    <row r="1395" spans="1:7" x14ac:dyDescent="0.25">
      <c r="A1395" s="141">
        <v>1394</v>
      </c>
      <c r="B1395" s="143" t="s">
        <v>1261</v>
      </c>
      <c r="C1395" s="143" t="s">
        <v>1262</v>
      </c>
      <c r="D1395" s="143" t="s">
        <v>103</v>
      </c>
      <c r="E1395" s="143" t="s">
        <v>1263</v>
      </c>
      <c r="F1395" s="143" t="s">
        <v>71</v>
      </c>
      <c r="G1395" s="143" t="s">
        <v>5875</v>
      </c>
    </row>
    <row r="1396" spans="1:7" x14ac:dyDescent="0.25">
      <c r="A1396" s="141">
        <v>1395</v>
      </c>
      <c r="B1396" s="143" t="s">
        <v>12431</v>
      </c>
      <c r="C1396" s="143" t="s">
        <v>12432</v>
      </c>
      <c r="D1396" s="143" t="s">
        <v>91</v>
      </c>
      <c r="E1396" s="143" t="s">
        <v>181</v>
      </c>
      <c r="F1396" s="143" t="s">
        <v>71</v>
      </c>
      <c r="G1396" s="143" t="s">
        <v>5875</v>
      </c>
    </row>
    <row r="1397" spans="1:7" x14ac:dyDescent="0.25">
      <c r="A1397" s="141">
        <v>1396</v>
      </c>
      <c r="B1397" s="143" t="s">
        <v>12433</v>
      </c>
      <c r="C1397" s="143" t="s">
        <v>12434</v>
      </c>
      <c r="D1397" s="143" t="s">
        <v>91</v>
      </c>
      <c r="E1397" s="143" t="s">
        <v>181</v>
      </c>
      <c r="F1397" s="143" t="s">
        <v>71</v>
      </c>
      <c r="G1397" s="143" t="s">
        <v>5875</v>
      </c>
    </row>
    <row r="1398" spans="1:7" x14ac:dyDescent="0.25">
      <c r="A1398" s="141">
        <v>1397</v>
      </c>
      <c r="B1398" s="143" t="s">
        <v>13821</v>
      </c>
      <c r="C1398" s="143" t="s">
        <v>13822</v>
      </c>
      <c r="D1398" s="143" t="s">
        <v>91</v>
      </c>
      <c r="E1398" s="143" t="s">
        <v>181</v>
      </c>
      <c r="F1398" s="143" t="s">
        <v>71</v>
      </c>
      <c r="G1398" s="143" t="s">
        <v>5875</v>
      </c>
    </row>
    <row r="1399" spans="1:7" x14ac:dyDescent="0.25">
      <c r="A1399" s="141">
        <v>1398</v>
      </c>
      <c r="B1399" s="143" t="s">
        <v>7081</v>
      </c>
      <c r="C1399" s="143" t="s">
        <v>7082</v>
      </c>
      <c r="D1399" s="143" t="s">
        <v>91</v>
      </c>
      <c r="E1399" s="143" t="s">
        <v>903</v>
      </c>
      <c r="F1399" s="143" t="s">
        <v>71</v>
      </c>
      <c r="G1399" s="143" t="s">
        <v>11062</v>
      </c>
    </row>
    <row r="1400" spans="1:7" x14ac:dyDescent="0.25">
      <c r="A1400" s="141">
        <v>1399</v>
      </c>
      <c r="B1400" s="143" t="s">
        <v>1264</v>
      </c>
      <c r="C1400" s="143" t="s">
        <v>1265</v>
      </c>
      <c r="D1400" s="143" t="s">
        <v>91</v>
      </c>
      <c r="E1400" s="143" t="s">
        <v>139</v>
      </c>
      <c r="F1400" s="143" t="s">
        <v>71</v>
      </c>
      <c r="G1400" s="143" t="s">
        <v>5875</v>
      </c>
    </row>
    <row r="1401" spans="1:7" x14ac:dyDescent="0.25">
      <c r="A1401" s="141">
        <v>1400</v>
      </c>
      <c r="B1401" s="143" t="s">
        <v>7083</v>
      </c>
      <c r="C1401" s="143" t="s">
        <v>7084</v>
      </c>
      <c r="D1401" s="143" t="s">
        <v>69</v>
      </c>
      <c r="E1401" s="143" t="s">
        <v>1303</v>
      </c>
      <c r="F1401" s="143" t="s">
        <v>71</v>
      </c>
      <c r="G1401" s="143" t="s">
        <v>11062</v>
      </c>
    </row>
    <row r="1402" spans="1:7" x14ac:dyDescent="0.25">
      <c r="A1402" s="141">
        <v>1401</v>
      </c>
      <c r="B1402" s="143" t="s">
        <v>1266</v>
      </c>
      <c r="C1402" s="143" t="s">
        <v>1267</v>
      </c>
      <c r="D1402" s="143" t="s">
        <v>91</v>
      </c>
      <c r="E1402" s="143" t="s">
        <v>227</v>
      </c>
      <c r="F1402" s="143" t="s">
        <v>71</v>
      </c>
      <c r="G1402" s="143" t="s">
        <v>5875</v>
      </c>
    </row>
    <row r="1403" spans="1:7" x14ac:dyDescent="0.25">
      <c r="A1403" s="141">
        <v>1402</v>
      </c>
      <c r="B1403" s="143" t="s">
        <v>1268</v>
      </c>
      <c r="C1403" s="143" t="s">
        <v>1269</v>
      </c>
      <c r="D1403" s="143" t="s">
        <v>78</v>
      </c>
      <c r="E1403" s="143" t="s">
        <v>599</v>
      </c>
      <c r="F1403" s="143" t="s">
        <v>142</v>
      </c>
      <c r="G1403" s="143" t="s">
        <v>5875</v>
      </c>
    </row>
    <row r="1404" spans="1:7" x14ac:dyDescent="0.25">
      <c r="A1404" s="141">
        <v>1403</v>
      </c>
      <c r="B1404" s="143" t="s">
        <v>1270</v>
      </c>
      <c r="C1404" s="143" t="s">
        <v>1271</v>
      </c>
      <c r="D1404" s="143" t="s">
        <v>78</v>
      </c>
      <c r="E1404" s="143" t="s">
        <v>113</v>
      </c>
      <c r="F1404" s="143" t="s">
        <v>71</v>
      </c>
      <c r="G1404" s="143" t="s">
        <v>5875</v>
      </c>
    </row>
    <row r="1405" spans="1:7" x14ac:dyDescent="0.25">
      <c r="A1405" s="141">
        <v>1404</v>
      </c>
      <c r="B1405" s="143" t="s">
        <v>7085</v>
      </c>
      <c r="C1405" s="143" t="s">
        <v>7086</v>
      </c>
      <c r="D1405" s="143" t="s">
        <v>103</v>
      </c>
      <c r="E1405" s="143" t="s">
        <v>1378</v>
      </c>
      <c r="F1405" s="143" t="s">
        <v>71</v>
      </c>
      <c r="G1405" s="143" t="s">
        <v>11062</v>
      </c>
    </row>
    <row r="1406" spans="1:7" x14ac:dyDescent="0.25">
      <c r="A1406" s="141">
        <v>1405</v>
      </c>
      <c r="B1406" s="143" t="s">
        <v>1272</v>
      </c>
      <c r="C1406" s="143" t="s">
        <v>1273</v>
      </c>
      <c r="D1406" s="143" t="s">
        <v>119</v>
      </c>
      <c r="E1406" s="143" t="s">
        <v>307</v>
      </c>
      <c r="F1406" s="143" t="s">
        <v>71</v>
      </c>
      <c r="G1406" s="143" t="s">
        <v>5875</v>
      </c>
    </row>
    <row r="1407" spans="1:7" x14ac:dyDescent="0.25">
      <c r="A1407" s="141">
        <v>1406</v>
      </c>
      <c r="B1407" s="143" t="s">
        <v>7087</v>
      </c>
      <c r="C1407" s="143" t="s">
        <v>7088</v>
      </c>
      <c r="D1407" s="143" t="s">
        <v>69</v>
      </c>
      <c r="E1407" s="143" t="s">
        <v>2042</v>
      </c>
      <c r="F1407" s="143" t="s">
        <v>142</v>
      </c>
      <c r="G1407" s="143" t="s">
        <v>11062</v>
      </c>
    </row>
    <row r="1408" spans="1:7" x14ac:dyDescent="0.25">
      <c r="A1408" s="141">
        <v>1407</v>
      </c>
      <c r="B1408" s="143" t="s">
        <v>1274</v>
      </c>
      <c r="C1408" s="143" t="s">
        <v>1275</v>
      </c>
      <c r="D1408" s="143" t="s">
        <v>78</v>
      </c>
      <c r="E1408" s="143" t="s">
        <v>1220</v>
      </c>
      <c r="F1408" s="143" t="s">
        <v>71</v>
      </c>
      <c r="G1408" s="143" t="s">
        <v>5875</v>
      </c>
    </row>
    <row r="1409" spans="1:7" x14ac:dyDescent="0.25">
      <c r="A1409" s="141">
        <v>1408</v>
      </c>
      <c r="B1409" s="143" t="s">
        <v>7089</v>
      </c>
      <c r="C1409" s="143" t="s">
        <v>7090</v>
      </c>
      <c r="D1409" s="143" t="s">
        <v>91</v>
      </c>
      <c r="E1409" s="143" t="s">
        <v>308</v>
      </c>
      <c r="F1409" s="143" t="s">
        <v>71</v>
      </c>
      <c r="G1409" s="143" t="s">
        <v>11062</v>
      </c>
    </row>
    <row r="1410" spans="1:7" x14ac:dyDescent="0.25">
      <c r="A1410" s="141">
        <v>1409</v>
      </c>
      <c r="B1410" s="143" t="s">
        <v>1276</v>
      </c>
      <c r="C1410" s="143" t="s">
        <v>1277</v>
      </c>
      <c r="D1410" s="143" t="s">
        <v>78</v>
      </c>
      <c r="E1410" s="143" t="s">
        <v>773</v>
      </c>
      <c r="F1410" s="143" t="s">
        <v>71</v>
      </c>
      <c r="G1410" s="143" t="s">
        <v>5875</v>
      </c>
    </row>
    <row r="1411" spans="1:7" x14ac:dyDescent="0.25">
      <c r="A1411" s="141">
        <v>1410</v>
      </c>
      <c r="B1411" s="143" t="s">
        <v>1278</v>
      </c>
      <c r="C1411" s="143" t="s">
        <v>1279</v>
      </c>
      <c r="D1411" s="143" t="s">
        <v>91</v>
      </c>
      <c r="E1411" s="143" t="s">
        <v>165</v>
      </c>
      <c r="F1411" s="143" t="s">
        <v>71</v>
      </c>
      <c r="G1411" s="143" t="s">
        <v>5875</v>
      </c>
    </row>
    <row r="1412" spans="1:7" x14ac:dyDescent="0.25">
      <c r="A1412" s="141">
        <v>1411</v>
      </c>
      <c r="B1412" s="143" t="s">
        <v>7091</v>
      </c>
      <c r="C1412" s="143" t="s">
        <v>12435</v>
      </c>
      <c r="D1412" s="143" t="s">
        <v>78</v>
      </c>
      <c r="E1412" s="143" t="s">
        <v>113</v>
      </c>
      <c r="F1412" s="143" t="s">
        <v>71</v>
      </c>
      <c r="G1412" s="143" t="s">
        <v>11062</v>
      </c>
    </row>
    <row r="1413" spans="1:7" x14ac:dyDescent="0.25">
      <c r="A1413" s="141">
        <v>1412</v>
      </c>
      <c r="B1413" s="143" t="s">
        <v>1280</v>
      </c>
      <c r="C1413" s="143" t="s">
        <v>1281</v>
      </c>
      <c r="D1413" s="143" t="s">
        <v>103</v>
      </c>
      <c r="E1413" s="143" t="s">
        <v>1263</v>
      </c>
      <c r="F1413" s="143" t="s">
        <v>71</v>
      </c>
      <c r="G1413" s="143" t="s">
        <v>5875</v>
      </c>
    </row>
    <row r="1414" spans="1:7" x14ac:dyDescent="0.25">
      <c r="A1414" s="141">
        <v>1413</v>
      </c>
      <c r="B1414" s="143" t="s">
        <v>7092</v>
      </c>
      <c r="C1414" s="143" t="s">
        <v>7093</v>
      </c>
      <c r="D1414" s="143" t="s">
        <v>91</v>
      </c>
      <c r="E1414" s="143" t="s">
        <v>979</v>
      </c>
      <c r="F1414" s="143" t="s">
        <v>71</v>
      </c>
      <c r="G1414" s="143" t="s">
        <v>11062</v>
      </c>
    </row>
    <row r="1415" spans="1:7" x14ac:dyDescent="0.25">
      <c r="A1415" s="141">
        <v>1414</v>
      </c>
      <c r="B1415" s="143" t="s">
        <v>7094</v>
      </c>
      <c r="C1415" s="143" t="s">
        <v>7095</v>
      </c>
      <c r="D1415" s="143" t="s">
        <v>91</v>
      </c>
      <c r="E1415" s="143" t="s">
        <v>903</v>
      </c>
      <c r="F1415" s="143" t="s">
        <v>71</v>
      </c>
      <c r="G1415" s="143" t="s">
        <v>11062</v>
      </c>
    </row>
    <row r="1416" spans="1:7" x14ac:dyDescent="0.25">
      <c r="A1416" s="141">
        <v>1415</v>
      </c>
      <c r="B1416" s="143" t="s">
        <v>7096</v>
      </c>
      <c r="C1416" s="143" t="s">
        <v>7097</v>
      </c>
      <c r="D1416" s="143" t="s">
        <v>91</v>
      </c>
      <c r="E1416" s="143" t="s">
        <v>786</v>
      </c>
      <c r="F1416" s="143" t="s">
        <v>71</v>
      </c>
      <c r="G1416" s="143" t="s">
        <v>11062</v>
      </c>
    </row>
    <row r="1417" spans="1:7" x14ac:dyDescent="0.25">
      <c r="A1417" s="141">
        <v>1416</v>
      </c>
      <c r="B1417" s="143" t="s">
        <v>12436</v>
      </c>
      <c r="C1417" s="143" t="s">
        <v>12437</v>
      </c>
      <c r="D1417" s="143" t="s">
        <v>91</v>
      </c>
      <c r="E1417" s="143" t="s">
        <v>518</v>
      </c>
      <c r="F1417" s="143" t="s">
        <v>142</v>
      </c>
      <c r="G1417" s="143" t="s">
        <v>5875</v>
      </c>
    </row>
    <row r="1418" spans="1:7" x14ac:dyDescent="0.25">
      <c r="A1418" s="141">
        <v>1417</v>
      </c>
      <c r="B1418" s="143" t="s">
        <v>7098</v>
      </c>
      <c r="C1418" s="143" t="s">
        <v>7099</v>
      </c>
      <c r="D1418" s="143" t="s">
        <v>69</v>
      </c>
      <c r="E1418" s="143" t="s">
        <v>7100</v>
      </c>
      <c r="F1418" s="143" t="s">
        <v>841</v>
      </c>
      <c r="G1418" s="143" t="s">
        <v>11062</v>
      </c>
    </row>
    <row r="1419" spans="1:7" x14ac:dyDescent="0.25">
      <c r="A1419" s="141">
        <v>1418</v>
      </c>
      <c r="B1419" s="143" t="s">
        <v>7101</v>
      </c>
      <c r="C1419" s="143" t="s">
        <v>7102</v>
      </c>
      <c r="D1419" s="143" t="s">
        <v>78</v>
      </c>
      <c r="E1419" s="143" t="s">
        <v>736</v>
      </c>
      <c r="F1419" s="143" t="s">
        <v>3394</v>
      </c>
      <c r="G1419" s="143" t="s">
        <v>11062</v>
      </c>
    </row>
    <row r="1420" spans="1:7" x14ac:dyDescent="0.25">
      <c r="A1420" s="141">
        <v>1419</v>
      </c>
      <c r="B1420" s="143" t="s">
        <v>7103</v>
      </c>
      <c r="C1420" s="143" t="s">
        <v>7104</v>
      </c>
      <c r="D1420" s="143" t="s">
        <v>78</v>
      </c>
      <c r="E1420" s="143" t="s">
        <v>998</v>
      </c>
      <c r="F1420" s="143" t="s">
        <v>71</v>
      </c>
      <c r="G1420" s="143" t="s">
        <v>11062</v>
      </c>
    </row>
    <row r="1421" spans="1:7" x14ac:dyDescent="0.25">
      <c r="A1421" s="141">
        <v>1420</v>
      </c>
      <c r="B1421" s="143" t="s">
        <v>7105</v>
      </c>
      <c r="C1421" s="143" t="s">
        <v>7106</v>
      </c>
      <c r="D1421" s="143" t="s">
        <v>95</v>
      </c>
      <c r="E1421" s="143" t="s">
        <v>540</v>
      </c>
      <c r="F1421" s="143" t="s">
        <v>1022</v>
      </c>
      <c r="G1421" s="143" t="s">
        <v>11062</v>
      </c>
    </row>
    <row r="1422" spans="1:7" x14ac:dyDescent="0.25">
      <c r="A1422" s="141">
        <v>1421</v>
      </c>
      <c r="B1422" s="143" t="s">
        <v>7107</v>
      </c>
      <c r="C1422" s="143" t="s">
        <v>7108</v>
      </c>
      <c r="D1422" s="143" t="s">
        <v>69</v>
      </c>
      <c r="E1422" s="143" t="s">
        <v>824</v>
      </c>
      <c r="F1422" s="143" t="s">
        <v>1022</v>
      </c>
      <c r="G1422" s="143" t="s">
        <v>11062</v>
      </c>
    </row>
    <row r="1423" spans="1:7" x14ac:dyDescent="0.25">
      <c r="A1423" s="141">
        <v>1422</v>
      </c>
      <c r="B1423" s="143" t="s">
        <v>7109</v>
      </c>
      <c r="C1423" s="143" t="s">
        <v>7110</v>
      </c>
      <c r="D1423" s="143" t="s">
        <v>69</v>
      </c>
      <c r="E1423" s="143" t="s">
        <v>1237</v>
      </c>
      <c r="F1423" s="143" t="s">
        <v>142</v>
      </c>
      <c r="G1423" s="143" t="s">
        <v>11062</v>
      </c>
    </row>
    <row r="1424" spans="1:7" x14ac:dyDescent="0.25">
      <c r="A1424" s="141">
        <v>1423</v>
      </c>
      <c r="B1424" s="143" t="s">
        <v>7111</v>
      </c>
      <c r="C1424" s="143" t="s">
        <v>7112</v>
      </c>
      <c r="D1424" s="143" t="s">
        <v>69</v>
      </c>
      <c r="E1424" s="143" t="s">
        <v>159</v>
      </c>
      <c r="F1424" s="143" t="s">
        <v>71</v>
      </c>
      <c r="G1424" s="143" t="s">
        <v>11062</v>
      </c>
    </row>
    <row r="1425" spans="1:7" x14ac:dyDescent="0.25">
      <c r="A1425" s="141">
        <v>1424</v>
      </c>
      <c r="B1425" s="143" t="s">
        <v>7113</v>
      </c>
      <c r="C1425" s="143" t="s">
        <v>7114</v>
      </c>
      <c r="D1425" s="143" t="s">
        <v>78</v>
      </c>
      <c r="E1425" s="143" t="s">
        <v>4841</v>
      </c>
      <c r="F1425" s="143" t="s">
        <v>71</v>
      </c>
      <c r="G1425" s="143" t="s">
        <v>11062</v>
      </c>
    </row>
    <row r="1426" spans="1:7" x14ac:dyDescent="0.25">
      <c r="A1426" s="141">
        <v>1425</v>
      </c>
      <c r="B1426" s="143" t="s">
        <v>7115</v>
      </c>
      <c r="C1426" s="143" t="s">
        <v>7116</v>
      </c>
      <c r="D1426" s="143" t="s">
        <v>103</v>
      </c>
      <c r="E1426" s="143" t="s">
        <v>1263</v>
      </c>
      <c r="F1426" s="143" t="s">
        <v>71</v>
      </c>
      <c r="G1426" s="143" t="s">
        <v>11062</v>
      </c>
    </row>
    <row r="1427" spans="1:7" x14ac:dyDescent="0.25">
      <c r="A1427" s="141">
        <v>1426</v>
      </c>
      <c r="B1427" s="143" t="s">
        <v>7117</v>
      </c>
      <c r="C1427" s="143" t="s">
        <v>7118</v>
      </c>
      <c r="D1427" s="143" t="s">
        <v>119</v>
      </c>
      <c r="E1427" s="143" t="s">
        <v>371</v>
      </c>
      <c r="F1427" s="143" t="s">
        <v>71</v>
      </c>
      <c r="G1427" s="143" t="s">
        <v>11062</v>
      </c>
    </row>
    <row r="1428" spans="1:7" x14ac:dyDescent="0.25">
      <c r="A1428" s="141">
        <v>1427</v>
      </c>
      <c r="B1428" s="143" t="s">
        <v>1282</v>
      </c>
      <c r="C1428" s="143" t="s">
        <v>12438</v>
      </c>
      <c r="D1428" s="143" t="s">
        <v>69</v>
      </c>
      <c r="E1428" s="143" t="s">
        <v>593</v>
      </c>
      <c r="F1428" s="143" t="s">
        <v>71</v>
      </c>
      <c r="G1428" s="143" t="s">
        <v>5875</v>
      </c>
    </row>
    <row r="1429" spans="1:7" x14ac:dyDescent="0.25">
      <c r="A1429" s="141">
        <v>1428</v>
      </c>
      <c r="B1429" s="143" t="s">
        <v>11237</v>
      </c>
      <c r="C1429" s="143" t="s">
        <v>11238</v>
      </c>
      <c r="D1429" s="143" t="s">
        <v>91</v>
      </c>
      <c r="E1429" s="143" t="s">
        <v>518</v>
      </c>
      <c r="F1429" s="143" t="s">
        <v>71</v>
      </c>
      <c r="G1429" s="143" t="s">
        <v>11955</v>
      </c>
    </row>
    <row r="1430" spans="1:7" x14ac:dyDescent="0.25">
      <c r="A1430" s="141">
        <v>1429</v>
      </c>
      <c r="B1430" s="143" t="s">
        <v>7119</v>
      </c>
      <c r="C1430" s="143" t="s">
        <v>7120</v>
      </c>
      <c r="D1430" s="143" t="s">
        <v>78</v>
      </c>
      <c r="E1430" s="143" t="s">
        <v>199</v>
      </c>
      <c r="F1430" s="143" t="s">
        <v>71</v>
      </c>
      <c r="G1430" s="143" t="s">
        <v>11062</v>
      </c>
    </row>
    <row r="1431" spans="1:7" x14ac:dyDescent="0.25">
      <c r="A1431" s="141">
        <v>1430</v>
      </c>
      <c r="B1431" s="143" t="s">
        <v>7121</v>
      </c>
      <c r="C1431" s="143" t="s">
        <v>7122</v>
      </c>
      <c r="D1431" s="143" t="s">
        <v>78</v>
      </c>
      <c r="E1431" s="143" t="s">
        <v>1802</v>
      </c>
      <c r="F1431" s="143" t="s">
        <v>142</v>
      </c>
      <c r="G1431" s="143" t="s">
        <v>11062</v>
      </c>
    </row>
    <row r="1432" spans="1:7" x14ac:dyDescent="0.25">
      <c r="A1432" s="141">
        <v>1431</v>
      </c>
      <c r="B1432" s="143" t="s">
        <v>1283</v>
      </c>
      <c r="C1432" s="143" t="s">
        <v>1284</v>
      </c>
      <c r="D1432" s="143" t="s">
        <v>69</v>
      </c>
      <c r="E1432" s="143" t="s">
        <v>402</v>
      </c>
      <c r="F1432" s="143" t="s">
        <v>71</v>
      </c>
      <c r="G1432" s="143" t="s">
        <v>5875</v>
      </c>
    </row>
    <row r="1433" spans="1:7" x14ac:dyDescent="0.25">
      <c r="A1433" s="141">
        <v>1432</v>
      </c>
      <c r="B1433" s="143" t="s">
        <v>7123</v>
      </c>
      <c r="C1433" s="143" t="s">
        <v>7124</v>
      </c>
      <c r="D1433" s="143" t="s">
        <v>69</v>
      </c>
      <c r="E1433" s="143" t="s">
        <v>1303</v>
      </c>
      <c r="F1433" s="143" t="s">
        <v>71</v>
      </c>
      <c r="G1433" s="143" t="s">
        <v>11062</v>
      </c>
    </row>
    <row r="1434" spans="1:7" x14ac:dyDescent="0.25">
      <c r="A1434" s="141">
        <v>1433</v>
      </c>
      <c r="B1434" s="143" t="s">
        <v>1285</v>
      </c>
      <c r="C1434" s="143" t="s">
        <v>12439</v>
      </c>
      <c r="D1434" s="143" t="s">
        <v>69</v>
      </c>
      <c r="E1434" s="143" t="s">
        <v>321</v>
      </c>
      <c r="F1434" s="143" t="s">
        <v>71</v>
      </c>
      <c r="G1434" s="143" t="s">
        <v>5875</v>
      </c>
    </row>
    <row r="1435" spans="1:7" x14ac:dyDescent="0.25">
      <c r="A1435" s="141">
        <v>1434</v>
      </c>
      <c r="B1435" s="143" t="s">
        <v>7125</v>
      </c>
      <c r="C1435" s="143" t="s">
        <v>7126</v>
      </c>
      <c r="D1435" s="143" t="s">
        <v>188</v>
      </c>
      <c r="E1435" s="143" t="s">
        <v>507</v>
      </c>
      <c r="F1435" s="143" t="s">
        <v>71</v>
      </c>
      <c r="G1435" s="143" t="s">
        <v>11062</v>
      </c>
    </row>
    <row r="1436" spans="1:7" x14ac:dyDescent="0.25">
      <c r="A1436" s="141">
        <v>1435</v>
      </c>
      <c r="B1436" s="143" t="s">
        <v>7127</v>
      </c>
      <c r="C1436" s="143" t="s">
        <v>7128</v>
      </c>
      <c r="D1436" s="143" t="s">
        <v>69</v>
      </c>
      <c r="E1436" s="143" t="s">
        <v>1303</v>
      </c>
      <c r="F1436" s="143" t="s">
        <v>71</v>
      </c>
      <c r="G1436" s="143" t="s">
        <v>11062</v>
      </c>
    </row>
    <row r="1437" spans="1:7" x14ac:dyDescent="0.25">
      <c r="A1437" s="141">
        <v>1436</v>
      </c>
      <c r="B1437" s="143" t="s">
        <v>7129</v>
      </c>
      <c r="C1437" s="143" t="s">
        <v>7130</v>
      </c>
      <c r="D1437" s="143" t="s">
        <v>91</v>
      </c>
      <c r="E1437" s="143" t="s">
        <v>212</v>
      </c>
      <c r="F1437" s="143" t="s">
        <v>71</v>
      </c>
      <c r="G1437" s="143" t="s">
        <v>11062</v>
      </c>
    </row>
    <row r="1438" spans="1:7" x14ac:dyDescent="0.25">
      <c r="A1438" s="141">
        <v>1437</v>
      </c>
      <c r="B1438" s="143" t="s">
        <v>12440</v>
      </c>
      <c r="C1438" s="143" t="s">
        <v>12441</v>
      </c>
      <c r="D1438" s="143" t="s">
        <v>91</v>
      </c>
      <c r="E1438" s="143" t="s">
        <v>181</v>
      </c>
      <c r="F1438" s="143" t="s">
        <v>71</v>
      </c>
      <c r="G1438" s="143" t="s">
        <v>11062</v>
      </c>
    </row>
    <row r="1439" spans="1:7" x14ac:dyDescent="0.25">
      <c r="A1439" s="141">
        <v>1438</v>
      </c>
      <c r="B1439" s="143" t="s">
        <v>1286</v>
      </c>
      <c r="C1439" s="143" t="s">
        <v>12442</v>
      </c>
      <c r="D1439" s="143" t="s">
        <v>69</v>
      </c>
      <c r="E1439" s="143" t="s">
        <v>70</v>
      </c>
      <c r="F1439" s="143" t="s">
        <v>71</v>
      </c>
      <c r="G1439" s="143" t="s">
        <v>5875</v>
      </c>
    </row>
    <row r="1440" spans="1:7" x14ac:dyDescent="0.25">
      <c r="A1440" s="141">
        <v>1439</v>
      </c>
      <c r="B1440" s="143" t="s">
        <v>7131</v>
      </c>
      <c r="C1440" s="143" t="s">
        <v>7132</v>
      </c>
      <c r="D1440" s="143" t="s">
        <v>91</v>
      </c>
      <c r="E1440" s="143" t="s">
        <v>393</v>
      </c>
      <c r="F1440" s="143" t="s">
        <v>71</v>
      </c>
      <c r="G1440" s="143" t="s">
        <v>11062</v>
      </c>
    </row>
    <row r="1441" spans="1:7" x14ac:dyDescent="0.25">
      <c r="A1441" s="141">
        <v>1440</v>
      </c>
      <c r="B1441" s="143" t="s">
        <v>1287</v>
      </c>
      <c r="C1441" s="143" t="s">
        <v>1288</v>
      </c>
      <c r="D1441" s="143" t="s">
        <v>78</v>
      </c>
      <c r="E1441" s="143" t="s">
        <v>995</v>
      </c>
      <c r="F1441" s="143" t="s">
        <v>533</v>
      </c>
      <c r="G1441" s="143" t="s">
        <v>5875</v>
      </c>
    </row>
    <row r="1442" spans="1:7" x14ac:dyDescent="0.25">
      <c r="A1442" s="141">
        <v>1441</v>
      </c>
      <c r="B1442" s="143" t="s">
        <v>11239</v>
      </c>
      <c r="C1442" s="143" t="s">
        <v>11240</v>
      </c>
      <c r="D1442" s="143" t="s">
        <v>95</v>
      </c>
      <c r="E1442" s="143" t="s">
        <v>158</v>
      </c>
      <c r="F1442" s="143" t="s">
        <v>71</v>
      </c>
      <c r="G1442" s="143" t="s">
        <v>11955</v>
      </c>
    </row>
    <row r="1443" spans="1:7" x14ac:dyDescent="0.25">
      <c r="A1443" s="141">
        <v>1442</v>
      </c>
      <c r="B1443" s="143" t="s">
        <v>11241</v>
      </c>
      <c r="C1443" s="143" t="s">
        <v>11242</v>
      </c>
      <c r="D1443" s="143" t="s">
        <v>119</v>
      </c>
      <c r="E1443" s="143" t="s">
        <v>371</v>
      </c>
      <c r="F1443" s="143" t="s">
        <v>71</v>
      </c>
      <c r="G1443" s="143" t="s">
        <v>11955</v>
      </c>
    </row>
    <row r="1444" spans="1:7" x14ac:dyDescent="0.25">
      <c r="A1444" s="141">
        <v>1443</v>
      </c>
      <c r="B1444" s="143" t="s">
        <v>1289</v>
      </c>
      <c r="C1444" s="143" t="s">
        <v>1290</v>
      </c>
      <c r="D1444" s="143" t="s">
        <v>91</v>
      </c>
      <c r="E1444" s="143" t="s">
        <v>181</v>
      </c>
      <c r="F1444" s="143" t="s">
        <v>71</v>
      </c>
      <c r="G1444" s="143" t="s">
        <v>5875</v>
      </c>
    </row>
    <row r="1445" spans="1:7" x14ac:dyDescent="0.25">
      <c r="A1445" s="141">
        <v>1444</v>
      </c>
      <c r="B1445" s="143" t="s">
        <v>7133</v>
      </c>
      <c r="C1445" s="143" t="s">
        <v>7134</v>
      </c>
      <c r="D1445" s="143" t="s">
        <v>119</v>
      </c>
      <c r="E1445" s="143" t="s">
        <v>1245</v>
      </c>
      <c r="F1445" s="143" t="s">
        <v>71</v>
      </c>
      <c r="G1445" s="143" t="s">
        <v>11062</v>
      </c>
    </row>
    <row r="1446" spans="1:7" x14ac:dyDescent="0.25">
      <c r="A1446" s="141">
        <v>1445</v>
      </c>
      <c r="B1446" s="143" t="s">
        <v>1291</v>
      </c>
      <c r="C1446" s="143" t="s">
        <v>1292</v>
      </c>
      <c r="D1446" s="143" t="s">
        <v>91</v>
      </c>
      <c r="E1446" s="143" t="s">
        <v>116</v>
      </c>
      <c r="F1446" s="143" t="s">
        <v>71</v>
      </c>
      <c r="G1446" s="143" t="s">
        <v>5875</v>
      </c>
    </row>
    <row r="1447" spans="1:7" x14ac:dyDescent="0.25">
      <c r="A1447" s="141">
        <v>1446</v>
      </c>
      <c r="B1447" s="143" t="s">
        <v>1293</v>
      </c>
      <c r="C1447" s="143" t="s">
        <v>1294</v>
      </c>
      <c r="D1447" s="143" t="s">
        <v>188</v>
      </c>
      <c r="E1447" s="143" t="s">
        <v>202</v>
      </c>
      <c r="F1447" s="143" t="s">
        <v>71</v>
      </c>
      <c r="G1447" s="143" t="s">
        <v>5875</v>
      </c>
    </row>
    <row r="1448" spans="1:7" x14ac:dyDescent="0.25">
      <c r="A1448" s="141">
        <v>1447</v>
      </c>
      <c r="B1448" s="143" t="s">
        <v>1295</v>
      </c>
      <c r="C1448" s="143" t="s">
        <v>1296</v>
      </c>
      <c r="D1448" s="143" t="s">
        <v>95</v>
      </c>
      <c r="E1448" s="143" t="s">
        <v>702</v>
      </c>
      <c r="F1448" s="143" t="s">
        <v>71</v>
      </c>
      <c r="G1448" s="143" t="s">
        <v>5875</v>
      </c>
    </row>
    <row r="1449" spans="1:7" x14ac:dyDescent="0.25">
      <c r="A1449" s="141">
        <v>1448</v>
      </c>
      <c r="B1449" s="143" t="s">
        <v>7135</v>
      </c>
      <c r="C1449" s="143" t="s">
        <v>7136</v>
      </c>
      <c r="D1449" s="143" t="s">
        <v>91</v>
      </c>
      <c r="E1449" s="143" t="s">
        <v>786</v>
      </c>
      <c r="F1449" s="143" t="s">
        <v>71</v>
      </c>
      <c r="G1449" s="143" t="s">
        <v>11062</v>
      </c>
    </row>
    <row r="1450" spans="1:7" x14ac:dyDescent="0.25">
      <c r="A1450" s="141">
        <v>1449</v>
      </c>
      <c r="B1450" s="143" t="s">
        <v>7137</v>
      </c>
      <c r="C1450" s="143" t="s">
        <v>7138</v>
      </c>
      <c r="D1450" s="143" t="s">
        <v>91</v>
      </c>
      <c r="E1450" s="143" t="s">
        <v>576</v>
      </c>
      <c r="F1450" s="143" t="s">
        <v>71</v>
      </c>
      <c r="G1450" s="143" t="s">
        <v>11062</v>
      </c>
    </row>
    <row r="1451" spans="1:7" x14ac:dyDescent="0.25">
      <c r="A1451" s="141">
        <v>1450</v>
      </c>
      <c r="B1451" s="143" t="s">
        <v>1297</v>
      </c>
      <c r="C1451" s="143" t="s">
        <v>1298</v>
      </c>
      <c r="D1451" s="143" t="s">
        <v>78</v>
      </c>
      <c r="E1451" s="143" t="s">
        <v>848</v>
      </c>
      <c r="F1451" s="143" t="s">
        <v>71</v>
      </c>
      <c r="G1451" s="143" t="s">
        <v>5875</v>
      </c>
    </row>
    <row r="1452" spans="1:7" x14ac:dyDescent="0.25">
      <c r="A1452" s="141">
        <v>1451</v>
      </c>
      <c r="B1452" s="143" t="s">
        <v>7139</v>
      </c>
      <c r="C1452" s="143" t="s">
        <v>7140</v>
      </c>
      <c r="D1452" s="143" t="s">
        <v>95</v>
      </c>
      <c r="E1452" s="143" t="s">
        <v>1051</v>
      </c>
      <c r="F1452" s="143" t="s">
        <v>71</v>
      </c>
      <c r="G1452" s="143" t="s">
        <v>11062</v>
      </c>
    </row>
    <row r="1453" spans="1:7" x14ac:dyDescent="0.25">
      <c r="A1453" s="141">
        <v>1452</v>
      </c>
      <c r="B1453" s="143" t="s">
        <v>7141</v>
      </c>
      <c r="C1453" s="143" t="s">
        <v>7142</v>
      </c>
      <c r="D1453" s="143" t="s">
        <v>91</v>
      </c>
      <c r="E1453" s="143" t="s">
        <v>786</v>
      </c>
      <c r="F1453" s="143" t="s">
        <v>71</v>
      </c>
      <c r="G1453" s="143" t="s">
        <v>11062</v>
      </c>
    </row>
    <row r="1454" spans="1:7" x14ac:dyDescent="0.25">
      <c r="A1454" s="141">
        <v>1453</v>
      </c>
      <c r="B1454" s="143" t="s">
        <v>1299</v>
      </c>
      <c r="C1454" s="143" t="s">
        <v>1300</v>
      </c>
      <c r="D1454" s="143" t="s">
        <v>119</v>
      </c>
      <c r="E1454" s="143" t="s">
        <v>278</v>
      </c>
      <c r="F1454" s="143" t="s">
        <v>71</v>
      </c>
      <c r="G1454" s="143" t="s">
        <v>5875</v>
      </c>
    </row>
    <row r="1455" spans="1:7" x14ac:dyDescent="0.25">
      <c r="A1455" s="141">
        <v>1454</v>
      </c>
      <c r="B1455" s="143" t="s">
        <v>12443</v>
      </c>
      <c r="C1455" s="143" t="s">
        <v>12444</v>
      </c>
      <c r="D1455" s="143" t="s">
        <v>74</v>
      </c>
      <c r="E1455" s="143" t="s">
        <v>87</v>
      </c>
      <c r="F1455" s="143" t="s">
        <v>88</v>
      </c>
      <c r="G1455" s="143" t="s">
        <v>5875</v>
      </c>
    </row>
    <row r="1456" spans="1:7" x14ac:dyDescent="0.25">
      <c r="A1456" s="141">
        <v>1455</v>
      </c>
      <c r="B1456" s="143" t="s">
        <v>1301</v>
      </c>
      <c r="C1456" s="143" t="s">
        <v>1302</v>
      </c>
      <c r="D1456" s="143" t="s">
        <v>69</v>
      </c>
      <c r="E1456" s="143" t="s">
        <v>1303</v>
      </c>
      <c r="F1456" s="143" t="s">
        <v>71</v>
      </c>
      <c r="G1456" s="143" t="s">
        <v>5875</v>
      </c>
    </row>
    <row r="1457" spans="1:7" x14ac:dyDescent="0.25">
      <c r="A1457" s="141">
        <v>1456</v>
      </c>
      <c r="B1457" s="143" t="s">
        <v>7143</v>
      </c>
      <c r="C1457" s="143" t="s">
        <v>7144</v>
      </c>
      <c r="D1457" s="143" t="s">
        <v>103</v>
      </c>
      <c r="E1457" s="143" t="s">
        <v>325</v>
      </c>
      <c r="F1457" s="143" t="s">
        <v>71</v>
      </c>
      <c r="G1457" s="143" t="s">
        <v>11062</v>
      </c>
    </row>
    <row r="1458" spans="1:7" x14ac:dyDescent="0.25">
      <c r="A1458" s="141">
        <v>1457</v>
      </c>
      <c r="B1458" s="143" t="s">
        <v>7145</v>
      </c>
      <c r="C1458" s="143" t="s">
        <v>7146</v>
      </c>
      <c r="D1458" s="143" t="s">
        <v>103</v>
      </c>
      <c r="E1458" s="143" t="s">
        <v>171</v>
      </c>
      <c r="F1458" s="143" t="s">
        <v>71</v>
      </c>
      <c r="G1458" s="143" t="s">
        <v>11062</v>
      </c>
    </row>
    <row r="1459" spans="1:7" x14ac:dyDescent="0.25">
      <c r="A1459" s="141">
        <v>1458</v>
      </c>
      <c r="B1459" s="143" t="s">
        <v>1304</v>
      </c>
      <c r="C1459" s="143" t="s">
        <v>1305</v>
      </c>
      <c r="D1459" s="143" t="s">
        <v>119</v>
      </c>
      <c r="E1459" s="143" t="s">
        <v>209</v>
      </c>
      <c r="F1459" s="143" t="s">
        <v>71</v>
      </c>
      <c r="G1459" s="143" t="s">
        <v>5875</v>
      </c>
    </row>
    <row r="1460" spans="1:7" x14ac:dyDescent="0.25">
      <c r="A1460" s="141">
        <v>1459</v>
      </c>
      <c r="B1460" s="143" t="s">
        <v>1306</v>
      </c>
      <c r="C1460" s="143" t="s">
        <v>1307</v>
      </c>
      <c r="D1460" s="143" t="s">
        <v>74</v>
      </c>
      <c r="E1460" s="143" t="s">
        <v>317</v>
      </c>
      <c r="F1460" s="143" t="s">
        <v>71</v>
      </c>
      <c r="G1460" s="143" t="s">
        <v>5875</v>
      </c>
    </row>
    <row r="1461" spans="1:7" x14ac:dyDescent="0.25">
      <c r="A1461" s="141">
        <v>1460</v>
      </c>
      <c r="B1461" s="143" t="s">
        <v>7147</v>
      </c>
      <c r="C1461" s="143" t="s">
        <v>7148</v>
      </c>
      <c r="D1461" s="143" t="s">
        <v>69</v>
      </c>
      <c r="E1461" s="143" t="s">
        <v>1237</v>
      </c>
      <c r="F1461" s="143" t="s">
        <v>71</v>
      </c>
      <c r="G1461" s="143" t="s">
        <v>11062</v>
      </c>
    </row>
    <row r="1462" spans="1:7" x14ac:dyDescent="0.25">
      <c r="A1462" s="141">
        <v>1461</v>
      </c>
      <c r="B1462" s="143" t="s">
        <v>7149</v>
      </c>
      <c r="C1462" s="143" t="s">
        <v>7150</v>
      </c>
      <c r="D1462" s="143" t="s">
        <v>91</v>
      </c>
      <c r="E1462" s="143" t="s">
        <v>979</v>
      </c>
      <c r="F1462" s="143" t="s">
        <v>71</v>
      </c>
      <c r="G1462" s="143" t="s">
        <v>11062</v>
      </c>
    </row>
    <row r="1463" spans="1:7" x14ac:dyDescent="0.25">
      <c r="A1463" s="141">
        <v>1462</v>
      </c>
      <c r="B1463" s="143" t="s">
        <v>11243</v>
      </c>
      <c r="C1463" s="143" t="s">
        <v>11244</v>
      </c>
      <c r="D1463" s="143" t="s">
        <v>119</v>
      </c>
      <c r="E1463" s="143" t="s">
        <v>371</v>
      </c>
      <c r="F1463" s="143" t="s">
        <v>71</v>
      </c>
      <c r="G1463" s="143" t="s">
        <v>11955</v>
      </c>
    </row>
    <row r="1464" spans="1:7" x14ac:dyDescent="0.25">
      <c r="A1464" s="141">
        <v>1463</v>
      </c>
      <c r="B1464" s="143" t="s">
        <v>1308</v>
      </c>
      <c r="C1464" s="143" t="s">
        <v>1309</v>
      </c>
      <c r="D1464" s="143" t="s">
        <v>103</v>
      </c>
      <c r="E1464" s="143" t="s">
        <v>410</v>
      </c>
      <c r="F1464" s="143" t="s">
        <v>71</v>
      </c>
      <c r="G1464" s="143" t="s">
        <v>5875</v>
      </c>
    </row>
    <row r="1465" spans="1:7" x14ac:dyDescent="0.25">
      <c r="A1465" s="141">
        <v>1464</v>
      </c>
      <c r="B1465" s="143" t="s">
        <v>11245</v>
      </c>
      <c r="C1465" s="143" t="s">
        <v>11246</v>
      </c>
      <c r="D1465" s="143" t="s">
        <v>103</v>
      </c>
      <c r="E1465" s="143" t="s">
        <v>1361</v>
      </c>
      <c r="F1465" s="143" t="s">
        <v>71</v>
      </c>
      <c r="G1465" s="143" t="s">
        <v>11955</v>
      </c>
    </row>
    <row r="1466" spans="1:7" x14ac:dyDescent="0.25">
      <c r="A1466" s="141">
        <v>1465</v>
      </c>
      <c r="B1466" s="143" t="s">
        <v>1310</v>
      </c>
      <c r="C1466" s="143" t="s">
        <v>1311</v>
      </c>
      <c r="D1466" s="143" t="s">
        <v>78</v>
      </c>
      <c r="E1466" s="143" t="s">
        <v>1312</v>
      </c>
      <c r="F1466" s="143" t="s">
        <v>71</v>
      </c>
      <c r="G1466" s="143" t="s">
        <v>5875</v>
      </c>
    </row>
    <row r="1467" spans="1:7" x14ac:dyDescent="0.25">
      <c r="A1467" s="141">
        <v>1466</v>
      </c>
      <c r="B1467" s="143" t="s">
        <v>7151</v>
      </c>
      <c r="C1467" s="143" t="s">
        <v>7152</v>
      </c>
      <c r="D1467" s="143" t="s">
        <v>78</v>
      </c>
      <c r="E1467" s="143" t="s">
        <v>1042</v>
      </c>
      <c r="F1467" s="143" t="s">
        <v>71</v>
      </c>
      <c r="G1467" s="143" t="s">
        <v>11062</v>
      </c>
    </row>
    <row r="1468" spans="1:7" x14ac:dyDescent="0.25">
      <c r="A1468" s="141">
        <v>1467</v>
      </c>
      <c r="B1468" s="143" t="s">
        <v>11247</v>
      </c>
      <c r="C1468" s="143" t="s">
        <v>11248</v>
      </c>
      <c r="D1468" s="143" t="s">
        <v>95</v>
      </c>
      <c r="E1468" s="143" t="s">
        <v>281</v>
      </c>
      <c r="F1468" s="143" t="s">
        <v>71</v>
      </c>
      <c r="G1468" s="143" t="s">
        <v>11955</v>
      </c>
    </row>
    <row r="1469" spans="1:7" x14ac:dyDescent="0.25">
      <c r="A1469" s="141">
        <v>1468</v>
      </c>
      <c r="B1469" s="143" t="s">
        <v>7153</v>
      </c>
      <c r="C1469" s="143" t="s">
        <v>7154</v>
      </c>
      <c r="D1469" s="143" t="s">
        <v>95</v>
      </c>
      <c r="E1469" s="143" t="s">
        <v>387</v>
      </c>
      <c r="F1469" s="143" t="s">
        <v>71</v>
      </c>
      <c r="G1469" s="143" t="s">
        <v>11062</v>
      </c>
    </row>
    <row r="1470" spans="1:7" x14ac:dyDescent="0.25">
      <c r="A1470" s="141">
        <v>1469</v>
      </c>
      <c r="B1470" s="143" t="s">
        <v>12445</v>
      </c>
      <c r="C1470" s="143" t="s">
        <v>12446</v>
      </c>
      <c r="D1470" s="143" t="s">
        <v>95</v>
      </c>
      <c r="E1470" s="143" t="s">
        <v>540</v>
      </c>
      <c r="F1470" s="143" t="s">
        <v>142</v>
      </c>
      <c r="G1470" s="143" t="s">
        <v>11062</v>
      </c>
    </row>
    <row r="1471" spans="1:7" x14ac:dyDescent="0.25">
      <c r="A1471" s="141">
        <v>1470</v>
      </c>
      <c r="B1471" s="143" t="s">
        <v>1313</v>
      </c>
      <c r="C1471" s="143" t="s">
        <v>1314</v>
      </c>
      <c r="D1471" s="143" t="s">
        <v>74</v>
      </c>
      <c r="E1471" s="143" t="s">
        <v>793</v>
      </c>
      <c r="F1471" s="143" t="s">
        <v>71</v>
      </c>
      <c r="G1471" s="143" t="s">
        <v>5875</v>
      </c>
    </row>
    <row r="1472" spans="1:7" x14ac:dyDescent="0.25">
      <c r="A1472" s="141">
        <v>1471</v>
      </c>
      <c r="B1472" s="143" t="s">
        <v>1315</v>
      </c>
      <c r="C1472" s="143" t="s">
        <v>1316</v>
      </c>
      <c r="D1472" s="143" t="s">
        <v>91</v>
      </c>
      <c r="E1472" s="143" t="s">
        <v>181</v>
      </c>
      <c r="F1472" s="143" t="s">
        <v>71</v>
      </c>
      <c r="G1472" s="143" t="s">
        <v>5875</v>
      </c>
    </row>
    <row r="1473" spans="1:7" x14ac:dyDescent="0.25">
      <c r="A1473" s="141">
        <v>1472</v>
      </c>
      <c r="B1473" s="143" t="s">
        <v>1317</v>
      </c>
      <c r="C1473" s="143" t="s">
        <v>1318</v>
      </c>
      <c r="D1473" s="143" t="s">
        <v>95</v>
      </c>
      <c r="E1473" s="143" t="s">
        <v>281</v>
      </c>
      <c r="F1473" s="143" t="s">
        <v>71</v>
      </c>
      <c r="G1473" s="143" t="s">
        <v>5875</v>
      </c>
    </row>
    <row r="1474" spans="1:7" x14ac:dyDescent="0.25">
      <c r="A1474" s="141">
        <v>1473</v>
      </c>
      <c r="B1474" s="143" t="s">
        <v>12447</v>
      </c>
      <c r="C1474" s="143" t="s">
        <v>12448</v>
      </c>
      <c r="D1474" s="143" t="s">
        <v>91</v>
      </c>
      <c r="E1474" s="143" t="s">
        <v>181</v>
      </c>
      <c r="F1474" s="143" t="s">
        <v>71</v>
      </c>
      <c r="G1474" s="143" t="s">
        <v>5875</v>
      </c>
    </row>
    <row r="1475" spans="1:7" x14ac:dyDescent="0.25">
      <c r="A1475" s="141">
        <v>1474</v>
      </c>
      <c r="B1475" s="143" t="s">
        <v>7155</v>
      </c>
      <c r="C1475" s="143" t="s">
        <v>7156</v>
      </c>
      <c r="D1475" s="143" t="s">
        <v>91</v>
      </c>
      <c r="E1475" s="143" t="s">
        <v>786</v>
      </c>
      <c r="F1475" s="143" t="s">
        <v>71</v>
      </c>
      <c r="G1475" s="143" t="s">
        <v>11062</v>
      </c>
    </row>
    <row r="1476" spans="1:7" x14ac:dyDescent="0.25">
      <c r="A1476" s="141">
        <v>1475</v>
      </c>
      <c r="B1476" s="143" t="s">
        <v>7157</v>
      </c>
      <c r="C1476" s="143" t="s">
        <v>7158</v>
      </c>
      <c r="D1476" s="143" t="s">
        <v>91</v>
      </c>
      <c r="E1476" s="143" t="s">
        <v>308</v>
      </c>
      <c r="F1476" s="143" t="s">
        <v>71</v>
      </c>
      <c r="G1476" s="143" t="s">
        <v>11062</v>
      </c>
    </row>
    <row r="1477" spans="1:7" x14ac:dyDescent="0.25">
      <c r="A1477" s="141">
        <v>1476</v>
      </c>
      <c r="B1477" s="143" t="s">
        <v>7159</v>
      </c>
      <c r="C1477" s="143" t="s">
        <v>7160</v>
      </c>
      <c r="D1477" s="143" t="s">
        <v>188</v>
      </c>
      <c r="E1477" s="143" t="s">
        <v>507</v>
      </c>
      <c r="F1477" s="143" t="s">
        <v>2059</v>
      </c>
      <c r="G1477" s="143" t="s">
        <v>11062</v>
      </c>
    </row>
    <row r="1478" spans="1:7" x14ac:dyDescent="0.25">
      <c r="A1478" s="141">
        <v>1477</v>
      </c>
      <c r="B1478" s="143" t="s">
        <v>7161</v>
      </c>
      <c r="C1478" s="143" t="s">
        <v>7162</v>
      </c>
      <c r="D1478" s="143" t="s">
        <v>74</v>
      </c>
      <c r="E1478" s="143" t="s">
        <v>390</v>
      </c>
      <c r="F1478" s="143" t="s">
        <v>71</v>
      </c>
      <c r="G1478" s="143" t="s">
        <v>11062</v>
      </c>
    </row>
    <row r="1479" spans="1:7" x14ac:dyDescent="0.25">
      <c r="A1479" s="141">
        <v>1478</v>
      </c>
      <c r="B1479" s="143" t="s">
        <v>1319</v>
      </c>
      <c r="C1479" s="143" t="s">
        <v>1320</v>
      </c>
      <c r="D1479" s="143" t="s">
        <v>91</v>
      </c>
      <c r="E1479" s="143" t="s">
        <v>227</v>
      </c>
      <c r="F1479" s="143" t="s">
        <v>71</v>
      </c>
      <c r="G1479" s="143" t="s">
        <v>5875</v>
      </c>
    </row>
    <row r="1480" spans="1:7" x14ac:dyDescent="0.25">
      <c r="A1480" s="141">
        <v>1479</v>
      </c>
      <c r="B1480" s="143" t="s">
        <v>12449</v>
      </c>
      <c r="C1480" s="143" t="s">
        <v>12450</v>
      </c>
      <c r="D1480" s="143" t="s">
        <v>91</v>
      </c>
      <c r="E1480" s="143" t="s">
        <v>900</v>
      </c>
      <c r="F1480" s="143" t="s">
        <v>71</v>
      </c>
      <c r="G1480" s="143" t="s">
        <v>5875</v>
      </c>
    </row>
    <row r="1481" spans="1:7" x14ac:dyDescent="0.25">
      <c r="A1481" s="141">
        <v>1480</v>
      </c>
      <c r="B1481" s="143" t="s">
        <v>1321</v>
      </c>
      <c r="C1481" s="143" t="s">
        <v>1322</v>
      </c>
      <c r="D1481" s="143" t="s">
        <v>91</v>
      </c>
      <c r="E1481" s="143" t="s">
        <v>181</v>
      </c>
      <c r="F1481" s="143" t="s">
        <v>71</v>
      </c>
      <c r="G1481" s="143" t="s">
        <v>5875</v>
      </c>
    </row>
    <row r="1482" spans="1:7" x14ac:dyDescent="0.25">
      <c r="A1482" s="141">
        <v>1481</v>
      </c>
      <c r="B1482" s="143" t="s">
        <v>7163</v>
      </c>
      <c r="C1482" s="143" t="s">
        <v>7164</v>
      </c>
      <c r="D1482" s="143" t="s">
        <v>91</v>
      </c>
      <c r="E1482" s="143" t="s">
        <v>786</v>
      </c>
      <c r="F1482" s="143" t="s">
        <v>71</v>
      </c>
      <c r="G1482" s="143" t="s">
        <v>11062</v>
      </c>
    </row>
    <row r="1483" spans="1:7" x14ac:dyDescent="0.25">
      <c r="A1483" s="141">
        <v>1482</v>
      </c>
      <c r="B1483" s="143" t="s">
        <v>12451</v>
      </c>
      <c r="C1483" s="143" t="s">
        <v>12452</v>
      </c>
      <c r="D1483" s="143" t="s">
        <v>95</v>
      </c>
      <c r="E1483" s="143" t="s">
        <v>387</v>
      </c>
      <c r="F1483" s="143" t="s">
        <v>142</v>
      </c>
      <c r="G1483" s="143" t="s">
        <v>11062</v>
      </c>
    </row>
    <row r="1484" spans="1:7" x14ac:dyDescent="0.25">
      <c r="A1484" s="141">
        <v>1483</v>
      </c>
      <c r="B1484" s="143" t="s">
        <v>7165</v>
      </c>
      <c r="C1484" s="143" t="s">
        <v>7166</v>
      </c>
      <c r="D1484" s="143" t="s">
        <v>95</v>
      </c>
      <c r="E1484" s="143" t="s">
        <v>702</v>
      </c>
      <c r="F1484" s="143" t="s">
        <v>71</v>
      </c>
      <c r="G1484" s="143" t="s">
        <v>11062</v>
      </c>
    </row>
    <row r="1485" spans="1:7" x14ac:dyDescent="0.25">
      <c r="A1485" s="141">
        <v>1484</v>
      </c>
      <c r="B1485" s="143" t="s">
        <v>1323</v>
      </c>
      <c r="C1485" s="143" t="s">
        <v>1324</v>
      </c>
      <c r="D1485" s="143" t="s">
        <v>188</v>
      </c>
      <c r="E1485" s="143" t="s">
        <v>507</v>
      </c>
      <c r="F1485" s="143" t="s">
        <v>71</v>
      </c>
      <c r="G1485" s="143" t="s">
        <v>5875</v>
      </c>
    </row>
    <row r="1486" spans="1:7" x14ac:dyDescent="0.25">
      <c r="A1486" s="141">
        <v>1485</v>
      </c>
      <c r="B1486" s="143" t="s">
        <v>7167</v>
      </c>
      <c r="C1486" s="143" t="s">
        <v>7168</v>
      </c>
      <c r="D1486" s="143" t="s">
        <v>103</v>
      </c>
      <c r="E1486" s="143" t="s">
        <v>884</v>
      </c>
      <c r="F1486" s="143" t="s">
        <v>71</v>
      </c>
      <c r="G1486" s="143" t="s">
        <v>11062</v>
      </c>
    </row>
    <row r="1487" spans="1:7" x14ac:dyDescent="0.25">
      <c r="A1487" s="141">
        <v>1486</v>
      </c>
      <c r="B1487" s="143" t="s">
        <v>1325</v>
      </c>
      <c r="C1487" s="143" t="s">
        <v>1326</v>
      </c>
      <c r="D1487" s="143" t="s">
        <v>95</v>
      </c>
      <c r="E1487" s="143" t="s">
        <v>1228</v>
      </c>
      <c r="F1487" s="143" t="s">
        <v>353</v>
      </c>
      <c r="G1487" s="143" t="s">
        <v>5875</v>
      </c>
    </row>
    <row r="1488" spans="1:7" x14ac:dyDescent="0.25">
      <c r="A1488" s="141">
        <v>1487</v>
      </c>
      <c r="B1488" s="143" t="s">
        <v>1327</v>
      </c>
      <c r="C1488" s="143" t="s">
        <v>12453</v>
      </c>
      <c r="D1488" s="143" t="s">
        <v>91</v>
      </c>
      <c r="E1488" s="143" t="s">
        <v>181</v>
      </c>
      <c r="F1488" s="143" t="s">
        <v>71</v>
      </c>
      <c r="G1488" s="143" t="s">
        <v>5875</v>
      </c>
    </row>
    <row r="1489" spans="1:7" x14ac:dyDescent="0.25">
      <c r="A1489" s="141">
        <v>1488</v>
      </c>
      <c r="B1489" s="143" t="s">
        <v>12454</v>
      </c>
      <c r="C1489" s="143" t="s">
        <v>12455</v>
      </c>
      <c r="D1489" s="143" t="s">
        <v>103</v>
      </c>
      <c r="E1489" s="143" t="s">
        <v>1263</v>
      </c>
      <c r="F1489" s="143" t="s">
        <v>142</v>
      </c>
      <c r="G1489" s="143" t="s">
        <v>11062</v>
      </c>
    </row>
    <row r="1490" spans="1:7" x14ac:dyDescent="0.25">
      <c r="A1490" s="141">
        <v>1489</v>
      </c>
      <c r="B1490" s="143" t="s">
        <v>1328</v>
      </c>
      <c r="C1490" s="143" t="s">
        <v>1329</v>
      </c>
      <c r="D1490" s="143" t="s">
        <v>91</v>
      </c>
      <c r="E1490" s="143" t="s">
        <v>139</v>
      </c>
      <c r="F1490" s="143" t="s">
        <v>71</v>
      </c>
      <c r="G1490" s="143" t="s">
        <v>5875</v>
      </c>
    </row>
    <row r="1491" spans="1:7" x14ac:dyDescent="0.25">
      <c r="A1491" s="141">
        <v>1490</v>
      </c>
      <c r="B1491" s="143" t="s">
        <v>1330</v>
      </c>
      <c r="C1491" s="143" t="s">
        <v>1331</v>
      </c>
      <c r="D1491" s="143" t="s">
        <v>91</v>
      </c>
      <c r="E1491" s="143" t="s">
        <v>139</v>
      </c>
      <c r="F1491" s="143" t="s">
        <v>71</v>
      </c>
      <c r="G1491" s="143" t="s">
        <v>5875</v>
      </c>
    </row>
    <row r="1492" spans="1:7" x14ac:dyDescent="0.25">
      <c r="A1492" s="141">
        <v>1491</v>
      </c>
      <c r="B1492" s="143" t="s">
        <v>11249</v>
      </c>
      <c r="C1492" s="143" t="s">
        <v>11250</v>
      </c>
      <c r="D1492" s="143" t="s">
        <v>119</v>
      </c>
      <c r="E1492" s="143" t="s">
        <v>371</v>
      </c>
      <c r="F1492" s="143" t="s">
        <v>71</v>
      </c>
      <c r="G1492" s="143" t="s">
        <v>11955</v>
      </c>
    </row>
    <row r="1493" spans="1:7" x14ac:dyDescent="0.25">
      <c r="A1493" s="141">
        <v>1492</v>
      </c>
      <c r="B1493" s="143" t="s">
        <v>1332</v>
      </c>
      <c r="C1493" s="143" t="s">
        <v>1333</v>
      </c>
      <c r="D1493" s="143" t="s">
        <v>74</v>
      </c>
      <c r="E1493" s="143" t="s">
        <v>87</v>
      </c>
      <c r="F1493" s="143" t="s">
        <v>71</v>
      </c>
      <c r="G1493" s="143" t="s">
        <v>5875</v>
      </c>
    </row>
    <row r="1494" spans="1:7" x14ac:dyDescent="0.25">
      <c r="A1494" s="141">
        <v>1493</v>
      </c>
      <c r="B1494" s="143" t="s">
        <v>12456</v>
      </c>
      <c r="C1494" s="143" t="s">
        <v>12457</v>
      </c>
      <c r="D1494" s="143" t="s">
        <v>74</v>
      </c>
      <c r="E1494" s="143" t="s">
        <v>390</v>
      </c>
      <c r="F1494" s="143" t="s">
        <v>71</v>
      </c>
      <c r="G1494" s="143" t="s">
        <v>11062</v>
      </c>
    </row>
    <row r="1495" spans="1:7" x14ac:dyDescent="0.25">
      <c r="A1495" s="141">
        <v>1494</v>
      </c>
      <c r="B1495" s="143" t="s">
        <v>12458</v>
      </c>
      <c r="C1495" s="143" t="s">
        <v>12459</v>
      </c>
      <c r="D1495" s="143" t="s">
        <v>91</v>
      </c>
      <c r="E1495" s="143" t="s">
        <v>220</v>
      </c>
      <c r="F1495" s="143" t="s">
        <v>71</v>
      </c>
      <c r="G1495" s="143" t="s">
        <v>5875</v>
      </c>
    </row>
    <row r="1496" spans="1:7" x14ac:dyDescent="0.25">
      <c r="A1496" s="141">
        <v>1495</v>
      </c>
      <c r="B1496" s="143" t="s">
        <v>1334</v>
      </c>
      <c r="C1496" s="143" t="s">
        <v>12460</v>
      </c>
      <c r="D1496" s="143" t="s">
        <v>91</v>
      </c>
      <c r="E1496" s="143" t="s">
        <v>165</v>
      </c>
      <c r="F1496" s="143" t="s">
        <v>71</v>
      </c>
      <c r="G1496" s="143" t="s">
        <v>5875</v>
      </c>
    </row>
    <row r="1497" spans="1:7" x14ac:dyDescent="0.25">
      <c r="A1497" s="141">
        <v>1496</v>
      </c>
      <c r="B1497" s="143" t="s">
        <v>11251</v>
      </c>
      <c r="C1497" s="143" t="s">
        <v>11252</v>
      </c>
      <c r="D1497" s="143" t="s">
        <v>74</v>
      </c>
      <c r="E1497" s="143" t="s">
        <v>145</v>
      </c>
      <c r="F1497" s="143" t="s">
        <v>88</v>
      </c>
      <c r="G1497" s="143" t="s">
        <v>11955</v>
      </c>
    </row>
    <row r="1498" spans="1:7" x14ac:dyDescent="0.25">
      <c r="A1498" s="141">
        <v>1497</v>
      </c>
      <c r="B1498" s="143" t="s">
        <v>7169</v>
      </c>
      <c r="C1498" s="143" t="s">
        <v>7170</v>
      </c>
      <c r="D1498" s="143" t="s">
        <v>69</v>
      </c>
      <c r="E1498" s="143" t="s">
        <v>168</v>
      </c>
      <c r="F1498" s="143" t="s">
        <v>71</v>
      </c>
      <c r="G1498" s="143" t="s">
        <v>11062</v>
      </c>
    </row>
    <row r="1499" spans="1:7" x14ac:dyDescent="0.25">
      <c r="A1499" s="141">
        <v>1498</v>
      </c>
      <c r="B1499" s="143" t="s">
        <v>7171</v>
      </c>
      <c r="C1499" s="143" t="s">
        <v>7172</v>
      </c>
      <c r="D1499" s="143" t="s">
        <v>119</v>
      </c>
      <c r="E1499" s="143" t="s">
        <v>2557</v>
      </c>
      <c r="F1499" s="143" t="s">
        <v>71</v>
      </c>
      <c r="G1499" s="143" t="s">
        <v>11062</v>
      </c>
    </row>
    <row r="1500" spans="1:7" x14ac:dyDescent="0.25">
      <c r="A1500" s="141">
        <v>1499</v>
      </c>
      <c r="B1500" s="143" t="s">
        <v>1335</v>
      </c>
      <c r="C1500" s="143" t="s">
        <v>1336</v>
      </c>
      <c r="D1500" s="143" t="s">
        <v>91</v>
      </c>
      <c r="E1500" s="143" t="s">
        <v>181</v>
      </c>
      <c r="F1500" s="143" t="s">
        <v>71</v>
      </c>
      <c r="G1500" s="143" t="s">
        <v>5875</v>
      </c>
    </row>
    <row r="1501" spans="1:7" x14ac:dyDescent="0.25">
      <c r="A1501" s="141">
        <v>1500</v>
      </c>
      <c r="B1501" s="143" t="s">
        <v>7173</v>
      </c>
      <c r="C1501" s="143" t="s">
        <v>7174</v>
      </c>
      <c r="D1501" s="143" t="s">
        <v>69</v>
      </c>
      <c r="E1501" s="143" t="s">
        <v>70</v>
      </c>
      <c r="F1501" s="143" t="s">
        <v>71</v>
      </c>
      <c r="G1501" s="143" t="s">
        <v>11062</v>
      </c>
    </row>
    <row r="1502" spans="1:7" x14ac:dyDescent="0.25">
      <c r="A1502" s="141">
        <v>1501</v>
      </c>
      <c r="B1502" s="143" t="s">
        <v>7175</v>
      </c>
      <c r="C1502" s="143" t="s">
        <v>7176</v>
      </c>
      <c r="D1502" s="143" t="s">
        <v>103</v>
      </c>
      <c r="E1502" s="143" t="s">
        <v>1779</v>
      </c>
      <c r="F1502" s="143" t="s">
        <v>71</v>
      </c>
      <c r="G1502" s="143" t="s">
        <v>11062</v>
      </c>
    </row>
    <row r="1503" spans="1:7" x14ac:dyDescent="0.25">
      <c r="A1503" s="141">
        <v>1502</v>
      </c>
      <c r="B1503" s="143" t="s">
        <v>7177</v>
      </c>
      <c r="C1503" s="143" t="s">
        <v>7178</v>
      </c>
      <c r="D1503" s="143" t="s">
        <v>119</v>
      </c>
      <c r="E1503" s="143" t="s">
        <v>1245</v>
      </c>
      <c r="F1503" s="143" t="s">
        <v>71</v>
      </c>
      <c r="G1503" s="143" t="s">
        <v>11062</v>
      </c>
    </row>
    <row r="1504" spans="1:7" x14ac:dyDescent="0.25">
      <c r="A1504" s="141">
        <v>1503</v>
      </c>
      <c r="B1504" s="143" t="s">
        <v>7179</v>
      </c>
      <c r="C1504" s="143" t="s">
        <v>7180</v>
      </c>
      <c r="D1504" s="143" t="s">
        <v>119</v>
      </c>
      <c r="E1504" s="143" t="s">
        <v>371</v>
      </c>
      <c r="F1504" s="143" t="s">
        <v>71</v>
      </c>
      <c r="G1504" s="143" t="s">
        <v>11062</v>
      </c>
    </row>
    <row r="1505" spans="1:7" x14ac:dyDescent="0.25">
      <c r="A1505" s="141">
        <v>1504</v>
      </c>
      <c r="B1505" s="143" t="s">
        <v>1337</v>
      </c>
      <c r="C1505" s="143" t="s">
        <v>1338</v>
      </c>
      <c r="D1505" s="143" t="s">
        <v>95</v>
      </c>
      <c r="E1505" s="143" t="s">
        <v>387</v>
      </c>
      <c r="F1505" s="143" t="s">
        <v>1339</v>
      </c>
      <c r="G1505" s="143" t="s">
        <v>5875</v>
      </c>
    </row>
    <row r="1506" spans="1:7" x14ac:dyDescent="0.25">
      <c r="A1506" s="141">
        <v>1505</v>
      </c>
      <c r="B1506" s="143" t="s">
        <v>12461</v>
      </c>
      <c r="C1506" s="143" t="s">
        <v>12462</v>
      </c>
      <c r="D1506" s="143" t="s">
        <v>69</v>
      </c>
      <c r="E1506" s="143" t="s">
        <v>3457</v>
      </c>
      <c r="F1506" s="143" t="s">
        <v>71</v>
      </c>
      <c r="G1506" s="143" t="s">
        <v>11062</v>
      </c>
    </row>
    <row r="1507" spans="1:7" x14ac:dyDescent="0.25">
      <c r="A1507" s="141">
        <v>1506</v>
      </c>
      <c r="B1507" s="143" t="s">
        <v>1340</v>
      </c>
      <c r="C1507" s="143" t="s">
        <v>1341</v>
      </c>
      <c r="D1507" s="143" t="s">
        <v>91</v>
      </c>
      <c r="E1507" s="143" t="s">
        <v>139</v>
      </c>
      <c r="F1507" s="143" t="s">
        <v>71</v>
      </c>
      <c r="G1507" s="143" t="s">
        <v>5875</v>
      </c>
    </row>
    <row r="1508" spans="1:7" x14ac:dyDescent="0.25">
      <c r="A1508" s="141">
        <v>1507</v>
      </c>
      <c r="B1508" s="143" t="s">
        <v>1342</v>
      </c>
      <c r="C1508" s="143" t="s">
        <v>1343</v>
      </c>
      <c r="D1508" s="143" t="s">
        <v>119</v>
      </c>
      <c r="E1508" s="143" t="s">
        <v>1344</v>
      </c>
      <c r="F1508" s="143" t="s">
        <v>71</v>
      </c>
      <c r="G1508" s="143" t="s">
        <v>5875</v>
      </c>
    </row>
    <row r="1509" spans="1:7" x14ac:dyDescent="0.25">
      <c r="A1509" s="141">
        <v>1508</v>
      </c>
      <c r="B1509" s="143" t="s">
        <v>7181</v>
      </c>
      <c r="C1509" s="143" t="s">
        <v>7182</v>
      </c>
      <c r="D1509" s="143" t="s">
        <v>69</v>
      </c>
      <c r="E1509" s="143" t="s">
        <v>453</v>
      </c>
      <c r="F1509" s="143" t="s">
        <v>71</v>
      </c>
      <c r="G1509" s="143" t="s">
        <v>11062</v>
      </c>
    </row>
    <row r="1510" spans="1:7" x14ac:dyDescent="0.25">
      <c r="A1510" s="141">
        <v>1509</v>
      </c>
      <c r="B1510" s="143" t="s">
        <v>1345</v>
      </c>
      <c r="C1510" s="143" t="s">
        <v>1346</v>
      </c>
      <c r="D1510" s="143" t="s">
        <v>91</v>
      </c>
      <c r="E1510" s="143" t="s">
        <v>786</v>
      </c>
      <c r="F1510" s="143" t="s">
        <v>71</v>
      </c>
      <c r="G1510" s="143" t="s">
        <v>5875</v>
      </c>
    </row>
    <row r="1511" spans="1:7" x14ac:dyDescent="0.25">
      <c r="A1511" s="141">
        <v>1510</v>
      </c>
      <c r="B1511" s="143" t="s">
        <v>7183</v>
      </c>
      <c r="C1511" s="143" t="s">
        <v>7184</v>
      </c>
      <c r="D1511" s="143" t="s">
        <v>119</v>
      </c>
      <c r="E1511" s="143" t="s">
        <v>1245</v>
      </c>
      <c r="F1511" s="143" t="s">
        <v>71</v>
      </c>
      <c r="G1511" s="143" t="s">
        <v>11062</v>
      </c>
    </row>
    <row r="1512" spans="1:7" x14ac:dyDescent="0.25">
      <c r="A1512" s="141">
        <v>1511</v>
      </c>
      <c r="B1512" s="143" t="s">
        <v>7185</v>
      </c>
      <c r="C1512" s="143" t="s">
        <v>7186</v>
      </c>
      <c r="D1512" s="143" t="s">
        <v>69</v>
      </c>
      <c r="E1512" s="143" t="s">
        <v>3190</v>
      </c>
      <c r="F1512" s="143" t="s">
        <v>142</v>
      </c>
      <c r="G1512" s="143" t="s">
        <v>11062</v>
      </c>
    </row>
    <row r="1513" spans="1:7" x14ac:dyDescent="0.25">
      <c r="A1513" s="141">
        <v>1512</v>
      </c>
      <c r="B1513" s="143" t="s">
        <v>7187</v>
      </c>
      <c r="C1513" s="143" t="s">
        <v>7188</v>
      </c>
      <c r="D1513" s="143" t="s">
        <v>119</v>
      </c>
      <c r="E1513" s="143" t="s">
        <v>371</v>
      </c>
      <c r="F1513" s="143" t="s">
        <v>71</v>
      </c>
      <c r="G1513" s="143" t="s">
        <v>11062</v>
      </c>
    </row>
    <row r="1514" spans="1:7" x14ac:dyDescent="0.25">
      <c r="A1514" s="141">
        <v>1513</v>
      </c>
      <c r="B1514" s="143" t="s">
        <v>1347</v>
      </c>
      <c r="C1514" s="143" t="s">
        <v>1348</v>
      </c>
      <c r="D1514" s="143" t="s">
        <v>91</v>
      </c>
      <c r="E1514" s="143" t="s">
        <v>116</v>
      </c>
      <c r="F1514" s="143" t="s">
        <v>71</v>
      </c>
      <c r="G1514" s="143" t="s">
        <v>5875</v>
      </c>
    </row>
    <row r="1515" spans="1:7" x14ac:dyDescent="0.25">
      <c r="A1515" s="141">
        <v>1514</v>
      </c>
      <c r="B1515" s="143" t="s">
        <v>1349</v>
      </c>
      <c r="C1515" s="143" t="s">
        <v>1350</v>
      </c>
      <c r="D1515" s="143" t="s">
        <v>74</v>
      </c>
      <c r="E1515" s="143" t="s">
        <v>551</v>
      </c>
      <c r="F1515" s="143" t="s">
        <v>71</v>
      </c>
      <c r="G1515" s="143" t="s">
        <v>5875</v>
      </c>
    </row>
    <row r="1516" spans="1:7" x14ac:dyDescent="0.25">
      <c r="A1516" s="141">
        <v>1515</v>
      </c>
      <c r="B1516" s="143" t="s">
        <v>7189</v>
      </c>
      <c r="C1516" s="143" t="s">
        <v>7190</v>
      </c>
      <c r="D1516" s="143" t="s">
        <v>119</v>
      </c>
      <c r="E1516" s="143" t="s">
        <v>371</v>
      </c>
      <c r="F1516" s="143" t="s">
        <v>71</v>
      </c>
      <c r="G1516" s="143" t="s">
        <v>11062</v>
      </c>
    </row>
    <row r="1517" spans="1:7" x14ac:dyDescent="0.25">
      <c r="A1517" s="141">
        <v>1516</v>
      </c>
      <c r="B1517" s="143" t="s">
        <v>7191</v>
      </c>
      <c r="C1517" s="143" t="s">
        <v>7192</v>
      </c>
      <c r="D1517" s="143" t="s">
        <v>119</v>
      </c>
      <c r="E1517" s="143" t="s">
        <v>371</v>
      </c>
      <c r="F1517" s="143" t="s">
        <v>71</v>
      </c>
      <c r="G1517" s="143" t="s">
        <v>11062</v>
      </c>
    </row>
    <row r="1518" spans="1:7" x14ac:dyDescent="0.25">
      <c r="A1518" s="141">
        <v>1517</v>
      </c>
      <c r="B1518" s="143" t="s">
        <v>7193</v>
      </c>
      <c r="C1518" s="143" t="s">
        <v>7194</v>
      </c>
      <c r="D1518" s="143" t="s">
        <v>119</v>
      </c>
      <c r="E1518" s="143" t="s">
        <v>371</v>
      </c>
      <c r="F1518" s="143" t="s">
        <v>71</v>
      </c>
      <c r="G1518" s="143" t="s">
        <v>11062</v>
      </c>
    </row>
    <row r="1519" spans="1:7" x14ac:dyDescent="0.25">
      <c r="A1519" s="141">
        <v>1518</v>
      </c>
      <c r="B1519" s="143" t="s">
        <v>1351</v>
      </c>
      <c r="C1519" s="143" t="s">
        <v>1352</v>
      </c>
      <c r="D1519" s="143" t="s">
        <v>91</v>
      </c>
      <c r="E1519" s="143" t="s">
        <v>181</v>
      </c>
      <c r="F1519" s="143" t="s">
        <v>71</v>
      </c>
      <c r="G1519" s="143" t="s">
        <v>5875</v>
      </c>
    </row>
    <row r="1520" spans="1:7" x14ac:dyDescent="0.25">
      <c r="A1520" s="141">
        <v>1519</v>
      </c>
      <c r="B1520" s="143" t="s">
        <v>7195</v>
      </c>
      <c r="C1520" s="143" t="s">
        <v>7196</v>
      </c>
      <c r="D1520" s="143" t="s">
        <v>91</v>
      </c>
      <c r="E1520" s="143" t="s">
        <v>903</v>
      </c>
      <c r="F1520" s="143" t="s">
        <v>71</v>
      </c>
      <c r="G1520" s="143" t="s">
        <v>11062</v>
      </c>
    </row>
    <row r="1521" spans="1:7" x14ac:dyDescent="0.25">
      <c r="A1521" s="141">
        <v>1520</v>
      </c>
      <c r="B1521" s="143" t="s">
        <v>12463</v>
      </c>
      <c r="C1521" s="143" t="s">
        <v>12464</v>
      </c>
      <c r="D1521" s="143" t="s">
        <v>91</v>
      </c>
      <c r="E1521" s="143" t="s">
        <v>181</v>
      </c>
      <c r="F1521" s="143" t="s">
        <v>71</v>
      </c>
      <c r="G1521" s="143" t="s">
        <v>5875</v>
      </c>
    </row>
    <row r="1522" spans="1:7" x14ac:dyDescent="0.25">
      <c r="A1522" s="141">
        <v>1521</v>
      </c>
      <c r="B1522" s="143" t="s">
        <v>12465</v>
      </c>
      <c r="C1522" s="143" t="s">
        <v>12466</v>
      </c>
      <c r="D1522" s="143" t="s">
        <v>91</v>
      </c>
      <c r="E1522" s="143" t="s">
        <v>181</v>
      </c>
      <c r="F1522" s="143" t="s">
        <v>71</v>
      </c>
      <c r="G1522" s="143" t="s">
        <v>5875</v>
      </c>
    </row>
    <row r="1523" spans="1:7" x14ac:dyDescent="0.25">
      <c r="A1523" s="141">
        <v>1522</v>
      </c>
      <c r="B1523" s="143" t="s">
        <v>7197</v>
      </c>
      <c r="C1523" s="143" t="s">
        <v>7198</v>
      </c>
      <c r="D1523" s="143" t="s">
        <v>91</v>
      </c>
      <c r="E1523" s="143" t="s">
        <v>576</v>
      </c>
      <c r="F1523" s="143" t="s">
        <v>71</v>
      </c>
      <c r="G1523" s="143" t="s">
        <v>11062</v>
      </c>
    </row>
    <row r="1524" spans="1:7" x14ac:dyDescent="0.25">
      <c r="A1524" s="141">
        <v>1523</v>
      </c>
      <c r="B1524" s="143" t="s">
        <v>7199</v>
      </c>
      <c r="C1524" s="143" t="s">
        <v>7200</v>
      </c>
      <c r="D1524" s="143" t="s">
        <v>91</v>
      </c>
      <c r="E1524" s="143" t="s">
        <v>955</v>
      </c>
      <c r="F1524" s="143" t="s">
        <v>71</v>
      </c>
      <c r="G1524" s="143" t="s">
        <v>11062</v>
      </c>
    </row>
    <row r="1525" spans="1:7" x14ac:dyDescent="0.25">
      <c r="A1525" s="141">
        <v>1524</v>
      </c>
      <c r="B1525" s="143" t="s">
        <v>1353</v>
      </c>
      <c r="C1525" s="143" t="s">
        <v>1354</v>
      </c>
      <c r="D1525" s="143" t="s">
        <v>103</v>
      </c>
      <c r="E1525" s="143" t="s">
        <v>980</v>
      </c>
      <c r="F1525" s="143" t="s">
        <v>124</v>
      </c>
      <c r="G1525" s="143" t="s">
        <v>5875</v>
      </c>
    </row>
    <row r="1526" spans="1:7" x14ac:dyDescent="0.25">
      <c r="A1526" s="141">
        <v>1525</v>
      </c>
      <c r="B1526" s="143" t="s">
        <v>1355</v>
      </c>
      <c r="C1526" s="143" t="s">
        <v>1356</v>
      </c>
      <c r="D1526" s="143" t="s">
        <v>188</v>
      </c>
      <c r="E1526" s="143" t="s">
        <v>202</v>
      </c>
      <c r="F1526" s="143" t="s">
        <v>71</v>
      </c>
      <c r="G1526" s="143" t="s">
        <v>5875</v>
      </c>
    </row>
    <row r="1527" spans="1:7" x14ac:dyDescent="0.25">
      <c r="A1527" s="141">
        <v>1526</v>
      </c>
      <c r="B1527" s="143" t="s">
        <v>1357</v>
      </c>
      <c r="C1527" s="143" t="s">
        <v>1358</v>
      </c>
      <c r="D1527" s="143" t="s">
        <v>78</v>
      </c>
      <c r="E1527" s="143" t="s">
        <v>312</v>
      </c>
      <c r="F1527" s="143" t="s">
        <v>366</v>
      </c>
      <c r="G1527" s="143" t="s">
        <v>5875</v>
      </c>
    </row>
    <row r="1528" spans="1:7" x14ac:dyDescent="0.25">
      <c r="A1528" s="141">
        <v>1527</v>
      </c>
      <c r="B1528" s="143" t="s">
        <v>1359</v>
      </c>
      <c r="C1528" s="143" t="s">
        <v>1360</v>
      </c>
      <c r="D1528" s="143" t="s">
        <v>91</v>
      </c>
      <c r="E1528" s="143" t="s">
        <v>181</v>
      </c>
      <c r="F1528" s="143" t="s">
        <v>71</v>
      </c>
      <c r="G1528" s="143" t="s">
        <v>5875</v>
      </c>
    </row>
    <row r="1529" spans="1:7" x14ac:dyDescent="0.25">
      <c r="A1529" s="141">
        <v>1528</v>
      </c>
      <c r="B1529" s="143" t="s">
        <v>7201</v>
      </c>
      <c r="C1529" s="143" t="s">
        <v>7202</v>
      </c>
      <c r="D1529" s="143" t="s">
        <v>69</v>
      </c>
      <c r="E1529" s="143" t="s">
        <v>70</v>
      </c>
      <c r="F1529" s="143" t="s">
        <v>71</v>
      </c>
      <c r="G1529" s="143" t="s">
        <v>11062</v>
      </c>
    </row>
    <row r="1530" spans="1:7" x14ac:dyDescent="0.25">
      <c r="A1530" s="141">
        <v>1529</v>
      </c>
      <c r="B1530" s="143" t="s">
        <v>7203</v>
      </c>
      <c r="C1530" s="143" t="s">
        <v>7204</v>
      </c>
      <c r="D1530" s="143" t="s">
        <v>95</v>
      </c>
      <c r="E1530" s="143" t="s">
        <v>96</v>
      </c>
      <c r="F1530" s="143" t="s">
        <v>71</v>
      </c>
      <c r="G1530" s="143" t="s">
        <v>11062</v>
      </c>
    </row>
    <row r="1531" spans="1:7" x14ac:dyDescent="0.25">
      <c r="A1531" s="141">
        <v>1530</v>
      </c>
      <c r="B1531" s="143" t="s">
        <v>1363</v>
      </c>
      <c r="C1531" s="143" t="s">
        <v>1364</v>
      </c>
      <c r="D1531" s="143" t="s">
        <v>78</v>
      </c>
      <c r="E1531" s="143" t="s">
        <v>347</v>
      </c>
      <c r="F1531" s="143" t="s">
        <v>71</v>
      </c>
      <c r="G1531" s="143" t="s">
        <v>5875</v>
      </c>
    </row>
    <row r="1532" spans="1:7" x14ac:dyDescent="0.25">
      <c r="A1532" s="141">
        <v>1531</v>
      </c>
      <c r="B1532" s="143" t="s">
        <v>1365</v>
      </c>
      <c r="C1532" s="143" t="s">
        <v>1366</v>
      </c>
      <c r="D1532" s="143" t="s">
        <v>103</v>
      </c>
      <c r="E1532" s="143" t="s">
        <v>325</v>
      </c>
      <c r="F1532" s="143" t="s">
        <v>71</v>
      </c>
      <c r="G1532" s="143" t="s">
        <v>5875</v>
      </c>
    </row>
    <row r="1533" spans="1:7" x14ac:dyDescent="0.25">
      <c r="A1533" s="141">
        <v>1532</v>
      </c>
      <c r="B1533" s="143" t="s">
        <v>1367</v>
      </c>
      <c r="C1533" s="143" t="s">
        <v>1368</v>
      </c>
      <c r="D1533" s="143" t="s">
        <v>103</v>
      </c>
      <c r="E1533" s="143" t="s">
        <v>1054</v>
      </c>
      <c r="F1533" s="143" t="s">
        <v>71</v>
      </c>
      <c r="G1533" s="143" t="s">
        <v>5875</v>
      </c>
    </row>
    <row r="1534" spans="1:7" x14ac:dyDescent="0.25">
      <c r="A1534" s="141">
        <v>1533</v>
      </c>
      <c r="B1534" s="143" t="s">
        <v>7205</v>
      </c>
      <c r="C1534" s="143" t="s">
        <v>7206</v>
      </c>
      <c r="D1534" s="143" t="s">
        <v>119</v>
      </c>
      <c r="E1534" s="143" t="s">
        <v>371</v>
      </c>
      <c r="F1534" s="143" t="s">
        <v>71</v>
      </c>
      <c r="G1534" s="143" t="s">
        <v>11062</v>
      </c>
    </row>
    <row r="1535" spans="1:7" x14ac:dyDescent="0.25">
      <c r="A1535" s="141">
        <v>1534</v>
      </c>
      <c r="B1535" s="143" t="s">
        <v>7207</v>
      </c>
      <c r="C1535" s="143" t="s">
        <v>7208</v>
      </c>
      <c r="D1535" s="143" t="s">
        <v>69</v>
      </c>
      <c r="E1535" s="143" t="s">
        <v>813</v>
      </c>
      <c r="F1535" s="143" t="s">
        <v>71</v>
      </c>
      <c r="G1535" s="143" t="s">
        <v>11062</v>
      </c>
    </row>
    <row r="1536" spans="1:7" x14ac:dyDescent="0.25">
      <c r="A1536" s="141">
        <v>1535</v>
      </c>
      <c r="B1536" s="143" t="s">
        <v>7209</v>
      </c>
      <c r="C1536" s="143" t="s">
        <v>7210</v>
      </c>
      <c r="D1536" s="143" t="s">
        <v>78</v>
      </c>
      <c r="E1536" s="143" t="s">
        <v>717</v>
      </c>
      <c r="F1536" s="143" t="s">
        <v>71</v>
      </c>
      <c r="G1536" s="143" t="s">
        <v>11062</v>
      </c>
    </row>
    <row r="1537" spans="1:7" x14ac:dyDescent="0.25">
      <c r="A1537" s="141">
        <v>1536</v>
      </c>
      <c r="B1537" s="143" t="s">
        <v>1369</v>
      </c>
      <c r="C1537" s="143" t="s">
        <v>1370</v>
      </c>
      <c r="D1537" s="143" t="s">
        <v>91</v>
      </c>
      <c r="E1537" s="143" t="s">
        <v>270</v>
      </c>
      <c r="F1537" s="143" t="s">
        <v>1362</v>
      </c>
      <c r="G1537" s="143" t="s">
        <v>5875</v>
      </c>
    </row>
    <row r="1538" spans="1:7" x14ac:dyDescent="0.25">
      <c r="A1538" s="141">
        <v>1537</v>
      </c>
      <c r="B1538" s="143" t="s">
        <v>1371</v>
      </c>
      <c r="C1538" s="143" t="s">
        <v>1372</v>
      </c>
      <c r="D1538" s="143" t="s">
        <v>91</v>
      </c>
      <c r="E1538" s="143" t="s">
        <v>181</v>
      </c>
      <c r="F1538" s="143" t="s">
        <v>71</v>
      </c>
      <c r="G1538" s="143" t="s">
        <v>5875</v>
      </c>
    </row>
    <row r="1539" spans="1:7" x14ac:dyDescent="0.25">
      <c r="A1539" s="141">
        <v>1538</v>
      </c>
      <c r="B1539" s="143" t="s">
        <v>1373</v>
      </c>
      <c r="C1539" s="143" t="s">
        <v>1374</v>
      </c>
      <c r="D1539" s="143" t="s">
        <v>91</v>
      </c>
      <c r="E1539" s="143" t="s">
        <v>181</v>
      </c>
      <c r="F1539" s="143" t="s">
        <v>71</v>
      </c>
      <c r="G1539" s="143" t="s">
        <v>5875</v>
      </c>
    </row>
    <row r="1540" spans="1:7" x14ac:dyDescent="0.25">
      <c r="A1540" s="141">
        <v>1539</v>
      </c>
      <c r="B1540" s="143" t="s">
        <v>1375</v>
      </c>
      <c r="C1540" s="143" t="s">
        <v>1376</v>
      </c>
      <c r="D1540" s="143" t="s">
        <v>91</v>
      </c>
      <c r="E1540" s="143" t="s">
        <v>181</v>
      </c>
      <c r="F1540" s="143" t="s">
        <v>71</v>
      </c>
      <c r="G1540" s="143" t="s">
        <v>5875</v>
      </c>
    </row>
    <row r="1541" spans="1:7" x14ac:dyDescent="0.25">
      <c r="A1541" s="141">
        <v>1540</v>
      </c>
      <c r="B1541" s="143" t="s">
        <v>1377</v>
      </c>
      <c r="C1541" s="143" t="s">
        <v>12467</v>
      </c>
      <c r="D1541" s="143" t="s">
        <v>103</v>
      </c>
      <c r="E1541" s="143" t="s">
        <v>1378</v>
      </c>
      <c r="F1541" s="143" t="s">
        <v>71</v>
      </c>
      <c r="G1541" s="143" t="s">
        <v>5875</v>
      </c>
    </row>
    <row r="1542" spans="1:7" x14ac:dyDescent="0.25">
      <c r="A1542" s="141">
        <v>1541</v>
      </c>
      <c r="B1542" s="143" t="s">
        <v>1379</v>
      </c>
      <c r="C1542" s="143" t="s">
        <v>1380</v>
      </c>
      <c r="D1542" s="143" t="s">
        <v>91</v>
      </c>
      <c r="E1542" s="143" t="s">
        <v>181</v>
      </c>
      <c r="F1542" s="143" t="s">
        <v>71</v>
      </c>
      <c r="G1542" s="143" t="s">
        <v>5875</v>
      </c>
    </row>
    <row r="1543" spans="1:7" x14ac:dyDescent="0.25">
      <c r="A1543" s="141">
        <v>1542</v>
      </c>
      <c r="B1543" s="143" t="s">
        <v>7211</v>
      </c>
      <c r="C1543" s="143" t="s">
        <v>7212</v>
      </c>
      <c r="D1543" s="143" t="s">
        <v>74</v>
      </c>
      <c r="E1543" s="143" t="s">
        <v>390</v>
      </c>
      <c r="F1543" s="143" t="s">
        <v>71</v>
      </c>
      <c r="G1543" s="143" t="s">
        <v>11062</v>
      </c>
    </row>
    <row r="1544" spans="1:7" x14ac:dyDescent="0.25">
      <c r="A1544" s="141">
        <v>1543</v>
      </c>
      <c r="B1544" s="143" t="s">
        <v>1381</v>
      </c>
      <c r="C1544" s="143" t="s">
        <v>1382</v>
      </c>
      <c r="D1544" s="143" t="s">
        <v>91</v>
      </c>
      <c r="E1544" s="143" t="s">
        <v>181</v>
      </c>
      <c r="F1544" s="143" t="s">
        <v>71</v>
      </c>
      <c r="G1544" s="143" t="s">
        <v>5875</v>
      </c>
    </row>
    <row r="1545" spans="1:7" x14ac:dyDescent="0.25">
      <c r="A1545" s="141">
        <v>1544</v>
      </c>
      <c r="B1545" s="143" t="s">
        <v>1383</v>
      </c>
      <c r="C1545" s="143" t="s">
        <v>1384</v>
      </c>
      <c r="D1545" s="143" t="s">
        <v>91</v>
      </c>
      <c r="E1545" s="143" t="s">
        <v>181</v>
      </c>
      <c r="F1545" s="143" t="s">
        <v>71</v>
      </c>
      <c r="G1545" s="143" t="s">
        <v>5875</v>
      </c>
    </row>
    <row r="1546" spans="1:7" x14ac:dyDescent="0.25">
      <c r="A1546" s="141">
        <v>1545</v>
      </c>
      <c r="B1546" s="143" t="s">
        <v>1385</v>
      </c>
      <c r="C1546" s="143" t="s">
        <v>1386</v>
      </c>
      <c r="D1546" s="143" t="s">
        <v>91</v>
      </c>
      <c r="E1546" s="143" t="s">
        <v>181</v>
      </c>
      <c r="F1546" s="143" t="s">
        <v>71</v>
      </c>
      <c r="G1546" s="143" t="s">
        <v>5875</v>
      </c>
    </row>
    <row r="1547" spans="1:7" x14ac:dyDescent="0.25">
      <c r="A1547" s="141">
        <v>1546</v>
      </c>
      <c r="B1547" s="143" t="s">
        <v>7213</v>
      </c>
      <c r="C1547" s="143" t="s">
        <v>7214</v>
      </c>
      <c r="D1547" s="143" t="s">
        <v>78</v>
      </c>
      <c r="E1547" s="143" t="s">
        <v>199</v>
      </c>
      <c r="F1547" s="143" t="s">
        <v>71</v>
      </c>
      <c r="G1547" s="143" t="s">
        <v>11062</v>
      </c>
    </row>
    <row r="1548" spans="1:7" x14ac:dyDescent="0.25">
      <c r="A1548" s="141">
        <v>1547</v>
      </c>
      <c r="B1548" s="143" t="s">
        <v>1387</v>
      </c>
      <c r="C1548" s="143" t="s">
        <v>1388</v>
      </c>
      <c r="D1548" s="143" t="s">
        <v>91</v>
      </c>
      <c r="E1548" s="143" t="s">
        <v>181</v>
      </c>
      <c r="F1548" s="143" t="s">
        <v>71</v>
      </c>
      <c r="G1548" s="143" t="s">
        <v>5875</v>
      </c>
    </row>
    <row r="1549" spans="1:7" x14ac:dyDescent="0.25">
      <c r="A1549" s="141">
        <v>1548</v>
      </c>
      <c r="B1549" s="143" t="s">
        <v>1389</v>
      </c>
      <c r="C1549" s="143" t="s">
        <v>1390</v>
      </c>
      <c r="D1549" s="143" t="s">
        <v>91</v>
      </c>
      <c r="E1549" s="143" t="s">
        <v>181</v>
      </c>
      <c r="F1549" s="143" t="s">
        <v>71</v>
      </c>
      <c r="G1549" s="143" t="s">
        <v>5875</v>
      </c>
    </row>
    <row r="1550" spans="1:7" x14ac:dyDescent="0.25">
      <c r="A1550" s="141">
        <v>1549</v>
      </c>
      <c r="B1550" s="143" t="s">
        <v>1391</v>
      </c>
      <c r="C1550" s="143" t="s">
        <v>1392</v>
      </c>
      <c r="D1550" s="143" t="s">
        <v>91</v>
      </c>
      <c r="E1550" s="143" t="s">
        <v>181</v>
      </c>
      <c r="F1550" s="143" t="s">
        <v>71</v>
      </c>
      <c r="G1550" s="143" t="s">
        <v>5875</v>
      </c>
    </row>
    <row r="1551" spans="1:7" x14ac:dyDescent="0.25">
      <c r="A1551" s="141">
        <v>1550</v>
      </c>
      <c r="B1551" s="143" t="s">
        <v>1393</v>
      </c>
      <c r="C1551" s="143" t="s">
        <v>1394</v>
      </c>
      <c r="D1551" s="143" t="s">
        <v>91</v>
      </c>
      <c r="E1551" s="143" t="s">
        <v>227</v>
      </c>
      <c r="F1551" s="143" t="s">
        <v>71</v>
      </c>
      <c r="G1551" s="143" t="s">
        <v>5875</v>
      </c>
    </row>
    <row r="1552" spans="1:7" x14ac:dyDescent="0.25">
      <c r="A1552" s="141">
        <v>1551</v>
      </c>
      <c r="B1552" s="143" t="s">
        <v>1395</v>
      </c>
      <c r="C1552" s="143" t="s">
        <v>12468</v>
      </c>
      <c r="D1552" s="143" t="s">
        <v>95</v>
      </c>
      <c r="E1552" s="143" t="s">
        <v>1396</v>
      </c>
      <c r="F1552" s="143" t="s">
        <v>71</v>
      </c>
      <c r="G1552" s="143" t="s">
        <v>5875</v>
      </c>
    </row>
    <row r="1553" spans="1:7" x14ac:dyDescent="0.25">
      <c r="A1553" s="141">
        <v>1552</v>
      </c>
      <c r="B1553" s="143" t="s">
        <v>1397</v>
      </c>
      <c r="C1553" s="143" t="s">
        <v>12469</v>
      </c>
      <c r="D1553" s="143" t="s">
        <v>69</v>
      </c>
      <c r="E1553" s="143" t="s">
        <v>352</v>
      </c>
      <c r="F1553" s="143" t="s">
        <v>457</v>
      </c>
      <c r="G1553" s="143" t="s">
        <v>5875</v>
      </c>
    </row>
    <row r="1554" spans="1:7" x14ac:dyDescent="0.25">
      <c r="A1554" s="141">
        <v>1553</v>
      </c>
      <c r="B1554" s="143" t="s">
        <v>1398</v>
      </c>
      <c r="C1554" s="143" t="s">
        <v>1399</v>
      </c>
      <c r="D1554" s="143" t="s">
        <v>95</v>
      </c>
      <c r="E1554" s="143" t="s">
        <v>281</v>
      </c>
      <c r="F1554" s="143" t="s">
        <v>71</v>
      </c>
      <c r="G1554" s="143" t="s">
        <v>5875</v>
      </c>
    </row>
    <row r="1555" spans="1:7" x14ac:dyDescent="0.25">
      <c r="A1555" s="141">
        <v>1554</v>
      </c>
      <c r="B1555" s="143" t="s">
        <v>7215</v>
      </c>
      <c r="C1555" s="143" t="s">
        <v>7216</v>
      </c>
      <c r="D1555" s="143" t="s">
        <v>91</v>
      </c>
      <c r="E1555" s="143" t="s">
        <v>212</v>
      </c>
      <c r="F1555" s="143" t="s">
        <v>71</v>
      </c>
      <c r="G1555" s="143" t="s">
        <v>11062</v>
      </c>
    </row>
    <row r="1556" spans="1:7" x14ac:dyDescent="0.25">
      <c r="A1556" s="141">
        <v>1555</v>
      </c>
      <c r="B1556" s="143" t="s">
        <v>1400</v>
      </c>
      <c r="C1556" s="143" t="s">
        <v>1401</v>
      </c>
      <c r="D1556" s="143" t="s">
        <v>91</v>
      </c>
      <c r="E1556" s="143" t="s">
        <v>227</v>
      </c>
      <c r="F1556" s="143" t="s">
        <v>71</v>
      </c>
      <c r="G1556" s="143" t="s">
        <v>5875</v>
      </c>
    </row>
    <row r="1557" spans="1:7" x14ac:dyDescent="0.25">
      <c r="A1557" s="141">
        <v>1556</v>
      </c>
      <c r="B1557" s="143" t="s">
        <v>1402</v>
      </c>
      <c r="C1557" s="143" t="s">
        <v>1403</v>
      </c>
      <c r="D1557" s="143" t="s">
        <v>91</v>
      </c>
      <c r="E1557" s="143" t="s">
        <v>335</v>
      </c>
      <c r="F1557" s="143" t="s">
        <v>71</v>
      </c>
      <c r="G1557" s="143" t="s">
        <v>5875</v>
      </c>
    </row>
    <row r="1558" spans="1:7" x14ac:dyDescent="0.25">
      <c r="A1558" s="141">
        <v>1557</v>
      </c>
      <c r="B1558" s="143" t="s">
        <v>7217</v>
      </c>
      <c r="C1558" s="143" t="s">
        <v>7218</v>
      </c>
      <c r="D1558" s="143" t="s">
        <v>119</v>
      </c>
      <c r="E1558" s="143" t="s">
        <v>869</v>
      </c>
      <c r="F1558" s="143" t="s">
        <v>71</v>
      </c>
      <c r="G1558" s="143" t="s">
        <v>11062</v>
      </c>
    </row>
    <row r="1559" spans="1:7" x14ac:dyDescent="0.25">
      <c r="A1559" s="141">
        <v>1558</v>
      </c>
      <c r="B1559" s="143" t="s">
        <v>1404</v>
      </c>
      <c r="C1559" s="143" t="s">
        <v>12470</v>
      </c>
      <c r="D1559" s="143" t="s">
        <v>91</v>
      </c>
      <c r="E1559" s="143" t="s">
        <v>227</v>
      </c>
      <c r="F1559" s="143" t="s">
        <v>71</v>
      </c>
      <c r="G1559" s="143" t="s">
        <v>5875</v>
      </c>
    </row>
    <row r="1560" spans="1:7" x14ac:dyDescent="0.25">
      <c r="A1560" s="141">
        <v>1559</v>
      </c>
      <c r="B1560" s="143" t="s">
        <v>1405</v>
      </c>
      <c r="C1560" s="143" t="s">
        <v>1406</v>
      </c>
      <c r="D1560" s="143" t="s">
        <v>74</v>
      </c>
      <c r="E1560" s="143" t="s">
        <v>397</v>
      </c>
      <c r="F1560" s="143" t="s">
        <v>71</v>
      </c>
      <c r="G1560" s="143" t="s">
        <v>5875</v>
      </c>
    </row>
    <row r="1561" spans="1:7" x14ac:dyDescent="0.25">
      <c r="A1561" s="141">
        <v>1560</v>
      </c>
      <c r="B1561" s="143" t="s">
        <v>11253</v>
      </c>
      <c r="C1561" s="143" t="s">
        <v>11254</v>
      </c>
      <c r="D1561" s="143" t="s">
        <v>119</v>
      </c>
      <c r="E1561" s="143" t="s">
        <v>5897</v>
      </c>
      <c r="F1561" s="143" t="s">
        <v>71</v>
      </c>
      <c r="G1561" s="143" t="s">
        <v>11955</v>
      </c>
    </row>
    <row r="1562" spans="1:7" x14ac:dyDescent="0.25">
      <c r="A1562" s="141">
        <v>1561</v>
      </c>
      <c r="B1562" s="143" t="s">
        <v>1407</v>
      </c>
      <c r="C1562" s="143" t="s">
        <v>1408</v>
      </c>
      <c r="D1562" s="143" t="s">
        <v>78</v>
      </c>
      <c r="E1562" s="143" t="s">
        <v>909</v>
      </c>
      <c r="F1562" s="143" t="s">
        <v>71</v>
      </c>
      <c r="G1562" s="143" t="s">
        <v>5875</v>
      </c>
    </row>
    <row r="1563" spans="1:7" x14ac:dyDescent="0.25">
      <c r="A1563" s="141">
        <v>1562</v>
      </c>
      <c r="B1563" s="143" t="s">
        <v>1409</v>
      </c>
      <c r="C1563" s="143" t="s">
        <v>1410</v>
      </c>
      <c r="D1563" s="143" t="s">
        <v>91</v>
      </c>
      <c r="E1563" s="143" t="s">
        <v>227</v>
      </c>
      <c r="F1563" s="143" t="s">
        <v>71</v>
      </c>
      <c r="G1563" s="143" t="s">
        <v>5875</v>
      </c>
    </row>
    <row r="1564" spans="1:7" x14ac:dyDescent="0.25">
      <c r="A1564" s="141">
        <v>1563</v>
      </c>
      <c r="B1564" s="143" t="s">
        <v>1411</v>
      </c>
      <c r="C1564" s="143" t="s">
        <v>12471</v>
      </c>
      <c r="D1564" s="143" t="s">
        <v>91</v>
      </c>
      <c r="E1564" s="143" t="s">
        <v>181</v>
      </c>
      <c r="F1564" s="143" t="s">
        <v>71</v>
      </c>
      <c r="G1564" s="143" t="s">
        <v>5875</v>
      </c>
    </row>
    <row r="1565" spans="1:7" x14ac:dyDescent="0.25">
      <c r="A1565" s="141">
        <v>1564</v>
      </c>
      <c r="B1565" s="143" t="s">
        <v>7219</v>
      </c>
      <c r="C1565" s="143" t="s">
        <v>7220</v>
      </c>
      <c r="D1565" s="143" t="s">
        <v>69</v>
      </c>
      <c r="E1565" s="143" t="s">
        <v>675</v>
      </c>
      <c r="F1565" s="143" t="s">
        <v>71</v>
      </c>
      <c r="G1565" s="143" t="s">
        <v>11062</v>
      </c>
    </row>
    <row r="1566" spans="1:7" x14ac:dyDescent="0.25">
      <c r="A1566" s="141">
        <v>1565</v>
      </c>
      <c r="B1566" s="143" t="s">
        <v>1412</v>
      </c>
      <c r="C1566" s="143" t="s">
        <v>12472</v>
      </c>
      <c r="D1566" s="143" t="s">
        <v>91</v>
      </c>
      <c r="E1566" s="143" t="s">
        <v>181</v>
      </c>
      <c r="F1566" s="143" t="s">
        <v>71</v>
      </c>
      <c r="G1566" s="143" t="s">
        <v>5875</v>
      </c>
    </row>
    <row r="1567" spans="1:7" x14ac:dyDescent="0.25">
      <c r="A1567" s="141">
        <v>1566</v>
      </c>
      <c r="B1567" s="143" t="s">
        <v>7221</v>
      </c>
      <c r="C1567" s="143" t="s">
        <v>7222</v>
      </c>
      <c r="D1567" s="143" t="s">
        <v>78</v>
      </c>
      <c r="E1567" s="143" t="s">
        <v>1042</v>
      </c>
      <c r="F1567" s="143" t="s">
        <v>71</v>
      </c>
      <c r="G1567" s="143" t="s">
        <v>11062</v>
      </c>
    </row>
    <row r="1568" spans="1:7" x14ac:dyDescent="0.25">
      <c r="A1568" s="141">
        <v>1567</v>
      </c>
      <c r="B1568" s="143" t="s">
        <v>1413</v>
      </c>
      <c r="C1568" s="143" t="s">
        <v>1414</v>
      </c>
      <c r="D1568" s="143" t="s">
        <v>91</v>
      </c>
      <c r="E1568" s="143" t="s">
        <v>181</v>
      </c>
      <c r="F1568" s="143" t="s">
        <v>71</v>
      </c>
      <c r="G1568" s="143" t="s">
        <v>5875</v>
      </c>
    </row>
    <row r="1569" spans="1:7" x14ac:dyDescent="0.25">
      <c r="A1569" s="141">
        <v>1568</v>
      </c>
      <c r="B1569" s="143" t="s">
        <v>61</v>
      </c>
      <c r="C1569" s="143" t="s">
        <v>1415</v>
      </c>
      <c r="D1569" s="143" t="s">
        <v>91</v>
      </c>
      <c r="E1569" s="143" t="s">
        <v>644</v>
      </c>
      <c r="F1569" s="143" t="s">
        <v>71</v>
      </c>
      <c r="G1569" s="143" t="s">
        <v>5875</v>
      </c>
    </row>
    <row r="1570" spans="1:7" x14ac:dyDescent="0.25">
      <c r="A1570" s="141">
        <v>1569</v>
      </c>
      <c r="B1570" s="143" t="s">
        <v>1416</v>
      </c>
      <c r="C1570" s="143" t="s">
        <v>1417</v>
      </c>
      <c r="D1570" s="143" t="s">
        <v>78</v>
      </c>
      <c r="E1570" s="143" t="s">
        <v>1418</v>
      </c>
      <c r="F1570" s="143" t="s">
        <v>71</v>
      </c>
      <c r="G1570" s="143" t="s">
        <v>5875</v>
      </c>
    </row>
    <row r="1571" spans="1:7" x14ac:dyDescent="0.25">
      <c r="A1571" s="141">
        <v>1570</v>
      </c>
      <c r="B1571" s="143" t="s">
        <v>7223</v>
      </c>
      <c r="C1571" s="143" t="s">
        <v>7224</v>
      </c>
      <c r="D1571" s="143" t="s">
        <v>119</v>
      </c>
      <c r="E1571" s="143" t="s">
        <v>2557</v>
      </c>
      <c r="F1571" s="143" t="s">
        <v>88</v>
      </c>
      <c r="G1571" s="143" t="s">
        <v>11062</v>
      </c>
    </row>
    <row r="1572" spans="1:7" x14ac:dyDescent="0.25">
      <c r="A1572" s="141">
        <v>1571</v>
      </c>
      <c r="B1572" s="143" t="s">
        <v>1419</v>
      </c>
      <c r="C1572" s="143" t="s">
        <v>12473</v>
      </c>
      <c r="D1572" s="143" t="s">
        <v>95</v>
      </c>
      <c r="E1572" s="143" t="s">
        <v>224</v>
      </c>
      <c r="F1572" s="143" t="s">
        <v>71</v>
      </c>
      <c r="G1572" s="143" t="s">
        <v>5875</v>
      </c>
    </row>
    <row r="1573" spans="1:7" x14ac:dyDescent="0.25">
      <c r="A1573" s="141">
        <v>1572</v>
      </c>
      <c r="B1573" s="143" t="s">
        <v>7225</v>
      </c>
      <c r="C1573" s="143" t="s">
        <v>7226</v>
      </c>
      <c r="D1573" s="143" t="s">
        <v>91</v>
      </c>
      <c r="E1573" s="143" t="s">
        <v>955</v>
      </c>
      <c r="F1573" s="143" t="s">
        <v>71</v>
      </c>
      <c r="G1573" s="143" t="s">
        <v>11062</v>
      </c>
    </row>
    <row r="1574" spans="1:7" x14ac:dyDescent="0.25">
      <c r="A1574" s="141">
        <v>1573</v>
      </c>
      <c r="B1574" s="143" t="s">
        <v>7227</v>
      </c>
      <c r="C1574" s="143" t="s">
        <v>7228</v>
      </c>
      <c r="D1574" s="143" t="s">
        <v>103</v>
      </c>
      <c r="E1574" s="143" t="s">
        <v>884</v>
      </c>
      <c r="F1574" s="143" t="s">
        <v>71</v>
      </c>
      <c r="G1574" s="143" t="s">
        <v>11062</v>
      </c>
    </row>
    <row r="1575" spans="1:7" x14ac:dyDescent="0.25">
      <c r="A1575" s="141">
        <v>1574</v>
      </c>
      <c r="B1575" s="143" t="s">
        <v>1420</v>
      </c>
      <c r="C1575" s="143" t="s">
        <v>1421</v>
      </c>
      <c r="D1575" s="143" t="s">
        <v>91</v>
      </c>
      <c r="E1575" s="143" t="s">
        <v>181</v>
      </c>
      <c r="F1575" s="143" t="s">
        <v>71</v>
      </c>
      <c r="G1575" s="143" t="s">
        <v>5875</v>
      </c>
    </row>
    <row r="1576" spans="1:7" x14ac:dyDescent="0.25">
      <c r="A1576" s="141">
        <v>1575</v>
      </c>
      <c r="B1576" s="143" t="s">
        <v>7229</v>
      </c>
      <c r="C1576" s="143" t="s">
        <v>7230</v>
      </c>
      <c r="D1576" s="143" t="s">
        <v>103</v>
      </c>
      <c r="E1576" s="143" t="s">
        <v>3288</v>
      </c>
      <c r="F1576" s="143" t="s">
        <v>142</v>
      </c>
      <c r="G1576" s="143" t="s">
        <v>11062</v>
      </c>
    </row>
    <row r="1577" spans="1:7" x14ac:dyDescent="0.25">
      <c r="A1577" s="141">
        <v>1576</v>
      </c>
      <c r="B1577" s="143" t="s">
        <v>1422</v>
      </c>
      <c r="C1577" s="143" t="s">
        <v>1423</v>
      </c>
      <c r="D1577" s="143" t="s">
        <v>91</v>
      </c>
      <c r="E1577" s="143" t="s">
        <v>181</v>
      </c>
      <c r="F1577" s="143" t="s">
        <v>71</v>
      </c>
      <c r="G1577" s="143" t="s">
        <v>5875</v>
      </c>
    </row>
    <row r="1578" spans="1:7" x14ac:dyDescent="0.25">
      <c r="A1578" s="141">
        <v>1577</v>
      </c>
      <c r="B1578" s="143" t="s">
        <v>1424</v>
      </c>
      <c r="C1578" s="143" t="s">
        <v>1425</v>
      </c>
      <c r="D1578" s="143" t="s">
        <v>78</v>
      </c>
      <c r="E1578" s="143" t="s">
        <v>840</v>
      </c>
      <c r="F1578" s="143" t="s">
        <v>868</v>
      </c>
      <c r="G1578" s="143" t="s">
        <v>5875</v>
      </c>
    </row>
    <row r="1579" spans="1:7" x14ac:dyDescent="0.25">
      <c r="A1579" s="141">
        <v>1578</v>
      </c>
      <c r="B1579" s="143" t="s">
        <v>1426</v>
      </c>
      <c r="C1579" s="143" t="s">
        <v>1427</v>
      </c>
      <c r="D1579" s="143" t="s">
        <v>91</v>
      </c>
      <c r="E1579" s="143" t="s">
        <v>116</v>
      </c>
      <c r="F1579" s="143" t="s">
        <v>71</v>
      </c>
      <c r="G1579" s="143" t="s">
        <v>5875</v>
      </c>
    </row>
    <row r="1580" spans="1:7" x14ac:dyDescent="0.25">
      <c r="A1580" s="141">
        <v>1579</v>
      </c>
      <c r="B1580" s="143" t="s">
        <v>11255</v>
      </c>
      <c r="C1580" s="143" t="s">
        <v>11256</v>
      </c>
      <c r="D1580" s="143" t="s">
        <v>74</v>
      </c>
      <c r="E1580" s="143" t="s">
        <v>87</v>
      </c>
      <c r="F1580" s="143" t="s">
        <v>88</v>
      </c>
      <c r="G1580" s="143" t="s">
        <v>11955</v>
      </c>
    </row>
    <row r="1581" spans="1:7" x14ac:dyDescent="0.25">
      <c r="A1581" s="141">
        <v>1580</v>
      </c>
      <c r="B1581" s="143" t="s">
        <v>1428</v>
      </c>
      <c r="C1581" s="143" t="s">
        <v>1429</v>
      </c>
      <c r="D1581" s="143" t="s">
        <v>95</v>
      </c>
      <c r="E1581" s="143" t="s">
        <v>1430</v>
      </c>
      <c r="F1581" s="143" t="s">
        <v>71</v>
      </c>
      <c r="G1581" s="143" t="s">
        <v>5875</v>
      </c>
    </row>
    <row r="1582" spans="1:7" x14ac:dyDescent="0.25">
      <c r="A1582" s="141">
        <v>1581</v>
      </c>
      <c r="B1582" s="143" t="s">
        <v>7231</v>
      </c>
      <c r="C1582" s="143" t="s">
        <v>7232</v>
      </c>
      <c r="D1582" s="143" t="s">
        <v>69</v>
      </c>
      <c r="E1582" s="143" t="s">
        <v>5886</v>
      </c>
      <c r="F1582" s="143" t="s">
        <v>71</v>
      </c>
      <c r="G1582" s="143" t="s">
        <v>11062</v>
      </c>
    </row>
    <row r="1583" spans="1:7" x14ac:dyDescent="0.25">
      <c r="A1583" s="141">
        <v>1582</v>
      </c>
      <c r="B1583" s="143" t="s">
        <v>1431</v>
      </c>
      <c r="C1583" s="143" t="s">
        <v>1432</v>
      </c>
      <c r="D1583" s="143" t="s">
        <v>91</v>
      </c>
      <c r="E1583" s="143" t="s">
        <v>181</v>
      </c>
      <c r="F1583" s="143" t="s">
        <v>71</v>
      </c>
      <c r="G1583" s="143" t="s">
        <v>5875</v>
      </c>
    </row>
    <row r="1584" spans="1:7" x14ac:dyDescent="0.25">
      <c r="A1584" s="141">
        <v>1583</v>
      </c>
      <c r="B1584" s="143" t="s">
        <v>7233</v>
      </c>
      <c r="C1584" s="143" t="s">
        <v>12474</v>
      </c>
      <c r="D1584" s="143" t="s">
        <v>78</v>
      </c>
      <c r="E1584" s="143" t="s">
        <v>717</v>
      </c>
      <c r="F1584" s="143" t="s">
        <v>71</v>
      </c>
      <c r="G1584" s="143" t="s">
        <v>11062</v>
      </c>
    </row>
    <row r="1585" spans="1:7" x14ac:dyDescent="0.25">
      <c r="A1585" s="141">
        <v>1584</v>
      </c>
      <c r="B1585" s="143" t="s">
        <v>12475</v>
      </c>
      <c r="C1585" s="143" t="s">
        <v>12476</v>
      </c>
      <c r="D1585" s="143" t="s">
        <v>91</v>
      </c>
      <c r="E1585" s="143" t="s">
        <v>181</v>
      </c>
      <c r="F1585" s="143" t="s">
        <v>71</v>
      </c>
      <c r="G1585" s="143" t="s">
        <v>5875</v>
      </c>
    </row>
    <row r="1586" spans="1:7" x14ac:dyDescent="0.25">
      <c r="A1586" s="141">
        <v>1585</v>
      </c>
      <c r="B1586" s="143" t="s">
        <v>1433</v>
      </c>
      <c r="C1586" s="143" t="s">
        <v>1434</v>
      </c>
      <c r="D1586" s="143" t="s">
        <v>103</v>
      </c>
      <c r="E1586" s="143" t="s">
        <v>634</v>
      </c>
      <c r="F1586" s="143" t="s">
        <v>533</v>
      </c>
      <c r="G1586" s="143" t="s">
        <v>5875</v>
      </c>
    </row>
    <row r="1587" spans="1:7" x14ac:dyDescent="0.25">
      <c r="A1587" s="141">
        <v>1586</v>
      </c>
      <c r="B1587" s="143" t="s">
        <v>1435</v>
      </c>
      <c r="C1587" s="143" t="s">
        <v>1436</v>
      </c>
      <c r="D1587" s="143" t="s">
        <v>74</v>
      </c>
      <c r="E1587" s="143" t="s">
        <v>405</v>
      </c>
      <c r="F1587" s="143" t="s">
        <v>71</v>
      </c>
      <c r="G1587" s="143" t="s">
        <v>5875</v>
      </c>
    </row>
    <row r="1588" spans="1:7" x14ac:dyDescent="0.25">
      <c r="A1588" s="141">
        <v>1587</v>
      </c>
      <c r="B1588" s="143" t="s">
        <v>7234</v>
      </c>
      <c r="C1588" s="143" t="s">
        <v>7235</v>
      </c>
      <c r="D1588" s="143" t="s">
        <v>119</v>
      </c>
      <c r="E1588" s="143" t="s">
        <v>239</v>
      </c>
      <c r="F1588" s="143" t="s">
        <v>71</v>
      </c>
      <c r="G1588" s="143" t="s">
        <v>11062</v>
      </c>
    </row>
    <row r="1589" spans="1:7" x14ac:dyDescent="0.25">
      <c r="A1589" s="141">
        <v>1588</v>
      </c>
      <c r="B1589" s="143" t="s">
        <v>1437</v>
      </c>
      <c r="C1589" s="143" t="s">
        <v>1438</v>
      </c>
      <c r="D1589" s="143" t="s">
        <v>91</v>
      </c>
      <c r="E1589" s="143" t="s">
        <v>181</v>
      </c>
      <c r="F1589" s="143" t="s">
        <v>71</v>
      </c>
      <c r="G1589" s="143" t="s">
        <v>5875</v>
      </c>
    </row>
    <row r="1590" spans="1:7" x14ac:dyDescent="0.25">
      <c r="A1590" s="141">
        <v>1589</v>
      </c>
      <c r="B1590" s="143" t="s">
        <v>7236</v>
      </c>
      <c r="C1590" s="143" t="s">
        <v>7237</v>
      </c>
      <c r="D1590" s="143" t="s">
        <v>78</v>
      </c>
      <c r="E1590" s="143" t="s">
        <v>199</v>
      </c>
      <c r="F1590" s="143" t="s">
        <v>71</v>
      </c>
      <c r="G1590" s="143" t="s">
        <v>11062</v>
      </c>
    </row>
    <row r="1591" spans="1:7" x14ac:dyDescent="0.25">
      <c r="A1591" s="141">
        <v>1590</v>
      </c>
      <c r="B1591" s="143" t="s">
        <v>1439</v>
      </c>
      <c r="C1591" s="143" t="s">
        <v>1440</v>
      </c>
      <c r="D1591" s="143" t="s">
        <v>91</v>
      </c>
      <c r="E1591" s="143" t="s">
        <v>181</v>
      </c>
      <c r="F1591" s="143" t="s">
        <v>71</v>
      </c>
      <c r="G1591" s="143" t="s">
        <v>5875</v>
      </c>
    </row>
    <row r="1592" spans="1:7" x14ac:dyDescent="0.25">
      <c r="A1592" s="141">
        <v>1591</v>
      </c>
      <c r="B1592" s="143" t="s">
        <v>1441</v>
      </c>
      <c r="C1592" s="143" t="s">
        <v>12477</v>
      </c>
      <c r="D1592" s="143" t="s">
        <v>91</v>
      </c>
      <c r="E1592" s="143" t="s">
        <v>139</v>
      </c>
      <c r="F1592" s="143" t="s">
        <v>71</v>
      </c>
      <c r="G1592" s="143" t="s">
        <v>5875</v>
      </c>
    </row>
    <row r="1593" spans="1:7" x14ac:dyDescent="0.25">
      <c r="A1593" s="141">
        <v>1592</v>
      </c>
      <c r="B1593" s="143" t="s">
        <v>12478</v>
      </c>
      <c r="C1593" s="143" t="s">
        <v>12479</v>
      </c>
      <c r="D1593" s="143" t="s">
        <v>78</v>
      </c>
      <c r="E1593" s="143" t="s">
        <v>1514</v>
      </c>
      <c r="F1593" s="143" t="s">
        <v>71</v>
      </c>
      <c r="G1593" s="143" t="s">
        <v>5875</v>
      </c>
    </row>
    <row r="1594" spans="1:7" x14ac:dyDescent="0.25">
      <c r="A1594" s="141">
        <v>1593</v>
      </c>
      <c r="B1594" s="143" t="s">
        <v>1442</v>
      </c>
      <c r="C1594" s="143" t="s">
        <v>1443</v>
      </c>
      <c r="D1594" s="143" t="s">
        <v>103</v>
      </c>
      <c r="E1594" s="143" t="s">
        <v>178</v>
      </c>
      <c r="F1594" s="143" t="s">
        <v>71</v>
      </c>
      <c r="G1594" s="143" t="s">
        <v>5875</v>
      </c>
    </row>
    <row r="1595" spans="1:7" x14ac:dyDescent="0.25">
      <c r="A1595" s="141">
        <v>1594</v>
      </c>
      <c r="B1595" s="143" t="s">
        <v>1444</v>
      </c>
      <c r="C1595" s="143" t="s">
        <v>1445</v>
      </c>
      <c r="D1595" s="143" t="s">
        <v>91</v>
      </c>
      <c r="E1595" s="143" t="s">
        <v>181</v>
      </c>
      <c r="F1595" s="143" t="s">
        <v>71</v>
      </c>
      <c r="G1595" s="143" t="s">
        <v>5875</v>
      </c>
    </row>
    <row r="1596" spans="1:7" x14ac:dyDescent="0.25">
      <c r="A1596" s="141">
        <v>1595</v>
      </c>
      <c r="B1596" s="143" t="s">
        <v>1446</v>
      </c>
      <c r="C1596" s="143" t="s">
        <v>12480</v>
      </c>
      <c r="D1596" s="143" t="s">
        <v>91</v>
      </c>
      <c r="E1596" s="143" t="s">
        <v>191</v>
      </c>
      <c r="F1596" s="143" t="s">
        <v>71</v>
      </c>
      <c r="G1596" s="143" t="s">
        <v>5875</v>
      </c>
    </row>
    <row r="1597" spans="1:7" x14ac:dyDescent="0.25">
      <c r="A1597" s="141">
        <v>1596</v>
      </c>
      <c r="B1597" s="143" t="s">
        <v>1447</v>
      </c>
      <c r="C1597" s="143" t="s">
        <v>1448</v>
      </c>
      <c r="D1597" s="143" t="s">
        <v>91</v>
      </c>
      <c r="E1597" s="143" t="s">
        <v>181</v>
      </c>
      <c r="F1597" s="143" t="s">
        <v>71</v>
      </c>
      <c r="G1597" s="143" t="s">
        <v>5875</v>
      </c>
    </row>
    <row r="1598" spans="1:7" x14ac:dyDescent="0.25">
      <c r="A1598" s="141">
        <v>1597</v>
      </c>
      <c r="B1598" s="143" t="s">
        <v>11257</v>
      </c>
      <c r="C1598" s="143" t="s">
        <v>11258</v>
      </c>
      <c r="D1598" s="143" t="s">
        <v>91</v>
      </c>
      <c r="E1598" s="143" t="s">
        <v>220</v>
      </c>
      <c r="F1598" s="143" t="s">
        <v>71</v>
      </c>
      <c r="G1598" s="143" t="s">
        <v>11062</v>
      </c>
    </row>
    <row r="1599" spans="1:7" x14ac:dyDescent="0.25">
      <c r="A1599" s="141">
        <v>1598</v>
      </c>
      <c r="B1599" s="143" t="s">
        <v>1449</v>
      </c>
      <c r="C1599" s="143" t="s">
        <v>1450</v>
      </c>
      <c r="D1599" s="143" t="s">
        <v>91</v>
      </c>
      <c r="E1599" s="143" t="s">
        <v>136</v>
      </c>
      <c r="F1599" s="143" t="s">
        <v>71</v>
      </c>
      <c r="G1599" s="143" t="s">
        <v>5875</v>
      </c>
    </row>
    <row r="1600" spans="1:7" x14ac:dyDescent="0.25">
      <c r="A1600" s="141">
        <v>1599</v>
      </c>
      <c r="B1600" s="143" t="s">
        <v>1451</v>
      </c>
      <c r="C1600" s="143" t="s">
        <v>1452</v>
      </c>
      <c r="D1600" s="143" t="s">
        <v>91</v>
      </c>
      <c r="E1600" s="143" t="s">
        <v>165</v>
      </c>
      <c r="F1600" s="143" t="s">
        <v>71</v>
      </c>
      <c r="G1600" s="143" t="s">
        <v>5875</v>
      </c>
    </row>
    <row r="1601" spans="1:7" x14ac:dyDescent="0.25">
      <c r="A1601" s="141">
        <v>1600</v>
      </c>
      <c r="B1601" s="143" t="s">
        <v>7238</v>
      </c>
      <c r="C1601" s="143" t="s">
        <v>7239</v>
      </c>
      <c r="D1601" s="143" t="s">
        <v>103</v>
      </c>
      <c r="E1601" s="143" t="s">
        <v>884</v>
      </c>
      <c r="F1601" s="143" t="s">
        <v>71</v>
      </c>
      <c r="G1601" s="143" t="s">
        <v>11062</v>
      </c>
    </row>
    <row r="1602" spans="1:7" x14ac:dyDescent="0.25">
      <c r="A1602" s="141">
        <v>1601</v>
      </c>
      <c r="B1602" s="143" t="s">
        <v>12481</v>
      </c>
      <c r="C1602" s="143" t="s">
        <v>12482</v>
      </c>
      <c r="D1602" s="143" t="s">
        <v>78</v>
      </c>
      <c r="E1602" s="143" t="s">
        <v>695</v>
      </c>
      <c r="F1602" s="143" t="s">
        <v>71</v>
      </c>
      <c r="G1602" s="143" t="s">
        <v>5875</v>
      </c>
    </row>
    <row r="1603" spans="1:7" x14ac:dyDescent="0.25">
      <c r="A1603" s="141">
        <v>1602</v>
      </c>
      <c r="B1603" s="143" t="s">
        <v>7240</v>
      </c>
      <c r="C1603" s="143" t="s">
        <v>7241</v>
      </c>
      <c r="D1603" s="143" t="s">
        <v>188</v>
      </c>
      <c r="E1603" s="143" t="s">
        <v>234</v>
      </c>
      <c r="F1603" s="143" t="s">
        <v>71</v>
      </c>
      <c r="G1603" s="143" t="s">
        <v>11062</v>
      </c>
    </row>
    <row r="1604" spans="1:7" x14ac:dyDescent="0.25">
      <c r="A1604" s="141">
        <v>1603</v>
      </c>
      <c r="B1604" s="143" t="s">
        <v>1453</v>
      </c>
      <c r="C1604" s="143" t="s">
        <v>1454</v>
      </c>
      <c r="D1604" s="143" t="s">
        <v>91</v>
      </c>
      <c r="E1604" s="143" t="s">
        <v>227</v>
      </c>
      <c r="F1604" s="143" t="s">
        <v>71</v>
      </c>
      <c r="G1604" s="143" t="s">
        <v>5875</v>
      </c>
    </row>
    <row r="1605" spans="1:7" x14ac:dyDescent="0.25">
      <c r="A1605" s="141">
        <v>1604</v>
      </c>
      <c r="B1605" s="143" t="s">
        <v>1455</v>
      </c>
      <c r="C1605" s="143" t="s">
        <v>1456</v>
      </c>
      <c r="D1605" s="143" t="s">
        <v>95</v>
      </c>
      <c r="E1605" s="143" t="s">
        <v>543</v>
      </c>
      <c r="F1605" s="143" t="s">
        <v>71</v>
      </c>
      <c r="G1605" s="143" t="s">
        <v>5875</v>
      </c>
    </row>
    <row r="1606" spans="1:7" x14ac:dyDescent="0.25">
      <c r="A1606" s="141">
        <v>1605</v>
      </c>
      <c r="B1606" s="143" t="s">
        <v>7242</v>
      </c>
      <c r="C1606" s="143" t="s">
        <v>7243</v>
      </c>
      <c r="D1606" s="143" t="s">
        <v>91</v>
      </c>
      <c r="E1606" s="143" t="s">
        <v>135</v>
      </c>
      <c r="F1606" s="143" t="s">
        <v>71</v>
      </c>
      <c r="G1606" s="143" t="s">
        <v>11062</v>
      </c>
    </row>
    <row r="1607" spans="1:7" x14ac:dyDescent="0.25">
      <c r="A1607" s="141">
        <v>1606</v>
      </c>
      <c r="B1607" s="143" t="s">
        <v>7244</v>
      </c>
      <c r="C1607" s="143" t="s">
        <v>7245</v>
      </c>
      <c r="D1607" s="143" t="s">
        <v>69</v>
      </c>
      <c r="E1607" s="143" t="s">
        <v>3058</v>
      </c>
      <c r="F1607" s="143" t="s">
        <v>71</v>
      </c>
      <c r="G1607" s="143" t="s">
        <v>11062</v>
      </c>
    </row>
    <row r="1608" spans="1:7" x14ac:dyDescent="0.25">
      <c r="A1608" s="141">
        <v>1607</v>
      </c>
      <c r="B1608" s="143" t="s">
        <v>7246</v>
      </c>
      <c r="C1608" s="143" t="s">
        <v>7247</v>
      </c>
      <c r="D1608" s="143" t="s">
        <v>78</v>
      </c>
      <c r="E1608" s="143" t="s">
        <v>113</v>
      </c>
      <c r="F1608" s="143" t="s">
        <v>71</v>
      </c>
      <c r="G1608" s="143" t="s">
        <v>11062</v>
      </c>
    </row>
    <row r="1609" spans="1:7" x14ac:dyDescent="0.25">
      <c r="A1609" s="141">
        <v>1608</v>
      </c>
      <c r="B1609" s="143" t="s">
        <v>1457</v>
      </c>
      <c r="C1609" s="143" t="s">
        <v>1458</v>
      </c>
      <c r="D1609" s="143" t="s">
        <v>91</v>
      </c>
      <c r="E1609" s="143" t="s">
        <v>181</v>
      </c>
      <c r="F1609" s="143" t="s">
        <v>71</v>
      </c>
      <c r="G1609" s="143" t="s">
        <v>5875</v>
      </c>
    </row>
    <row r="1610" spans="1:7" x14ac:dyDescent="0.25">
      <c r="A1610" s="141">
        <v>1609</v>
      </c>
      <c r="B1610" s="143" t="s">
        <v>7248</v>
      </c>
      <c r="C1610" s="143" t="s">
        <v>7249</v>
      </c>
      <c r="D1610" s="143" t="s">
        <v>69</v>
      </c>
      <c r="E1610" s="143" t="s">
        <v>70</v>
      </c>
      <c r="F1610" s="143" t="s">
        <v>71</v>
      </c>
      <c r="G1610" s="143" t="s">
        <v>11062</v>
      </c>
    </row>
    <row r="1611" spans="1:7" x14ac:dyDescent="0.25">
      <c r="A1611" s="141">
        <v>1610</v>
      </c>
      <c r="B1611" s="143" t="s">
        <v>1459</v>
      </c>
      <c r="C1611" s="143" t="s">
        <v>1460</v>
      </c>
      <c r="D1611" s="143" t="s">
        <v>91</v>
      </c>
      <c r="E1611" s="143" t="s">
        <v>181</v>
      </c>
      <c r="F1611" s="143" t="s">
        <v>71</v>
      </c>
      <c r="G1611" s="143" t="s">
        <v>5875</v>
      </c>
    </row>
    <row r="1612" spans="1:7" x14ac:dyDescent="0.25">
      <c r="A1612" s="141">
        <v>1611</v>
      </c>
      <c r="B1612" s="143" t="s">
        <v>1461</v>
      </c>
      <c r="C1612" s="143" t="s">
        <v>12483</v>
      </c>
      <c r="D1612" s="143" t="s">
        <v>91</v>
      </c>
      <c r="E1612" s="143" t="s">
        <v>181</v>
      </c>
      <c r="F1612" s="143" t="s">
        <v>71</v>
      </c>
      <c r="G1612" s="143" t="s">
        <v>5875</v>
      </c>
    </row>
    <row r="1613" spans="1:7" x14ac:dyDescent="0.25">
      <c r="A1613" s="141">
        <v>1612</v>
      </c>
      <c r="B1613" s="143" t="s">
        <v>11259</v>
      </c>
      <c r="C1613" s="143" t="s">
        <v>11260</v>
      </c>
      <c r="D1613" s="143" t="s">
        <v>78</v>
      </c>
      <c r="E1613" s="143" t="s">
        <v>4841</v>
      </c>
      <c r="F1613" s="143" t="s">
        <v>71</v>
      </c>
      <c r="G1613" s="143" t="s">
        <v>11955</v>
      </c>
    </row>
    <row r="1614" spans="1:7" x14ac:dyDescent="0.25">
      <c r="A1614" s="141">
        <v>1613</v>
      </c>
      <c r="B1614" s="143" t="s">
        <v>1462</v>
      </c>
      <c r="C1614" s="143" t="s">
        <v>1463</v>
      </c>
      <c r="D1614" s="143" t="s">
        <v>91</v>
      </c>
      <c r="E1614" s="143" t="s">
        <v>181</v>
      </c>
      <c r="F1614" s="143" t="s">
        <v>71</v>
      </c>
      <c r="G1614" s="143" t="s">
        <v>5875</v>
      </c>
    </row>
    <row r="1615" spans="1:7" x14ac:dyDescent="0.25">
      <c r="A1615" s="141">
        <v>1614</v>
      </c>
      <c r="B1615" s="143" t="s">
        <v>1464</v>
      </c>
      <c r="C1615" s="143" t="s">
        <v>1465</v>
      </c>
      <c r="D1615" s="143" t="s">
        <v>95</v>
      </c>
      <c r="E1615" s="143" t="s">
        <v>1396</v>
      </c>
      <c r="F1615" s="143" t="s">
        <v>142</v>
      </c>
      <c r="G1615" s="143" t="s">
        <v>5875</v>
      </c>
    </row>
    <row r="1616" spans="1:7" x14ac:dyDescent="0.25">
      <c r="A1616" s="141">
        <v>1615</v>
      </c>
      <c r="B1616" s="143" t="s">
        <v>1466</v>
      </c>
      <c r="C1616" s="143" t="s">
        <v>1467</v>
      </c>
      <c r="D1616" s="143" t="s">
        <v>119</v>
      </c>
      <c r="E1616" s="143" t="s">
        <v>278</v>
      </c>
      <c r="F1616" s="143" t="s">
        <v>71</v>
      </c>
      <c r="G1616" s="143" t="s">
        <v>5875</v>
      </c>
    </row>
    <row r="1617" spans="1:7" x14ac:dyDescent="0.25">
      <c r="A1617" s="141">
        <v>1616</v>
      </c>
      <c r="B1617" s="143" t="s">
        <v>1468</v>
      </c>
      <c r="C1617" s="143" t="s">
        <v>1469</v>
      </c>
      <c r="D1617" s="143" t="s">
        <v>91</v>
      </c>
      <c r="E1617" s="143" t="s">
        <v>181</v>
      </c>
      <c r="F1617" s="143" t="s">
        <v>71</v>
      </c>
      <c r="G1617" s="143" t="s">
        <v>5875</v>
      </c>
    </row>
    <row r="1618" spans="1:7" x14ac:dyDescent="0.25">
      <c r="A1618" s="141">
        <v>1617</v>
      </c>
      <c r="B1618" s="143" t="s">
        <v>1470</v>
      </c>
      <c r="C1618" s="143" t="s">
        <v>1471</v>
      </c>
      <c r="D1618" s="143" t="s">
        <v>91</v>
      </c>
      <c r="E1618" s="143" t="s">
        <v>139</v>
      </c>
      <c r="F1618" s="143" t="s">
        <v>71</v>
      </c>
      <c r="G1618" s="143" t="s">
        <v>5875</v>
      </c>
    </row>
    <row r="1619" spans="1:7" x14ac:dyDescent="0.25">
      <c r="A1619" s="141">
        <v>1618</v>
      </c>
      <c r="B1619" s="143" t="s">
        <v>7250</v>
      </c>
      <c r="C1619" s="143" t="s">
        <v>7251</v>
      </c>
      <c r="D1619" s="143" t="s">
        <v>91</v>
      </c>
      <c r="E1619" s="143" t="s">
        <v>227</v>
      </c>
      <c r="F1619" s="143" t="s">
        <v>71</v>
      </c>
      <c r="G1619" s="143" t="s">
        <v>11062</v>
      </c>
    </row>
    <row r="1620" spans="1:7" x14ac:dyDescent="0.25">
      <c r="A1620" s="141">
        <v>1619</v>
      </c>
      <c r="B1620" s="143" t="s">
        <v>1472</v>
      </c>
      <c r="C1620" s="143" t="s">
        <v>12484</v>
      </c>
      <c r="D1620" s="143" t="s">
        <v>91</v>
      </c>
      <c r="E1620" s="143" t="s">
        <v>227</v>
      </c>
      <c r="F1620" s="143" t="s">
        <v>71</v>
      </c>
      <c r="G1620" s="143" t="s">
        <v>5875</v>
      </c>
    </row>
    <row r="1621" spans="1:7" x14ac:dyDescent="0.25">
      <c r="A1621" s="141">
        <v>1620</v>
      </c>
      <c r="B1621" s="143" t="s">
        <v>1473</v>
      </c>
      <c r="C1621" s="143" t="s">
        <v>1474</v>
      </c>
      <c r="D1621" s="143" t="s">
        <v>95</v>
      </c>
      <c r="E1621" s="143" t="s">
        <v>684</v>
      </c>
      <c r="F1621" s="143" t="s">
        <v>71</v>
      </c>
      <c r="G1621" s="143" t="s">
        <v>5875</v>
      </c>
    </row>
    <row r="1622" spans="1:7" x14ac:dyDescent="0.25">
      <c r="A1622" s="141">
        <v>1621</v>
      </c>
      <c r="B1622" s="143" t="s">
        <v>7252</v>
      </c>
      <c r="C1622" s="143" t="s">
        <v>7253</v>
      </c>
      <c r="D1622" s="143" t="s">
        <v>91</v>
      </c>
      <c r="E1622" s="143" t="s">
        <v>265</v>
      </c>
      <c r="F1622" s="143" t="s">
        <v>71</v>
      </c>
      <c r="G1622" s="143" t="s">
        <v>11062</v>
      </c>
    </row>
    <row r="1623" spans="1:7" x14ac:dyDescent="0.25">
      <c r="A1623" s="141">
        <v>1622</v>
      </c>
      <c r="B1623" s="143" t="s">
        <v>1475</v>
      </c>
      <c r="C1623" s="143" t="s">
        <v>1476</v>
      </c>
      <c r="D1623" s="143" t="s">
        <v>960</v>
      </c>
      <c r="E1623" s="143" t="s">
        <v>960</v>
      </c>
      <c r="F1623" s="143" t="s">
        <v>71</v>
      </c>
      <c r="G1623" s="143" t="s">
        <v>5875</v>
      </c>
    </row>
    <row r="1624" spans="1:7" x14ac:dyDescent="0.25">
      <c r="A1624" s="141">
        <v>1623</v>
      </c>
      <c r="B1624" s="143" t="s">
        <v>12485</v>
      </c>
      <c r="C1624" s="143" t="s">
        <v>12486</v>
      </c>
      <c r="D1624" s="143" t="s">
        <v>119</v>
      </c>
      <c r="E1624" s="143" t="s">
        <v>1245</v>
      </c>
      <c r="F1624" s="143" t="s">
        <v>142</v>
      </c>
      <c r="G1624" s="143" t="s">
        <v>11062</v>
      </c>
    </row>
    <row r="1625" spans="1:7" x14ac:dyDescent="0.25">
      <c r="A1625" s="141">
        <v>1624</v>
      </c>
      <c r="B1625" s="143" t="s">
        <v>1477</v>
      </c>
      <c r="C1625" s="143" t="s">
        <v>1478</v>
      </c>
      <c r="D1625" s="143" t="s">
        <v>91</v>
      </c>
      <c r="E1625" s="143" t="s">
        <v>181</v>
      </c>
      <c r="F1625" s="143" t="s">
        <v>71</v>
      </c>
      <c r="G1625" s="143" t="s">
        <v>5875</v>
      </c>
    </row>
    <row r="1626" spans="1:7" x14ac:dyDescent="0.25">
      <c r="A1626" s="141">
        <v>1625</v>
      </c>
      <c r="B1626" s="143" t="s">
        <v>1479</v>
      </c>
      <c r="C1626" s="143" t="s">
        <v>12487</v>
      </c>
      <c r="D1626" s="143" t="s">
        <v>78</v>
      </c>
      <c r="E1626" s="143" t="s">
        <v>312</v>
      </c>
      <c r="F1626" s="143" t="s">
        <v>1480</v>
      </c>
      <c r="G1626" s="143" t="s">
        <v>5875</v>
      </c>
    </row>
    <row r="1627" spans="1:7" x14ac:dyDescent="0.25">
      <c r="A1627" s="141">
        <v>1626</v>
      </c>
      <c r="B1627" s="143" t="s">
        <v>1481</v>
      </c>
      <c r="C1627" s="143" t="s">
        <v>1482</v>
      </c>
      <c r="D1627" s="143" t="s">
        <v>78</v>
      </c>
      <c r="E1627" s="143" t="s">
        <v>259</v>
      </c>
      <c r="F1627" s="143" t="s">
        <v>71</v>
      </c>
      <c r="G1627" s="143" t="s">
        <v>5875</v>
      </c>
    </row>
    <row r="1628" spans="1:7" x14ac:dyDescent="0.25">
      <c r="A1628" s="141">
        <v>1627</v>
      </c>
      <c r="B1628" s="143" t="s">
        <v>11261</v>
      </c>
      <c r="C1628" s="143" t="s">
        <v>11262</v>
      </c>
      <c r="D1628" s="143" t="s">
        <v>91</v>
      </c>
      <c r="E1628" s="143" t="s">
        <v>139</v>
      </c>
      <c r="F1628" s="143" t="s">
        <v>71</v>
      </c>
      <c r="G1628" s="143" t="s">
        <v>11955</v>
      </c>
    </row>
    <row r="1629" spans="1:7" x14ac:dyDescent="0.25">
      <c r="A1629" s="141">
        <v>1628</v>
      </c>
      <c r="B1629" s="143" t="s">
        <v>1483</v>
      </c>
      <c r="C1629" s="143" t="s">
        <v>12488</v>
      </c>
      <c r="D1629" s="143" t="s">
        <v>91</v>
      </c>
      <c r="E1629" s="143" t="s">
        <v>181</v>
      </c>
      <c r="F1629" s="143" t="s">
        <v>71</v>
      </c>
      <c r="G1629" s="143" t="s">
        <v>5875</v>
      </c>
    </row>
    <row r="1630" spans="1:7" x14ac:dyDescent="0.25">
      <c r="A1630" s="141">
        <v>1629</v>
      </c>
      <c r="B1630" s="143" t="s">
        <v>7254</v>
      </c>
      <c r="C1630" s="143" t="s">
        <v>7255</v>
      </c>
      <c r="D1630" s="143" t="s">
        <v>69</v>
      </c>
      <c r="E1630" s="143" t="s">
        <v>5915</v>
      </c>
      <c r="F1630" s="143" t="s">
        <v>71</v>
      </c>
      <c r="G1630" s="143" t="s">
        <v>11062</v>
      </c>
    </row>
    <row r="1631" spans="1:7" x14ac:dyDescent="0.25">
      <c r="A1631" s="141">
        <v>1630</v>
      </c>
      <c r="B1631" s="143" t="s">
        <v>1484</v>
      </c>
      <c r="C1631" s="143" t="s">
        <v>12489</v>
      </c>
      <c r="D1631" s="143" t="s">
        <v>91</v>
      </c>
      <c r="E1631" s="143" t="s">
        <v>181</v>
      </c>
      <c r="F1631" s="143" t="s">
        <v>71</v>
      </c>
      <c r="G1631" s="143" t="s">
        <v>5875</v>
      </c>
    </row>
    <row r="1632" spans="1:7" x14ac:dyDescent="0.25">
      <c r="A1632" s="141">
        <v>1631</v>
      </c>
      <c r="B1632" s="143" t="s">
        <v>7256</v>
      </c>
      <c r="C1632" s="143" t="s">
        <v>7257</v>
      </c>
      <c r="D1632" s="143" t="s">
        <v>69</v>
      </c>
      <c r="E1632" s="143" t="s">
        <v>3058</v>
      </c>
      <c r="F1632" s="143" t="s">
        <v>71</v>
      </c>
      <c r="G1632" s="143" t="s">
        <v>11062</v>
      </c>
    </row>
    <row r="1633" spans="1:7" x14ac:dyDescent="0.25">
      <c r="A1633" s="141">
        <v>1632</v>
      </c>
      <c r="B1633" s="143" t="s">
        <v>11263</v>
      </c>
      <c r="C1633" s="143" t="s">
        <v>11264</v>
      </c>
      <c r="D1633" s="143" t="s">
        <v>95</v>
      </c>
      <c r="E1633" s="143" t="s">
        <v>275</v>
      </c>
      <c r="F1633" s="143" t="s">
        <v>71</v>
      </c>
      <c r="G1633" s="143" t="s">
        <v>11955</v>
      </c>
    </row>
    <row r="1634" spans="1:7" x14ac:dyDescent="0.25">
      <c r="A1634" s="141">
        <v>1633</v>
      </c>
      <c r="B1634" s="143" t="s">
        <v>1485</v>
      </c>
      <c r="C1634" s="143" t="s">
        <v>1486</v>
      </c>
      <c r="D1634" s="143" t="s">
        <v>91</v>
      </c>
      <c r="E1634" s="143" t="s">
        <v>181</v>
      </c>
      <c r="F1634" s="143" t="s">
        <v>71</v>
      </c>
      <c r="G1634" s="143" t="s">
        <v>5875</v>
      </c>
    </row>
    <row r="1635" spans="1:7" x14ac:dyDescent="0.25">
      <c r="A1635" s="141">
        <v>1634</v>
      </c>
      <c r="B1635" s="143" t="s">
        <v>1487</v>
      </c>
      <c r="C1635" s="143" t="s">
        <v>1488</v>
      </c>
      <c r="D1635" s="143" t="s">
        <v>78</v>
      </c>
      <c r="E1635" s="143" t="s">
        <v>717</v>
      </c>
      <c r="F1635" s="143" t="s">
        <v>71</v>
      </c>
      <c r="G1635" s="143" t="s">
        <v>5875</v>
      </c>
    </row>
    <row r="1636" spans="1:7" x14ac:dyDescent="0.25">
      <c r="A1636" s="141">
        <v>1635</v>
      </c>
      <c r="B1636" s="143" t="s">
        <v>7258</v>
      </c>
      <c r="C1636" s="143" t="s">
        <v>7259</v>
      </c>
      <c r="D1636" s="143" t="s">
        <v>78</v>
      </c>
      <c r="E1636" s="143" t="s">
        <v>113</v>
      </c>
      <c r="F1636" s="143" t="s">
        <v>71</v>
      </c>
      <c r="G1636" s="143" t="s">
        <v>11062</v>
      </c>
    </row>
    <row r="1637" spans="1:7" x14ac:dyDescent="0.25">
      <c r="A1637" s="141">
        <v>1636</v>
      </c>
      <c r="B1637" s="143" t="s">
        <v>7260</v>
      </c>
      <c r="C1637" s="143" t="s">
        <v>7261</v>
      </c>
      <c r="D1637" s="143" t="s">
        <v>69</v>
      </c>
      <c r="E1637" s="143" t="s">
        <v>2042</v>
      </c>
      <c r="F1637" s="143" t="s">
        <v>71</v>
      </c>
      <c r="G1637" s="143" t="s">
        <v>11062</v>
      </c>
    </row>
    <row r="1638" spans="1:7" x14ac:dyDescent="0.25">
      <c r="A1638" s="141">
        <v>1637</v>
      </c>
      <c r="B1638" s="143" t="s">
        <v>1489</v>
      </c>
      <c r="C1638" s="143" t="s">
        <v>1490</v>
      </c>
      <c r="D1638" s="143" t="s">
        <v>78</v>
      </c>
      <c r="E1638" s="143" t="s">
        <v>1491</v>
      </c>
      <c r="F1638" s="143" t="s">
        <v>71</v>
      </c>
      <c r="G1638" s="143" t="s">
        <v>5875</v>
      </c>
    </row>
    <row r="1639" spans="1:7" x14ac:dyDescent="0.25">
      <c r="A1639" s="141">
        <v>1638</v>
      </c>
      <c r="B1639" s="143" t="s">
        <v>7262</v>
      </c>
      <c r="C1639" s="143" t="s">
        <v>7263</v>
      </c>
      <c r="D1639" s="143" t="s">
        <v>78</v>
      </c>
      <c r="E1639" s="143" t="s">
        <v>848</v>
      </c>
      <c r="F1639" s="143" t="s">
        <v>71</v>
      </c>
      <c r="G1639" s="143" t="s">
        <v>11062</v>
      </c>
    </row>
    <row r="1640" spans="1:7" x14ac:dyDescent="0.25">
      <c r="A1640" s="141">
        <v>1639</v>
      </c>
      <c r="B1640" s="143" t="s">
        <v>7264</v>
      </c>
      <c r="C1640" s="143" t="s">
        <v>7265</v>
      </c>
      <c r="D1640" s="143" t="s">
        <v>78</v>
      </c>
      <c r="E1640" s="143" t="s">
        <v>848</v>
      </c>
      <c r="F1640" s="143" t="s">
        <v>71</v>
      </c>
      <c r="G1640" s="143" t="s">
        <v>11062</v>
      </c>
    </row>
    <row r="1641" spans="1:7" x14ac:dyDescent="0.25">
      <c r="A1641" s="141">
        <v>1640</v>
      </c>
      <c r="B1641" s="143" t="s">
        <v>7266</v>
      </c>
      <c r="C1641" s="143" t="s">
        <v>7267</v>
      </c>
      <c r="D1641" s="143" t="s">
        <v>78</v>
      </c>
      <c r="E1641" s="143" t="s">
        <v>1165</v>
      </c>
      <c r="F1641" s="143" t="s">
        <v>71</v>
      </c>
      <c r="G1641" s="143" t="s">
        <v>11062</v>
      </c>
    </row>
    <row r="1642" spans="1:7" x14ac:dyDescent="0.25">
      <c r="A1642" s="141">
        <v>1641</v>
      </c>
      <c r="B1642" s="143" t="s">
        <v>11265</v>
      </c>
      <c r="C1642" s="143" t="s">
        <v>11266</v>
      </c>
      <c r="D1642" s="143" t="s">
        <v>78</v>
      </c>
      <c r="E1642" s="143" t="s">
        <v>5060</v>
      </c>
      <c r="F1642" s="143" t="s">
        <v>71</v>
      </c>
      <c r="G1642" s="143" t="s">
        <v>11955</v>
      </c>
    </row>
    <row r="1643" spans="1:7" x14ac:dyDescent="0.25">
      <c r="A1643" s="141">
        <v>1642</v>
      </c>
      <c r="B1643" s="143" t="s">
        <v>7268</v>
      </c>
      <c r="C1643" s="143" t="s">
        <v>7269</v>
      </c>
      <c r="D1643" s="143" t="s">
        <v>69</v>
      </c>
      <c r="E1643" s="143" t="s">
        <v>321</v>
      </c>
      <c r="F1643" s="143" t="s">
        <v>71</v>
      </c>
      <c r="G1643" s="143" t="s">
        <v>11062</v>
      </c>
    </row>
    <row r="1644" spans="1:7" x14ac:dyDescent="0.25">
      <c r="A1644" s="141">
        <v>1643</v>
      </c>
      <c r="B1644" s="143" t="s">
        <v>7270</v>
      </c>
      <c r="C1644" s="143" t="s">
        <v>7271</v>
      </c>
      <c r="D1644" s="143" t="s">
        <v>69</v>
      </c>
      <c r="E1644" s="143" t="s">
        <v>3190</v>
      </c>
      <c r="F1644" s="143" t="s">
        <v>71</v>
      </c>
      <c r="G1644" s="143" t="s">
        <v>11062</v>
      </c>
    </row>
    <row r="1645" spans="1:7" x14ac:dyDescent="0.25">
      <c r="A1645" s="141">
        <v>1644</v>
      </c>
      <c r="B1645" s="143" t="s">
        <v>12490</v>
      </c>
      <c r="C1645" s="143" t="s">
        <v>12491</v>
      </c>
      <c r="D1645" s="143" t="s">
        <v>91</v>
      </c>
      <c r="E1645" s="143" t="s">
        <v>181</v>
      </c>
      <c r="F1645" s="143" t="s">
        <v>71</v>
      </c>
      <c r="G1645" s="143" t="s">
        <v>5875</v>
      </c>
    </row>
    <row r="1646" spans="1:7" x14ac:dyDescent="0.25">
      <c r="A1646" s="141">
        <v>1645</v>
      </c>
      <c r="B1646" s="143" t="s">
        <v>7272</v>
      </c>
      <c r="C1646" s="143" t="s">
        <v>7273</v>
      </c>
      <c r="D1646" s="143" t="s">
        <v>78</v>
      </c>
      <c r="E1646" s="143" t="s">
        <v>252</v>
      </c>
      <c r="F1646" s="143" t="s">
        <v>71</v>
      </c>
      <c r="G1646" s="143" t="s">
        <v>11062</v>
      </c>
    </row>
    <row r="1647" spans="1:7" x14ac:dyDescent="0.25">
      <c r="A1647" s="141">
        <v>1646</v>
      </c>
      <c r="B1647" s="143" t="s">
        <v>1492</v>
      </c>
      <c r="C1647" s="143" t="s">
        <v>12492</v>
      </c>
      <c r="D1647" s="143" t="s">
        <v>91</v>
      </c>
      <c r="E1647" s="143" t="s">
        <v>181</v>
      </c>
      <c r="F1647" s="143" t="s">
        <v>71</v>
      </c>
      <c r="G1647" s="143" t="s">
        <v>5875</v>
      </c>
    </row>
    <row r="1648" spans="1:7" x14ac:dyDescent="0.25">
      <c r="A1648" s="141">
        <v>1647</v>
      </c>
      <c r="B1648" s="143" t="s">
        <v>12493</v>
      </c>
      <c r="C1648" s="143" t="s">
        <v>12494</v>
      </c>
      <c r="D1648" s="143" t="s">
        <v>78</v>
      </c>
      <c r="E1648" s="143" t="s">
        <v>113</v>
      </c>
      <c r="F1648" s="143" t="s">
        <v>71</v>
      </c>
      <c r="G1648" s="143" t="s">
        <v>11062</v>
      </c>
    </row>
    <row r="1649" spans="1:7" x14ac:dyDescent="0.25">
      <c r="A1649" s="141">
        <v>1648</v>
      </c>
      <c r="B1649" s="143" t="s">
        <v>1493</v>
      </c>
      <c r="C1649" s="143" t="s">
        <v>1494</v>
      </c>
      <c r="D1649" s="143" t="s">
        <v>74</v>
      </c>
      <c r="E1649" s="143" t="s">
        <v>317</v>
      </c>
      <c r="F1649" s="143" t="s">
        <v>71</v>
      </c>
      <c r="G1649" s="143" t="s">
        <v>5875</v>
      </c>
    </row>
    <row r="1650" spans="1:7" x14ac:dyDescent="0.25">
      <c r="A1650" s="141">
        <v>1649</v>
      </c>
      <c r="B1650" s="143" t="s">
        <v>1495</v>
      </c>
      <c r="C1650" s="143" t="s">
        <v>1496</v>
      </c>
      <c r="D1650" s="143" t="s">
        <v>91</v>
      </c>
      <c r="E1650" s="143" t="s">
        <v>181</v>
      </c>
      <c r="F1650" s="143" t="s">
        <v>71</v>
      </c>
      <c r="G1650" s="143" t="s">
        <v>5875</v>
      </c>
    </row>
    <row r="1651" spans="1:7" x14ac:dyDescent="0.25">
      <c r="A1651" s="141">
        <v>1650</v>
      </c>
      <c r="B1651" s="143" t="s">
        <v>1497</v>
      </c>
      <c r="C1651" s="143" t="s">
        <v>1498</v>
      </c>
      <c r="D1651" s="143" t="s">
        <v>78</v>
      </c>
      <c r="E1651" s="143" t="s">
        <v>922</v>
      </c>
      <c r="F1651" s="143" t="s">
        <v>71</v>
      </c>
      <c r="G1651" s="143" t="s">
        <v>5875</v>
      </c>
    </row>
    <row r="1652" spans="1:7" x14ac:dyDescent="0.25">
      <c r="A1652" s="141">
        <v>1651</v>
      </c>
      <c r="B1652" s="143" t="s">
        <v>1499</v>
      </c>
      <c r="C1652" s="143" t="s">
        <v>1500</v>
      </c>
      <c r="D1652" s="143" t="s">
        <v>78</v>
      </c>
      <c r="E1652" s="143" t="s">
        <v>796</v>
      </c>
      <c r="F1652" s="143" t="s">
        <v>142</v>
      </c>
      <c r="G1652" s="143" t="s">
        <v>5875</v>
      </c>
    </row>
    <row r="1653" spans="1:7" x14ac:dyDescent="0.25">
      <c r="A1653" s="141">
        <v>1652</v>
      </c>
      <c r="B1653" s="143" t="s">
        <v>11267</v>
      </c>
      <c r="C1653" s="143" t="s">
        <v>11268</v>
      </c>
      <c r="D1653" s="143" t="s">
        <v>103</v>
      </c>
      <c r="E1653" s="143" t="s">
        <v>1231</v>
      </c>
      <c r="F1653" s="143" t="s">
        <v>71</v>
      </c>
      <c r="G1653" s="143" t="s">
        <v>11955</v>
      </c>
    </row>
    <row r="1654" spans="1:7" x14ac:dyDescent="0.25">
      <c r="A1654" s="141">
        <v>1653</v>
      </c>
      <c r="B1654" s="143" t="s">
        <v>1501</v>
      </c>
      <c r="C1654" s="143" t="s">
        <v>1502</v>
      </c>
      <c r="D1654" s="143" t="s">
        <v>69</v>
      </c>
      <c r="E1654" s="143" t="s">
        <v>402</v>
      </c>
      <c r="F1654" s="143" t="s">
        <v>71</v>
      </c>
      <c r="G1654" s="143" t="s">
        <v>5875</v>
      </c>
    </row>
    <row r="1655" spans="1:7" x14ac:dyDescent="0.25">
      <c r="A1655" s="141">
        <v>1654</v>
      </c>
      <c r="B1655" s="143" t="s">
        <v>12495</v>
      </c>
      <c r="C1655" s="143" t="s">
        <v>12496</v>
      </c>
      <c r="D1655" s="143" t="s">
        <v>91</v>
      </c>
      <c r="E1655" s="143" t="s">
        <v>181</v>
      </c>
      <c r="F1655" s="143" t="s">
        <v>71</v>
      </c>
      <c r="G1655" s="143" t="s">
        <v>5875</v>
      </c>
    </row>
    <row r="1656" spans="1:7" x14ac:dyDescent="0.25">
      <c r="A1656" s="141">
        <v>1655</v>
      </c>
      <c r="B1656" s="143" t="s">
        <v>12497</v>
      </c>
      <c r="C1656" s="143" t="s">
        <v>12498</v>
      </c>
      <c r="D1656" s="143" t="s">
        <v>91</v>
      </c>
      <c r="E1656" s="143" t="s">
        <v>181</v>
      </c>
      <c r="F1656" s="143" t="s">
        <v>71</v>
      </c>
      <c r="G1656" s="143" t="s">
        <v>5875</v>
      </c>
    </row>
    <row r="1657" spans="1:7" x14ac:dyDescent="0.25">
      <c r="A1657" s="141">
        <v>1656</v>
      </c>
      <c r="B1657" s="143" t="s">
        <v>13823</v>
      </c>
      <c r="C1657" s="143" t="s">
        <v>13824</v>
      </c>
      <c r="D1657" s="143" t="s">
        <v>69</v>
      </c>
      <c r="E1657" s="143" t="s">
        <v>321</v>
      </c>
      <c r="F1657" s="143" t="s">
        <v>71</v>
      </c>
      <c r="G1657" s="143" t="s">
        <v>11062</v>
      </c>
    </row>
    <row r="1658" spans="1:7" x14ac:dyDescent="0.25">
      <c r="A1658" s="141">
        <v>1657</v>
      </c>
      <c r="B1658" s="143" t="s">
        <v>7274</v>
      </c>
      <c r="C1658" s="143" t="s">
        <v>7275</v>
      </c>
      <c r="D1658" s="143" t="s">
        <v>78</v>
      </c>
      <c r="E1658" s="143" t="s">
        <v>470</v>
      </c>
      <c r="F1658" s="143" t="s">
        <v>71</v>
      </c>
      <c r="G1658" s="143" t="s">
        <v>11062</v>
      </c>
    </row>
    <row r="1659" spans="1:7" x14ac:dyDescent="0.25">
      <c r="A1659" s="141">
        <v>1658</v>
      </c>
      <c r="B1659" s="143" t="s">
        <v>7276</v>
      </c>
      <c r="C1659" s="143" t="s">
        <v>7277</v>
      </c>
      <c r="D1659" s="143" t="s">
        <v>91</v>
      </c>
      <c r="E1659" s="143" t="s">
        <v>136</v>
      </c>
      <c r="F1659" s="143" t="s">
        <v>71</v>
      </c>
      <c r="G1659" s="143" t="s">
        <v>11062</v>
      </c>
    </row>
    <row r="1660" spans="1:7" x14ac:dyDescent="0.25">
      <c r="A1660" s="141">
        <v>1659</v>
      </c>
      <c r="B1660" s="143" t="s">
        <v>1503</v>
      </c>
      <c r="C1660" s="143" t="s">
        <v>1504</v>
      </c>
      <c r="D1660" s="143" t="s">
        <v>103</v>
      </c>
      <c r="E1660" s="143" t="s">
        <v>662</v>
      </c>
      <c r="F1660" s="143" t="s">
        <v>71</v>
      </c>
      <c r="G1660" s="143" t="s">
        <v>5875</v>
      </c>
    </row>
    <row r="1661" spans="1:7" x14ac:dyDescent="0.25">
      <c r="A1661" s="141">
        <v>1660</v>
      </c>
      <c r="B1661" s="143" t="s">
        <v>1505</v>
      </c>
      <c r="C1661" s="143" t="s">
        <v>1506</v>
      </c>
      <c r="D1661" s="143" t="s">
        <v>91</v>
      </c>
      <c r="E1661" s="143" t="s">
        <v>181</v>
      </c>
      <c r="F1661" s="143" t="s">
        <v>71</v>
      </c>
      <c r="G1661" s="143" t="s">
        <v>5875</v>
      </c>
    </row>
    <row r="1662" spans="1:7" x14ac:dyDescent="0.25">
      <c r="A1662" s="141">
        <v>1661</v>
      </c>
      <c r="B1662" s="143" t="s">
        <v>7278</v>
      </c>
      <c r="C1662" s="143" t="s">
        <v>7279</v>
      </c>
      <c r="D1662" s="143" t="s">
        <v>95</v>
      </c>
      <c r="E1662" s="143" t="s">
        <v>387</v>
      </c>
      <c r="F1662" s="143" t="s">
        <v>71</v>
      </c>
      <c r="G1662" s="143" t="s">
        <v>11062</v>
      </c>
    </row>
    <row r="1663" spans="1:7" x14ac:dyDescent="0.25">
      <c r="A1663" s="141">
        <v>1662</v>
      </c>
      <c r="B1663" s="143" t="s">
        <v>1507</v>
      </c>
      <c r="C1663" s="143" t="s">
        <v>1508</v>
      </c>
      <c r="D1663" s="143" t="s">
        <v>91</v>
      </c>
      <c r="E1663" s="143" t="s">
        <v>335</v>
      </c>
      <c r="F1663" s="143" t="s">
        <v>71</v>
      </c>
      <c r="G1663" s="143" t="s">
        <v>5875</v>
      </c>
    </row>
    <row r="1664" spans="1:7" x14ac:dyDescent="0.25">
      <c r="A1664" s="141">
        <v>1663</v>
      </c>
      <c r="B1664" s="143" t="s">
        <v>1509</v>
      </c>
      <c r="C1664" s="143" t="s">
        <v>1510</v>
      </c>
      <c r="D1664" s="143" t="s">
        <v>91</v>
      </c>
      <c r="E1664" s="143" t="s">
        <v>181</v>
      </c>
      <c r="F1664" s="143" t="s">
        <v>71</v>
      </c>
      <c r="G1664" s="143" t="s">
        <v>5875</v>
      </c>
    </row>
    <row r="1665" spans="1:7" x14ac:dyDescent="0.25">
      <c r="A1665" s="141">
        <v>1664</v>
      </c>
      <c r="B1665" s="143" t="s">
        <v>7280</v>
      </c>
      <c r="C1665" s="143" t="s">
        <v>12499</v>
      </c>
      <c r="D1665" s="143" t="s">
        <v>78</v>
      </c>
      <c r="E1665" s="143" t="s">
        <v>695</v>
      </c>
      <c r="F1665" s="143" t="s">
        <v>71</v>
      </c>
      <c r="G1665" s="143" t="s">
        <v>11062</v>
      </c>
    </row>
    <row r="1666" spans="1:7" x14ac:dyDescent="0.25">
      <c r="A1666" s="141">
        <v>1665</v>
      </c>
      <c r="B1666" s="143" t="s">
        <v>1511</v>
      </c>
      <c r="C1666" s="143" t="s">
        <v>1512</v>
      </c>
      <c r="D1666" s="143" t="s">
        <v>78</v>
      </c>
      <c r="E1666" s="143" t="s">
        <v>113</v>
      </c>
      <c r="F1666" s="143" t="s">
        <v>71</v>
      </c>
      <c r="G1666" s="143" t="s">
        <v>5875</v>
      </c>
    </row>
    <row r="1667" spans="1:7" x14ac:dyDescent="0.25">
      <c r="A1667" s="141">
        <v>1666</v>
      </c>
      <c r="B1667" s="143" t="s">
        <v>1513</v>
      </c>
      <c r="C1667" s="143" t="s">
        <v>12500</v>
      </c>
      <c r="D1667" s="143" t="s">
        <v>78</v>
      </c>
      <c r="E1667" s="143" t="s">
        <v>1514</v>
      </c>
      <c r="F1667" s="143" t="s">
        <v>71</v>
      </c>
      <c r="G1667" s="143" t="s">
        <v>5875</v>
      </c>
    </row>
    <row r="1668" spans="1:7" x14ac:dyDescent="0.25">
      <c r="A1668" s="141">
        <v>1667</v>
      </c>
      <c r="B1668" s="143" t="s">
        <v>7281</v>
      </c>
      <c r="C1668" s="143" t="s">
        <v>7282</v>
      </c>
      <c r="D1668" s="143" t="s">
        <v>69</v>
      </c>
      <c r="E1668" s="143" t="s">
        <v>1303</v>
      </c>
      <c r="F1668" s="143" t="s">
        <v>71</v>
      </c>
      <c r="G1668" s="143" t="s">
        <v>11062</v>
      </c>
    </row>
    <row r="1669" spans="1:7" x14ac:dyDescent="0.25">
      <c r="A1669" s="141">
        <v>1668</v>
      </c>
      <c r="B1669" s="143" t="s">
        <v>11269</v>
      </c>
      <c r="C1669" s="143" t="s">
        <v>12501</v>
      </c>
      <c r="D1669" s="143" t="s">
        <v>78</v>
      </c>
      <c r="E1669" s="143" t="s">
        <v>599</v>
      </c>
      <c r="F1669" s="143" t="s">
        <v>71</v>
      </c>
      <c r="G1669" s="143" t="s">
        <v>11955</v>
      </c>
    </row>
    <row r="1670" spans="1:7" x14ac:dyDescent="0.25">
      <c r="A1670" s="141">
        <v>1669</v>
      </c>
      <c r="B1670" s="143" t="s">
        <v>11270</v>
      </c>
      <c r="C1670" s="143" t="s">
        <v>11271</v>
      </c>
      <c r="D1670" s="143" t="s">
        <v>91</v>
      </c>
      <c r="E1670" s="143" t="s">
        <v>139</v>
      </c>
      <c r="F1670" s="143" t="s">
        <v>71</v>
      </c>
      <c r="G1670" s="143" t="s">
        <v>11955</v>
      </c>
    </row>
    <row r="1671" spans="1:7" x14ac:dyDescent="0.25">
      <c r="A1671" s="141">
        <v>1670</v>
      </c>
      <c r="B1671" s="143" t="s">
        <v>7283</v>
      </c>
      <c r="C1671" s="143" t="s">
        <v>7284</v>
      </c>
      <c r="D1671" s="143" t="s">
        <v>91</v>
      </c>
      <c r="E1671" s="143" t="s">
        <v>308</v>
      </c>
      <c r="F1671" s="143" t="s">
        <v>71</v>
      </c>
      <c r="G1671" s="143" t="s">
        <v>11062</v>
      </c>
    </row>
    <row r="1672" spans="1:7" x14ac:dyDescent="0.25">
      <c r="A1672" s="141">
        <v>1671</v>
      </c>
      <c r="B1672" s="143" t="s">
        <v>7285</v>
      </c>
      <c r="C1672" s="143" t="s">
        <v>7286</v>
      </c>
      <c r="D1672" s="143" t="s">
        <v>103</v>
      </c>
      <c r="E1672" s="143" t="s">
        <v>662</v>
      </c>
      <c r="F1672" s="143" t="s">
        <v>71</v>
      </c>
      <c r="G1672" s="143" t="s">
        <v>11062</v>
      </c>
    </row>
    <row r="1673" spans="1:7" x14ac:dyDescent="0.25">
      <c r="A1673" s="141">
        <v>1672</v>
      </c>
      <c r="B1673" s="143" t="s">
        <v>7287</v>
      </c>
      <c r="C1673" s="143" t="s">
        <v>7288</v>
      </c>
      <c r="D1673" s="143" t="s">
        <v>69</v>
      </c>
      <c r="E1673" s="143" t="s">
        <v>159</v>
      </c>
      <c r="F1673" s="143" t="s">
        <v>71</v>
      </c>
      <c r="G1673" s="143" t="s">
        <v>11062</v>
      </c>
    </row>
    <row r="1674" spans="1:7" x14ac:dyDescent="0.25">
      <c r="A1674" s="141">
        <v>1673</v>
      </c>
      <c r="B1674" s="143" t="s">
        <v>1515</v>
      </c>
      <c r="C1674" s="143" t="s">
        <v>1516</v>
      </c>
      <c r="D1674" s="143" t="s">
        <v>69</v>
      </c>
      <c r="E1674" s="143" t="s">
        <v>813</v>
      </c>
      <c r="F1674" s="143" t="s">
        <v>71</v>
      </c>
      <c r="G1674" s="143" t="s">
        <v>5875</v>
      </c>
    </row>
    <row r="1675" spans="1:7" x14ac:dyDescent="0.25">
      <c r="A1675" s="141">
        <v>1674</v>
      </c>
      <c r="B1675" s="143" t="s">
        <v>7289</v>
      </c>
      <c r="C1675" s="143" t="s">
        <v>7290</v>
      </c>
      <c r="D1675" s="143" t="s">
        <v>91</v>
      </c>
      <c r="E1675" s="143" t="s">
        <v>786</v>
      </c>
      <c r="F1675" s="143" t="s">
        <v>71</v>
      </c>
      <c r="G1675" s="143" t="s">
        <v>11062</v>
      </c>
    </row>
    <row r="1676" spans="1:7" x14ac:dyDescent="0.25">
      <c r="A1676" s="141">
        <v>1675</v>
      </c>
      <c r="B1676" s="143" t="s">
        <v>7291</v>
      </c>
      <c r="C1676" s="143" t="s">
        <v>7292</v>
      </c>
      <c r="D1676" s="143" t="s">
        <v>91</v>
      </c>
      <c r="E1676" s="143" t="s">
        <v>212</v>
      </c>
      <c r="F1676" s="143" t="s">
        <v>71</v>
      </c>
      <c r="G1676" s="143" t="s">
        <v>11062</v>
      </c>
    </row>
    <row r="1677" spans="1:7" x14ac:dyDescent="0.25">
      <c r="A1677" s="141">
        <v>1676</v>
      </c>
      <c r="B1677" s="143" t="s">
        <v>1517</v>
      </c>
      <c r="C1677" s="143" t="s">
        <v>1518</v>
      </c>
      <c r="D1677" s="143" t="s">
        <v>91</v>
      </c>
      <c r="E1677" s="143" t="s">
        <v>181</v>
      </c>
      <c r="F1677" s="143" t="s">
        <v>71</v>
      </c>
      <c r="G1677" s="143" t="s">
        <v>5875</v>
      </c>
    </row>
    <row r="1678" spans="1:7" x14ac:dyDescent="0.25">
      <c r="A1678" s="141">
        <v>1677</v>
      </c>
      <c r="B1678" s="143" t="s">
        <v>7293</v>
      </c>
      <c r="C1678" s="143" t="s">
        <v>7294</v>
      </c>
      <c r="D1678" s="143" t="s">
        <v>119</v>
      </c>
      <c r="E1678" s="143" t="s">
        <v>371</v>
      </c>
      <c r="F1678" s="143" t="s">
        <v>71</v>
      </c>
      <c r="G1678" s="143" t="s">
        <v>11062</v>
      </c>
    </row>
    <row r="1679" spans="1:7" x14ac:dyDescent="0.25">
      <c r="A1679" s="141">
        <v>1678</v>
      </c>
      <c r="B1679" s="143" t="s">
        <v>7295</v>
      </c>
      <c r="C1679" s="143" t="s">
        <v>7296</v>
      </c>
      <c r="D1679" s="143" t="s">
        <v>69</v>
      </c>
      <c r="E1679" s="143" t="s">
        <v>70</v>
      </c>
      <c r="F1679" s="143" t="s">
        <v>71</v>
      </c>
      <c r="G1679" s="143" t="s">
        <v>11062</v>
      </c>
    </row>
    <row r="1680" spans="1:7" x14ac:dyDescent="0.25">
      <c r="A1680" s="141">
        <v>1679</v>
      </c>
      <c r="B1680" s="143" t="s">
        <v>1519</v>
      </c>
      <c r="C1680" s="143" t="s">
        <v>1520</v>
      </c>
      <c r="D1680" s="143" t="s">
        <v>91</v>
      </c>
      <c r="E1680" s="143" t="s">
        <v>181</v>
      </c>
      <c r="F1680" s="143" t="s">
        <v>71</v>
      </c>
      <c r="G1680" s="143" t="s">
        <v>5875</v>
      </c>
    </row>
    <row r="1681" spans="1:7" x14ac:dyDescent="0.25">
      <c r="A1681" s="141">
        <v>1680</v>
      </c>
      <c r="B1681" s="143" t="s">
        <v>1521</v>
      </c>
      <c r="C1681" s="143" t="s">
        <v>1522</v>
      </c>
      <c r="D1681" s="143" t="s">
        <v>91</v>
      </c>
      <c r="E1681" s="143" t="s">
        <v>181</v>
      </c>
      <c r="F1681" s="143" t="s">
        <v>71</v>
      </c>
      <c r="G1681" s="143" t="s">
        <v>5875</v>
      </c>
    </row>
    <row r="1682" spans="1:7" x14ac:dyDescent="0.25">
      <c r="A1682" s="141">
        <v>1681</v>
      </c>
      <c r="B1682" s="143" t="s">
        <v>11272</v>
      </c>
      <c r="C1682" s="143" t="s">
        <v>11273</v>
      </c>
      <c r="D1682" s="143" t="s">
        <v>74</v>
      </c>
      <c r="E1682" s="143" t="s">
        <v>145</v>
      </c>
      <c r="F1682" s="143" t="s">
        <v>88</v>
      </c>
      <c r="G1682" s="143" t="s">
        <v>11955</v>
      </c>
    </row>
    <row r="1683" spans="1:7" x14ac:dyDescent="0.25">
      <c r="A1683" s="141">
        <v>1682</v>
      </c>
      <c r="B1683" s="143" t="s">
        <v>12502</v>
      </c>
      <c r="C1683" s="143" t="s">
        <v>12503</v>
      </c>
      <c r="D1683" s="143" t="s">
        <v>91</v>
      </c>
      <c r="E1683" s="143" t="s">
        <v>181</v>
      </c>
      <c r="F1683" s="143" t="s">
        <v>71</v>
      </c>
      <c r="G1683" s="143" t="s">
        <v>5875</v>
      </c>
    </row>
    <row r="1684" spans="1:7" x14ac:dyDescent="0.25">
      <c r="A1684" s="141">
        <v>1683</v>
      </c>
      <c r="B1684" s="143" t="s">
        <v>1523</v>
      </c>
      <c r="C1684" s="143" t="s">
        <v>1524</v>
      </c>
      <c r="D1684" s="143" t="s">
        <v>91</v>
      </c>
      <c r="E1684" s="143" t="s">
        <v>227</v>
      </c>
      <c r="F1684" s="143" t="s">
        <v>71</v>
      </c>
      <c r="G1684" s="143" t="s">
        <v>5875</v>
      </c>
    </row>
    <row r="1685" spans="1:7" x14ac:dyDescent="0.25">
      <c r="A1685" s="141">
        <v>1684</v>
      </c>
      <c r="B1685" s="143" t="s">
        <v>1525</v>
      </c>
      <c r="C1685" s="143" t="s">
        <v>1526</v>
      </c>
      <c r="D1685" s="143" t="s">
        <v>74</v>
      </c>
      <c r="E1685" s="143" t="s">
        <v>390</v>
      </c>
      <c r="F1685" s="143" t="s">
        <v>71</v>
      </c>
      <c r="G1685" s="143" t="s">
        <v>5875</v>
      </c>
    </row>
    <row r="1686" spans="1:7" x14ac:dyDescent="0.25">
      <c r="A1686" s="141">
        <v>1685</v>
      </c>
      <c r="B1686" s="143" t="s">
        <v>1527</v>
      </c>
      <c r="C1686" s="143" t="s">
        <v>1528</v>
      </c>
      <c r="D1686" s="143" t="s">
        <v>91</v>
      </c>
      <c r="E1686" s="143" t="s">
        <v>227</v>
      </c>
      <c r="F1686" s="143" t="s">
        <v>71</v>
      </c>
      <c r="G1686" s="143" t="s">
        <v>5875</v>
      </c>
    </row>
    <row r="1687" spans="1:7" x14ac:dyDescent="0.25">
      <c r="A1687" s="141">
        <v>1686</v>
      </c>
      <c r="B1687" s="143" t="s">
        <v>1529</v>
      </c>
      <c r="C1687" s="143" t="s">
        <v>1530</v>
      </c>
      <c r="D1687" s="143" t="s">
        <v>74</v>
      </c>
      <c r="E1687" s="143" t="s">
        <v>87</v>
      </c>
      <c r="F1687" s="143" t="s">
        <v>71</v>
      </c>
      <c r="G1687" s="143" t="s">
        <v>5875</v>
      </c>
    </row>
    <row r="1688" spans="1:7" x14ac:dyDescent="0.25">
      <c r="A1688" s="141">
        <v>1687</v>
      </c>
      <c r="B1688" s="143" t="s">
        <v>1531</v>
      </c>
      <c r="C1688" s="143" t="s">
        <v>1532</v>
      </c>
      <c r="D1688" s="143" t="s">
        <v>91</v>
      </c>
      <c r="E1688" s="143" t="s">
        <v>181</v>
      </c>
      <c r="F1688" s="143" t="s">
        <v>71</v>
      </c>
      <c r="G1688" s="143" t="s">
        <v>5875</v>
      </c>
    </row>
    <row r="1689" spans="1:7" x14ac:dyDescent="0.25">
      <c r="A1689" s="141">
        <v>1688</v>
      </c>
      <c r="B1689" s="143" t="s">
        <v>1533</v>
      </c>
      <c r="C1689" s="143" t="s">
        <v>12504</v>
      </c>
      <c r="D1689" s="143" t="s">
        <v>91</v>
      </c>
      <c r="E1689" s="143" t="s">
        <v>181</v>
      </c>
      <c r="F1689" s="143" t="s">
        <v>71</v>
      </c>
      <c r="G1689" s="143" t="s">
        <v>5875</v>
      </c>
    </row>
    <row r="1690" spans="1:7" x14ac:dyDescent="0.25">
      <c r="A1690" s="141">
        <v>1689</v>
      </c>
      <c r="B1690" s="143" t="s">
        <v>1534</v>
      </c>
      <c r="C1690" s="143" t="s">
        <v>1535</v>
      </c>
      <c r="D1690" s="143" t="s">
        <v>91</v>
      </c>
      <c r="E1690" s="143" t="s">
        <v>181</v>
      </c>
      <c r="F1690" s="143" t="s">
        <v>71</v>
      </c>
      <c r="G1690" s="143" t="s">
        <v>5875</v>
      </c>
    </row>
    <row r="1691" spans="1:7" x14ac:dyDescent="0.25">
      <c r="A1691" s="141">
        <v>1690</v>
      </c>
      <c r="B1691" s="143" t="s">
        <v>1536</v>
      </c>
      <c r="C1691" s="143" t="s">
        <v>1537</v>
      </c>
      <c r="D1691" s="143" t="s">
        <v>103</v>
      </c>
      <c r="E1691" s="143" t="s">
        <v>1538</v>
      </c>
      <c r="F1691" s="143" t="s">
        <v>71</v>
      </c>
      <c r="G1691" s="143" t="s">
        <v>5875</v>
      </c>
    </row>
    <row r="1692" spans="1:7" x14ac:dyDescent="0.25">
      <c r="A1692" s="141">
        <v>1691</v>
      </c>
      <c r="B1692" s="143" t="s">
        <v>1539</v>
      </c>
      <c r="C1692" s="143" t="s">
        <v>1540</v>
      </c>
      <c r="D1692" s="143" t="s">
        <v>91</v>
      </c>
      <c r="E1692" s="143" t="s">
        <v>308</v>
      </c>
      <c r="F1692" s="143" t="s">
        <v>71</v>
      </c>
      <c r="G1692" s="143" t="s">
        <v>5875</v>
      </c>
    </row>
    <row r="1693" spans="1:7" x14ac:dyDescent="0.25">
      <c r="A1693" s="141">
        <v>1692</v>
      </c>
      <c r="B1693" s="143" t="s">
        <v>1541</v>
      </c>
      <c r="C1693" s="143" t="s">
        <v>1542</v>
      </c>
      <c r="D1693" s="143" t="s">
        <v>91</v>
      </c>
      <c r="E1693" s="143" t="s">
        <v>181</v>
      </c>
      <c r="F1693" s="143" t="s">
        <v>71</v>
      </c>
      <c r="G1693" s="143" t="s">
        <v>5875</v>
      </c>
    </row>
    <row r="1694" spans="1:7" x14ac:dyDescent="0.25">
      <c r="A1694" s="141">
        <v>1693</v>
      </c>
      <c r="B1694" s="143" t="s">
        <v>1543</v>
      </c>
      <c r="C1694" s="143" t="s">
        <v>1544</v>
      </c>
      <c r="D1694" s="143" t="s">
        <v>91</v>
      </c>
      <c r="E1694" s="143" t="s">
        <v>181</v>
      </c>
      <c r="F1694" s="143" t="s">
        <v>71</v>
      </c>
      <c r="G1694" s="143" t="s">
        <v>5875</v>
      </c>
    </row>
    <row r="1695" spans="1:7" x14ac:dyDescent="0.25">
      <c r="A1695" s="141">
        <v>1694</v>
      </c>
      <c r="B1695" s="143" t="s">
        <v>7297</v>
      </c>
      <c r="C1695" s="143" t="s">
        <v>7298</v>
      </c>
      <c r="D1695" s="143" t="s">
        <v>103</v>
      </c>
      <c r="E1695" s="143" t="s">
        <v>325</v>
      </c>
      <c r="F1695" s="143" t="s">
        <v>71</v>
      </c>
      <c r="G1695" s="143" t="s">
        <v>11062</v>
      </c>
    </row>
    <row r="1696" spans="1:7" x14ac:dyDescent="0.25">
      <c r="A1696" s="141">
        <v>1695</v>
      </c>
      <c r="B1696" s="143" t="s">
        <v>1545</v>
      </c>
      <c r="C1696" s="143" t="s">
        <v>1546</v>
      </c>
      <c r="D1696" s="143" t="s">
        <v>95</v>
      </c>
      <c r="E1696" s="143" t="s">
        <v>387</v>
      </c>
      <c r="F1696" s="143" t="s">
        <v>71</v>
      </c>
      <c r="G1696" s="143" t="s">
        <v>5875</v>
      </c>
    </row>
    <row r="1697" spans="1:7" x14ac:dyDescent="0.25">
      <c r="A1697" s="141">
        <v>1696</v>
      </c>
      <c r="B1697" s="143" t="s">
        <v>7299</v>
      </c>
      <c r="C1697" s="143" t="s">
        <v>7300</v>
      </c>
      <c r="D1697" s="143" t="s">
        <v>78</v>
      </c>
      <c r="E1697" s="143" t="s">
        <v>922</v>
      </c>
      <c r="F1697" s="143" t="s">
        <v>71</v>
      </c>
      <c r="G1697" s="143" t="s">
        <v>11062</v>
      </c>
    </row>
    <row r="1698" spans="1:7" x14ac:dyDescent="0.25">
      <c r="A1698" s="141">
        <v>1697</v>
      </c>
      <c r="B1698" s="143" t="s">
        <v>1547</v>
      </c>
      <c r="C1698" s="143" t="s">
        <v>1548</v>
      </c>
      <c r="D1698" s="143" t="s">
        <v>74</v>
      </c>
      <c r="E1698" s="143" t="s">
        <v>397</v>
      </c>
      <c r="F1698" s="143" t="s">
        <v>71</v>
      </c>
      <c r="G1698" s="143" t="s">
        <v>5875</v>
      </c>
    </row>
    <row r="1699" spans="1:7" x14ac:dyDescent="0.25">
      <c r="A1699" s="141">
        <v>1698</v>
      </c>
      <c r="B1699" s="143" t="s">
        <v>1549</v>
      </c>
      <c r="C1699" s="143" t="s">
        <v>1550</v>
      </c>
      <c r="D1699" s="143" t="s">
        <v>69</v>
      </c>
      <c r="E1699" s="143" t="s">
        <v>1303</v>
      </c>
      <c r="F1699" s="143" t="s">
        <v>1480</v>
      </c>
      <c r="G1699" s="143" t="s">
        <v>5875</v>
      </c>
    </row>
    <row r="1700" spans="1:7" x14ac:dyDescent="0.25">
      <c r="A1700" s="141">
        <v>1699</v>
      </c>
      <c r="B1700" s="143" t="s">
        <v>1551</v>
      </c>
      <c r="C1700" s="143" t="s">
        <v>1552</v>
      </c>
      <c r="D1700" s="143" t="s">
        <v>91</v>
      </c>
      <c r="E1700" s="143" t="s">
        <v>227</v>
      </c>
      <c r="F1700" s="143" t="s">
        <v>71</v>
      </c>
      <c r="G1700" s="143" t="s">
        <v>5875</v>
      </c>
    </row>
    <row r="1701" spans="1:7" x14ac:dyDescent="0.25">
      <c r="A1701" s="141">
        <v>1700</v>
      </c>
      <c r="B1701" s="143" t="s">
        <v>1553</v>
      </c>
      <c r="C1701" s="143" t="s">
        <v>1554</v>
      </c>
      <c r="D1701" s="143" t="s">
        <v>91</v>
      </c>
      <c r="E1701" s="143" t="s">
        <v>181</v>
      </c>
      <c r="F1701" s="143" t="s">
        <v>71</v>
      </c>
      <c r="G1701" s="143" t="s">
        <v>5875</v>
      </c>
    </row>
    <row r="1702" spans="1:7" x14ac:dyDescent="0.25">
      <c r="A1702" s="141">
        <v>1701</v>
      </c>
      <c r="B1702" s="143" t="s">
        <v>1555</v>
      </c>
      <c r="C1702" s="143" t="s">
        <v>1556</v>
      </c>
      <c r="D1702" s="143" t="s">
        <v>188</v>
      </c>
      <c r="E1702" s="143" t="s">
        <v>189</v>
      </c>
      <c r="F1702" s="143" t="s">
        <v>71</v>
      </c>
      <c r="G1702" s="143" t="s">
        <v>5875</v>
      </c>
    </row>
    <row r="1703" spans="1:7" x14ac:dyDescent="0.25">
      <c r="A1703" s="141">
        <v>1702</v>
      </c>
      <c r="B1703" s="143" t="s">
        <v>1557</v>
      </c>
      <c r="C1703" s="143" t="s">
        <v>1558</v>
      </c>
      <c r="D1703" s="143" t="s">
        <v>74</v>
      </c>
      <c r="E1703" s="143" t="s">
        <v>405</v>
      </c>
      <c r="F1703" s="143" t="s">
        <v>71</v>
      </c>
      <c r="G1703" s="143" t="s">
        <v>5875</v>
      </c>
    </row>
    <row r="1704" spans="1:7" x14ac:dyDescent="0.25">
      <c r="A1704" s="141">
        <v>1703</v>
      </c>
      <c r="B1704" s="143" t="s">
        <v>1559</v>
      </c>
      <c r="C1704" s="143" t="s">
        <v>12505</v>
      </c>
      <c r="D1704" s="143" t="s">
        <v>91</v>
      </c>
      <c r="E1704" s="143" t="s">
        <v>227</v>
      </c>
      <c r="F1704" s="143" t="s">
        <v>71</v>
      </c>
      <c r="G1704" s="143" t="s">
        <v>5875</v>
      </c>
    </row>
    <row r="1705" spans="1:7" x14ac:dyDescent="0.25">
      <c r="A1705" s="141">
        <v>1704</v>
      </c>
      <c r="B1705" s="143" t="s">
        <v>1560</v>
      </c>
      <c r="C1705" s="143" t="s">
        <v>1561</v>
      </c>
      <c r="D1705" s="143" t="s">
        <v>103</v>
      </c>
      <c r="E1705" s="143" t="s">
        <v>294</v>
      </c>
      <c r="F1705" s="143" t="s">
        <v>71</v>
      </c>
      <c r="G1705" s="143" t="s">
        <v>5875</v>
      </c>
    </row>
    <row r="1706" spans="1:7" x14ac:dyDescent="0.25">
      <c r="A1706" s="141">
        <v>1705</v>
      </c>
      <c r="B1706" s="143" t="s">
        <v>7301</v>
      </c>
      <c r="C1706" s="143" t="s">
        <v>7302</v>
      </c>
      <c r="D1706" s="143" t="s">
        <v>74</v>
      </c>
      <c r="E1706" s="143" t="s">
        <v>390</v>
      </c>
      <c r="F1706" s="143" t="s">
        <v>71</v>
      </c>
      <c r="G1706" s="143" t="s">
        <v>11062</v>
      </c>
    </row>
    <row r="1707" spans="1:7" x14ac:dyDescent="0.25">
      <c r="A1707" s="141">
        <v>1706</v>
      </c>
      <c r="B1707" s="143" t="s">
        <v>1562</v>
      </c>
      <c r="C1707" s="143" t="s">
        <v>1563</v>
      </c>
      <c r="D1707" s="143" t="s">
        <v>91</v>
      </c>
      <c r="E1707" s="143" t="s">
        <v>181</v>
      </c>
      <c r="F1707" s="143" t="s">
        <v>71</v>
      </c>
      <c r="G1707" s="143" t="s">
        <v>5875</v>
      </c>
    </row>
    <row r="1708" spans="1:7" x14ac:dyDescent="0.25">
      <c r="A1708" s="141">
        <v>1707</v>
      </c>
      <c r="B1708" s="143" t="s">
        <v>11274</v>
      </c>
      <c r="C1708" s="143" t="s">
        <v>11275</v>
      </c>
      <c r="D1708" s="143" t="s">
        <v>69</v>
      </c>
      <c r="E1708" s="143" t="s">
        <v>402</v>
      </c>
      <c r="F1708" s="143" t="s">
        <v>71</v>
      </c>
      <c r="G1708" s="143" t="s">
        <v>11955</v>
      </c>
    </row>
    <row r="1709" spans="1:7" x14ac:dyDescent="0.25">
      <c r="A1709" s="141">
        <v>1708</v>
      </c>
      <c r="B1709" s="143" t="s">
        <v>1564</v>
      </c>
      <c r="C1709" s="143" t="s">
        <v>1565</v>
      </c>
      <c r="D1709" s="143" t="s">
        <v>78</v>
      </c>
      <c r="E1709" s="143" t="s">
        <v>717</v>
      </c>
      <c r="F1709" s="143" t="s">
        <v>71</v>
      </c>
      <c r="G1709" s="143" t="s">
        <v>5875</v>
      </c>
    </row>
    <row r="1710" spans="1:7" x14ac:dyDescent="0.25">
      <c r="A1710" s="141">
        <v>1709</v>
      </c>
      <c r="B1710" s="143" t="s">
        <v>7303</v>
      </c>
      <c r="C1710" s="143" t="s">
        <v>7304</v>
      </c>
      <c r="D1710" s="143" t="s">
        <v>119</v>
      </c>
      <c r="E1710" s="143" t="s">
        <v>1245</v>
      </c>
      <c r="F1710" s="143" t="s">
        <v>71</v>
      </c>
      <c r="G1710" s="143" t="s">
        <v>11062</v>
      </c>
    </row>
    <row r="1711" spans="1:7" x14ac:dyDescent="0.25">
      <c r="A1711" s="141">
        <v>1710</v>
      </c>
      <c r="B1711" s="143" t="s">
        <v>7305</v>
      </c>
      <c r="C1711" s="143" t="s">
        <v>7306</v>
      </c>
      <c r="D1711" s="143" t="s">
        <v>69</v>
      </c>
      <c r="E1711" s="143" t="s">
        <v>1141</v>
      </c>
      <c r="F1711" s="143" t="s">
        <v>71</v>
      </c>
      <c r="G1711" s="143" t="s">
        <v>11062</v>
      </c>
    </row>
    <row r="1712" spans="1:7" x14ac:dyDescent="0.25">
      <c r="A1712" s="141">
        <v>1711</v>
      </c>
      <c r="B1712" s="143" t="s">
        <v>1566</v>
      </c>
      <c r="C1712" s="143" t="s">
        <v>1567</v>
      </c>
      <c r="D1712" s="143" t="s">
        <v>95</v>
      </c>
      <c r="E1712" s="143" t="s">
        <v>387</v>
      </c>
      <c r="F1712" s="143" t="s">
        <v>71</v>
      </c>
      <c r="G1712" s="143" t="s">
        <v>5875</v>
      </c>
    </row>
    <row r="1713" spans="1:7" x14ac:dyDescent="0.25">
      <c r="A1713" s="141">
        <v>1712</v>
      </c>
      <c r="B1713" s="143" t="s">
        <v>7307</v>
      </c>
      <c r="C1713" s="143" t="s">
        <v>7308</v>
      </c>
      <c r="D1713" s="143" t="s">
        <v>69</v>
      </c>
      <c r="E1713" s="143" t="s">
        <v>1303</v>
      </c>
      <c r="F1713" s="143" t="s">
        <v>71</v>
      </c>
      <c r="G1713" s="143" t="s">
        <v>11062</v>
      </c>
    </row>
    <row r="1714" spans="1:7" x14ac:dyDescent="0.25">
      <c r="A1714" s="141">
        <v>1713</v>
      </c>
      <c r="B1714" s="143" t="s">
        <v>1568</v>
      </c>
      <c r="C1714" s="143" t="s">
        <v>1569</v>
      </c>
      <c r="D1714" s="143" t="s">
        <v>91</v>
      </c>
      <c r="E1714" s="143" t="s">
        <v>116</v>
      </c>
      <c r="F1714" s="143" t="s">
        <v>71</v>
      </c>
      <c r="G1714" s="143" t="s">
        <v>5875</v>
      </c>
    </row>
    <row r="1715" spans="1:7" x14ac:dyDescent="0.25">
      <c r="A1715" s="141">
        <v>1714</v>
      </c>
      <c r="B1715" s="143" t="s">
        <v>1570</v>
      </c>
      <c r="C1715" s="143" t="s">
        <v>1571</v>
      </c>
      <c r="D1715" s="143" t="s">
        <v>91</v>
      </c>
      <c r="E1715" s="143" t="s">
        <v>262</v>
      </c>
      <c r="F1715" s="143" t="s">
        <v>71</v>
      </c>
      <c r="G1715" s="143" t="s">
        <v>5875</v>
      </c>
    </row>
    <row r="1716" spans="1:7" x14ac:dyDescent="0.25">
      <c r="A1716" s="141">
        <v>1715</v>
      </c>
      <c r="B1716" s="143" t="s">
        <v>1572</v>
      </c>
      <c r="C1716" s="143" t="s">
        <v>1573</v>
      </c>
      <c r="D1716" s="143" t="s">
        <v>78</v>
      </c>
      <c r="E1716" s="143" t="s">
        <v>717</v>
      </c>
      <c r="F1716" s="143" t="s">
        <v>71</v>
      </c>
      <c r="G1716" s="143" t="s">
        <v>5875</v>
      </c>
    </row>
    <row r="1717" spans="1:7" x14ac:dyDescent="0.25">
      <c r="A1717" s="141">
        <v>1716</v>
      </c>
      <c r="B1717" s="143" t="s">
        <v>7309</v>
      </c>
      <c r="C1717" s="143" t="s">
        <v>7310</v>
      </c>
      <c r="D1717" s="143" t="s">
        <v>69</v>
      </c>
      <c r="E1717" s="143" t="s">
        <v>2344</v>
      </c>
      <c r="F1717" s="143" t="s">
        <v>71</v>
      </c>
      <c r="G1717" s="143" t="s">
        <v>11062</v>
      </c>
    </row>
    <row r="1718" spans="1:7" x14ac:dyDescent="0.25">
      <c r="A1718" s="141">
        <v>1717</v>
      </c>
      <c r="B1718" s="143" t="s">
        <v>11276</v>
      </c>
      <c r="C1718" s="143" t="s">
        <v>11277</v>
      </c>
      <c r="D1718" s="143" t="s">
        <v>78</v>
      </c>
      <c r="E1718" s="143" t="s">
        <v>922</v>
      </c>
      <c r="F1718" s="143" t="s">
        <v>71</v>
      </c>
      <c r="G1718" s="143" t="s">
        <v>11955</v>
      </c>
    </row>
    <row r="1719" spans="1:7" x14ac:dyDescent="0.25">
      <c r="A1719" s="141">
        <v>1718</v>
      </c>
      <c r="B1719" s="143" t="s">
        <v>1574</v>
      </c>
      <c r="C1719" s="143" t="s">
        <v>1575</v>
      </c>
      <c r="D1719" s="143" t="s">
        <v>91</v>
      </c>
      <c r="E1719" s="143" t="s">
        <v>220</v>
      </c>
      <c r="F1719" s="143" t="s">
        <v>71</v>
      </c>
      <c r="G1719" s="143" t="s">
        <v>5875</v>
      </c>
    </row>
    <row r="1720" spans="1:7" x14ac:dyDescent="0.25">
      <c r="A1720" s="141">
        <v>1719</v>
      </c>
      <c r="B1720" s="143" t="s">
        <v>1576</v>
      </c>
      <c r="C1720" s="143" t="s">
        <v>1577</v>
      </c>
      <c r="D1720" s="143" t="s">
        <v>91</v>
      </c>
      <c r="E1720" s="143" t="s">
        <v>181</v>
      </c>
      <c r="F1720" s="143" t="s">
        <v>71</v>
      </c>
      <c r="G1720" s="143" t="s">
        <v>5875</v>
      </c>
    </row>
    <row r="1721" spans="1:7" x14ac:dyDescent="0.25">
      <c r="A1721" s="141">
        <v>1720</v>
      </c>
      <c r="B1721" s="143" t="s">
        <v>7311</v>
      </c>
      <c r="C1721" s="143" t="s">
        <v>7312</v>
      </c>
      <c r="D1721" s="143" t="s">
        <v>74</v>
      </c>
      <c r="E1721" s="143" t="s">
        <v>129</v>
      </c>
      <c r="F1721" s="143" t="s">
        <v>474</v>
      </c>
      <c r="G1721" s="143" t="s">
        <v>11062</v>
      </c>
    </row>
    <row r="1722" spans="1:7" x14ac:dyDescent="0.25">
      <c r="A1722" s="141">
        <v>1721</v>
      </c>
      <c r="B1722" s="143" t="s">
        <v>1578</v>
      </c>
      <c r="C1722" s="143" t="s">
        <v>12506</v>
      </c>
      <c r="D1722" s="143" t="s">
        <v>91</v>
      </c>
      <c r="E1722" s="143" t="s">
        <v>393</v>
      </c>
      <c r="F1722" s="143" t="s">
        <v>71</v>
      </c>
      <c r="G1722" s="143" t="s">
        <v>5875</v>
      </c>
    </row>
    <row r="1723" spans="1:7" x14ac:dyDescent="0.25">
      <c r="A1723" s="141">
        <v>1722</v>
      </c>
      <c r="B1723" s="143" t="s">
        <v>1579</v>
      </c>
      <c r="C1723" s="143" t="s">
        <v>1580</v>
      </c>
      <c r="D1723" s="143" t="s">
        <v>74</v>
      </c>
      <c r="E1723" s="143" t="s">
        <v>331</v>
      </c>
      <c r="F1723" s="143" t="s">
        <v>71</v>
      </c>
      <c r="G1723" s="143" t="s">
        <v>5875</v>
      </c>
    </row>
    <row r="1724" spans="1:7" x14ac:dyDescent="0.25">
      <c r="A1724" s="141">
        <v>1723</v>
      </c>
      <c r="B1724" s="143" t="s">
        <v>1581</v>
      </c>
      <c r="C1724" s="143" t="s">
        <v>1582</v>
      </c>
      <c r="D1724" s="143" t="s">
        <v>91</v>
      </c>
      <c r="E1724" s="143" t="s">
        <v>181</v>
      </c>
      <c r="F1724" s="143" t="s">
        <v>71</v>
      </c>
      <c r="G1724" s="143" t="s">
        <v>5875</v>
      </c>
    </row>
    <row r="1725" spans="1:7" x14ac:dyDescent="0.25">
      <c r="A1725" s="141">
        <v>1724</v>
      </c>
      <c r="B1725" s="143" t="s">
        <v>7313</v>
      </c>
      <c r="C1725" s="143" t="s">
        <v>7314</v>
      </c>
      <c r="D1725" s="143" t="s">
        <v>119</v>
      </c>
      <c r="E1725" s="143" t="s">
        <v>239</v>
      </c>
      <c r="F1725" s="143" t="s">
        <v>71</v>
      </c>
      <c r="G1725" s="143" t="s">
        <v>11062</v>
      </c>
    </row>
    <row r="1726" spans="1:7" x14ac:dyDescent="0.25">
      <c r="A1726" s="141">
        <v>1725</v>
      </c>
      <c r="B1726" s="143" t="s">
        <v>1583</v>
      </c>
      <c r="C1726" s="143" t="s">
        <v>1584</v>
      </c>
      <c r="D1726" s="143" t="s">
        <v>91</v>
      </c>
      <c r="E1726" s="143" t="s">
        <v>181</v>
      </c>
      <c r="F1726" s="143" t="s">
        <v>71</v>
      </c>
      <c r="G1726" s="143" t="s">
        <v>5875</v>
      </c>
    </row>
    <row r="1727" spans="1:7" x14ac:dyDescent="0.25">
      <c r="A1727" s="141">
        <v>1726</v>
      </c>
      <c r="B1727" s="143" t="s">
        <v>1585</v>
      </c>
      <c r="C1727" s="143" t="s">
        <v>1586</v>
      </c>
      <c r="D1727" s="143" t="s">
        <v>91</v>
      </c>
      <c r="E1727" s="143" t="s">
        <v>181</v>
      </c>
      <c r="F1727" s="143" t="s">
        <v>71</v>
      </c>
      <c r="G1727" s="143" t="s">
        <v>5875</v>
      </c>
    </row>
    <row r="1728" spans="1:7" x14ac:dyDescent="0.25">
      <c r="A1728" s="141">
        <v>1727</v>
      </c>
      <c r="B1728" s="143" t="s">
        <v>7315</v>
      </c>
      <c r="C1728" s="143" t="s">
        <v>7316</v>
      </c>
      <c r="D1728" s="143" t="s">
        <v>69</v>
      </c>
      <c r="E1728" s="143" t="s">
        <v>321</v>
      </c>
      <c r="F1728" s="143" t="s">
        <v>88</v>
      </c>
      <c r="G1728" s="143" t="s">
        <v>11062</v>
      </c>
    </row>
    <row r="1729" spans="1:7" x14ac:dyDescent="0.25">
      <c r="A1729" s="141">
        <v>1728</v>
      </c>
      <c r="B1729" s="143" t="s">
        <v>7317</v>
      </c>
      <c r="C1729" s="143" t="s">
        <v>7318</v>
      </c>
      <c r="D1729" s="143" t="s">
        <v>78</v>
      </c>
      <c r="E1729" s="143" t="s">
        <v>312</v>
      </c>
      <c r="F1729" s="143" t="s">
        <v>366</v>
      </c>
      <c r="G1729" s="143" t="s">
        <v>11062</v>
      </c>
    </row>
    <row r="1730" spans="1:7" x14ac:dyDescent="0.25">
      <c r="A1730" s="141">
        <v>1729</v>
      </c>
      <c r="B1730" s="143" t="s">
        <v>1587</v>
      </c>
      <c r="C1730" s="143" t="s">
        <v>1588</v>
      </c>
      <c r="D1730" s="143" t="s">
        <v>91</v>
      </c>
      <c r="E1730" s="143" t="s">
        <v>181</v>
      </c>
      <c r="F1730" s="143" t="s">
        <v>71</v>
      </c>
      <c r="G1730" s="143" t="s">
        <v>5875</v>
      </c>
    </row>
    <row r="1731" spans="1:7" x14ac:dyDescent="0.25">
      <c r="A1731" s="141">
        <v>1730</v>
      </c>
      <c r="B1731" s="143" t="s">
        <v>12507</v>
      </c>
      <c r="C1731" s="143" t="s">
        <v>12508</v>
      </c>
      <c r="D1731" s="143" t="s">
        <v>119</v>
      </c>
      <c r="E1731" s="143" t="s">
        <v>148</v>
      </c>
      <c r="F1731" s="143" t="s">
        <v>71</v>
      </c>
      <c r="G1731" s="143" t="s">
        <v>11062</v>
      </c>
    </row>
    <row r="1732" spans="1:7" x14ac:dyDescent="0.25">
      <c r="A1732" s="141">
        <v>1731</v>
      </c>
      <c r="B1732" s="143" t="s">
        <v>7319</v>
      </c>
      <c r="C1732" s="143" t="s">
        <v>7320</v>
      </c>
      <c r="D1732" s="143" t="s">
        <v>78</v>
      </c>
      <c r="E1732" s="143" t="s">
        <v>470</v>
      </c>
      <c r="F1732" s="143" t="s">
        <v>71</v>
      </c>
      <c r="G1732" s="143" t="s">
        <v>11062</v>
      </c>
    </row>
    <row r="1733" spans="1:7" x14ac:dyDescent="0.25">
      <c r="A1733" s="141">
        <v>1732</v>
      </c>
      <c r="B1733" s="143" t="s">
        <v>7321</v>
      </c>
      <c r="C1733" s="143" t="s">
        <v>7322</v>
      </c>
      <c r="D1733" s="143" t="s">
        <v>119</v>
      </c>
      <c r="E1733" s="143" t="s">
        <v>371</v>
      </c>
      <c r="F1733" s="143" t="s">
        <v>71</v>
      </c>
      <c r="G1733" s="143" t="s">
        <v>11062</v>
      </c>
    </row>
    <row r="1734" spans="1:7" x14ac:dyDescent="0.25">
      <c r="A1734" s="141">
        <v>1733</v>
      </c>
      <c r="B1734" s="143" t="s">
        <v>1589</v>
      </c>
      <c r="C1734" s="143" t="s">
        <v>1590</v>
      </c>
      <c r="D1734" s="143" t="s">
        <v>91</v>
      </c>
      <c r="E1734" s="143" t="s">
        <v>181</v>
      </c>
      <c r="F1734" s="143" t="s">
        <v>71</v>
      </c>
      <c r="G1734" s="143" t="s">
        <v>5875</v>
      </c>
    </row>
    <row r="1735" spans="1:7" x14ac:dyDescent="0.25">
      <c r="A1735" s="141">
        <v>1734</v>
      </c>
      <c r="B1735" s="143" t="s">
        <v>7323</v>
      </c>
      <c r="C1735" s="143" t="s">
        <v>7324</v>
      </c>
      <c r="D1735" s="143" t="s">
        <v>69</v>
      </c>
      <c r="E1735" s="143" t="s">
        <v>1303</v>
      </c>
      <c r="F1735" s="143" t="s">
        <v>88</v>
      </c>
      <c r="G1735" s="143" t="s">
        <v>11062</v>
      </c>
    </row>
    <row r="1736" spans="1:7" x14ac:dyDescent="0.25">
      <c r="A1736" s="141">
        <v>1735</v>
      </c>
      <c r="B1736" s="143" t="s">
        <v>1591</v>
      </c>
      <c r="C1736" s="143" t="s">
        <v>1592</v>
      </c>
      <c r="D1736" s="143" t="s">
        <v>91</v>
      </c>
      <c r="E1736" s="143" t="s">
        <v>181</v>
      </c>
      <c r="F1736" s="143" t="s">
        <v>71</v>
      </c>
      <c r="G1736" s="143" t="s">
        <v>5875</v>
      </c>
    </row>
    <row r="1737" spans="1:7" x14ac:dyDescent="0.25">
      <c r="A1737" s="141">
        <v>1736</v>
      </c>
      <c r="B1737" s="143" t="s">
        <v>1593</v>
      </c>
      <c r="C1737" s="143" t="s">
        <v>1594</v>
      </c>
      <c r="D1737" s="143" t="s">
        <v>91</v>
      </c>
      <c r="E1737" s="143" t="s">
        <v>139</v>
      </c>
      <c r="F1737" s="143" t="s">
        <v>71</v>
      </c>
      <c r="G1737" s="143" t="s">
        <v>5875</v>
      </c>
    </row>
    <row r="1738" spans="1:7" x14ac:dyDescent="0.25">
      <c r="A1738" s="141">
        <v>1737</v>
      </c>
      <c r="B1738" s="143" t="s">
        <v>7325</v>
      </c>
      <c r="C1738" s="143" t="s">
        <v>7326</v>
      </c>
      <c r="D1738" s="143" t="s">
        <v>69</v>
      </c>
      <c r="E1738" s="143" t="s">
        <v>321</v>
      </c>
      <c r="F1738" s="143" t="s">
        <v>71</v>
      </c>
      <c r="G1738" s="143" t="s">
        <v>11062</v>
      </c>
    </row>
    <row r="1739" spans="1:7" x14ac:dyDescent="0.25">
      <c r="A1739" s="141">
        <v>1738</v>
      </c>
      <c r="B1739" s="143" t="s">
        <v>1595</v>
      </c>
      <c r="C1739" s="143" t="s">
        <v>1596</v>
      </c>
      <c r="D1739" s="143" t="s">
        <v>69</v>
      </c>
      <c r="E1739" s="143" t="s">
        <v>813</v>
      </c>
      <c r="F1739" s="143" t="s">
        <v>71</v>
      </c>
      <c r="G1739" s="143" t="s">
        <v>5875</v>
      </c>
    </row>
    <row r="1740" spans="1:7" x14ac:dyDescent="0.25">
      <c r="A1740" s="141">
        <v>1739</v>
      </c>
      <c r="B1740" s="143" t="s">
        <v>7327</v>
      </c>
      <c r="C1740" s="143" t="s">
        <v>7328</v>
      </c>
      <c r="D1740" s="143" t="s">
        <v>69</v>
      </c>
      <c r="E1740" s="143" t="s">
        <v>3331</v>
      </c>
      <c r="F1740" s="143" t="s">
        <v>71</v>
      </c>
      <c r="G1740" s="143" t="s">
        <v>11062</v>
      </c>
    </row>
    <row r="1741" spans="1:7" x14ac:dyDescent="0.25">
      <c r="A1741" s="141">
        <v>1740</v>
      </c>
      <c r="B1741" s="143" t="s">
        <v>13825</v>
      </c>
      <c r="C1741" s="143" t="s">
        <v>13826</v>
      </c>
      <c r="D1741" s="143" t="s">
        <v>91</v>
      </c>
      <c r="E1741" s="143" t="s">
        <v>181</v>
      </c>
      <c r="F1741" s="143" t="s">
        <v>71</v>
      </c>
      <c r="G1741" s="143" t="s">
        <v>5875</v>
      </c>
    </row>
    <row r="1742" spans="1:7" x14ac:dyDescent="0.25">
      <c r="A1742" s="141">
        <v>1741</v>
      </c>
      <c r="B1742" s="143" t="s">
        <v>1597</v>
      </c>
      <c r="C1742" s="143" t="s">
        <v>1598</v>
      </c>
      <c r="D1742" s="143" t="s">
        <v>91</v>
      </c>
      <c r="E1742" s="143" t="s">
        <v>139</v>
      </c>
      <c r="F1742" s="143" t="s">
        <v>71</v>
      </c>
      <c r="G1742" s="143" t="s">
        <v>5875</v>
      </c>
    </row>
    <row r="1743" spans="1:7" x14ac:dyDescent="0.25">
      <c r="A1743" s="141">
        <v>1742</v>
      </c>
      <c r="B1743" s="143" t="s">
        <v>1599</v>
      </c>
      <c r="C1743" s="143" t="s">
        <v>1600</v>
      </c>
      <c r="D1743" s="143" t="s">
        <v>91</v>
      </c>
      <c r="E1743" s="143" t="s">
        <v>181</v>
      </c>
      <c r="F1743" s="143" t="s">
        <v>71</v>
      </c>
      <c r="G1743" s="143" t="s">
        <v>5875</v>
      </c>
    </row>
    <row r="1744" spans="1:7" x14ac:dyDescent="0.25">
      <c r="A1744" s="141">
        <v>1743</v>
      </c>
      <c r="B1744" s="143" t="s">
        <v>1601</v>
      </c>
      <c r="C1744" s="143" t="s">
        <v>1602</v>
      </c>
      <c r="D1744" s="143" t="s">
        <v>78</v>
      </c>
      <c r="E1744" s="143" t="s">
        <v>199</v>
      </c>
      <c r="F1744" s="143" t="s">
        <v>71</v>
      </c>
      <c r="G1744" s="143" t="s">
        <v>5875</v>
      </c>
    </row>
    <row r="1745" spans="1:7" x14ac:dyDescent="0.25">
      <c r="A1745" s="141">
        <v>1744</v>
      </c>
      <c r="B1745" s="143" t="s">
        <v>7329</v>
      </c>
      <c r="C1745" s="143" t="s">
        <v>7330</v>
      </c>
      <c r="D1745" s="143" t="s">
        <v>103</v>
      </c>
      <c r="E1745" s="143" t="s">
        <v>1263</v>
      </c>
      <c r="F1745" s="143" t="s">
        <v>12509</v>
      </c>
      <c r="G1745" s="143" t="s">
        <v>11062</v>
      </c>
    </row>
    <row r="1746" spans="1:7" x14ac:dyDescent="0.25">
      <c r="A1746" s="141">
        <v>1745</v>
      </c>
      <c r="B1746" s="143" t="s">
        <v>1603</v>
      </c>
      <c r="C1746" s="143" t="s">
        <v>1604</v>
      </c>
      <c r="D1746" s="143" t="s">
        <v>78</v>
      </c>
      <c r="E1746" s="143" t="s">
        <v>312</v>
      </c>
      <c r="F1746" s="143" t="s">
        <v>366</v>
      </c>
      <c r="G1746" s="143" t="s">
        <v>5875</v>
      </c>
    </row>
    <row r="1747" spans="1:7" x14ac:dyDescent="0.25">
      <c r="A1747" s="141">
        <v>1746</v>
      </c>
      <c r="B1747" s="143" t="s">
        <v>13827</v>
      </c>
      <c r="C1747" s="143" t="s">
        <v>13828</v>
      </c>
      <c r="D1747" s="143" t="s">
        <v>91</v>
      </c>
      <c r="E1747" s="143" t="s">
        <v>181</v>
      </c>
      <c r="F1747" s="143" t="s">
        <v>71</v>
      </c>
      <c r="G1747" s="143" t="s">
        <v>5875</v>
      </c>
    </row>
    <row r="1748" spans="1:7" x14ac:dyDescent="0.25">
      <c r="A1748" s="141">
        <v>1747</v>
      </c>
      <c r="B1748" s="143" t="s">
        <v>1605</v>
      </c>
      <c r="C1748" s="143" t="s">
        <v>1606</v>
      </c>
      <c r="D1748" s="143" t="s">
        <v>91</v>
      </c>
      <c r="E1748" s="143" t="s">
        <v>181</v>
      </c>
      <c r="F1748" s="143" t="s">
        <v>71</v>
      </c>
      <c r="G1748" s="143" t="s">
        <v>5875</v>
      </c>
    </row>
    <row r="1749" spans="1:7" x14ac:dyDescent="0.25">
      <c r="A1749" s="141">
        <v>1748</v>
      </c>
      <c r="B1749" s="143" t="s">
        <v>1607</v>
      </c>
      <c r="C1749" s="143" t="s">
        <v>1608</v>
      </c>
      <c r="D1749" s="143" t="s">
        <v>188</v>
      </c>
      <c r="E1749" s="143" t="s">
        <v>202</v>
      </c>
      <c r="F1749" s="143" t="s">
        <v>71</v>
      </c>
      <c r="G1749" s="143" t="s">
        <v>5875</v>
      </c>
    </row>
    <row r="1750" spans="1:7" x14ac:dyDescent="0.25">
      <c r="A1750" s="141">
        <v>1749</v>
      </c>
      <c r="B1750" s="143" t="s">
        <v>1609</v>
      </c>
      <c r="C1750" s="143" t="s">
        <v>1610</v>
      </c>
      <c r="D1750" s="143" t="s">
        <v>91</v>
      </c>
      <c r="E1750" s="143" t="s">
        <v>139</v>
      </c>
      <c r="F1750" s="143" t="s">
        <v>71</v>
      </c>
      <c r="G1750" s="143" t="s">
        <v>5875</v>
      </c>
    </row>
    <row r="1751" spans="1:7" x14ac:dyDescent="0.25">
      <c r="A1751" s="141">
        <v>1750</v>
      </c>
      <c r="B1751" s="143" t="s">
        <v>1611</v>
      </c>
      <c r="C1751" s="143" t="s">
        <v>1612</v>
      </c>
      <c r="D1751" s="143" t="s">
        <v>78</v>
      </c>
      <c r="E1751" s="143" t="s">
        <v>82</v>
      </c>
      <c r="F1751" s="143" t="s">
        <v>71</v>
      </c>
      <c r="G1751" s="143" t="s">
        <v>5875</v>
      </c>
    </row>
    <row r="1752" spans="1:7" x14ac:dyDescent="0.25">
      <c r="A1752" s="141">
        <v>1751</v>
      </c>
      <c r="B1752" s="143" t="s">
        <v>1613</v>
      </c>
      <c r="C1752" s="143" t="s">
        <v>1614</v>
      </c>
      <c r="D1752" s="143" t="s">
        <v>91</v>
      </c>
      <c r="E1752" s="143" t="s">
        <v>181</v>
      </c>
      <c r="F1752" s="143" t="s">
        <v>71</v>
      </c>
      <c r="G1752" s="143" t="s">
        <v>5875</v>
      </c>
    </row>
    <row r="1753" spans="1:7" x14ac:dyDescent="0.25">
      <c r="A1753" s="141">
        <v>1752</v>
      </c>
      <c r="B1753" s="143" t="s">
        <v>7331</v>
      </c>
      <c r="C1753" s="143" t="s">
        <v>7332</v>
      </c>
      <c r="D1753" s="143" t="s">
        <v>69</v>
      </c>
      <c r="E1753" s="143" t="s">
        <v>1303</v>
      </c>
      <c r="F1753" s="143" t="s">
        <v>71</v>
      </c>
      <c r="G1753" s="143" t="s">
        <v>11062</v>
      </c>
    </row>
    <row r="1754" spans="1:7" x14ac:dyDescent="0.25">
      <c r="A1754" s="141">
        <v>1753</v>
      </c>
      <c r="B1754" s="143" t="s">
        <v>1615</v>
      </c>
      <c r="C1754" s="143" t="s">
        <v>1616</v>
      </c>
      <c r="D1754" s="143" t="s">
        <v>91</v>
      </c>
      <c r="E1754" s="143" t="s">
        <v>181</v>
      </c>
      <c r="F1754" s="143" t="s">
        <v>71</v>
      </c>
      <c r="G1754" s="143" t="s">
        <v>5875</v>
      </c>
    </row>
    <row r="1755" spans="1:7" x14ac:dyDescent="0.25">
      <c r="A1755" s="141">
        <v>1754</v>
      </c>
      <c r="B1755" s="143" t="s">
        <v>1617</v>
      </c>
      <c r="C1755" s="143" t="s">
        <v>1618</v>
      </c>
      <c r="D1755" s="143" t="s">
        <v>91</v>
      </c>
      <c r="E1755" s="143" t="s">
        <v>181</v>
      </c>
      <c r="F1755" s="143" t="s">
        <v>71</v>
      </c>
      <c r="G1755" s="143" t="s">
        <v>5875</v>
      </c>
    </row>
    <row r="1756" spans="1:7" x14ac:dyDescent="0.25">
      <c r="A1756" s="141">
        <v>1755</v>
      </c>
      <c r="B1756" s="143" t="s">
        <v>7333</v>
      </c>
      <c r="C1756" s="143" t="s">
        <v>7334</v>
      </c>
      <c r="D1756" s="143" t="s">
        <v>78</v>
      </c>
      <c r="E1756" s="143" t="s">
        <v>154</v>
      </c>
      <c r="F1756" s="143" t="s">
        <v>71</v>
      </c>
      <c r="G1756" s="143" t="s">
        <v>11062</v>
      </c>
    </row>
    <row r="1757" spans="1:7" x14ac:dyDescent="0.25">
      <c r="A1757" s="141">
        <v>1756</v>
      </c>
      <c r="B1757" s="143" t="s">
        <v>7335</v>
      </c>
      <c r="C1757" s="143" t="s">
        <v>7336</v>
      </c>
      <c r="D1757" s="143" t="s">
        <v>103</v>
      </c>
      <c r="E1757" s="143" t="s">
        <v>2486</v>
      </c>
      <c r="F1757" s="143" t="s">
        <v>71</v>
      </c>
      <c r="G1757" s="143" t="s">
        <v>11062</v>
      </c>
    </row>
    <row r="1758" spans="1:7" x14ac:dyDescent="0.25">
      <c r="A1758" s="141">
        <v>1757</v>
      </c>
      <c r="B1758" s="143" t="s">
        <v>12510</v>
      </c>
      <c r="C1758" s="143" t="s">
        <v>12511</v>
      </c>
      <c r="D1758" s="143" t="s">
        <v>91</v>
      </c>
      <c r="E1758" s="143" t="s">
        <v>181</v>
      </c>
      <c r="F1758" s="143" t="s">
        <v>71</v>
      </c>
      <c r="G1758" s="143" t="s">
        <v>5875</v>
      </c>
    </row>
    <row r="1759" spans="1:7" x14ac:dyDescent="0.25">
      <c r="A1759" s="141">
        <v>1758</v>
      </c>
      <c r="B1759" s="143" t="s">
        <v>12512</v>
      </c>
      <c r="C1759" s="143" t="s">
        <v>12513</v>
      </c>
      <c r="D1759" s="143" t="s">
        <v>91</v>
      </c>
      <c r="E1759" s="143" t="s">
        <v>181</v>
      </c>
      <c r="F1759" s="143" t="s">
        <v>71</v>
      </c>
      <c r="G1759" s="143" t="s">
        <v>5875</v>
      </c>
    </row>
    <row r="1760" spans="1:7" x14ac:dyDescent="0.25">
      <c r="A1760" s="141">
        <v>1759</v>
      </c>
      <c r="B1760" s="143" t="s">
        <v>7337</v>
      </c>
      <c r="C1760" s="143" t="s">
        <v>12514</v>
      </c>
      <c r="D1760" s="143" t="s">
        <v>78</v>
      </c>
      <c r="E1760" s="143" t="s">
        <v>848</v>
      </c>
      <c r="F1760" s="143" t="s">
        <v>71</v>
      </c>
      <c r="G1760" s="143" t="s">
        <v>11062</v>
      </c>
    </row>
    <row r="1761" spans="1:7" x14ac:dyDescent="0.25">
      <c r="A1761" s="141">
        <v>1760</v>
      </c>
      <c r="B1761" s="143" t="s">
        <v>12515</v>
      </c>
      <c r="C1761" s="143" t="s">
        <v>12516</v>
      </c>
      <c r="D1761" s="143" t="s">
        <v>91</v>
      </c>
      <c r="E1761" s="143" t="s">
        <v>181</v>
      </c>
      <c r="F1761" s="143" t="s">
        <v>71</v>
      </c>
      <c r="G1761" s="143" t="s">
        <v>5875</v>
      </c>
    </row>
    <row r="1762" spans="1:7" x14ac:dyDescent="0.25">
      <c r="A1762" s="141">
        <v>1761</v>
      </c>
      <c r="B1762" s="143" t="s">
        <v>12517</v>
      </c>
      <c r="C1762" s="143" t="s">
        <v>12518</v>
      </c>
      <c r="D1762" s="143" t="s">
        <v>91</v>
      </c>
      <c r="E1762" s="143" t="s">
        <v>181</v>
      </c>
      <c r="F1762" s="143" t="s">
        <v>71</v>
      </c>
      <c r="G1762" s="143" t="s">
        <v>5875</v>
      </c>
    </row>
    <row r="1763" spans="1:7" x14ac:dyDescent="0.25">
      <c r="A1763" s="141">
        <v>1762</v>
      </c>
      <c r="B1763" s="143" t="s">
        <v>1619</v>
      </c>
      <c r="C1763" s="143" t="s">
        <v>1620</v>
      </c>
      <c r="D1763" s="143" t="s">
        <v>91</v>
      </c>
      <c r="E1763" s="143" t="s">
        <v>139</v>
      </c>
      <c r="F1763" s="143" t="s">
        <v>71</v>
      </c>
      <c r="G1763" s="143" t="s">
        <v>5875</v>
      </c>
    </row>
    <row r="1764" spans="1:7" x14ac:dyDescent="0.25">
      <c r="A1764" s="141">
        <v>1763</v>
      </c>
      <c r="B1764" s="143" t="s">
        <v>7338</v>
      </c>
      <c r="C1764" s="143" t="s">
        <v>7339</v>
      </c>
      <c r="D1764" s="143" t="s">
        <v>78</v>
      </c>
      <c r="E1764" s="143" t="s">
        <v>695</v>
      </c>
      <c r="F1764" s="143" t="s">
        <v>71</v>
      </c>
      <c r="G1764" s="143" t="s">
        <v>11062</v>
      </c>
    </row>
    <row r="1765" spans="1:7" x14ac:dyDescent="0.25">
      <c r="A1765" s="141">
        <v>1764</v>
      </c>
      <c r="B1765" s="143" t="s">
        <v>1621</v>
      </c>
      <c r="C1765" s="143" t="s">
        <v>1622</v>
      </c>
      <c r="D1765" s="143" t="s">
        <v>91</v>
      </c>
      <c r="E1765" s="143" t="s">
        <v>92</v>
      </c>
      <c r="F1765" s="143" t="s">
        <v>71</v>
      </c>
      <c r="G1765" s="143" t="s">
        <v>5875</v>
      </c>
    </row>
    <row r="1766" spans="1:7" x14ac:dyDescent="0.25">
      <c r="A1766" s="141">
        <v>1765</v>
      </c>
      <c r="B1766" s="143" t="s">
        <v>1623</v>
      </c>
      <c r="C1766" s="143" t="s">
        <v>12519</v>
      </c>
      <c r="D1766" s="143" t="s">
        <v>91</v>
      </c>
      <c r="E1766" s="143" t="s">
        <v>181</v>
      </c>
      <c r="F1766" s="143" t="s">
        <v>71</v>
      </c>
      <c r="G1766" s="143" t="s">
        <v>5875</v>
      </c>
    </row>
    <row r="1767" spans="1:7" x14ac:dyDescent="0.25">
      <c r="A1767" s="141">
        <v>1766</v>
      </c>
      <c r="B1767" s="143" t="s">
        <v>1624</v>
      </c>
      <c r="C1767" s="143" t="s">
        <v>1625</v>
      </c>
      <c r="D1767" s="143" t="s">
        <v>188</v>
      </c>
      <c r="E1767" s="143" t="s">
        <v>202</v>
      </c>
      <c r="F1767" s="143" t="s">
        <v>71</v>
      </c>
      <c r="G1767" s="143" t="s">
        <v>5875</v>
      </c>
    </row>
    <row r="1768" spans="1:7" x14ac:dyDescent="0.25">
      <c r="A1768" s="141">
        <v>1767</v>
      </c>
      <c r="B1768" s="143" t="s">
        <v>7340</v>
      </c>
      <c r="C1768" s="143" t="s">
        <v>7341</v>
      </c>
      <c r="D1768" s="143" t="s">
        <v>119</v>
      </c>
      <c r="E1768" s="143" t="s">
        <v>239</v>
      </c>
      <c r="F1768" s="143" t="s">
        <v>71</v>
      </c>
      <c r="G1768" s="143" t="s">
        <v>11062</v>
      </c>
    </row>
    <row r="1769" spans="1:7" x14ac:dyDescent="0.25">
      <c r="A1769" s="141">
        <v>1768</v>
      </c>
      <c r="B1769" s="143" t="s">
        <v>1626</v>
      </c>
      <c r="C1769" s="143" t="s">
        <v>1627</v>
      </c>
      <c r="D1769" s="143" t="s">
        <v>78</v>
      </c>
      <c r="E1769" s="143" t="s">
        <v>796</v>
      </c>
      <c r="F1769" s="143" t="s">
        <v>71</v>
      </c>
      <c r="G1769" s="143" t="s">
        <v>5875</v>
      </c>
    </row>
    <row r="1770" spans="1:7" x14ac:dyDescent="0.25">
      <c r="A1770" s="141">
        <v>1769</v>
      </c>
      <c r="B1770" s="143" t="s">
        <v>1628</v>
      </c>
      <c r="C1770" s="143" t="s">
        <v>1629</v>
      </c>
      <c r="D1770" s="143" t="s">
        <v>119</v>
      </c>
      <c r="E1770" s="143" t="s">
        <v>1630</v>
      </c>
      <c r="F1770" s="143" t="s">
        <v>71</v>
      </c>
      <c r="G1770" s="143" t="s">
        <v>5875</v>
      </c>
    </row>
    <row r="1771" spans="1:7" x14ac:dyDescent="0.25">
      <c r="A1771" s="141">
        <v>1770</v>
      </c>
      <c r="B1771" s="143" t="s">
        <v>7342</v>
      </c>
      <c r="C1771" s="143" t="s">
        <v>7343</v>
      </c>
      <c r="D1771" s="143" t="s">
        <v>119</v>
      </c>
      <c r="E1771" s="143" t="s">
        <v>239</v>
      </c>
      <c r="F1771" s="143" t="s">
        <v>71</v>
      </c>
      <c r="G1771" s="143" t="s">
        <v>11062</v>
      </c>
    </row>
    <row r="1772" spans="1:7" x14ac:dyDescent="0.25">
      <c r="A1772" s="141">
        <v>1771</v>
      </c>
      <c r="B1772" s="143" t="s">
        <v>1631</v>
      </c>
      <c r="C1772" s="143" t="s">
        <v>1632</v>
      </c>
      <c r="D1772" s="143" t="s">
        <v>78</v>
      </c>
      <c r="E1772" s="143" t="s">
        <v>1633</v>
      </c>
      <c r="F1772" s="143" t="s">
        <v>71</v>
      </c>
      <c r="G1772" s="143" t="s">
        <v>5875</v>
      </c>
    </row>
    <row r="1773" spans="1:7" x14ac:dyDescent="0.25">
      <c r="A1773" s="141">
        <v>1772</v>
      </c>
      <c r="B1773" s="143" t="s">
        <v>1634</v>
      </c>
      <c r="C1773" s="143" t="s">
        <v>1635</v>
      </c>
      <c r="D1773" s="143" t="s">
        <v>91</v>
      </c>
      <c r="E1773" s="143" t="s">
        <v>139</v>
      </c>
      <c r="F1773" s="143" t="s">
        <v>71</v>
      </c>
      <c r="G1773" s="143" t="s">
        <v>5875</v>
      </c>
    </row>
    <row r="1774" spans="1:7" x14ac:dyDescent="0.25">
      <c r="A1774" s="141">
        <v>1773</v>
      </c>
      <c r="B1774" s="143" t="s">
        <v>1636</v>
      </c>
      <c r="C1774" s="143" t="s">
        <v>1637</v>
      </c>
      <c r="D1774" s="143" t="s">
        <v>91</v>
      </c>
      <c r="E1774" s="143" t="s">
        <v>227</v>
      </c>
      <c r="F1774" s="143" t="s">
        <v>71</v>
      </c>
      <c r="G1774" s="143" t="s">
        <v>5875</v>
      </c>
    </row>
    <row r="1775" spans="1:7" x14ac:dyDescent="0.25">
      <c r="A1775" s="141">
        <v>1774</v>
      </c>
      <c r="B1775" s="143" t="s">
        <v>1638</v>
      </c>
      <c r="C1775" s="143" t="s">
        <v>1639</v>
      </c>
      <c r="D1775" s="143" t="s">
        <v>74</v>
      </c>
      <c r="E1775" s="143" t="s">
        <v>390</v>
      </c>
      <c r="F1775" s="143" t="s">
        <v>71</v>
      </c>
      <c r="G1775" s="143" t="s">
        <v>5875</v>
      </c>
    </row>
    <row r="1776" spans="1:7" x14ac:dyDescent="0.25">
      <c r="A1776" s="141">
        <v>1775</v>
      </c>
      <c r="B1776" s="143" t="s">
        <v>12520</v>
      </c>
      <c r="C1776" s="143" t="s">
        <v>12521</v>
      </c>
      <c r="D1776" s="143" t="s">
        <v>69</v>
      </c>
      <c r="E1776" s="143" t="s">
        <v>321</v>
      </c>
      <c r="F1776" s="143" t="s">
        <v>71</v>
      </c>
      <c r="G1776" s="143" t="s">
        <v>11062</v>
      </c>
    </row>
    <row r="1777" spans="1:7" x14ac:dyDescent="0.25">
      <c r="A1777" s="141">
        <v>1776</v>
      </c>
      <c r="B1777" s="143" t="s">
        <v>1640</v>
      </c>
      <c r="C1777" s="143" t="s">
        <v>1641</v>
      </c>
      <c r="D1777" s="143" t="s">
        <v>74</v>
      </c>
      <c r="E1777" s="143" t="s">
        <v>331</v>
      </c>
      <c r="F1777" s="143" t="s">
        <v>71</v>
      </c>
      <c r="G1777" s="143" t="s">
        <v>5875</v>
      </c>
    </row>
    <row r="1778" spans="1:7" x14ac:dyDescent="0.25">
      <c r="A1778" s="141">
        <v>1777</v>
      </c>
      <c r="B1778" s="143" t="s">
        <v>1642</v>
      </c>
      <c r="C1778" s="143" t="s">
        <v>1643</v>
      </c>
      <c r="D1778" s="143" t="s">
        <v>91</v>
      </c>
      <c r="E1778" s="143" t="s">
        <v>181</v>
      </c>
      <c r="F1778" s="143" t="s">
        <v>71</v>
      </c>
      <c r="G1778" s="143" t="s">
        <v>5875</v>
      </c>
    </row>
    <row r="1779" spans="1:7" x14ac:dyDescent="0.25">
      <c r="A1779" s="141">
        <v>1778</v>
      </c>
      <c r="B1779" s="143" t="s">
        <v>1644</v>
      </c>
      <c r="C1779" s="143" t="s">
        <v>1645</v>
      </c>
      <c r="D1779" s="143" t="s">
        <v>103</v>
      </c>
      <c r="E1779" s="143" t="s">
        <v>2586</v>
      </c>
      <c r="F1779" s="143" t="s">
        <v>71</v>
      </c>
      <c r="G1779" s="143" t="s">
        <v>5875</v>
      </c>
    </row>
    <row r="1780" spans="1:7" x14ac:dyDescent="0.25">
      <c r="A1780" s="141">
        <v>1779</v>
      </c>
      <c r="B1780" s="143" t="s">
        <v>7344</v>
      </c>
      <c r="C1780" s="143" t="s">
        <v>7345</v>
      </c>
      <c r="D1780" s="143" t="s">
        <v>78</v>
      </c>
      <c r="E1780" s="143" t="s">
        <v>1165</v>
      </c>
      <c r="F1780" s="143" t="s">
        <v>71</v>
      </c>
      <c r="G1780" s="143" t="s">
        <v>11062</v>
      </c>
    </row>
    <row r="1781" spans="1:7" x14ac:dyDescent="0.25">
      <c r="A1781" s="141">
        <v>1780</v>
      </c>
      <c r="B1781" s="143" t="s">
        <v>7346</v>
      </c>
      <c r="C1781" s="143" t="s">
        <v>7347</v>
      </c>
      <c r="D1781" s="143" t="s">
        <v>69</v>
      </c>
      <c r="E1781" s="143" t="s">
        <v>1303</v>
      </c>
      <c r="F1781" s="143" t="s">
        <v>71</v>
      </c>
      <c r="G1781" s="143" t="s">
        <v>11062</v>
      </c>
    </row>
    <row r="1782" spans="1:7" x14ac:dyDescent="0.25">
      <c r="A1782" s="141">
        <v>1781</v>
      </c>
      <c r="B1782" s="143" t="s">
        <v>1646</v>
      </c>
      <c r="C1782" s="143" t="s">
        <v>1647</v>
      </c>
      <c r="D1782" s="143" t="s">
        <v>91</v>
      </c>
      <c r="E1782" s="143" t="s">
        <v>181</v>
      </c>
      <c r="F1782" s="143" t="s">
        <v>71</v>
      </c>
      <c r="G1782" s="143" t="s">
        <v>5875</v>
      </c>
    </row>
    <row r="1783" spans="1:7" x14ac:dyDescent="0.25">
      <c r="A1783" s="141">
        <v>1782</v>
      </c>
      <c r="B1783" s="143" t="s">
        <v>7348</v>
      </c>
      <c r="C1783" s="143" t="s">
        <v>7349</v>
      </c>
      <c r="D1783" s="143" t="s">
        <v>74</v>
      </c>
      <c r="E1783" s="143" t="s">
        <v>331</v>
      </c>
      <c r="F1783" s="143" t="s">
        <v>71</v>
      </c>
      <c r="G1783" s="143" t="s">
        <v>11062</v>
      </c>
    </row>
    <row r="1784" spans="1:7" x14ac:dyDescent="0.25">
      <c r="A1784" s="141">
        <v>1783</v>
      </c>
      <c r="B1784" s="143" t="s">
        <v>1648</v>
      </c>
      <c r="C1784" s="143" t="s">
        <v>1649</v>
      </c>
      <c r="D1784" s="143" t="s">
        <v>91</v>
      </c>
      <c r="E1784" s="143" t="s">
        <v>181</v>
      </c>
      <c r="F1784" s="143" t="s">
        <v>71</v>
      </c>
      <c r="G1784" s="143" t="s">
        <v>5875</v>
      </c>
    </row>
    <row r="1785" spans="1:7" x14ac:dyDescent="0.25">
      <c r="A1785" s="141">
        <v>1784</v>
      </c>
      <c r="B1785" s="143" t="s">
        <v>1650</v>
      </c>
      <c r="C1785" s="143" t="s">
        <v>1651</v>
      </c>
      <c r="D1785" s="143" t="s">
        <v>91</v>
      </c>
      <c r="E1785" s="143" t="s">
        <v>220</v>
      </c>
      <c r="F1785" s="143" t="s">
        <v>71</v>
      </c>
      <c r="G1785" s="143" t="s">
        <v>5875</v>
      </c>
    </row>
    <row r="1786" spans="1:7" x14ac:dyDescent="0.25">
      <c r="A1786" s="141">
        <v>1785</v>
      </c>
      <c r="B1786" s="143" t="s">
        <v>7350</v>
      </c>
      <c r="C1786" s="143" t="s">
        <v>7351</v>
      </c>
      <c r="D1786" s="143" t="s">
        <v>119</v>
      </c>
      <c r="E1786" s="143" t="s">
        <v>148</v>
      </c>
      <c r="F1786" s="143" t="s">
        <v>71</v>
      </c>
      <c r="G1786" s="143" t="s">
        <v>11062</v>
      </c>
    </row>
    <row r="1787" spans="1:7" x14ac:dyDescent="0.25">
      <c r="A1787" s="141">
        <v>1786</v>
      </c>
      <c r="B1787" s="143" t="s">
        <v>1652</v>
      </c>
      <c r="C1787" s="143" t="s">
        <v>12522</v>
      </c>
      <c r="D1787" s="143" t="s">
        <v>91</v>
      </c>
      <c r="E1787" s="143" t="s">
        <v>181</v>
      </c>
      <c r="F1787" s="143" t="s">
        <v>71</v>
      </c>
      <c r="G1787" s="143" t="s">
        <v>5875</v>
      </c>
    </row>
    <row r="1788" spans="1:7" x14ac:dyDescent="0.25">
      <c r="A1788" s="141">
        <v>1787</v>
      </c>
      <c r="B1788" s="143" t="s">
        <v>1653</v>
      </c>
      <c r="C1788" s="143" t="s">
        <v>12523</v>
      </c>
      <c r="D1788" s="143" t="s">
        <v>91</v>
      </c>
      <c r="E1788" s="143" t="s">
        <v>181</v>
      </c>
      <c r="F1788" s="143" t="s">
        <v>71</v>
      </c>
      <c r="G1788" s="143" t="s">
        <v>5875</v>
      </c>
    </row>
    <row r="1789" spans="1:7" x14ac:dyDescent="0.25">
      <c r="A1789" s="141">
        <v>1788</v>
      </c>
      <c r="B1789" s="143" t="s">
        <v>7352</v>
      </c>
      <c r="C1789" s="143" t="s">
        <v>7353</v>
      </c>
      <c r="D1789" s="143" t="s">
        <v>78</v>
      </c>
      <c r="E1789" s="143" t="s">
        <v>284</v>
      </c>
      <c r="F1789" s="143" t="s">
        <v>71</v>
      </c>
      <c r="G1789" s="143" t="s">
        <v>11062</v>
      </c>
    </row>
    <row r="1790" spans="1:7" x14ac:dyDescent="0.25">
      <c r="A1790" s="141">
        <v>1789</v>
      </c>
      <c r="B1790" s="143" t="s">
        <v>11278</v>
      </c>
      <c r="C1790" s="143" t="s">
        <v>11279</v>
      </c>
      <c r="D1790" s="143" t="s">
        <v>119</v>
      </c>
      <c r="E1790" s="143" t="s">
        <v>148</v>
      </c>
      <c r="F1790" s="143" t="s">
        <v>71</v>
      </c>
      <c r="G1790" s="143" t="s">
        <v>11955</v>
      </c>
    </row>
    <row r="1791" spans="1:7" x14ac:dyDescent="0.25">
      <c r="A1791" s="141">
        <v>1790</v>
      </c>
      <c r="B1791" s="143" t="s">
        <v>7354</v>
      </c>
      <c r="C1791" s="143" t="s">
        <v>7355</v>
      </c>
      <c r="D1791" s="143" t="s">
        <v>95</v>
      </c>
      <c r="E1791" s="143" t="s">
        <v>275</v>
      </c>
      <c r="F1791" s="143" t="s">
        <v>71</v>
      </c>
      <c r="G1791" s="143" t="s">
        <v>11062</v>
      </c>
    </row>
    <row r="1792" spans="1:7" x14ac:dyDescent="0.25">
      <c r="A1792" s="141">
        <v>1791</v>
      </c>
      <c r="B1792" s="143" t="s">
        <v>1654</v>
      </c>
      <c r="C1792" s="143" t="s">
        <v>1655</v>
      </c>
      <c r="D1792" s="143" t="s">
        <v>95</v>
      </c>
      <c r="E1792" s="143" t="s">
        <v>1656</v>
      </c>
      <c r="F1792" s="143" t="s">
        <v>71</v>
      </c>
      <c r="G1792" s="143" t="s">
        <v>5875</v>
      </c>
    </row>
    <row r="1793" spans="1:7" x14ac:dyDescent="0.25">
      <c r="A1793" s="141">
        <v>1792</v>
      </c>
      <c r="B1793" s="143" t="s">
        <v>7356</v>
      </c>
      <c r="C1793" s="143" t="s">
        <v>7357</v>
      </c>
      <c r="D1793" s="143" t="s">
        <v>119</v>
      </c>
      <c r="E1793" s="143" t="s">
        <v>371</v>
      </c>
      <c r="F1793" s="143" t="s">
        <v>71</v>
      </c>
      <c r="G1793" s="143" t="s">
        <v>11062</v>
      </c>
    </row>
    <row r="1794" spans="1:7" x14ac:dyDescent="0.25">
      <c r="A1794" s="141">
        <v>1793</v>
      </c>
      <c r="B1794" s="143" t="s">
        <v>7358</v>
      </c>
      <c r="C1794" s="143" t="s">
        <v>7359</v>
      </c>
      <c r="D1794" s="143" t="s">
        <v>119</v>
      </c>
      <c r="E1794" s="143" t="s">
        <v>1344</v>
      </c>
      <c r="F1794" s="143" t="s">
        <v>71</v>
      </c>
      <c r="G1794" s="143" t="s">
        <v>11062</v>
      </c>
    </row>
    <row r="1795" spans="1:7" x14ac:dyDescent="0.25">
      <c r="A1795" s="141">
        <v>1794</v>
      </c>
      <c r="B1795" s="143" t="s">
        <v>1657</v>
      </c>
      <c r="C1795" s="143" t="s">
        <v>1658</v>
      </c>
      <c r="D1795" s="143" t="s">
        <v>188</v>
      </c>
      <c r="E1795" s="143" t="s">
        <v>202</v>
      </c>
      <c r="F1795" s="143" t="s">
        <v>71</v>
      </c>
      <c r="G1795" s="143" t="s">
        <v>5875</v>
      </c>
    </row>
    <row r="1796" spans="1:7" x14ac:dyDescent="0.25">
      <c r="A1796" s="141">
        <v>1795</v>
      </c>
      <c r="B1796" s="143" t="s">
        <v>7360</v>
      </c>
      <c r="C1796" s="143" t="s">
        <v>7361</v>
      </c>
      <c r="D1796" s="143" t="s">
        <v>119</v>
      </c>
      <c r="E1796" s="143" t="s">
        <v>1245</v>
      </c>
      <c r="F1796" s="143" t="s">
        <v>71</v>
      </c>
      <c r="G1796" s="143" t="s">
        <v>11062</v>
      </c>
    </row>
    <row r="1797" spans="1:7" x14ac:dyDescent="0.25">
      <c r="A1797" s="141">
        <v>1796</v>
      </c>
      <c r="B1797" s="143" t="s">
        <v>12524</v>
      </c>
      <c r="C1797" s="143" t="s">
        <v>12525</v>
      </c>
      <c r="D1797" s="143" t="s">
        <v>95</v>
      </c>
      <c r="E1797" s="143" t="s">
        <v>540</v>
      </c>
      <c r="F1797" s="143" t="s">
        <v>142</v>
      </c>
      <c r="G1797" s="143" t="s">
        <v>5875</v>
      </c>
    </row>
    <row r="1798" spans="1:7" x14ac:dyDescent="0.25">
      <c r="A1798" s="141">
        <v>1797</v>
      </c>
      <c r="B1798" s="143" t="s">
        <v>1659</v>
      </c>
      <c r="C1798" s="143" t="s">
        <v>1660</v>
      </c>
      <c r="D1798" s="143" t="s">
        <v>91</v>
      </c>
      <c r="E1798" s="143" t="s">
        <v>181</v>
      </c>
      <c r="F1798" s="143" t="s">
        <v>71</v>
      </c>
      <c r="G1798" s="143" t="s">
        <v>5875</v>
      </c>
    </row>
    <row r="1799" spans="1:7" x14ac:dyDescent="0.25">
      <c r="A1799" s="141">
        <v>1798</v>
      </c>
      <c r="B1799" s="143" t="s">
        <v>1661</v>
      </c>
      <c r="C1799" s="143" t="s">
        <v>1662</v>
      </c>
      <c r="D1799" s="143" t="s">
        <v>91</v>
      </c>
      <c r="E1799" s="143" t="s">
        <v>181</v>
      </c>
      <c r="F1799" s="143" t="s">
        <v>71</v>
      </c>
      <c r="G1799" s="143" t="s">
        <v>5875</v>
      </c>
    </row>
    <row r="1800" spans="1:7" x14ac:dyDescent="0.25">
      <c r="A1800" s="141">
        <v>1799</v>
      </c>
      <c r="B1800" s="143" t="s">
        <v>1663</v>
      </c>
      <c r="C1800" s="143" t="s">
        <v>1664</v>
      </c>
      <c r="D1800" s="143" t="s">
        <v>91</v>
      </c>
      <c r="E1800" s="143" t="s">
        <v>181</v>
      </c>
      <c r="F1800" s="143" t="s">
        <v>71</v>
      </c>
      <c r="G1800" s="143" t="s">
        <v>5875</v>
      </c>
    </row>
    <row r="1801" spans="1:7" x14ac:dyDescent="0.25">
      <c r="A1801" s="141">
        <v>1800</v>
      </c>
      <c r="B1801" s="143" t="s">
        <v>1665</v>
      </c>
      <c r="C1801" s="143" t="s">
        <v>1666</v>
      </c>
      <c r="D1801" s="143" t="s">
        <v>74</v>
      </c>
      <c r="E1801" s="143" t="s">
        <v>793</v>
      </c>
      <c r="F1801" s="143" t="s">
        <v>1667</v>
      </c>
      <c r="G1801" s="143" t="s">
        <v>5875</v>
      </c>
    </row>
    <row r="1802" spans="1:7" x14ac:dyDescent="0.25">
      <c r="A1802" s="141">
        <v>1801</v>
      </c>
      <c r="B1802" s="143" t="s">
        <v>11280</v>
      </c>
      <c r="C1802" s="143" t="s">
        <v>12526</v>
      </c>
      <c r="D1802" s="143" t="s">
        <v>91</v>
      </c>
      <c r="E1802" s="143" t="s">
        <v>139</v>
      </c>
      <c r="F1802" s="143" t="s">
        <v>71</v>
      </c>
      <c r="G1802" s="143" t="s">
        <v>11955</v>
      </c>
    </row>
    <row r="1803" spans="1:7" x14ac:dyDescent="0.25">
      <c r="A1803" s="141">
        <v>1802</v>
      </c>
      <c r="B1803" s="143" t="s">
        <v>11281</v>
      </c>
      <c r="C1803" s="143" t="s">
        <v>11282</v>
      </c>
      <c r="D1803" s="143" t="s">
        <v>95</v>
      </c>
      <c r="E1803" s="143" t="s">
        <v>281</v>
      </c>
      <c r="F1803" s="143" t="s">
        <v>71</v>
      </c>
      <c r="G1803" s="143" t="s">
        <v>11955</v>
      </c>
    </row>
    <row r="1804" spans="1:7" x14ac:dyDescent="0.25">
      <c r="A1804" s="141">
        <v>1803</v>
      </c>
      <c r="B1804" s="143" t="s">
        <v>11283</v>
      </c>
      <c r="C1804" s="143" t="s">
        <v>11284</v>
      </c>
      <c r="D1804" s="143" t="s">
        <v>119</v>
      </c>
      <c r="E1804" s="143" t="s">
        <v>1630</v>
      </c>
      <c r="F1804" s="143" t="s">
        <v>71</v>
      </c>
      <c r="G1804" s="143" t="s">
        <v>11955</v>
      </c>
    </row>
    <row r="1805" spans="1:7" x14ac:dyDescent="0.25">
      <c r="A1805" s="141">
        <v>1804</v>
      </c>
      <c r="B1805" s="143" t="s">
        <v>1668</v>
      </c>
      <c r="C1805" s="143" t="s">
        <v>1669</v>
      </c>
      <c r="D1805" s="143" t="s">
        <v>78</v>
      </c>
      <c r="E1805" s="143" t="s">
        <v>717</v>
      </c>
      <c r="F1805" s="143" t="s">
        <v>71</v>
      </c>
      <c r="G1805" s="143" t="s">
        <v>5875</v>
      </c>
    </row>
    <row r="1806" spans="1:7" x14ac:dyDescent="0.25">
      <c r="A1806" s="141">
        <v>1805</v>
      </c>
      <c r="B1806" s="143" t="s">
        <v>7362</v>
      </c>
      <c r="C1806" s="143" t="s">
        <v>7363</v>
      </c>
      <c r="D1806" s="143" t="s">
        <v>78</v>
      </c>
      <c r="E1806" s="143" t="s">
        <v>470</v>
      </c>
      <c r="F1806" s="143" t="s">
        <v>71</v>
      </c>
      <c r="G1806" s="143" t="s">
        <v>11062</v>
      </c>
    </row>
    <row r="1807" spans="1:7" x14ac:dyDescent="0.25">
      <c r="A1807" s="141">
        <v>1806</v>
      </c>
      <c r="B1807" s="143" t="s">
        <v>1670</v>
      </c>
      <c r="C1807" s="143" t="s">
        <v>1671</v>
      </c>
      <c r="D1807" s="143" t="s">
        <v>103</v>
      </c>
      <c r="E1807" s="143" t="s">
        <v>104</v>
      </c>
      <c r="F1807" s="143" t="s">
        <v>71</v>
      </c>
      <c r="G1807" s="143" t="s">
        <v>5875</v>
      </c>
    </row>
    <row r="1808" spans="1:7" x14ac:dyDescent="0.25">
      <c r="A1808" s="141">
        <v>1807</v>
      </c>
      <c r="B1808" s="143" t="s">
        <v>1672</v>
      </c>
      <c r="C1808" s="143" t="s">
        <v>1673</v>
      </c>
      <c r="D1808" s="143" t="s">
        <v>91</v>
      </c>
      <c r="E1808" s="143" t="s">
        <v>227</v>
      </c>
      <c r="F1808" s="143" t="s">
        <v>71</v>
      </c>
      <c r="G1808" s="143" t="s">
        <v>5875</v>
      </c>
    </row>
    <row r="1809" spans="1:7" x14ac:dyDescent="0.25">
      <c r="A1809" s="141">
        <v>1808</v>
      </c>
      <c r="B1809" s="143" t="s">
        <v>7364</v>
      </c>
      <c r="C1809" s="143" t="s">
        <v>7365</v>
      </c>
      <c r="D1809" s="143" t="s">
        <v>69</v>
      </c>
      <c r="E1809" s="143" t="s">
        <v>1303</v>
      </c>
      <c r="F1809" s="143" t="s">
        <v>71</v>
      </c>
      <c r="G1809" s="143" t="s">
        <v>11062</v>
      </c>
    </row>
    <row r="1810" spans="1:7" x14ac:dyDescent="0.25">
      <c r="A1810" s="141">
        <v>1809</v>
      </c>
      <c r="B1810" s="143" t="s">
        <v>12527</v>
      </c>
      <c r="C1810" s="143" t="s">
        <v>12528</v>
      </c>
      <c r="D1810" s="143" t="s">
        <v>91</v>
      </c>
      <c r="E1810" s="143" t="s">
        <v>786</v>
      </c>
      <c r="F1810" s="143" t="s">
        <v>71</v>
      </c>
      <c r="G1810" s="143" t="s">
        <v>11062</v>
      </c>
    </row>
    <row r="1811" spans="1:7" x14ac:dyDescent="0.25">
      <c r="A1811" s="141">
        <v>1810</v>
      </c>
      <c r="B1811" s="143" t="s">
        <v>1674</v>
      </c>
      <c r="C1811" s="143" t="s">
        <v>1675</v>
      </c>
      <c r="D1811" s="143" t="s">
        <v>188</v>
      </c>
      <c r="E1811" s="143" t="s">
        <v>202</v>
      </c>
      <c r="F1811" s="143" t="s">
        <v>124</v>
      </c>
      <c r="G1811" s="143" t="s">
        <v>5875</v>
      </c>
    </row>
    <row r="1812" spans="1:7" x14ac:dyDescent="0.25">
      <c r="A1812" s="141">
        <v>1811</v>
      </c>
      <c r="B1812" s="143" t="s">
        <v>1676</v>
      </c>
      <c r="C1812" s="143" t="s">
        <v>1677</v>
      </c>
      <c r="D1812" s="143" t="s">
        <v>119</v>
      </c>
      <c r="E1812" s="143" t="s">
        <v>371</v>
      </c>
      <c r="F1812" s="143" t="s">
        <v>71</v>
      </c>
      <c r="G1812" s="143" t="s">
        <v>5875</v>
      </c>
    </row>
    <row r="1813" spans="1:7" x14ac:dyDescent="0.25">
      <c r="A1813" s="141">
        <v>1812</v>
      </c>
      <c r="B1813" s="143" t="s">
        <v>7366</v>
      </c>
      <c r="C1813" s="143" t="s">
        <v>7367</v>
      </c>
      <c r="D1813" s="143" t="s">
        <v>91</v>
      </c>
      <c r="E1813" s="143" t="s">
        <v>212</v>
      </c>
      <c r="F1813" s="143" t="s">
        <v>71</v>
      </c>
      <c r="G1813" s="143" t="s">
        <v>11062</v>
      </c>
    </row>
    <row r="1814" spans="1:7" x14ac:dyDescent="0.25">
      <c r="A1814" s="141">
        <v>1813</v>
      </c>
      <c r="B1814" s="143" t="s">
        <v>7368</v>
      </c>
      <c r="C1814" s="143" t="s">
        <v>7369</v>
      </c>
      <c r="D1814" s="143" t="s">
        <v>91</v>
      </c>
      <c r="E1814" s="143" t="s">
        <v>212</v>
      </c>
      <c r="F1814" s="143" t="s">
        <v>71</v>
      </c>
      <c r="G1814" s="143" t="s">
        <v>11062</v>
      </c>
    </row>
    <row r="1815" spans="1:7" x14ac:dyDescent="0.25">
      <c r="A1815" s="141">
        <v>1814</v>
      </c>
      <c r="B1815" s="143" t="s">
        <v>7370</v>
      </c>
      <c r="C1815" s="143" t="s">
        <v>7371</v>
      </c>
      <c r="D1815" s="143" t="s">
        <v>91</v>
      </c>
      <c r="E1815" s="143" t="s">
        <v>1035</v>
      </c>
      <c r="F1815" s="143" t="s">
        <v>71</v>
      </c>
      <c r="G1815" s="143" t="s">
        <v>11062</v>
      </c>
    </row>
    <row r="1816" spans="1:7" x14ac:dyDescent="0.25">
      <c r="A1816" s="141">
        <v>1815</v>
      </c>
      <c r="B1816" s="143" t="s">
        <v>1678</v>
      </c>
      <c r="C1816" s="143" t="s">
        <v>1679</v>
      </c>
      <c r="D1816" s="143" t="s">
        <v>74</v>
      </c>
      <c r="E1816" s="143" t="s">
        <v>390</v>
      </c>
      <c r="F1816" s="143" t="s">
        <v>1085</v>
      </c>
      <c r="G1816" s="143" t="s">
        <v>5875</v>
      </c>
    </row>
    <row r="1817" spans="1:7" x14ac:dyDescent="0.25">
      <c r="A1817" s="141">
        <v>1816</v>
      </c>
      <c r="B1817" s="143" t="s">
        <v>1680</v>
      </c>
      <c r="C1817" s="143" t="s">
        <v>1681</v>
      </c>
      <c r="D1817" s="143" t="s">
        <v>74</v>
      </c>
      <c r="E1817" s="143" t="s">
        <v>793</v>
      </c>
      <c r="F1817" s="143" t="s">
        <v>88</v>
      </c>
      <c r="G1817" s="143" t="s">
        <v>5875</v>
      </c>
    </row>
    <row r="1818" spans="1:7" x14ac:dyDescent="0.25">
      <c r="A1818" s="141">
        <v>1817</v>
      </c>
      <c r="B1818" s="143" t="s">
        <v>7372</v>
      </c>
      <c r="C1818" s="143" t="s">
        <v>7373</v>
      </c>
      <c r="D1818" s="143" t="s">
        <v>91</v>
      </c>
      <c r="E1818" s="143" t="s">
        <v>576</v>
      </c>
      <c r="F1818" s="143" t="s">
        <v>71</v>
      </c>
      <c r="G1818" s="143" t="s">
        <v>11062</v>
      </c>
    </row>
    <row r="1819" spans="1:7" x14ac:dyDescent="0.25">
      <c r="A1819" s="141">
        <v>1818</v>
      </c>
      <c r="B1819" s="143" t="s">
        <v>11285</v>
      </c>
      <c r="C1819" s="143" t="s">
        <v>11286</v>
      </c>
      <c r="D1819" s="143" t="s">
        <v>91</v>
      </c>
      <c r="E1819" s="143" t="s">
        <v>139</v>
      </c>
      <c r="F1819" s="143" t="s">
        <v>71</v>
      </c>
      <c r="G1819" s="143" t="s">
        <v>11955</v>
      </c>
    </row>
    <row r="1820" spans="1:7" x14ac:dyDescent="0.25">
      <c r="A1820" s="141">
        <v>1819</v>
      </c>
      <c r="B1820" s="143" t="s">
        <v>7374</v>
      </c>
      <c r="C1820" s="143" t="s">
        <v>12529</v>
      </c>
      <c r="D1820" s="143" t="s">
        <v>78</v>
      </c>
      <c r="E1820" s="143" t="s">
        <v>998</v>
      </c>
      <c r="F1820" s="143" t="s">
        <v>88</v>
      </c>
      <c r="G1820" s="143" t="s">
        <v>11062</v>
      </c>
    </row>
    <row r="1821" spans="1:7" x14ac:dyDescent="0.25">
      <c r="A1821" s="141">
        <v>1820</v>
      </c>
      <c r="B1821" s="143" t="s">
        <v>1682</v>
      </c>
      <c r="C1821" s="143" t="s">
        <v>1683</v>
      </c>
      <c r="D1821" s="143" t="s">
        <v>91</v>
      </c>
      <c r="E1821" s="143" t="s">
        <v>181</v>
      </c>
      <c r="F1821" s="143" t="s">
        <v>71</v>
      </c>
      <c r="G1821" s="143" t="s">
        <v>5875</v>
      </c>
    </row>
    <row r="1822" spans="1:7" x14ac:dyDescent="0.25">
      <c r="A1822" s="141">
        <v>1821</v>
      </c>
      <c r="B1822" s="143" t="s">
        <v>7375</v>
      </c>
      <c r="C1822" s="143" t="s">
        <v>7376</v>
      </c>
      <c r="D1822" s="143" t="s">
        <v>78</v>
      </c>
      <c r="E1822" s="143" t="s">
        <v>1042</v>
      </c>
      <c r="F1822" s="143" t="s">
        <v>71</v>
      </c>
      <c r="G1822" s="143" t="s">
        <v>11062</v>
      </c>
    </row>
    <row r="1823" spans="1:7" x14ac:dyDescent="0.25">
      <c r="A1823" s="141">
        <v>1822</v>
      </c>
      <c r="B1823" s="143" t="s">
        <v>1684</v>
      </c>
      <c r="C1823" s="143" t="s">
        <v>1685</v>
      </c>
      <c r="D1823" s="143" t="s">
        <v>103</v>
      </c>
      <c r="E1823" s="143" t="s">
        <v>1054</v>
      </c>
      <c r="F1823" s="143" t="s">
        <v>71</v>
      </c>
      <c r="G1823" s="143" t="s">
        <v>5875</v>
      </c>
    </row>
    <row r="1824" spans="1:7" x14ac:dyDescent="0.25">
      <c r="A1824" s="141">
        <v>1823</v>
      </c>
      <c r="B1824" s="143" t="s">
        <v>13829</v>
      </c>
      <c r="C1824" s="143" t="s">
        <v>13830</v>
      </c>
      <c r="D1824" s="143" t="s">
        <v>91</v>
      </c>
      <c r="E1824" s="143" t="s">
        <v>181</v>
      </c>
      <c r="F1824" s="143" t="s">
        <v>71</v>
      </c>
      <c r="G1824" s="143" t="s">
        <v>5875</v>
      </c>
    </row>
    <row r="1825" spans="1:7" x14ac:dyDescent="0.25">
      <c r="A1825" s="141">
        <v>1824</v>
      </c>
      <c r="B1825" s="143" t="s">
        <v>7377</v>
      </c>
      <c r="C1825" s="143" t="s">
        <v>12530</v>
      </c>
      <c r="D1825" s="143" t="s">
        <v>95</v>
      </c>
      <c r="E1825" s="143" t="s">
        <v>702</v>
      </c>
      <c r="F1825" s="143" t="s">
        <v>71</v>
      </c>
      <c r="G1825" s="143" t="s">
        <v>11062</v>
      </c>
    </row>
    <row r="1826" spans="1:7" x14ac:dyDescent="0.25">
      <c r="A1826" s="141">
        <v>1825</v>
      </c>
      <c r="B1826" s="143" t="s">
        <v>13831</v>
      </c>
      <c r="C1826" s="143" t="s">
        <v>13832</v>
      </c>
      <c r="D1826" s="143" t="s">
        <v>91</v>
      </c>
      <c r="E1826" s="143" t="s">
        <v>181</v>
      </c>
      <c r="F1826" s="143" t="s">
        <v>71</v>
      </c>
      <c r="G1826" s="143" t="s">
        <v>5875</v>
      </c>
    </row>
    <row r="1827" spans="1:7" x14ac:dyDescent="0.25">
      <c r="A1827" s="141">
        <v>1826</v>
      </c>
      <c r="B1827" s="143" t="s">
        <v>7378</v>
      </c>
      <c r="C1827" s="143" t="s">
        <v>7379</v>
      </c>
      <c r="D1827" s="143" t="s">
        <v>91</v>
      </c>
      <c r="E1827" s="143" t="s">
        <v>136</v>
      </c>
      <c r="F1827" s="143" t="s">
        <v>71</v>
      </c>
      <c r="G1827" s="143" t="s">
        <v>11062</v>
      </c>
    </row>
    <row r="1828" spans="1:7" x14ac:dyDescent="0.25">
      <c r="A1828" s="141">
        <v>1827</v>
      </c>
      <c r="B1828" s="143" t="s">
        <v>12531</v>
      </c>
      <c r="C1828" s="143" t="s">
        <v>12532</v>
      </c>
      <c r="D1828" s="143" t="s">
        <v>74</v>
      </c>
      <c r="E1828" s="143" t="s">
        <v>87</v>
      </c>
      <c r="F1828" s="143" t="s">
        <v>71</v>
      </c>
      <c r="G1828" s="143" t="s">
        <v>5875</v>
      </c>
    </row>
    <row r="1829" spans="1:7" x14ac:dyDescent="0.25">
      <c r="A1829" s="141">
        <v>1828</v>
      </c>
      <c r="B1829" s="143" t="s">
        <v>12533</v>
      </c>
      <c r="C1829" s="143" t="s">
        <v>12534</v>
      </c>
      <c r="D1829" s="143" t="s">
        <v>188</v>
      </c>
      <c r="E1829" s="143" t="s">
        <v>202</v>
      </c>
      <c r="F1829" s="143" t="s">
        <v>71</v>
      </c>
      <c r="G1829" s="143" t="s">
        <v>11062</v>
      </c>
    </row>
    <row r="1830" spans="1:7" x14ac:dyDescent="0.25">
      <c r="A1830" s="141">
        <v>1829</v>
      </c>
      <c r="B1830" s="143" t="s">
        <v>1686</v>
      </c>
      <c r="C1830" s="143" t="s">
        <v>1687</v>
      </c>
      <c r="D1830" s="143" t="s">
        <v>188</v>
      </c>
      <c r="E1830" s="143" t="s">
        <v>189</v>
      </c>
      <c r="F1830" s="143" t="s">
        <v>71</v>
      </c>
      <c r="G1830" s="143" t="s">
        <v>5875</v>
      </c>
    </row>
    <row r="1831" spans="1:7" x14ac:dyDescent="0.25">
      <c r="A1831" s="141">
        <v>1830</v>
      </c>
      <c r="B1831" s="143" t="s">
        <v>7380</v>
      </c>
      <c r="C1831" s="143" t="s">
        <v>7381</v>
      </c>
      <c r="D1831" s="143" t="s">
        <v>95</v>
      </c>
      <c r="E1831" s="143" t="s">
        <v>281</v>
      </c>
      <c r="F1831" s="143" t="s">
        <v>71</v>
      </c>
      <c r="G1831" s="143" t="s">
        <v>11062</v>
      </c>
    </row>
    <row r="1832" spans="1:7" x14ac:dyDescent="0.25">
      <c r="A1832" s="141">
        <v>1831</v>
      </c>
      <c r="B1832" s="143" t="s">
        <v>7382</v>
      </c>
      <c r="C1832" s="143" t="s">
        <v>7383</v>
      </c>
      <c r="D1832" s="143" t="s">
        <v>119</v>
      </c>
      <c r="E1832" s="143" t="s">
        <v>1245</v>
      </c>
      <c r="F1832" s="143" t="s">
        <v>322</v>
      </c>
      <c r="G1832" s="143" t="s">
        <v>11062</v>
      </c>
    </row>
    <row r="1833" spans="1:7" x14ac:dyDescent="0.25">
      <c r="A1833" s="141">
        <v>1832</v>
      </c>
      <c r="B1833" s="143" t="s">
        <v>1688</v>
      </c>
      <c r="C1833" s="143" t="s">
        <v>1689</v>
      </c>
      <c r="D1833" s="143" t="s">
        <v>91</v>
      </c>
      <c r="E1833" s="143" t="s">
        <v>181</v>
      </c>
      <c r="F1833" s="143" t="s">
        <v>71</v>
      </c>
      <c r="G1833" s="143" t="s">
        <v>5875</v>
      </c>
    </row>
    <row r="1834" spans="1:7" x14ac:dyDescent="0.25">
      <c r="A1834" s="141">
        <v>1833</v>
      </c>
      <c r="B1834" s="143" t="s">
        <v>7384</v>
      </c>
      <c r="C1834" s="143" t="s">
        <v>7385</v>
      </c>
      <c r="D1834" s="143" t="s">
        <v>69</v>
      </c>
      <c r="E1834" s="143" t="s">
        <v>4269</v>
      </c>
      <c r="F1834" s="143" t="s">
        <v>71</v>
      </c>
      <c r="G1834" s="143" t="s">
        <v>11062</v>
      </c>
    </row>
    <row r="1835" spans="1:7" x14ac:dyDescent="0.25">
      <c r="A1835" s="141">
        <v>1834</v>
      </c>
      <c r="B1835" s="143" t="s">
        <v>1690</v>
      </c>
      <c r="C1835" s="143" t="s">
        <v>12535</v>
      </c>
      <c r="D1835" s="143" t="s">
        <v>91</v>
      </c>
      <c r="E1835" s="143" t="s">
        <v>139</v>
      </c>
      <c r="F1835" s="143" t="s">
        <v>71</v>
      </c>
      <c r="G1835" s="143" t="s">
        <v>5875</v>
      </c>
    </row>
    <row r="1836" spans="1:7" x14ac:dyDescent="0.25">
      <c r="A1836" s="141">
        <v>1835</v>
      </c>
      <c r="B1836" s="143" t="s">
        <v>1691</v>
      </c>
      <c r="C1836" s="143" t="s">
        <v>1692</v>
      </c>
      <c r="D1836" s="143" t="s">
        <v>188</v>
      </c>
      <c r="E1836" s="143" t="s">
        <v>202</v>
      </c>
      <c r="F1836" s="143" t="s">
        <v>71</v>
      </c>
      <c r="G1836" s="143" t="s">
        <v>5875</v>
      </c>
    </row>
    <row r="1837" spans="1:7" x14ac:dyDescent="0.25">
      <c r="A1837" s="141">
        <v>1836</v>
      </c>
      <c r="B1837" s="143" t="s">
        <v>7386</v>
      </c>
      <c r="C1837" s="143" t="s">
        <v>7387</v>
      </c>
      <c r="D1837" s="143" t="s">
        <v>69</v>
      </c>
      <c r="E1837" s="143" t="s">
        <v>5915</v>
      </c>
      <c r="F1837" s="143" t="s">
        <v>71</v>
      </c>
      <c r="G1837" s="143" t="s">
        <v>11062</v>
      </c>
    </row>
    <row r="1838" spans="1:7" x14ac:dyDescent="0.25">
      <c r="A1838" s="141">
        <v>1837</v>
      </c>
      <c r="B1838" s="143" t="s">
        <v>7388</v>
      </c>
      <c r="C1838" s="143" t="s">
        <v>7389</v>
      </c>
      <c r="D1838" s="143" t="s">
        <v>69</v>
      </c>
      <c r="E1838" s="143" t="s">
        <v>159</v>
      </c>
      <c r="F1838" s="143" t="s">
        <v>71</v>
      </c>
      <c r="G1838" s="143" t="s">
        <v>11062</v>
      </c>
    </row>
    <row r="1839" spans="1:7" x14ac:dyDescent="0.25">
      <c r="A1839" s="141">
        <v>1838</v>
      </c>
      <c r="B1839" s="143" t="s">
        <v>7390</v>
      </c>
      <c r="C1839" s="143" t="s">
        <v>7391</v>
      </c>
      <c r="D1839" s="143" t="s">
        <v>78</v>
      </c>
      <c r="E1839" s="143" t="s">
        <v>796</v>
      </c>
      <c r="F1839" s="143" t="s">
        <v>71</v>
      </c>
      <c r="G1839" s="143" t="s">
        <v>11062</v>
      </c>
    </row>
    <row r="1840" spans="1:7" x14ac:dyDescent="0.25">
      <c r="A1840" s="141">
        <v>1839</v>
      </c>
      <c r="B1840" s="143" t="s">
        <v>1693</v>
      </c>
      <c r="C1840" s="143" t="s">
        <v>1694</v>
      </c>
      <c r="D1840" s="143" t="s">
        <v>188</v>
      </c>
      <c r="E1840" s="143" t="s">
        <v>202</v>
      </c>
      <c r="F1840" s="143" t="s">
        <v>641</v>
      </c>
      <c r="G1840" s="143" t="s">
        <v>5875</v>
      </c>
    </row>
    <row r="1841" spans="1:7" x14ac:dyDescent="0.25">
      <c r="A1841" s="141">
        <v>1840</v>
      </c>
      <c r="B1841" s="143" t="s">
        <v>1695</v>
      </c>
      <c r="C1841" s="143" t="s">
        <v>1696</v>
      </c>
      <c r="D1841" s="143" t="s">
        <v>91</v>
      </c>
      <c r="E1841" s="143" t="s">
        <v>132</v>
      </c>
      <c r="F1841" s="143" t="s">
        <v>71</v>
      </c>
      <c r="G1841" s="143" t="s">
        <v>5875</v>
      </c>
    </row>
    <row r="1842" spans="1:7" x14ac:dyDescent="0.25">
      <c r="A1842" s="141">
        <v>1841</v>
      </c>
      <c r="B1842" s="143" t="s">
        <v>7392</v>
      </c>
      <c r="C1842" s="143" t="s">
        <v>7393</v>
      </c>
      <c r="D1842" s="143" t="s">
        <v>103</v>
      </c>
      <c r="E1842" s="143" t="s">
        <v>884</v>
      </c>
      <c r="F1842" s="143" t="s">
        <v>1022</v>
      </c>
      <c r="G1842" s="143" t="s">
        <v>11062</v>
      </c>
    </row>
    <row r="1843" spans="1:7" x14ac:dyDescent="0.25">
      <c r="A1843" s="141">
        <v>1842</v>
      </c>
      <c r="B1843" s="143" t="s">
        <v>1697</v>
      </c>
      <c r="C1843" s="143" t="s">
        <v>1698</v>
      </c>
      <c r="D1843" s="143" t="s">
        <v>78</v>
      </c>
      <c r="E1843" s="143" t="s">
        <v>796</v>
      </c>
      <c r="F1843" s="143" t="s">
        <v>142</v>
      </c>
      <c r="G1843" s="143" t="s">
        <v>5875</v>
      </c>
    </row>
    <row r="1844" spans="1:7" x14ac:dyDescent="0.25">
      <c r="A1844" s="141">
        <v>1843</v>
      </c>
      <c r="B1844" s="143" t="s">
        <v>7394</v>
      </c>
      <c r="C1844" s="143" t="s">
        <v>7395</v>
      </c>
      <c r="D1844" s="143" t="s">
        <v>78</v>
      </c>
      <c r="E1844" s="143" t="s">
        <v>4906</v>
      </c>
      <c r="F1844" s="143" t="s">
        <v>71</v>
      </c>
      <c r="G1844" s="143" t="s">
        <v>11062</v>
      </c>
    </row>
    <row r="1845" spans="1:7" x14ac:dyDescent="0.25">
      <c r="A1845" s="141">
        <v>1844</v>
      </c>
      <c r="B1845" s="143" t="s">
        <v>1699</v>
      </c>
      <c r="C1845" s="143" t="s">
        <v>1700</v>
      </c>
      <c r="D1845" s="143" t="s">
        <v>91</v>
      </c>
      <c r="E1845" s="143" t="s">
        <v>181</v>
      </c>
      <c r="F1845" s="143" t="s">
        <v>71</v>
      </c>
      <c r="G1845" s="143" t="s">
        <v>5875</v>
      </c>
    </row>
    <row r="1846" spans="1:7" x14ac:dyDescent="0.25">
      <c r="A1846" s="141">
        <v>1845</v>
      </c>
      <c r="B1846" s="143" t="s">
        <v>1701</v>
      </c>
      <c r="C1846" s="143" t="s">
        <v>1702</v>
      </c>
      <c r="D1846" s="143" t="s">
        <v>91</v>
      </c>
      <c r="E1846" s="143" t="s">
        <v>181</v>
      </c>
      <c r="F1846" s="143" t="s">
        <v>71</v>
      </c>
      <c r="G1846" s="143" t="s">
        <v>5875</v>
      </c>
    </row>
    <row r="1847" spans="1:7" x14ac:dyDescent="0.25">
      <c r="A1847" s="141">
        <v>1846</v>
      </c>
      <c r="B1847" s="143" t="s">
        <v>1703</v>
      </c>
      <c r="C1847" s="143" t="s">
        <v>1704</v>
      </c>
      <c r="D1847" s="143" t="s">
        <v>188</v>
      </c>
      <c r="E1847" s="143" t="s">
        <v>202</v>
      </c>
      <c r="F1847" s="143" t="s">
        <v>71</v>
      </c>
      <c r="G1847" s="143" t="s">
        <v>5875</v>
      </c>
    </row>
    <row r="1848" spans="1:7" x14ac:dyDescent="0.25">
      <c r="A1848" s="141">
        <v>1847</v>
      </c>
      <c r="B1848" s="143" t="s">
        <v>1705</v>
      </c>
      <c r="C1848" s="143" t="s">
        <v>1706</v>
      </c>
      <c r="D1848" s="143" t="s">
        <v>91</v>
      </c>
      <c r="E1848" s="143" t="s">
        <v>393</v>
      </c>
      <c r="F1848" s="143" t="s">
        <v>71</v>
      </c>
      <c r="G1848" s="143" t="s">
        <v>5875</v>
      </c>
    </row>
    <row r="1849" spans="1:7" x14ac:dyDescent="0.25">
      <c r="A1849" s="141">
        <v>1848</v>
      </c>
      <c r="B1849" s="143" t="s">
        <v>1707</v>
      </c>
      <c r="C1849" s="143" t="s">
        <v>1708</v>
      </c>
      <c r="D1849" s="143" t="s">
        <v>91</v>
      </c>
      <c r="E1849" s="143" t="s">
        <v>181</v>
      </c>
      <c r="F1849" s="143" t="s">
        <v>71</v>
      </c>
      <c r="G1849" s="143" t="s">
        <v>5875</v>
      </c>
    </row>
    <row r="1850" spans="1:7" x14ac:dyDescent="0.25">
      <c r="A1850" s="141">
        <v>1849</v>
      </c>
      <c r="B1850" s="143" t="s">
        <v>1709</v>
      </c>
      <c r="C1850" s="143" t="s">
        <v>1710</v>
      </c>
      <c r="D1850" s="143" t="s">
        <v>188</v>
      </c>
      <c r="E1850" s="143" t="s">
        <v>202</v>
      </c>
      <c r="F1850" s="143" t="s">
        <v>71</v>
      </c>
      <c r="G1850" s="143" t="s">
        <v>5875</v>
      </c>
    </row>
    <row r="1851" spans="1:7" x14ac:dyDescent="0.25">
      <c r="A1851" s="141">
        <v>1850</v>
      </c>
      <c r="B1851" s="143" t="s">
        <v>7396</v>
      </c>
      <c r="C1851" s="143" t="s">
        <v>7397</v>
      </c>
      <c r="D1851" s="143" t="s">
        <v>78</v>
      </c>
      <c r="E1851" s="143" t="s">
        <v>113</v>
      </c>
      <c r="F1851" s="143" t="s">
        <v>71</v>
      </c>
      <c r="G1851" s="143" t="s">
        <v>11062</v>
      </c>
    </row>
    <row r="1852" spans="1:7" x14ac:dyDescent="0.25">
      <c r="A1852" s="141">
        <v>1851</v>
      </c>
      <c r="B1852" s="143" t="s">
        <v>12536</v>
      </c>
      <c r="C1852" s="143" t="s">
        <v>12537</v>
      </c>
      <c r="D1852" s="143" t="s">
        <v>91</v>
      </c>
      <c r="E1852" s="143" t="s">
        <v>181</v>
      </c>
      <c r="F1852" s="143" t="s">
        <v>71</v>
      </c>
      <c r="G1852" s="143" t="s">
        <v>5875</v>
      </c>
    </row>
    <row r="1853" spans="1:7" x14ac:dyDescent="0.25">
      <c r="A1853" s="141">
        <v>1852</v>
      </c>
      <c r="B1853" s="143" t="s">
        <v>1711</v>
      </c>
      <c r="C1853" s="143" t="s">
        <v>1712</v>
      </c>
      <c r="D1853" s="143" t="s">
        <v>91</v>
      </c>
      <c r="E1853" s="143" t="s">
        <v>181</v>
      </c>
      <c r="F1853" s="143" t="s">
        <v>71</v>
      </c>
      <c r="G1853" s="143" t="s">
        <v>5875</v>
      </c>
    </row>
    <row r="1854" spans="1:7" x14ac:dyDescent="0.25">
      <c r="A1854" s="141">
        <v>1853</v>
      </c>
      <c r="B1854" s="143" t="s">
        <v>7398</v>
      </c>
      <c r="C1854" s="143" t="s">
        <v>12538</v>
      </c>
      <c r="D1854" s="143" t="s">
        <v>95</v>
      </c>
      <c r="E1854" s="143" t="s">
        <v>702</v>
      </c>
      <c r="F1854" s="143" t="s">
        <v>71</v>
      </c>
      <c r="G1854" s="143" t="s">
        <v>11062</v>
      </c>
    </row>
    <row r="1855" spans="1:7" x14ac:dyDescent="0.25">
      <c r="A1855" s="141">
        <v>1854</v>
      </c>
      <c r="B1855" s="143" t="s">
        <v>1713</v>
      </c>
      <c r="C1855" s="143" t="s">
        <v>1714</v>
      </c>
      <c r="D1855" s="143" t="s">
        <v>91</v>
      </c>
      <c r="E1855" s="143" t="s">
        <v>181</v>
      </c>
      <c r="F1855" s="143" t="s">
        <v>71</v>
      </c>
      <c r="G1855" s="143" t="s">
        <v>5875</v>
      </c>
    </row>
    <row r="1856" spans="1:7" x14ac:dyDescent="0.25">
      <c r="A1856" s="141">
        <v>1855</v>
      </c>
      <c r="B1856" s="143" t="s">
        <v>1715</v>
      </c>
      <c r="C1856" s="143" t="s">
        <v>1716</v>
      </c>
      <c r="D1856" s="143" t="s">
        <v>91</v>
      </c>
      <c r="E1856" s="143" t="s">
        <v>181</v>
      </c>
      <c r="F1856" s="143" t="s">
        <v>71</v>
      </c>
      <c r="G1856" s="143" t="s">
        <v>5875</v>
      </c>
    </row>
    <row r="1857" spans="1:7" x14ac:dyDescent="0.25">
      <c r="A1857" s="141">
        <v>1856</v>
      </c>
      <c r="B1857" s="143" t="s">
        <v>12539</v>
      </c>
      <c r="C1857" s="143" t="s">
        <v>12540</v>
      </c>
      <c r="D1857" s="143" t="s">
        <v>91</v>
      </c>
      <c r="E1857" s="143" t="s">
        <v>181</v>
      </c>
      <c r="F1857" s="143" t="s">
        <v>71</v>
      </c>
      <c r="G1857" s="143" t="s">
        <v>5875</v>
      </c>
    </row>
    <row r="1858" spans="1:7" x14ac:dyDescent="0.25">
      <c r="A1858" s="141">
        <v>1857</v>
      </c>
      <c r="B1858" s="143" t="s">
        <v>1717</v>
      </c>
      <c r="C1858" s="143" t="s">
        <v>1718</v>
      </c>
      <c r="D1858" s="143" t="s">
        <v>74</v>
      </c>
      <c r="E1858" s="143" t="s">
        <v>405</v>
      </c>
      <c r="F1858" s="143" t="s">
        <v>71</v>
      </c>
      <c r="G1858" s="143" t="s">
        <v>5875</v>
      </c>
    </row>
    <row r="1859" spans="1:7" x14ac:dyDescent="0.25">
      <c r="A1859" s="141">
        <v>1858</v>
      </c>
      <c r="B1859" s="143" t="s">
        <v>1719</v>
      </c>
      <c r="C1859" s="143" t="s">
        <v>1720</v>
      </c>
      <c r="D1859" s="143" t="s">
        <v>74</v>
      </c>
      <c r="E1859" s="143" t="s">
        <v>390</v>
      </c>
      <c r="F1859" s="143" t="s">
        <v>71</v>
      </c>
      <c r="G1859" s="143" t="s">
        <v>5875</v>
      </c>
    </row>
    <row r="1860" spans="1:7" x14ac:dyDescent="0.25">
      <c r="A1860" s="141">
        <v>1859</v>
      </c>
      <c r="B1860" s="143" t="s">
        <v>1721</v>
      </c>
      <c r="C1860" s="143" t="s">
        <v>1722</v>
      </c>
      <c r="D1860" s="143" t="s">
        <v>91</v>
      </c>
      <c r="E1860" s="143" t="s">
        <v>181</v>
      </c>
      <c r="F1860" s="143" t="s">
        <v>71</v>
      </c>
      <c r="G1860" s="143" t="s">
        <v>5875</v>
      </c>
    </row>
    <row r="1861" spans="1:7" x14ac:dyDescent="0.25">
      <c r="A1861" s="141">
        <v>1860</v>
      </c>
      <c r="B1861" s="143" t="s">
        <v>1723</v>
      </c>
      <c r="C1861" s="143" t="s">
        <v>12541</v>
      </c>
      <c r="D1861" s="143" t="s">
        <v>91</v>
      </c>
      <c r="E1861" s="143" t="s">
        <v>181</v>
      </c>
      <c r="F1861" s="143" t="s">
        <v>71</v>
      </c>
      <c r="G1861" s="143" t="s">
        <v>5875</v>
      </c>
    </row>
    <row r="1862" spans="1:7" x14ac:dyDescent="0.25">
      <c r="A1862" s="141">
        <v>1861</v>
      </c>
      <c r="B1862" s="143" t="s">
        <v>1724</v>
      </c>
      <c r="C1862" s="143" t="s">
        <v>12542</v>
      </c>
      <c r="D1862" s="143" t="s">
        <v>91</v>
      </c>
      <c r="E1862" s="143" t="s">
        <v>181</v>
      </c>
      <c r="F1862" s="143" t="s">
        <v>71</v>
      </c>
      <c r="G1862" s="143" t="s">
        <v>5875</v>
      </c>
    </row>
    <row r="1863" spans="1:7" x14ac:dyDescent="0.25">
      <c r="A1863" s="141">
        <v>1862</v>
      </c>
      <c r="B1863" s="143" t="s">
        <v>1725</v>
      </c>
      <c r="C1863" s="143" t="s">
        <v>1726</v>
      </c>
      <c r="D1863" s="143" t="s">
        <v>91</v>
      </c>
      <c r="E1863" s="143" t="s">
        <v>181</v>
      </c>
      <c r="F1863" s="143" t="s">
        <v>71</v>
      </c>
      <c r="G1863" s="143" t="s">
        <v>5875</v>
      </c>
    </row>
    <row r="1864" spans="1:7" x14ac:dyDescent="0.25">
      <c r="A1864" s="141">
        <v>1863</v>
      </c>
      <c r="B1864" s="143" t="s">
        <v>13833</v>
      </c>
      <c r="C1864" s="143" t="s">
        <v>13834</v>
      </c>
      <c r="D1864" s="143" t="s">
        <v>91</v>
      </c>
      <c r="E1864" s="143" t="s">
        <v>220</v>
      </c>
      <c r="F1864" s="143" t="s">
        <v>71</v>
      </c>
      <c r="G1864" s="143" t="s">
        <v>5875</v>
      </c>
    </row>
    <row r="1865" spans="1:7" x14ac:dyDescent="0.25">
      <c r="A1865" s="141">
        <v>1864</v>
      </c>
      <c r="B1865" s="143" t="s">
        <v>1727</v>
      </c>
      <c r="C1865" s="143" t="s">
        <v>1728</v>
      </c>
      <c r="D1865" s="143" t="s">
        <v>91</v>
      </c>
      <c r="E1865" s="143" t="s">
        <v>181</v>
      </c>
      <c r="F1865" s="143" t="s">
        <v>71</v>
      </c>
      <c r="G1865" s="143" t="s">
        <v>5875</v>
      </c>
    </row>
    <row r="1866" spans="1:7" x14ac:dyDescent="0.25">
      <c r="A1866" s="141">
        <v>1865</v>
      </c>
      <c r="B1866" s="143" t="s">
        <v>7399</v>
      </c>
      <c r="C1866" s="143" t="s">
        <v>7400</v>
      </c>
      <c r="D1866" s="143" t="s">
        <v>69</v>
      </c>
      <c r="E1866" s="143" t="s">
        <v>477</v>
      </c>
      <c r="F1866" s="143" t="s">
        <v>71</v>
      </c>
      <c r="G1866" s="143" t="s">
        <v>11062</v>
      </c>
    </row>
    <row r="1867" spans="1:7" x14ac:dyDescent="0.25">
      <c r="A1867" s="141">
        <v>1866</v>
      </c>
      <c r="B1867" s="143" t="s">
        <v>12543</v>
      </c>
      <c r="C1867" s="143" t="s">
        <v>12544</v>
      </c>
      <c r="D1867" s="143" t="s">
        <v>91</v>
      </c>
      <c r="E1867" s="143" t="s">
        <v>181</v>
      </c>
      <c r="F1867" s="143" t="s">
        <v>71</v>
      </c>
      <c r="G1867" s="143" t="s">
        <v>5875</v>
      </c>
    </row>
    <row r="1868" spans="1:7" x14ac:dyDescent="0.25">
      <c r="A1868" s="141">
        <v>1867</v>
      </c>
      <c r="B1868" s="143" t="s">
        <v>1729</v>
      </c>
      <c r="C1868" s="143" t="s">
        <v>12545</v>
      </c>
      <c r="D1868" s="143" t="s">
        <v>91</v>
      </c>
      <c r="E1868" s="143" t="s">
        <v>181</v>
      </c>
      <c r="F1868" s="143" t="s">
        <v>71</v>
      </c>
      <c r="G1868" s="143" t="s">
        <v>5875</v>
      </c>
    </row>
    <row r="1869" spans="1:7" x14ac:dyDescent="0.25">
      <c r="A1869" s="141">
        <v>1868</v>
      </c>
      <c r="B1869" s="143" t="s">
        <v>7401</v>
      </c>
      <c r="C1869" s="143" t="s">
        <v>7402</v>
      </c>
      <c r="D1869" s="143" t="s">
        <v>103</v>
      </c>
      <c r="E1869" s="143" t="s">
        <v>1378</v>
      </c>
      <c r="F1869" s="143" t="s">
        <v>71</v>
      </c>
      <c r="G1869" s="143" t="s">
        <v>11062</v>
      </c>
    </row>
    <row r="1870" spans="1:7" x14ac:dyDescent="0.25">
      <c r="A1870" s="141">
        <v>1869</v>
      </c>
      <c r="B1870" s="143" t="s">
        <v>1730</v>
      </c>
      <c r="C1870" s="143" t="s">
        <v>1731</v>
      </c>
      <c r="D1870" s="143" t="s">
        <v>91</v>
      </c>
      <c r="E1870" s="143" t="s">
        <v>139</v>
      </c>
      <c r="F1870" s="143" t="s">
        <v>71</v>
      </c>
      <c r="G1870" s="143" t="s">
        <v>5875</v>
      </c>
    </row>
    <row r="1871" spans="1:7" x14ac:dyDescent="0.25">
      <c r="A1871" s="141">
        <v>1870</v>
      </c>
      <c r="B1871" s="143" t="s">
        <v>7403</v>
      </c>
      <c r="C1871" s="143" t="s">
        <v>7404</v>
      </c>
      <c r="D1871" s="143" t="s">
        <v>91</v>
      </c>
      <c r="E1871" s="143" t="s">
        <v>1035</v>
      </c>
      <c r="F1871" s="143" t="s">
        <v>71</v>
      </c>
      <c r="G1871" s="143" t="s">
        <v>11062</v>
      </c>
    </row>
    <row r="1872" spans="1:7" x14ac:dyDescent="0.25">
      <c r="A1872" s="141">
        <v>1871</v>
      </c>
      <c r="B1872" s="143" t="s">
        <v>1732</v>
      </c>
      <c r="C1872" s="143" t="s">
        <v>1733</v>
      </c>
      <c r="D1872" s="143" t="s">
        <v>91</v>
      </c>
      <c r="E1872" s="143" t="s">
        <v>139</v>
      </c>
      <c r="F1872" s="143" t="s">
        <v>71</v>
      </c>
      <c r="G1872" s="143" t="s">
        <v>5875</v>
      </c>
    </row>
    <row r="1873" spans="1:7" x14ac:dyDescent="0.25">
      <c r="A1873" s="141">
        <v>1872</v>
      </c>
      <c r="B1873" s="143" t="s">
        <v>1734</v>
      </c>
      <c r="C1873" s="143" t="s">
        <v>12546</v>
      </c>
      <c r="D1873" s="143" t="s">
        <v>91</v>
      </c>
      <c r="E1873" s="143" t="s">
        <v>181</v>
      </c>
      <c r="F1873" s="143" t="s">
        <v>71</v>
      </c>
      <c r="G1873" s="143" t="s">
        <v>5875</v>
      </c>
    </row>
    <row r="1874" spans="1:7" x14ac:dyDescent="0.25">
      <c r="A1874" s="141">
        <v>1873</v>
      </c>
      <c r="B1874" s="143" t="s">
        <v>7405</v>
      </c>
      <c r="C1874" s="143" t="s">
        <v>7406</v>
      </c>
      <c r="D1874" s="143" t="s">
        <v>69</v>
      </c>
      <c r="E1874" s="143" t="s">
        <v>1303</v>
      </c>
      <c r="F1874" s="143" t="s">
        <v>142</v>
      </c>
      <c r="G1874" s="143" t="s">
        <v>11062</v>
      </c>
    </row>
    <row r="1875" spans="1:7" x14ac:dyDescent="0.25">
      <c r="A1875" s="141">
        <v>1874</v>
      </c>
      <c r="B1875" s="143" t="s">
        <v>1735</v>
      </c>
      <c r="C1875" s="143" t="s">
        <v>1736</v>
      </c>
      <c r="D1875" s="143" t="s">
        <v>91</v>
      </c>
      <c r="E1875" s="143" t="s">
        <v>181</v>
      </c>
      <c r="F1875" s="143" t="s">
        <v>71</v>
      </c>
      <c r="G1875" s="143" t="s">
        <v>5875</v>
      </c>
    </row>
    <row r="1876" spans="1:7" x14ac:dyDescent="0.25">
      <c r="A1876" s="141">
        <v>1875</v>
      </c>
      <c r="B1876" s="143" t="s">
        <v>1737</v>
      </c>
      <c r="C1876" s="143" t="s">
        <v>1738</v>
      </c>
      <c r="D1876" s="143" t="s">
        <v>91</v>
      </c>
      <c r="E1876" s="143" t="s">
        <v>136</v>
      </c>
      <c r="F1876" s="143" t="s">
        <v>71</v>
      </c>
      <c r="G1876" s="143" t="s">
        <v>5875</v>
      </c>
    </row>
    <row r="1877" spans="1:7" x14ac:dyDescent="0.25">
      <c r="A1877" s="141">
        <v>1876</v>
      </c>
      <c r="B1877" s="143" t="s">
        <v>1739</v>
      </c>
      <c r="C1877" s="143" t="s">
        <v>12547</v>
      </c>
      <c r="D1877" s="143" t="s">
        <v>91</v>
      </c>
      <c r="E1877" s="143" t="s">
        <v>181</v>
      </c>
      <c r="F1877" s="143" t="s">
        <v>71</v>
      </c>
      <c r="G1877" s="143" t="s">
        <v>5875</v>
      </c>
    </row>
    <row r="1878" spans="1:7" x14ac:dyDescent="0.25">
      <c r="A1878" s="141">
        <v>1877</v>
      </c>
      <c r="B1878" s="143" t="s">
        <v>7407</v>
      </c>
      <c r="C1878" s="143" t="s">
        <v>12548</v>
      </c>
      <c r="D1878" s="143" t="s">
        <v>188</v>
      </c>
      <c r="E1878" s="143" t="s">
        <v>234</v>
      </c>
      <c r="F1878" s="143" t="s">
        <v>71</v>
      </c>
      <c r="G1878" s="143" t="s">
        <v>11955</v>
      </c>
    </row>
    <row r="1879" spans="1:7" x14ac:dyDescent="0.25">
      <c r="A1879" s="141">
        <v>1878</v>
      </c>
      <c r="B1879" s="143" t="s">
        <v>7408</v>
      </c>
      <c r="C1879" s="143" t="s">
        <v>7409</v>
      </c>
      <c r="D1879" s="143" t="s">
        <v>91</v>
      </c>
      <c r="E1879" s="143" t="s">
        <v>576</v>
      </c>
      <c r="F1879" s="143" t="s">
        <v>71</v>
      </c>
      <c r="G1879" s="143" t="s">
        <v>11062</v>
      </c>
    </row>
    <row r="1880" spans="1:7" x14ac:dyDescent="0.25">
      <c r="A1880" s="141">
        <v>1879</v>
      </c>
      <c r="B1880" s="143" t="s">
        <v>1740</v>
      </c>
      <c r="C1880" s="143" t="s">
        <v>1741</v>
      </c>
      <c r="D1880" s="143" t="s">
        <v>91</v>
      </c>
      <c r="E1880" s="143" t="s">
        <v>139</v>
      </c>
      <c r="F1880" s="143" t="s">
        <v>71</v>
      </c>
      <c r="G1880" s="143" t="s">
        <v>5875</v>
      </c>
    </row>
    <row r="1881" spans="1:7" x14ac:dyDescent="0.25">
      <c r="A1881" s="141">
        <v>1880</v>
      </c>
      <c r="B1881" s="143" t="s">
        <v>7410</v>
      </c>
      <c r="C1881" s="143" t="s">
        <v>7411</v>
      </c>
      <c r="D1881" s="143" t="s">
        <v>69</v>
      </c>
      <c r="E1881" s="143" t="s">
        <v>321</v>
      </c>
      <c r="F1881" s="143" t="s">
        <v>71</v>
      </c>
      <c r="G1881" s="143" t="s">
        <v>11062</v>
      </c>
    </row>
    <row r="1882" spans="1:7" x14ac:dyDescent="0.25">
      <c r="A1882" s="141">
        <v>1881</v>
      </c>
      <c r="B1882" s="143" t="s">
        <v>11287</v>
      </c>
      <c r="C1882" s="143" t="s">
        <v>11288</v>
      </c>
      <c r="D1882" s="143" t="s">
        <v>74</v>
      </c>
      <c r="E1882" s="143" t="s">
        <v>129</v>
      </c>
      <c r="F1882" s="143" t="s">
        <v>88</v>
      </c>
      <c r="G1882" s="143" t="s">
        <v>11955</v>
      </c>
    </row>
    <row r="1883" spans="1:7" x14ac:dyDescent="0.25">
      <c r="A1883" s="141">
        <v>1882</v>
      </c>
      <c r="B1883" s="143" t="s">
        <v>7412</v>
      </c>
      <c r="C1883" s="143" t="s">
        <v>7413</v>
      </c>
      <c r="D1883" s="143" t="s">
        <v>78</v>
      </c>
      <c r="E1883" s="143" t="s">
        <v>312</v>
      </c>
      <c r="F1883" s="143" t="s">
        <v>71</v>
      </c>
      <c r="G1883" s="143" t="s">
        <v>11062</v>
      </c>
    </row>
    <row r="1884" spans="1:7" x14ac:dyDescent="0.25">
      <c r="A1884" s="141">
        <v>1883</v>
      </c>
      <c r="B1884" s="143" t="s">
        <v>1742</v>
      </c>
      <c r="C1884" s="143" t="s">
        <v>1743</v>
      </c>
      <c r="D1884" s="143" t="s">
        <v>188</v>
      </c>
      <c r="E1884" s="143" t="s">
        <v>234</v>
      </c>
      <c r="F1884" s="143" t="s">
        <v>71</v>
      </c>
      <c r="G1884" s="143" t="s">
        <v>5875</v>
      </c>
    </row>
    <row r="1885" spans="1:7" x14ac:dyDescent="0.25">
      <c r="A1885" s="141">
        <v>1884</v>
      </c>
      <c r="B1885" s="143" t="s">
        <v>1744</v>
      </c>
      <c r="C1885" s="143" t="s">
        <v>1745</v>
      </c>
      <c r="D1885" s="143" t="s">
        <v>74</v>
      </c>
      <c r="E1885" s="143" t="s">
        <v>129</v>
      </c>
      <c r="F1885" s="143" t="s">
        <v>88</v>
      </c>
      <c r="G1885" s="143" t="s">
        <v>5875</v>
      </c>
    </row>
    <row r="1886" spans="1:7" x14ac:dyDescent="0.25">
      <c r="A1886" s="141">
        <v>1885</v>
      </c>
      <c r="B1886" s="143" t="s">
        <v>7414</v>
      </c>
      <c r="C1886" s="143" t="s">
        <v>7415</v>
      </c>
      <c r="D1886" s="143" t="s">
        <v>69</v>
      </c>
      <c r="E1886" s="143" t="s">
        <v>2344</v>
      </c>
      <c r="F1886" s="143" t="s">
        <v>71</v>
      </c>
      <c r="G1886" s="143" t="s">
        <v>11062</v>
      </c>
    </row>
    <row r="1887" spans="1:7" x14ac:dyDescent="0.25">
      <c r="A1887" s="141">
        <v>1886</v>
      </c>
      <c r="B1887" s="143" t="s">
        <v>1746</v>
      </c>
      <c r="C1887" s="143" t="s">
        <v>1747</v>
      </c>
      <c r="D1887" s="143" t="s">
        <v>91</v>
      </c>
      <c r="E1887" s="143" t="s">
        <v>335</v>
      </c>
      <c r="F1887" s="143" t="s">
        <v>71</v>
      </c>
      <c r="G1887" s="143" t="s">
        <v>5875</v>
      </c>
    </row>
    <row r="1888" spans="1:7" x14ac:dyDescent="0.25">
      <c r="A1888" s="141">
        <v>1887</v>
      </c>
      <c r="B1888" s="143" t="s">
        <v>12549</v>
      </c>
      <c r="C1888" s="143" t="s">
        <v>12550</v>
      </c>
      <c r="D1888" s="143" t="s">
        <v>91</v>
      </c>
      <c r="E1888" s="143" t="s">
        <v>181</v>
      </c>
      <c r="F1888" s="143" t="s">
        <v>71</v>
      </c>
      <c r="G1888" s="143" t="s">
        <v>5875</v>
      </c>
    </row>
    <row r="1889" spans="1:7" x14ac:dyDescent="0.25">
      <c r="A1889" s="141">
        <v>1888</v>
      </c>
      <c r="B1889" s="143" t="s">
        <v>11289</v>
      </c>
      <c r="C1889" s="143" t="s">
        <v>12551</v>
      </c>
      <c r="D1889" s="143" t="s">
        <v>78</v>
      </c>
      <c r="E1889" s="143" t="s">
        <v>909</v>
      </c>
      <c r="F1889" s="143" t="s">
        <v>1022</v>
      </c>
      <c r="G1889" s="143" t="s">
        <v>11955</v>
      </c>
    </row>
    <row r="1890" spans="1:7" x14ac:dyDescent="0.25">
      <c r="A1890" s="141">
        <v>1889</v>
      </c>
      <c r="B1890" s="143" t="s">
        <v>11290</v>
      </c>
      <c r="C1890" s="143" t="s">
        <v>11291</v>
      </c>
      <c r="D1890" s="143" t="s">
        <v>91</v>
      </c>
      <c r="E1890" s="143" t="s">
        <v>227</v>
      </c>
      <c r="F1890" s="143" t="s">
        <v>71</v>
      </c>
      <c r="G1890" s="143" t="s">
        <v>11955</v>
      </c>
    </row>
    <row r="1891" spans="1:7" x14ac:dyDescent="0.25">
      <c r="A1891" s="141">
        <v>1890</v>
      </c>
      <c r="B1891" s="143" t="s">
        <v>1748</v>
      </c>
      <c r="C1891" s="143" t="s">
        <v>1749</v>
      </c>
      <c r="D1891" s="143" t="s">
        <v>74</v>
      </c>
      <c r="E1891" s="143" t="s">
        <v>390</v>
      </c>
      <c r="F1891" s="143" t="s">
        <v>71</v>
      </c>
      <c r="G1891" s="143" t="s">
        <v>5875</v>
      </c>
    </row>
    <row r="1892" spans="1:7" x14ac:dyDescent="0.25">
      <c r="A1892" s="141">
        <v>1891</v>
      </c>
      <c r="B1892" s="143" t="s">
        <v>1750</v>
      </c>
      <c r="C1892" s="143" t="s">
        <v>1751</v>
      </c>
      <c r="D1892" s="143" t="s">
        <v>91</v>
      </c>
      <c r="E1892" s="143" t="s">
        <v>139</v>
      </c>
      <c r="F1892" s="143" t="s">
        <v>71</v>
      </c>
      <c r="G1892" s="143" t="s">
        <v>5875</v>
      </c>
    </row>
    <row r="1893" spans="1:7" x14ac:dyDescent="0.25">
      <c r="A1893" s="141">
        <v>1892</v>
      </c>
      <c r="B1893" s="143" t="s">
        <v>7416</v>
      </c>
      <c r="C1893" s="143" t="s">
        <v>7417</v>
      </c>
      <c r="D1893" s="143" t="s">
        <v>91</v>
      </c>
      <c r="E1893" s="143" t="s">
        <v>291</v>
      </c>
      <c r="F1893" s="143" t="s">
        <v>71</v>
      </c>
      <c r="G1893" s="143" t="s">
        <v>11062</v>
      </c>
    </row>
    <row r="1894" spans="1:7" x14ac:dyDescent="0.25">
      <c r="A1894" s="141">
        <v>1893</v>
      </c>
      <c r="B1894" s="143" t="s">
        <v>11292</v>
      </c>
      <c r="C1894" s="143" t="s">
        <v>12552</v>
      </c>
      <c r="D1894" s="143" t="s">
        <v>91</v>
      </c>
      <c r="E1894" s="143" t="s">
        <v>139</v>
      </c>
      <c r="F1894" s="143" t="s">
        <v>71</v>
      </c>
      <c r="G1894" s="143" t="s">
        <v>11955</v>
      </c>
    </row>
    <row r="1895" spans="1:7" x14ac:dyDescent="0.25">
      <c r="A1895" s="141">
        <v>1894</v>
      </c>
      <c r="B1895" s="143" t="s">
        <v>12553</v>
      </c>
      <c r="C1895" s="143" t="s">
        <v>12554</v>
      </c>
      <c r="D1895" s="143" t="s">
        <v>91</v>
      </c>
      <c r="E1895" s="143" t="s">
        <v>181</v>
      </c>
      <c r="F1895" s="143" t="s">
        <v>71</v>
      </c>
      <c r="G1895" s="143" t="s">
        <v>5875</v>
      </c>
    </row>
    <row r="1896" spans="1:7" x14ac:dyDescent="0.25">
      <c r="A1896" s="141">
        <v>1895</v>
      </c>
      <c r="B1896" s="143" t="s">
        <v>1752</v>
      </c>
      <c r="C1896" s="143" t="s">
        <v>1753</v>
      </c>
      <c r="D1896" s="143" t="s">
        <v>91</v>
      </c>
      <c r="E1896" s="143" t="s">
        <v>135</v>
      </c>
      <c r="F1896" s="143" t="s">
        <v>71</v>
      </c>
      <c r="G1896" s="143" t="s">
        <v>5875</v>
      </c>
    </row>
    <row r="1897" spans="1:7" x14ac:dyDescent="0.25">
      <c r="A1897" s="141">
        <v>1896</v>
      </c>
      <c r="B1897" s="143" t="s">
        <v>7418</v>
      </c>
      <c r="C1897" s="143" t="s">
        <v>7419</v>
      </c>
      <c r="D1897" s="143" t="s">
        <v>91</v>
      </c>
      <c r="E1897" s="143" t="s">
        <v>219</v>
      </c>
      <c r="F1897" s="143" t="s">
        <v>71</v>
      </c>
      <c r="G1897" s="143" t="s">
        <v>11062</v>
      </c>
    </row>
    <row r="1898" spans="1:7" x14ac:dyDescent="0.25">
      <c r="A1898" s="141">
        <v>1897</v>
      </c>
      <c r="B1898" s="143" t="s">
        <v>11293</v>
      </c>
      <c r="C1898" s="143" t="s">
        <v>12555</v>
      </c>
      <c r="D1898" s="143" t="s">
        <v>91</v>
      </c>
      <c r="E1898" s="143" t="s">
        <v>139</v>
      </c>
      <c r="F1898" s="143" t="s">
        <v>71</v>
      </c>
      <c r="G1898" s="143" t="s">
        <v>11955</v>
      </c>
    </row>
    <row r="1899" spans="1:7" x14ac:dyDescent="0.25">
      <c r="A1899" s="141">
        <v>1898</v>
      </c>
      <c r="B1899" s="143" t="s">
        <v>11294</v>
      </c>
      <c r="C1899" s="143" t="s">
        <v>12556</v>
      </c>
      <c r="D1899" s="143" t="s">
        <v>91</v>
      </c>
      <c r="E1899" s="143" t="s">
        <v>139</v>
      </c>
      <c r="F1899" s="143" t="s">
        <v>71</v>
      </c>
      <c r="G1899" s="143" t="s">
        <v>11955</v>
      </c>
    </row>
    <row r="1900" spans="1:7" x14ac:dyDescent="0.25">
      <c r="A1900" s="141">
        <v>1899</v>
      </c>
      <c r="B1900" s="143" t="s">
        <v>11295</v>
      </c>
      <c r="C1900" s="143" t="s">
        <v>12557</v>
      </c>
      <c r="D1900" s="143" t="s">
        <v>91</v>
      </c>
      <c r="E1900" s="143" t="s">
        <v>139</v>
      </c>
      <c r="F1900" s="143" t="s">
        <v>71</v>
      </c>
      <c r="G1900" s="143" t="s">
        <v>11955</v>
      </c>
    </row>
    <row r="1901" spans="1:7" x14ac:dyDescent="0.25">
      <c r="A1901" s="141">
        <v>1900</v>
      </c>
      <c r="B1901" s="143" t="s">
        <v>12558</v>
      </c>
      <c r="C1901" s="143" t="s">
        <v>12559</v>
      </c>
      <c r="D1901" s="143" t="s">
        <v>91</v>
      </c>
      <c r="E1901" s="143" t="s">
        <v>181</v>
      </c>
      <c r="F1901" s="143" t="s">
        <v>71</v>
      </c>
      <c r="G1901" s="143" t="s">
        <v>5875</v>
      </c>
    </row>
    <row r="1902" spans="1:7" x14ac:dyDescent="0.25">
      <c r="A1902" s="141">
        <v>1901</v>
      </c>
      <c r="B1902" s="143" t="s">
        <v>1754</v>
      </c>
      <c r="C1902" s="143" t="s">
        <v>1755</v>
      </c>
      <c r="D1902" s="143" t="s">
        <v>91</v>
      </c>
      <c r="E1902" s="143" t="s">
        <v>181</v>
      </c>
      <c r="F1902" s="143" t="s">
        <v>71</v>
      </c>
      <c r="G1902" s="143" t="s">
        <v>5875</v>
      </c>
    </row>
    <row r="1903" spans="1:7" x14ac:dyDescent="0.25">
      <c r="A1903" s="141">
        <v>1902</v>
      </c>
      <c r="B1903" s="143" t="s">
        <v>11296</v>
      </c>
      <c r="C1903" s="143" t="s">
        <v>12560</v>
      </c>
      <c r="D1903" s="143" t="s">
        <v>91</v>
      </c>
      <c r="E1903" s="143" t="s">
        <v>139</v>
      </c>
      <c r="F1903" s="143" t="s">
        <v>71</v>
      </c>
      <c r="G1903" s="143" t="s">
        <v>11955</v>
      </c>
    </row>
    <row r="1904" spans="1:7" x14ac:dyDescent="0.25">
      <c r="A1904" s="141">
        <v>1903</v>
      </c>
      <c r="B1904" s="143" t="s">
        <v>1756</v>
      </c>
      <c r="C1904" s="143" t="s">
        <v>1757</v>
      </c>
      <c r="D1904" s="143" t="s">
        <v>188</v>
      </c>
      <c r="E1904" s="143" t="s">
        <v>202</v>
      </c>
      <c r="F1904" s="143" t="s">
        <v>71</v>
      </c>
      <c r="G1904" s="143" t="s">
        <v>5875</v>
      </c>
    </row>
    <row r="1905" spans="1:7" x14ac:dyDescent="0.25">
      <c r="A1905" s="141">
        <v>1904</v>
      </c>
      <c r="B1905" s="143" t="s">
        <v>1758</v>
      </c>
      <c r="C1905" s="143" t="s">
        <v>1759</v>
      </c>
      <c r="D1905" s="143" t="s">
        <v>91</v>
      </c>
      <c r="E1905" s="143" t="s">
        <v>165</v>
      </c>
      <c r="F1905" s="143" t="s">
        <v>142</v>
      </c>
      <c r="G1905" s="143" t="s">
        <v>5875</v>
      </c>
    </row>
    <row r="1906" spans="1:7" x14ac:dyDescent="0.25">
      <c r="A1906" s="141">
        <v>1905</v>
      </c>
      <c r="B1906" s="143" t="s">
        <v>1760</v>
      </c>
      <c r="C1906" s="143" t="s">
        <v>1761</v>
      </c>
      <c r="D1906" s="143" t="s">
        <v>103</v>
      </c>
      <c r="E1906" s="143" t="s">
        <v>934</v>
      </c>
      <c r="F1906" s="143" t="s">
        <v>71</v>
      </c>
      <c r="G1906" s="143" t="s">
        <v>5875</v>
      </c>
    </row>
    <row r="1907" spans="1:7" x14ac:dyDescent="0.25">
      <c r="A1907" s="141">
        <v>1906</v>
      </c>
      <c r="B1907" s="143" t="s">
        <v>13835</v>
      </c>
      <c r="C1907" s="143" t="s">
        <v>13836</v>
      </c>
      <c r="D1907" s="143" t="s">
        <v>91</v>
      </c>
      <c r="E1907" s="143" t="s">
        <v>181</v>
      </c>
      <c r="F1907" s="143" t="s">
        <v>71</v>
      </c>
      <c r="G1907" s="143" t="s">
        <v>11955</v>
      </c>
    </row>
    <row r="1908" spans="1:7" x14ac:dyDescent="0.25">
      <c r="A1908" s="141">
        <v>1907</v>
      </c>
      <c r="B1908" s="143" t="s">
        <v>1762</v>
      </c>
      <c r="C1908" s="143" t="s">
        <v>1763</v>
      </c>
      <c r="D1908" s="143" t="s">
        <v>103</v>
      </c>
      <c r="E1908" s="143" t="s">
        <v>162</v>
      </c>
      <c r="F1908" s="143" t="s">
        <v>71</v>
      </c>
      <c r="G1908" s="143" t="s">
        <v>5875</v>
      </c>
    </row>
    <row r="1909" spans="1:7" x14ac:dyDescent="0.25">
      <c r="A1909" s="141">
        <v>1908</v>
      </c>
      <c r="B1909" s="143" t="s">
        <v>11297</v>
      </c>
      <c r="C1909" s="143" t="s">
        <v>11298</v>
      </c>
      <c r="D1909" s="143" t="s">
        <v>91</v>
      </c>
      <c r="E1909" s="143" t="s">
        <v>116</v>
      </c>
      <c r="F1909" s="143" t="s">
        <v>71</v>
      </c>
      <c r="G1909" s="143" t="s">
        <v>11955</v>
      </c>
    </row>
    <row r="1910" spans="1:7" x14ac:dyDescent="0.25">
      <c r="A1910" s="141">
        <v>1909</v>
      </c>
      <c r="B1910" s="143" t="s">
        <v>12561</v>
      </c>
      <c r="C1910" s="143" t="s">
        <v>12562</v>
      </c>
      <c r="D1910" s="143" t="s">
        <v>91</v>
      </c>
      <c r="E1910" s="143" t="s">
        <v>181</v>
      </c>
      <c r="F1910" s="143" t="s">
        <v>71</v>
      </c>
      <c r="G1910" s="143" t="s">
        <v>5875</v>
      </c>
    </row>
    <row r="1911" spans="1:7" x14ac:dyDescent="0.25">
      <c r="A1911" s="141">
        <v>1910</v>
      </c>
      <c r="B1911" s="143" t="s">
        <v>1764</v>
      </c>
      <c r="C1911" s="143" t="s">
        <v>1765</v>
      </c>
      <c r="D1911" s="143" t="s">
        <v>91</v>
      </c>
      <c r="E1911" s="143" t="s">
        <v>181</v>
      </c>
      <c r="F1911" s="143" t="s">
        <v>71</v>
      </c>
      <c r="G1911" s="143" t="s">
        <v>5875</v>
      </c>
    </row>
    <row r="1912" spans="1:7" x14ac:dyDescent="0.25">
      <c r="A1912" s="141">
        <v>1911</v>
      </c>
      <c r="B1912" s="143" t="s">
        <v>7420</v>
      </c>
      <c r="C1912" s="143" t="s">
        <v>7421</v>
      </c>
      <c r="D1912" s="143" t="s">
        <v>119</v>
      </c>
      <c r="E1912" s="143" t="s">
        <v>148</v>
      </c>
      <c r="F1912" s="143" t="s">
        <v>71</v>
      </c>
      <c r="G1912" s="143" t="s">
        <v>11062</v>
      </c>
    </row>
    <row r="1913" spans="1:7" x14ac:dyDescent="0.25">
      <c r="A1913" s="141">
        <v>1912</v>
      </c>
      <c r="B1913" s="143" t="s">
        <v>12563</v>
      </c>
      <c r="C1913" s="143" t="s">
        <v>12564</v>
      </c>
      <c r="D1913" s="143" t="s">
        <v>119</v>
      </c>
      <c r="E1913" s="143" t="s">
        <v>1057</v>
      </c>
      <c r="F1913" s="143" t="s">
        <v>71</v>
      </c>
      <c r="G1913" s="143" t="s">
        <v>11062</v>
      </c>
    </row>
    <row r="1914" spans="1:7" x14ac:dyDescent="0.25">
      <c r="A1914" s="141">
        <v>1913</v>
      </c>
      <c r="B1914" s="143" t="s">
        <v>7422</v>
      </c>
      <c r="C1914" s="143" t="s">
        <v>7423</v>
      </c>
      <c r="D1914" s="143" t="s">
        <v>69</v>
      </c>
      <c r="E1914" s="143" t="s">
        <v>321</v>
      </c>
      <c r="F1914" s="143" t="s">
        <v>71</v>
      </c>
      <c r="G1914" s="143" t="s">
        <v>11062</v>
      </c>
    </row>
    <row r="1915" spans="1:7" x14ac:dyDescent="0.25">
      <c r="A1915" s="141">
        <v>1914</v>
      </c>
      <c r="B1915" s="143" t="s">
        <v>1766</v>
      </c>
      <c r="C1915" s="143" t="s">
        <v>1767</v>
      </c>
      <c r="D1915" s="143" t="s">
        <v>119</v>
      </c>
      <c r="E1915" s="143" t="s">
        <v>869</v>
      </c>
      <c r="F1915" s="143" t="s">
        <v>155</v>
      </c>
      <c r="G1915" s="143" t="s">
        <v>5875</v>
      </c>
    </row>
    <row r="1916" spans="1:7" x14ac:dyDescent="0.25">
      <c r="A1916" s="141">
        <v>1915</v>
      </c>
      <c r="B1916" s="143" t="s">
        <v>7424</v>
      </c>
      <c r="C1916" s="143" t="s">
        <v>7425</v>
      </c>
      <c r="D1916" s="143" t="s">
        <v>69</v>
      </c>
      <c r="E1916" s="143" t="s">
        <v>126</v>
      </c>
      <c r="F1916" s="143" t="s">
        <v>71</v>
      </c>
      <c r="G1916" s="143" t="s">
        <v>11062</v>
      </c>
    </row>
    <row r="1917" spans="1:7" x14ac:dyDescent="0.25">
      <c r="A1917" s="141">
        <v>1916</v>
      </c>
      <c r="B1917" s="143" t="s">
        <v>7426</v>
      </c>
      <c r="C1917" s="143" t="s">
        <v>7427</v>
      </c>
      <c r="D1917" s="143" t="s">
        <v>69</v>
      </c>
      <c r="E1917" s="143" t="s">
        <v>3058</v>
      </c>
      <c r="F1917" s="143" t="s">
        <v>71</v>
      </c>
      <c r="G1917" s="143" t="s">
        <v>11062</v>
      </c>
    </row>
    <row r="1918" spans="1:7" x14ac:dyDescent="0.25">
      <c r="A1918" s="141">
        <v>1917</v>
      </c>
      <c r="B1918" s="143" t="s">
        <v>7428</v>
      </c>
      <c r="C1918" s="143" t="s">
        <v>7429</v>
      </c>
      <c r="D1918" s="143" t="s">
        <v>119</v>
      </c>
      <c r="E1918" s="143" t="s">
        <v>1245</v>
      </c>
      <c r="F1918" s="143" t="s">
        <v>841</v>
      </c>
      <c r="G1918" s="143" t="s">
        <v>11062</v>
      </c>
    </row>
    <row r="1919" spans="1:7" x14ac:dyDescent="0.25">
      <c r="A1919" s="141">
        <v>1918</v>
      </c>
      <c r="B1919" s="143" t="s">
        <v>7430</v>
      </c>
      <c r="C1919" s="143" t="s">
        <v>7431</v>
      </c>
      <c r="D1919" s="143" t="s">
        <v>78</v>
      </c>
      <c r="E1919" s="143" t="s">
        <v>154</v>
      </c>
      <c r="F1919" s="143" t="s">
        <v>71</v>
      </c>
      <c r="G1919" s="143" t="s">
        <v>11062</v>
      </c>
    </row>
    <row r="1920" spans="1:7" x14ac:dyDescent="0.25">
      <c r="A1920" s="141">
        <v>1919</v>
      </c>
      <c r="B1920" s="143" t="s">
        <v>1768</v>
      </c>
      <c r="C1920" s="143" t="s">
        <v>1769</v>
      </c>
      <c r="D1920" s="143" t="s">
        <v>188</v>
      </c>
      <c r="E1920" s="143" t="s">
        <v>202</v>
      </c>
      <c r="F1920" s="143" t="s">
        <v>124</v>
      </c>
      <c r="G1920" s="143" t="s">
        <v>5875</v>
      </c>
    </row>
    <row r="1921" spans="1:7" x14ac:dyDescent="0.25">
      <c r="A1921" s="141">
        <v>1920</v>
      </c>
      <c r="B1921" s="143" t="s">
        <v>1770</v>
      </c>
      <c r="C1921" s="143" t="s">
        <v>1771</v>
      </c>
      <c r="D1921" s="143" t="s">
        <v>91</v>
      </c>
      <c r="E1921" s="143" t="s">
        <v>181</v>
      </c>
      <c r="F1921" s="143" t="s">
        <v>71</v>
      </c>
      <c r="G1921" s="143" t="s">
        <v>5875</v>
      </c>
    </row>
    <row r="1922" spans="1:7" x14ac:dyDescent="0.25">
      <c r="A1922" s="141">
        <v>1921</v>
      </c>
      <c r="B1922" s="143" t="s">
        <v>7432</v>
      </c>
      <c r="C1922" s="143" t="s">
        <v>7433</v>
      </c>
      <c r="D1922" s="143" t="s">
        <v>78</v>
      </c>
      <c r="E1922" s="143" t="s">
        <v>82</v>
      </c>
      <c r="F1922" s="143" t="s">
        <v>71</v>
      </c>
      <c r="G1922" s="143" t="s">
        <v>11062</v>
      </c>
    </row>
    <row r="1923" spans="1:7" x14ac:dyDescent="0.25">
      <c r="A1923" s="141">
        <v>1922</v>
      </c>
      <c r="B1923" s="143" t="s">
        <v>1772</v>
      </c>
      <c r="C1923" s="143" t="s">
        <v>12565</v>
      </c>
      <c r="D1923" s="143" t="s">
        <v>91</v>
      </c>
      <c r="E1923" s="143" t="s">
        <v>132</v>
      </c>
      <c r="F1923" s="143" t="s">
        <v>71</v>
      </c>
      <c r="G1923" s="143" t="s">
        <v>5875</v>
      </c>
    </row>
    <row r="1924" spans="1:7" x14ac:dyDescent="0.25">
      <c r="A1924" s="141">
        <v>1923</v>
      </c>
      <c r="B1924" s="143" t="s">
        <v>7434</v>
      </c>
      <c r="C1924" s="143" t="s">
        <v>7435</v>
      </c>
      <c r="D1924" s="143" t="s">
        <v>69</v>
      </c>
      <c r="E1924" s="143" t="s">
        <v>70</v>
      </c>
      <c r="F1924" s="143" t="s">
        <v>71</v>
      </c>
      <c r="G1924" s="143" t="s">
        <v>11062</v>
      </c>
    </row>
    <row r="1925" spans="1:7" x14ac:dyDescent="0.25">
      <c r="A1925" s="141">
        <v>1924</v>
      </c>
      <c r="B1925" s="143" t="s">
        <v>13837</v>
      </c>
      <c r="C1925" s="143" t="s">
        <v>13838</v>
      </c>
      <c r="D1925" s="143" t="s">
        <v>69</v>
      </c>
      <c r="E1925" s="143" t="s">
        <v>70</v>
      </c>
      <c r="F1925" s="143" t="s">
        <v>1362</v>
      </c>
      <c r="G1925" s="143" t="s">
        <v>5875</v>
      </c>
    </row>
    <row r="1926" spans="1:7" x14ac:dyDescent="0.25">
      <c r="A1926" s="141">
        <v>1925</v>
      </c>
      <c r="B1926" s="143" t="s">
        <v>7436</v>
      </c>
      <c r="C1926" s="143" t="s">
        <v>7437</v>
      </c>
      <c r="D1926" s="143" t="s">
        <v>69</v>
      </c>
      <c r="E1926" s="143" t="s">
        <v>675</v>
      </c>
      <c r="F1926" s="143" t="s">
        <v>841</v>
      </c>
      <c r="G1926" s="143" t="s">
        <v>11062</v>
      </c>
    </row>
    <row r="1927" spans="1:7" x14ac:dyDescent="0.25">
      <c r="A1927" s="141">
        <v>1926</v>
      </c>
      <c r="B1927" s="143" t="s">
        <v>1773</v>
      </c>
      <c r="C1927" s="143" t="s">
        <v>1774</v>
      </c>
      <c r="D1927" s="143" t="s">
        <v>91</v>
      </c>
      <c r="E1927" s="143" t="s">
        <v>181</v>
      </c>
      <c r="F1927" s="143" t="s">
        <v>71</v>
      </c>
      <c r="G1927" s="143" t="s">
        <v>5875</v>
      </c>
    </row>
    <row r="1928" spans="1:7" x14ac:dyDescent="0.25">
      <c r="A1928" s="141">
        <v>1927</v>
      </c>
      <c r="B1928" s="143" t="s">
        <v>1775</v>
      </c>
      <c r="C1928" s="143" t="s">
        <v>1776</v>
      </c>
      <c r="D1928" s="143" t="s">
        <v>69</v>
      </c>
      <c r="E1928" s="143" t="s">
        <v>477</v>
      </c>
      <c r="F1928" s="143" t="s">
        <v>71</v>
      </c>
      <c r="G1928" s="143" t="s">
        <v>5875</v>
      </c>
    </row>
    <row r="1929" spans="1:7" x14ac:dyDescent="0.25">
      <c r="A1929" s="141">
        <v>1928</v>
      </c>
      <c r="B1929" s="143" t="s">
        <v>1777</v>
      </c>
      <c r="C1929" s="143" t="s">
        <v>1778</v>
      </c>
      <c r="D1929" s="143" t="s">
        <v>103</v>
      </c>
      <c r="E1929" s="143" t="s">
        <v>1779</v>
      </c>
      <c r="F1929" s="143" t="s">
        <v>71</v>
      </c>
      <c r="G1929" s="143" t="s">
        <v>5875</v>
      </c>
    </row>
    <row r="1930" spans="1:7" x14ac:dyDescent="0.25">
      <c r="A1930" s="141">
        <v>1929</v>
      </c>
      <c r="B1930" s="143" t="s">
        <v>1780</v>
      </c>
      <c r="C1930" s="143" t="s">
        <v>1781</v>
      </c>
      <c r="D1930" s="143" t="s">
        <v>78</v>
      </c>
      <c r="E1930" s="143" t="s">
        <v>113</v>
      </c>
      <c r="F1930" s="143" t="s">
        <v>71</v>
      </c>
      <c r="G1930" s="143" t="s">
        <v>5875</v>
      </c>
    </row>
    <row r="1931" spans="1:7" x14ac:dyDescent="0.25">
      <c r="A1931" s="141">
        <v>1930</v>
      </c>
      <c r="B1931" s="143" t="s">
        <v>12566</v>
      </c>
      <c r="C1931" s="143" t="s">
        <v>12567</v>
      </c>
      <c r="D1931" s="143" t="s">
        <v>69</v>
      </c>
      <c r="E1931" s="143" t="s">
        <v>70</v>
      </c>
      <c r="F1931" s="143" t="s">
        <v>71</v>
      </c>
      <c r="G1931" s="143" t="s">
        <v>11955</v>
      </c>
    </row>
    <row r="1932" spans="1:7" x14ac:dyDescent="0.25">
      <c r="A1932" s="141">
        <v>1931</v>
      </c>
      <c r="B1932" s="143" t="s">
        <v>1782</v>
      </c>
      <c r="C1932" s="143" t="s">
        <v>1783</v>
      </c>
      <c r="D1932" s="143" t="s">
        <v>91</v>
      </c>
      <c r="E1932" s="143" t="s">
        <v>181</v>
      </c>
      <c r="F1932" s="143" t="s">
        <v>71</v>
      </c>
      <c r="G1932" s="143" t="s">
        <v>5875</v>
      </c>
    </row>
    <row r="1933" spans="1:7" x14ac:dyDescent="0.25">
      <c r="A1933" s="141">
        <v>1932</v>
      </c>
      <c r="B1933" s="143" t="s">
        <v>1784</v>
      </c>
      <c r="C1933" s="143" t="s">
        <v>1785</v>
      </c>
      <c r="D1933" s="143" t="s">
        <v>69</v>
      </c>
      <c r="E1933" s="143" t="s">
        <v>1141</v>
      </c>
      <c r="F1933" s="143" t="s">
        <v>71</v>
      </c>
      <c r="G1933" s="143" t="s">
        <v>5875</v>
      </c>
    </row>
    <row r="1934" spans="1:7" x14ac:dyDescent="0.25">
      <c r="A1934" s="141">
        <v>1933</v>
      </c>
      <c r="B1934" s="143" t="s">
        <v>7438</v>
      </c>
      <c r="C1934" s="143" t="s">
        <v>7439</v>
      </c>
      <c r="D1934" s="143" t="s">
        <v>91</v>
      </c>
      <c r="E1934" s="143" t="s">
        <v>979</v>
      </c>
      <c r="F1934" s="143" t="s">
        <v>71</v>
      </c>
      <c r="G1934" s="143" t="s">
        <v>11062</v>
      </c>
    </row>
    <row r="1935" spans="1:7" x14ac:dyDescent="0.25">
      <c r="A1935" s="141">
        <v>1934</v>
      </c>
      <c r="B1935" s="143" t="s">
        <v>7440</v>
      </c>
      <c r="C1935" s="143" t="s">
        <v>7441</v>
      </c>
      <c r="D1935" s="143" t="s">
        <v>91</v>
      </c>
      <c r="E1935" s="143" t="s">
        <v>135</v>
      </c>
      <c r="F1935" s="143" t="s">
        <v>71</v>
      </c>
      <c r="G1935" s="143" t="s">
        <v>11062</v>
      </c>
    </row>
    <row r="1936" spans="1:7" x14ac:dyDescent="0.25">
      <c r="A1936" s="141">
        <v>1935</v>
      </c>
      <c r="B1936" s="143" t="s">
        <v>1786</v>
      </c>
      <c r="C1936" s="143" t="s">
        <v>1787</v>
      </c>
      <c r="D1936" s="143" t="s">
        <v>91</v>
      </c>
      <c r="E1936" s="143" t="s">
        <v>139</v>
      </c>
      <c r="F1936" s="143" t="s">
        <v>71</v>
      </c>
      <c r="G1936" s="143" t="s">
        <v>5875</v>
      </c>
    </row>
    <row r="1937" spans="1:7" x14ac:dyDescent="0.25">
      <c r="A1937" s="141">
        <v>1936</v>
      </c>
      <c r="B1937" s="143" t="s">
        <v>1788</v>
      </c>
      <c r="C1937" s="143" t="s">
        <v>1789</v>
      </c>
      <c r="D1937" s="143" t="s">
        <v>95</v>
      </c>
      <c r="E1937" s="143" t="s">
        <v>965</v>
      </c>
      <c r="F1937" s="143" t="s">
        <v>71</v>
      </c>
      <c r="G1937" s="143" t="s">
        <v>5875</v>
      </c>
    </row>
    <row r="1938" spans="1:7" x14ac:dyDescent="0.25">
      <c r="A1938" s="141">
        <v>1937</v>
      </c>
      <c r="B1938" s="143" t="s">
        <v>1790</v>
      </c>
      <c r="C1938" s="143" t="s">
        <v>1791</v>
      </c>
      <c r="D1938" s="143" t="s">
        <v>91</v>
      </c>
      <c r="E1938" s="143" t="s">
        <v>393</v>
      </c>
      <c r="F1938" s="143" t="s">
        <v>1339</v>
      </c>
      <c r="G1938" s="143" t="s">
        <v>5875</v>
      </c>
    </row>
    <row r="1939" spans="1:7" x14ac:dyDescent="0.25">
      <c r="A1939" s="141">
        <v>1938</v>
      </c>
      <c r="B1939" s="143" t="s">
        <v>12568</v>
      </c>
      <c r="C1939" s="143" t="s">
        <v>12569</v>
      </c>
      <c r="D1939" s="143" t="s">
        <v>91</v>
      </c>
      <c r="E1939" s="143" t="s">
        <v>181</v>
      </c>
      <c r="F1939" s="143" t="s">
        <v>71</v>
      </c>
      <c r="G1939" s="143" t="s">
        <v>11062</v>
      </c>
    </row>
    <row r="1940" spans="1:7" x14ac:dyDescent="0.25">
      <c r="A1940" s="141">
        <v>1939</v>
      </c>
      <c r="B1940" s="143" t="s">
        <v>1792</v>
      </c>
      <c r="C1940" s="143" t="s">
        <v>1793</v>
      </c>
      <c r="D1940" s="143" t="s">
        <v>91</v>
      </c>
      <c r="E1940" s="143" t="s">
        <v>181</v>
      </c>
      <c r="F1940" s="143" t="s">
        <v>71</v>
      </c>
      <c r="G1940" s="143" t="s">
        <v>5875</v>
      </c>
    </row>
    <row r="1941" spans="1:7" x14ac:dyDescent="0.25">
      <c r="A1941" s="141">
        <v>1940</v>
      </c>
      <c r="B1941" s="143" t="s">
        <v>11299</v>
      </c>
      <c r="C1941" s="143" t="s">
        <v>11300</v>
      </c>
      <c r="D1941" s="143" t="s">
        <v>91</v>
      </c>
      <c r="E1941" s="143" t="s">
        <v>139</v>
      </c>
      <c r="F1941" s="143" t="s">
        <v>71</v>
      </c>
      <c r="G1941" s="143" t="s">
        <v>11955</v>
      </c>
    </row>
    <row r="1942" spans="1:7" x14ac:dyDescent="0.25">
      <c r="A1942" s="141">
        <v>1941</v>
      </c>
      <c r="B1942" s="143" t="s">
        <v>7442</v>
      </c>
      <c r="C1942" s="143" t="s">
        <v>7443</v>
      </c>
      <c r="D1942" s="143" t="s">
        <v>91</v>
      </c>
      <c r="E1942" s="143" t="s">
        <v>181</v>
      </c>
      <c r="F1942" s="143" t="s">
        <v>71</v>
      </c>
      <c r="G1942" s="143" t="s">
        <v>11062</v>
      </c>
    </row>
    <row r="1943" spans="1:7" x14ac:dyDescent="0.25">
      <c r="A1943" s="141">
        <v>1942</v>
      </c>
      <c r="B1943" s="143" t="s">
        <v>7444</v>
      </c>
      <c r="C1943" s="143" t="s">
        <v>7445</v>
      </c>
      <c r="D1943" s="143" t="s">
        <v>119</v>
      </c>
      <c r="E1943" s="143" t="s">
        <v>869</v>
      </c>
      <c r="F1943" s="143" t="s">
        <v>71</v>
      </c>
      <c r="G1943" s="143" t="s">
        <v>11062</v>
      </c>
    </row>
    <row r="1944" spans="1:7" x14ac:dyDescent="0.25">
      <c r="A1944" s="141">
        <v>1943</v>
      </c>
      <c r="B1944" s="143" t="s">
        <v>7446</v>
      </c>
      <c r="C1944" s="143" t="s">
        <v>12570</v>
      </c>
      <c r="D1944" s="143" t="s">
        <v>91</v>
      </c>
      <c r="E1944" s="143" t="s">
        <v>165</v>
      </c>
      <c r="F1944" s="143" t="s">
        <v>841</v>
      </c>
      <c r="G1944" s="143" t="s">
        <v>11062</v>
      </c>
    </row>
    <row r="1945" spans="1:7" x14ac:dyDescent="0.25">
      <c r="A1945" s="141">
        <v>1944</v>
      </c>
      <c r="B1945" s="143" t="s">
        <v>11301</v>
      </c>
      <c r="C1945" s="143" t="s">
        <v>12571</v>
      </c>
      <c r="D1945" s="143" t="s">
        <v>91</v>
      </c>
      <c r="E1945" s="143" t="s">
        <v>139</v>
      </c>
      <c r="F1945" s="143" t="s">
        <v>71</v>
      </c>
      <c r="G1945" s="143" t="s">
        <v>11955</v>
      </c>
    </row>
    <row r="1946" spans="1:7" x14ac:dyDescent="0.25">
      <c r="A1946" s="141">
        <v>1945</v>
      </c>
      <c r="B1946" s="143" t="s">
        <v>7447</v>
      </c>
      <c r="C1946" s="143" t="s">
        <v>7448</v>
      </c>
      <c r="D1946" s="143" t="s">
        <v>69</v>
      </c>
      <c r="E1946" s="143" t="s">
        <v>2042</v>
      </c>
      <c r="F1946" s="143" t="s">
        <v>71</v>
      </c>
      <c r="G1946" s="143" t="s">
        <v>11062</v>
      </c>
    </row>
    <row r="1947" spans="1:7" x14ac:dyDescent="0.25">
      <c r="A1947" s="141">
        <v>1946</v>
      </c>
      <c r="B1947" s="143" t="s">
        <v>11302</v>
      </c>
      <c r="C1947" s="143" t="s">
        <v>11303</v>
      </c>
      <c r="D1947" s="143" t="s">
        <v>95</v>
      </c>
      <c r="E1947" s="143" t="s">
        <v>613</v>
      </c>
      <c r="F1947" s="143" t="s">
        <v>71</v>
      </c>
      <c r="G1947" s="143" t="s">
        <v>11955</v>
      </c>
    </row>
    <row r="1948" spans="1:7" x14ac:dyDescent="0.25">
      <c r="A1948" s="141">
        <v>1947</v>
      </c>
      <c r="B1948" s="143" t="s">
        <v>12572</v>
      </c>
      <c r="C1948" s="143" t="s">
        <v>12573</v>
      </c>
      <c r="D1948" s="143" t="s">
        <v>91</v>
      </c>
      <c r="E1948" s="143" t="s">
        <v>181</v>
      </c>
      <c r="F1948" s="143" t="s">
        <v>71</v>
      </c>
      <c r="G1948" s="143" t="s">
        <v>5875</v>
      </c>
    </row>
    <row r="1949" spans="1:7" x14ac:dyDescent="0.25">
      <c r="A1949" s="141">
        <v>1948</v>
      </c>
      <c r="B1949" s="143" t="s">
        <v>1794</v>
      </c>
      <c r="C1949" s="143" t="s">
        <v>1795</v>
      </c>
      <c r="D1949" s="143" t="s">
        <v>91</v>
      </c>
      <c r="E1949" s="143" t="s">
        <v>181</v>
      </c>
      <c r="F1949" s="143" t="s">
        <v>71</v>
      </c>
      <c r="G1949" s="143" t="s">
        <v>5875</v>
      </c>
    </row>
    <row r="1950" spans="1:7" x14ac:dyDescent="0.25">
      <c r="A1950" s="141">
        <v>1949</v>
      </c>
      <c r="B1950" s="143" t="s">
        <v>7449</v>
      </c>
      <c r="C1950" s="143" t="s">
        <v>7450</v>
      </c>
      <c r="D1950" s="143" t="s">
        <v>78</v>
      </c>
      <c r="E1950" s="143" t="s">
        <v>1099</v>
      </c>
      <c r="F1950" s="143" t="s">
        <v>71</v>
      </c>
      <c r="G1950" s="143" t="s">
        <v>11062</v>
      </c>
    </row>
    <row r="1951" spans="1:7" x14ac:dyDescent="0.25">
      <c r="A1951" s="141">
        <v>1950</v>
      </c>
      <c r="B1951" s="143" t="s">
        <v>12574</v>
      </c>
      <c r="C1951" s="143" t="s">
        <v>12575</v>
      </c>
      <c r="D1951" s="143" t="s">
        <v>91</v>
      </c>
      <c r="E1951" s="143" t="s">
        <v>181</v>
      </c>
      <c r="F1951" s="143" t="s">
        <v>71</v>
      </c>
      <c r="G1951" s="143" t="s">
        <v>11062</v>
      </c>
    </row>
    <row r="1952" spans="1:7" x14ac:dyDescent="0.25">
      <c r="A1952" s="141">
        <v>1951</v>
      </c>
      <c r="B1952" s="143" t="s">
        <v>1796</v>
      </c>
      <c r="C1952" s="143" t="s">
        <v>1797</v>
      </c>
      <c r="D1952" s="143" t="s">
        <v>74</v>
      </c>
      <c r="E1952" s="143" t="s">
        <v>397</v>
      </c>
      <c r="F1952" s="143" t="s">
        <v>71</v>
      </c>
      <c r="G1952" s="143" t="s">
        <v>5875</v>
      </c>
    </row>
    <row r="1953" spans="1:7" x14ac:dyDescent="0.25">
      <c r="A1953" s="141">
        <v>1952</v>
      </c>
      <c r="B1953" s="143" t="s">
        <v>1798</v>
      </c>
      <c r="C1953" s="143" t="s">
        <v>1799</v>
      </c>
      <c r="D1953" s="143" t="s">
        <v>95</v>
      </c>
      <c r="E1953" s="143" t="s">
        <v>540</v>
      </c>
      <c r="F1953" s="143" t="s">
        <v>71</v>
      </c>
      <c r="G1953" s="143" t="s">
        <v>5875</v>
      </c>
    </row>
    <row r="1954" spans="1:7" x14ac:dyDescent="0.25">
      <c r="A1954" s="141">
        <v>1953</v>
      </c>
      <c r="B1954" s="143" t="s">
        <v>1800</v>
      </c>
      <c r="C1954" s="143" t="s">
        <v>1801</v>
      </c>
      <c r="D1954" s="143" t="s">
        <v>119</v>
      </c>
      <c r="E1954" s="143" t="s">
        <v>8289</v>
      </c>
      <c r="F1954" s="143" t="s">
        <v>71</v>
      </c>
      <c r="G1954" s="143" t="s">
        <v>5875</v>
      </c>
    </row>
    <row r="1955" spans="1:7" x14ac:dyDescent="0.25">
      <c r="A1955" s="141">
        <v>1954</v>
      </c>
      <c r="B1955" s="143" t="s">
        <v>12576</v>
      </c>
      <c r="C1955" s="143" t="s">
        <v>12577</v>
      </c>
      <c r="D1955" s="143" t="s">
        <v>91</v>
      </c>
      <c r="E1955" s="143" t="s">
        <v>181</v>
      </c>
      <c r="F1955" s="143" t="s">
        <v>71</v>
      </c>
      <c r="G1955" s="143" t="s">
        <v>5875</v>
      </c>
    </row>
    <row r="1956" spans="1:7" x14ac:dyDescent="0.25">
      <c r="A1956" s="141">
        <v>1955</v>
      </c>
      <c r="B1956" s="143" t="s">
        <v>1803</v>
      </c>
      <c r="C1956" s="143" t="s">
        <v>1804</v>
      </c>
      <c r="D1956" s="143" t="s">
        <v>91</v>
      </c>
      <c r="E1956" s="143" t="s">
        <v>181</v>
      </c>
      <c r="F1956" s="143" t="s">
        <v>71</v>
      </c>
      <c r="G1956" s="143" t="s">
        <v>5875</v>
      </c>
    </row>
    <row r="1957" spans="1:7" x14ac:dyDescent="0.25">
      <c r="A1957" s="141">
        <v>1956</v>
      </c>
      <c r="B1957" s="143" t="s">
        <v>11304</v>
      </c>
      <c r="C1957" s="143" t="s">
        <v>11305</v>
      </c>
      <c r="D1957" s="143" t="s">
        <v>69</v>
      </c>
      <c r="E1957" s="143" t="s">
        <v>402</v>
      </c>
      <c r="F1957" s="143" t="s">
        <v>71</v>
      </c>
      <c r="G1957" s="143" t="s">
        <v>11955</v>
      </c>
    </row>
    <row r="1958" spans="1:7" x14ac:dyDescent="0.25">
      <c r="A1958" s="141">
        <v>1957</v>
      </c>
      <c r="B1958" s="143" t="s">
        <v>1805</v>
      </c>
      <c r="C1958" s="143" t="s">
        <v>1806</v>
      </c>
      <c r="D1958" s="143" t="s">
        <v>74</v>
      </c>
      <c r="E1958" s="143" t="s">
        <v>405</v>
      </c>
      <c r="F1958" s="143" t="s">
        <v>88</v>
      </c>
      <c r="G1958" s="143" t="s">
        <v>5875</v>
      </c>
    </row>
    <row r="1959" spans="1:7" x14ac:dyDescent="0.25">
      <c r="A1959" s="141">
        <v>1958</v>
      </c>
      <c r="B1959" s="143" t="s">
        <v>7451</v>
      </c>
      <c r="C1959" s="143" t="s">
        <v>7452</v>
      </c>
      <c r="D1959" s="143" t="s">
        <v>78</v>
      </c>
      <c r="E1959" s="143" t="s">
        <v>413</v>
      </c>
      <c r="F1959" s="143" t="s">
        <v>71</v>
      </c>
      <c r="G1959" s="143" t="s">
        <v>11062</v>
      </c>
    </row>
    <row r="1960" spans="1:7" x14ac:dyDescent="0.25">
      <c r="A1960" s="141">
        <v>1959</v>
      </c>
      <c r="B1960" s="143" t="s">
        <v>11306</v>
      </c>
      <c r="C1960" s="143" t="s">
        <v>11307</v>
      </c>
      <c r="D1960" s="143" t="s">
        <v>74</v>
      </c>
      <c r="E1960" s="143" t="s">
        <v>390</v>
      </c>
      <c r="F1960" s="143" t="s">
        <v>71</v>
      </c>
      <c r="G1960" s="143" t="s">
        <v>11955</v>
      </c>
    </row>
    <row r="1961" spans="1:7" x14ac:dyDescent="0.25">
      <c r="A1961" s="141">
        <v>1960</v>
      </c>
      <c r="B1961" s="143" t="s">
        <v>7453</v>
      </c>
      <c r="C1961" s="143" t="s">
        <v>7454</v>
      </c>
      <c r="D1961" s="143" t="s">
        <v>119</v>
      </c>
      <c r="E1961" s="143" t="s">
        <v>239</v>
      </c>
      <c r="F1961" s="143" t="s">
        <v>71</v>
      </c>
      <c r="G1961" s="143" t="s">
        <v>11062</v>
      </c>
    </row>
    <row r="1962" spans="1:7" x14ac:dyDescent="0.25">
      <c r="A1962" s="141">
        <v>1961</v>
      </c>
      <c r="B1962" s="143" t="s">
        <v>7455</v>
      </c>
      <c r="C1962" s="143" t="s">
        <v>7456</v>
      </c>
      <c r="D1962" s="143" t="s">
        <v>69</v>
      </c>
      <c r="E1962" s="143" t="s">
        <v>3331</v>
      </c>
      <c r="F1962" s="143" t="s">
        <v>71</v>
      </c>
      <c r="G1962" s="143" t="s">
        <v>11062</v>
      </c>
    </row>
    <row r="1963" spans="1:7" x14ac:dyDescent="0.25">
      <c r="A1963" s="141">
        <v>1962</v>
      </c>
      <c r="B1963" s="143" t="s">
        <v>7457</v>
      </c>
      <c r="C1963" s="143" t="s">
        <v>7458</v>
      </c>
      <c r="D1963" s="143" t="s">
        <v>78</v>
      </c>
      <c r="E1963" s="143" t="s">
        <v>151</v>
      </c>
      <c r="F1963" s="143" t="s">
        <v>71</v>
      </c>
      <c r="G1963" s="143" t="s">
        <v>11062</v>
      </c>
    </row>
    <row r="1964" spans="1:7" x14ac:dyDescent="0.25">
      <c r="A1964" s="141">
        <v>1963</v>
      </c>
      <c r="B1964" s="143" t="s">
        <v>1807</v>
      </c>
      <c r="C1964" s="143" t="s">
        <v>1808</v>
      </c>
      <c r="D1964" s="143" t="s">
        <v>91</v>
      </c>
      <c r="E1964" s="143" t="s">
        <v>135</v>
      </c>
      <c r="F1964" s="143" t="s">
        <v>242</v>
      </c>
      <c r="G1964" s="143" t="s">
        <v>5875</v>
      </c>
    </row>
    <row r="1965" spans="1:7" x14ac:dyDescent="0.25">
      <c r="A1965" s="141">
        <v>1964</v>
      </c>
      <c r="B1965" s="143" t="s">
        <v>1809</v>
      </c>
      <c r="C1965" s="143" t="s">
        <v>1810</v>
      </c>
      <c r="D1965" s="143" t="s">
        <v>188</v>
      </c>
      <c r="E1965" s="143" t="s">
        <v>1209</v>
      </c>
      <c r="F1965" s="143" t="s">
        <v>295</v>
      </c>
      <c r="G1965" s="143" t="s">
        <v>5875</v>
      </c>
    </row>
    <row r="1966" spans="1:7" x14ac:dyDescent="0.25">
      <c r="A1966" s="141">
        <v>1965</v>
      </c>
      <c r="B1966" s="143" t="s">
        <v>1811</v>
      </c>
      <c r="C1966" s="143" t="s">
        <v>1812</v>
      </c>
      <c r="D1966" s="143" t="s">
        <v>78</v>
      </c>
      <c r="E1966" s="143" t="s">
        <v>1514</v>
      </c>
      <c r="F1966" s="143" t="s">
        <v>192</v>
      </c>
      <c r="G1966" s="143" t="s">
        <v>5875</v>
      </c>
    </row>
    <row r="1967" spans="1:7" x14ac:dyDescent="0.25">
      <c r="A1967" s="141">
        <v>1966</v>
      </c>
      <c r="B1967" s="143" t="s">
        <v>7459</v>
      </c>
      <c r="C1967" s="143" t="s">
        <v>7460</v>
      </c>
      <c r="D1967" s="143" t="s">
        <v>119</v>
      </c>
      <c r="E1967" s="143" t="s">
        <v>371</v>
      </c>
      <c r="F1967" s="143" t="s">
        <v>71</v>
      </c>
      <c r="G1967" s="143" t="s">
        <v>11062</v>
      </c>
    </row>
    <row r="1968" spans="1:7" x14ac:dyDescent="0.25">
      <c r="A1968" s="141">
        <v>1967</v>
      </c>
      <c r="B1968" s="143" t="s">
        <v>7461</v>
      </c>
      <c r="C1968" s="143" t="s">
        <v>7462</v>
      </c>
      <c r="D1968" s="143" t="s">
        <v>78</v>
      </c>
      <c r="E1968" s="143" t="s">
        <v>113</v>
      </c>
      <c r="F1968" s="143" t="s">
        <v>71</v>
      </c>
      <c r="G1968" s="143" t="s">
        <v>11062</v>
      </c>
    </row>
    <row r="1969" spans="1:7" x14ac:dyDescent="0.25">
      <c r="A1969" s="141">
        <v>1968</v>
      </c>
      <c r="B1969" s="143" t="s">
        <v>1813</v>
      </c>
      <c r="C1969" s="143" t="s">
        <v>1814</v>
      </c>
      <c r="D1969" s="143" t="s">
        <v>74</v>
      </c>
      <c r="E1969" s="143" t="s">
        <v>87</v>
      </c>
      <c r="F1969" s="143" t="s">
        <v>71</v>
      </c>
      <c r="G1969" s="143" t="s">
        <v>5875</v>
      </c>
    </row>
    <row r="1970" spans="1:7" x14ac:dyDescent="0.25">
      <c r="A1970" s="141">
        <v>1969</v>
      </c>
      <c r="B1970" s="143" t="s">
        <v>1815</v>
      </c>
      <c r="C1970" s="143" t="s">
        <v>1816</v>
      </c>
      <c r="D1970" s="143" t="s">
        <v>103</v>
      </c>
      <c r="E1970" s="143" t="s">
        <v>162</v>
      </c>
      <c r="F1970" s="143" t="s">
        <v>71</v>
      </c>
      <c r="G1970" s="143" t="s">
        <v>5875</v>
      </c>
    </row>
    <row r="1971" spans="1:7" x14ac:dyDescent="0.25">
      <c r="A1971" s="141">
        <v>1970</v>
      </c>
      <c r="B1971" s="143" t="s">
        <v>1817</v>
      </c>
      <c r="C1971" s="143" t="s">
        <v>1818</v>
      </c>
      <c r="D1971" s="143" t="s">
        <v>95</v>
      </c>
      <c r="E1971" s="143" t="s">
        <v>96</v>
      </c>
      <c r="F1971" s="143" t="s">
        <v>71</v>
      </c>
      <c r="G1971" s="143" t="s">
        <v>5875</v>
      </c>
    </row>
    <row r="1972" spans="1:7" x14ac:dyDescent="0.25">
      <c r="A1972" s="141">
        <v>1971</v>
      </c>
      <c r="B1972" s="143" t="s">
        <v>7463</v>
      </c>
      <c r="C1972" s="143" t="s">
        <v>7464</v>
      </c>
      <c r="D1972" s="143" t="s">
        <v>119</v>
      </c>
      <c r="E1972" s="143" t="s">
        <v>307</v>
      </c>
      <c r="F1972" s="143" t="s">
        <v>71</v>
      </c>
      <c r="G1972" s="143" t="s">
        <v>11062</v>
      </c>
    </row>
    <row r="1973" spans="1:7" x14ac:dyDescent="0.25">
      <c r="A1973" s="141">
        <v>1972</v>
      </c>
      <c r="B1973" s="143" t="s">
        <v>7465</v>
      </c>
      <c r="C1973" s="143" t="s">
        <v>7466</v>
      </c>
      <c r="D1973" s="143" t="s">
        <v>69</v>
      </c>
      <c r="E1973" s="143" t="s">
        <v>453</v>
      </c>
      <c r="F1973" s="143" t="s">
        <v>71</v>
      </c>
      <c r="G1973" s="143" t="s">
        <v>11062</v>
      </c>
    </row>
    <row r="1974" spans="1:7" x14ac:dyDescent="0.25">
      <c r="A1974" s="141">
        <v>1973</v>
      </c>
      <c r="B1974" s="143" t="s">
        <v>12578</v>
      </c>
      <c r="C1974" s="143" t="s">
        <v>7467</v>
      </c>
      <c r="D1974" s="143" t="s">
        <v>69</v>
      </c>
      <c r="E1974" s="143" t="s">
        <v>3331</v>
      </c>
      <c r="F1974" s="143" t="s">
        <v>71</v>
      </c>
      <c r="G1974" s="143" t="s">
        <v>11062</v>
      </c>
    </row>
    <row r="1975" spans="1:7" x14ac:dyDescent="0.25">
      <c r="A1975" s="141">
        <v>1974</v>
      </c>
      <c r="B1975" s="143" t="s">
        <v>7468</v>
      </c>
      <c r="C1975" s="143" t="s">
        <v>7469</v>
      </c>
      <c r="D1975" s="143" t="s">
        <v>69</v>
      </c>
      <c r="E1975" s="143" t="s">
        <v>168</v>
      </c>
      <c r="F1975" s="143" t="s">
        <v>71</v>
      </c>
      <c r="G1975" s="143" t="s">
        <v>11062</v>
      </c>
    </row>
    <row r="1976" spans="1:7" x14ac:dyDescent="0.25">
      <c r="A1976" s="141">
        <v>1975</v>
      </c>
      <c r="B1976" s="143" t="s">
        <v>12579</v>
      </c>
      <c r="C1976" s="143" t="s">
        <v>12580</v>
      </c>
      <c r="D1976" s="143" t="s">
        <v>69</v>
      </c>
      <c r="E1976" s="143" t="s">
        <v>159</v>
      </c>
      <c r="F1976" s="143" t="s">
        <v>71</v>
      </c>
      <c r="G1976" s="143" t="s">
        <v>5875</v>
      </c>
    </row>
    <row r="1977" spans="1:7" x14ac:dyDescent="0.25">
      <c r="A1977" s="141">
        <v>1976</v>
      </c>
      <c r="B1977" s="143" t="s">
        <v>7470</v>
      </c>
      <c r="C1977" s="143" t="s">
        <v>7471</v>
      </c>
      <c r="D1977" s="143" t="s">
        <v>69</v>
      </c>
      <c r="E1977" s="143" t="s">
        <v>321</v>
      </c>
      <c r="F1977" s="143" t="s">
        <v>71</v>
      </c>
      <c r="G1977" s="143" t="s">
        <v>11062</v>
      </c>
    </row>
    <row r="1978" spans="1:7" x14ac:dyDescent="0.25">
      <c r="A1978" s="141">
        <v>1977</v>
      </c>
      <c r="B1978" s="143" t="s">
        <v>11308</v>
      </c>
      <c r="C1978" s="143" t="s">
        <v>12581</v>
      </c>
      <c r="D1978" s="143" t="s">
        <v>91</v>
      </c>
      <c r="E1978" s="143" t="s">
        <v>139</v>
      </c>
      <c r="F1978" s="143" t="s">
        <v>71</v>
      </c>
      <c r="G1978" s="143" t="s">
        <v>11955</v>
      </c>
    </row>
    <row r="1979" spans="1:7" x14ac:dyDescent="0.25">
      <c r="A1979" s="141">
        <v>1978</v>
      </c>
      <c r="B1979" s="143" t="s">
        <v>1819</v>
      </c>
      <c r="C1979" s="143" t="s">
        <v>1820</v>
      </c>
      <c r="D1979" s="143" t="s">
        <v>91</v>
      </c>
      <c r="E1979" s="143" t="s">
        <v>181</v>
      </c>
      <c r="F1979" s="143" t="s">
        <v>71</v>
      </c>
      <c r="G1979" s="143" t="s">
        <v>5875</v>
      </c>
    </row>
    <row r="1980" spans="1:7" x14ac:dyDescent="0.25">
      <c r="A1980" s="141">
        <v>1979</v>
      </c>
      <c r="B1980" s="143" t="s">
        <v>1821</v>
      </c>
      <c r="C1980" s="143" t="s">
        <v>1822</v>
      </c>
      <c r="D1980" s="143" t="s">
        <v>119</v>
      </c>
      <c r="E1980" s="143" t="s">
        <v>278</v>
      </c>
      <c r="F1980" s="143" t="s">
        <v>71</v>
      </c>
      <c r="G1980" s="143" t="s">
        <v>5875</v>
      </c>
    </row>
    <row r="1981" spans="1:7" x14ac:dyDescent="0.25">
      <c r="A1981" s="141">
        <v>1980</v>
      </c>
      <c r="B1981" s="143" t="s">
        <v>13839</v>
      </c>
      <c r="C1981" s="143" t="s">
        <v>13840</v>
      </c>
      <c r="D1981" s="143" t="s">
        <v>91</v>
      </c>
      <c r="E1981" s="143" t="s">
        <v>181</v>
      </c>
      <c r="F1981" s="143" t="s">
        <v>71</v>
      </c>
      <c r="G1981" s="143" t="s">
        <v>5875</v>
      </c>
    </row>
    <row r="1982" spans="1:7" x14ac:dyDescent="0.25">
      <c r="A1982" s="141">
        <v>1981</v>
      </c>
      <c r="B1982" s="143" t="s">
        <v>7472</v>
      </c>
      <c r="C1982" s="143" t="s">
        <v>7473</v>
      </c>
      <c r="D1982" s="143" t="s">
        <v>119</v>
      </c>
      <c r="E1982" s="143" t="s">
        <v>371</v>
      </c>
      <c r="F1982" s="143" t="s">
        <v>71</v>
      </c>
      <c r="G1982" s="143" t="s">
        <v>11062</v>
      </c>
    </row>
    <row r="1983" spans="1:7" x14ac:dyDescent="0.25">
      <c r="A1983" s="141">
        <v>1982</v>
      </c>
      <c r="B1983" s="143" t="s">
        <v>1823</v>
      </c>
      <c r="C1983" s="143" t="s">
        <v>1824</v>
      </c>
      <c r="D1983" s="143" t="s">
        <v>188</v>
      </c>
      <c r="E1983" s="143" t="s">
        <v>1209</v>
      </c>
      <c r="F1983" s="143" t="s">
        <v>295</v>
      </c>
      <c r="G1983" s="143" t="s">
        <v>5875</v>
      </c>
    </row>
    <row r="1984" spans="1:7" x14ac:dyDescent="0.25">
      <c r="A1984" s="141">
        <v>1983</v>
      </c>
      <c r="B1984" s="143" t="s">
        <v>1825</v>
      </c>
      <c r="C1984" s="143" t="s">
        <v>12582</v>
      </c>
      <c r="D1984" s="143" t="s">
        <v>91</v>
      </c>
      <c r="E1984" s="143" t="s">
        <v>227</v>
      </c>
      <c r="F1984" s="143" t="s">
        <v>71</v>
      </c>
      <c r="G1984" s="143" t="s">
        <v>5875</v>
      </c>
    </row>
    <row r="1985" spans="1:7" x14ac:dyDescent="0.25">
      <c r="A1985" s="141">
        <v>1984</v>
      </c>
      <c r="B1985" s="143" t="s">
        <v>1826</v>
      </c>
      <c r="C1985" s="143" t="s">
        <v>1827</v>
      </c>
      <c r="D1985" s="143" t="s">
        <v>74</v>
      </c>
      <c r="E1985" s="143" t="s">
        <v>390</v>
      </c>
      <c r="F1985" s="143" t="s">
        <v>71</v>
      </c>
      <c r="G1985" s="143" t="s">
        <v>5875</v>
      </c>
    </row>
    <row r="1986" spans="1:7" x14ac:dyDescent="0.25">
      <c r="A1986" s="141">
        <v>1985</v>
      </c>
      <c r="B1986" s="143" t="s">
        <v>1828</v>
      </c>
      <c r="C1986" s="143" t="s">
        <v>1829</v>
      </c>
      <c r="D1986" s="143" t="s">
        <v>91</v>
      </c>
      <c r="E1986" s="143" t="s">
        <v>227</v>
      </c>
      <c r="F1986" s="143" t="s">
        <v>71</v>
      </c>
      <c r="G1986" s="143" t="s">
        <v>5875</v>
      </c>
    </row>
    <row r="1987" spans="1:7" x14ac:dyDescent="0.25">
      <c r="A1987" s="141">
        <v>1986</v>
      </c>
      <c r="B1987" s="143" t="s">
        <v>7474</v>
      </c>
      <c r="C1987" s="143" t="s">
        <v>7475</v>
      </c>
      <c r="D1987" s="143" t="s">
        <v>69</v>
      </c>
      <c r="E1987" s="143" t="s">
        <v>593</v>
      </c>
      <c r="F1987" s="143" t="s">
        <v>71</v>
      </c>
      <c r="G1987" s="143" t="s">
        <v>11062</v>
      </c>
    </row>
    <row r="1988" spans="1:7" x14ac:dyDescent="0.25">
      <c r="A1988" s="141">
        <v>1987</v>
      </c>
      <c r="B1988" s="143" t="s">
        <v>1830</v>
      </c>
      <c r="C1988" s="143" t="s">
        <v>1831</v>
      </c>
      <c r="D1988" s="143" t="s">
        <v>91</v>
      </c>
      <c r="E1988" s="143" t="s">
        <v>227</v>
      </c>
      <c r="F1988" s="143" t="s">
        <v>71</v>
      </c>
      <c r="G1988" s="143" t="s">
        <v>5875</v>
      </c>
    </row>
    <row r="1989" spans="1:7" x14ac:dyDescent="0.25">
      <c r="A1989" s="141">
        <v>1988</v>
      </c>
      <c r="B1989" s="143" t="s">
        <v>1832</v>
      </c>
      <c r="C1989" s="143" t="s">
        <v>1833</v>
      </c>
      <c r="D1989" s="143" t="s">
        <v>74</v>
      </c>
      <c r="E1989" s="143" t="s">
        <v>405</v>
      </c>
      <c r="F1989" s="143" t="s">
        <v>71</v>
      </c>
      <c r="G1989" s="143" t="s">
        <v>5875</v>
      </c>
    </row>
    <row r="1990" spans="1:7" x14ac:dyDescent="0.25">
      <c r="A1990" s="141">
        <v>1989</v>
      </c>
      <c r="B1990" s="143" t="s">
        <v>7476</v>
      </c>
      <c r="C1990" s="143" t="s">
        <v>7477</v>
      </c>
      <c r="D1990" s="143" t="s">
        <v>78</v>
      </c>
      <c r="E1990" s="143" t="s">
        <v>796</v>
      </c>
      <c r="F1990" s="143" t="s">
        <v>71</v>
      </c>
      <c r="G1990" s="143" t="s">
        <v>11062</v>
      </c>
    </row>
    <row r="1991" spans="1:7" x14ac:dyDescent="0.25">
      <c r="A1991" s="141">
        <v>1990</v>
      </c>
      <c r="B1991" s="143" t="s">
        <v>7478</v>
      </c>
      <c r="C1991" s="143" t="s">
        <v>7479</v>
      </c>
      <c r="D1991" s="143" t="s">
        <v>69</v>
      </c>
      <c r="E1991" s="143" t="s">
        <v>1303</v>
      </c>
      <c r="F1991" s="143" t="s">
        <v>71</v>
      </c>
      <c r="G1991" s="143" t="s">
        <v>11062</v>
      </c>
    </row>
    <row r="1992" spans="1:7" x14ac:dyDescent="0.25">
      <c r="A1992" s="141">
        <v>1991</v>
      </c>
      <c r="B1992" s="143" t="s">
        <v>1834</v>
      </c>
      <c r="C1992" s="143" t="s">
        <v>1835</v>
      </c>
      <c r="D1992" s="143" t="s">
        <v>74</v>
      </c>
      <c r="E1992" s="143" t="s">
        <v>405</v>
      </c>
      <c r="F1992" s="143" t="s">
        <v>71</v>
      </c>
      <c r="G1992" s="143" t="s">
        <v>5875</v>
      </c>
    </row>
    <row r="1993" spans="1:7" x14ac:dyDescent="0.25">
      <c r="A1993" s="141">
        <v>1992</v>
      </c>
      <c r="B1993" s="143" t="s">
        <v>7480</v>
      </c>
      <c r="C1993" s="143" t="s">
        <v>7481</v>
      </c>
      <c r="D1993" s="143" t="s">
        <v>119</v>
      </c>
      <c r="E1993" s="143" t="s">
        <v>5897</v>
      </c>
      <c r="F1993" s="143" t="s">
        <v>71</v>
      </c>
      <c r="G1993" s="143" t="s">
        <v>11062</v>
      </c>
    </row>
    <row r="1994" spans="1:7" x14ac:dyDescent="0.25">
      <c r="A1994" s="141">
        <v>1993</v>
      </c>
      <c r="B1994" s="143" t="s">
        <v>1836</v>
      </c>
      <c r="C1994" s="143" t="s">
        <v>1837</v>
      </c>
      <c r="D1994" s="143" t="s">
        <v>74</v>
      </c>
      <c r="E1994" s="143" t="s">
        <v>390</v>
      </c>
      <c r="F1994" s="143" t="s">
        <v>71</v>
      </c>
      <c r="G1994" s="143" t="s">
        <v>5875</v>
      </c>
    </row>
    <row r="1995" spans="1:7" x14ac:dyDescent="0.25">
      <c r="A1995" s="141">
        <v>1994</v>
      </c>
      <c r="B1995" s="143" t="s">
        <v>1838</v>
      </c>
      <c r="C1995" s="143" t="s">
        <v>1839</v>
      </c>
      <c r="D1995" s="143" t="s">
        <v>74</v>
      </c>
      <c r="E1995" s="143" t="s">
        <v>793</v>
      </c>
      <c r="F1995" s="143" t="s">
        <v>71</v>
      </c>
      <c r="G1995" s="143" t="s">
        <v>5875</v>
      </c>
    </row>
    <row r="1996" spans="1:7" x14ac:dyDescent="0.25">
      <c r="A1996" s="141">
        <v>1995</v>
      </c>
      <c r="B1996" s="143" t="s">
        <v>7482</v>
      </c>
      <c r="C1996" s="143" t="s">
        <v>12583</v>
      </c>
      <c r="D1996" s="143" t="s">
        <v>91</v>
      </c>
      <c r="E1996" s="143" t="s">
        <v>92</v>
      </c>
      <c r="F1996" s="143" t="s">
        <v>71</v>
      </c>
      <c r="G1996" s="143" t="s">
        <v>11062</v>
      </c>
    </row>
    <row r="1997" spans="1:7" x14ac:dyDescent="0.25">
      <c r="A1997" s="141">
        <v>1996</v>
      </c>
      <c r="B1997" s="143" t="s">
        <v>13841</v>
      </c>
      <c r="C1997" s="143" t="s">
        <v>13842</v>
      </c>
      <c r="D1997" s="143" t="s">
        <v>91</v>
      </c>
      <c r="E1997" s="143" t="s">
        <v>181</v>
      </c>
      <c r="F1997" s="143" t="s">
        <v>71</v>
      </c>
      <c r="G1997" s="143" t="s">
        <v>5875</v>
      </c>
    </row>
    <row r="1998" spans="1:7" x14ac:dyDescent="0.25">
      <c r="A1998" s="141">
        <v>1997</v>
      </c>
      <c r="B1998" s="143" t="s">
        <v>1840</v>
      </c>
      <c r="C1998" s="143" t="s">
        <v>1841</v>
      </c>
      <c r="D1998" s="143" t="s">
        <v>91</v>
      </c>
      <c r="E1998" s="143" t="s">
        <v>181</v>
      </c>
      <c r="F1998" s="143" t="s">
        <v>71</v>
      </c>
      <c r="G1998" s="143" t="s">
        <v>5875</v>
      </c>
    </row>
    <row r="1999" spans="1:7" x14ac:dyDescent="0.25">
      <c r="A1999" s="141">
        <v>1998</v>
      </c>
      <c r="B1999" s="143" t="s">
        <v>7483</v>
      </c>
      <c r="C1999" s="143" t="s">
        <v>7484</v>
      </c>
      <c r="D1999" s="143" t="s">
        <v>69</v>
      </c>
      <c r="E1999" s="143" t="s">
        <v>1237</v>
      </c>
      <c r="F1999" s="143" t="s">
        <v>71</v>
      </c>
      <c r="G1999" s="143" t="s">
        <v>11062</v>
      </c>
    </row>
    <row r="2000" spans="1:7" x14ac:dyDescent="0.25">
      <c r="A2000" s="141">
        <v>1999</v>
      </c>
      <c r="B2000" s="143" t="s">
        <v>7485</v>
      </c>
      <c r="C2000" s="143" t="s">
        <v>7486</v>
      </c>
      <c r="D2000" s="143" t="s">
        <v>69</v>
      </c>
      <c r="E2000" s="143" t="s">
        <v>1303</v>
      </c>
      <c r="F2000" s="143" t="s">
        <v>71</v>
      </c>
      <c r="G2000" s="143" t="s">
        <v>11062</v>
      </c>
    </row>
    <row r="2001" spans="1:7" x14ac:dyDescent="0.25">
      <c r="A2001" s="141">
        <v>2000</v>
      </c>
      <c r="B2001" s="143" t="s">
        <v>1842</v>
      </c>
      <c r="C2001" s="143" t="s">
        <v>1843</v>
      </c>
      <c r="D2001" s="143" t="s">
        <v>74</v>
      </c>
      <c r="E2001" s="143" t="s">
        <v>390</v>
      </c>
      <c r="F2001" s="143" t="s">
        <v>71</v>
      </c>
      <c r="G2001" s="143" t="s">
        <v>5875</v>
      </c>
    </row>
    <row r="2002" spans="1:7" x14ac:dyDescent="0.25">
      <c r="A2002" s="141">
        <v>2001</v>
      </c>
      <c r="B2002" s="143" t="s">
        <v>11309</v>
      </c>
      <c r="C2002" s="143" t="s">
        <v>11310</v>
      </c>
      <c r="D2002" s="143" t="s">
        <v>74</v>
      </c>
      <c r="E2002" s="143" t="s">
        <v>390</v>
      </c>
      <c r="F2002" s="143" t="s">
        <v>71</v>
      </c>
      <c r="G2002" s="143" t="s">
        <v>11955</v>
      </c>
    </row>
    <row r="2003" spans="1:7" x14ac:dyDescent="0.25">
      <c r="A2003" s="141">
        <v>2002</v>
      </c>
      <c r="B2003" s="143" t="s">
        <v>12584</v>
      </c>
      <c r="C2003" s="143" t="s">
        <v>12585</v>
      </c>
      <c r="D2003" s="143" t="s">
        <v>91</v>
      </c>
      <c r="E2003" s="143" t="s">
        <v>181</v>
      </c>
      <c r="F2003" s="143" t="s">
        <v>71</v>
      </c>
      <c r="G2003" s="143" t="s">
        <v>5875</v>
      </c>
    </row>
    <row r="2004" spans="1:7" x14ac:dyDescent="0.25">
      <c r="A2004" s="141">
        <v>2003</v>
      </c>
      <c r="B2004" s="143" t="s">
        <v>1844</v>
      </c>
      <c r="C2004" s="143" t="s">
        <v>1845</v>
      </c>
      <c r="D2004" s="143" t="s">
        <v>91</v>
      </c>
      <c r="E2004" s="143" t="s">
        <v>181</v>
      </c>
      <c r="F2004" s="143" t="s">
        <v>71</v>
      </c>
      <c r="G2004" s="143" t="s">
        <v>5875</v>
      </c>
    </row>
    <row r="2005" spans="1:7" x14ac:dyDescent="0.25">
      <c r="A2005" s="141">
        <v>2004</v>
      </c>
      <c r="B2005" s="143" t="s">
        <v>1846</v>
      </c>
      <c r="C2005" s="143" t="s">
        <v>1847</v>
      </c>
      <c r="D2005" s="143" t="s">
        <v>91</v>
      </c>
      <c r="E2005" s="143" t="s">
        <v>644</v>
      </c>
      <c r="F2005" s="143" t="s">
        <v>71</v>
      </c>
      <c r="G2005" s="143" t="s">
        <v>5875</v>
      </c>
    </row>
    <row r="2006" spans="1:7" x14ac:dyDescent="0.25">
      <c r="A2006" s="141">
        <v>2005</v>
      </c>
      <c r="B2006" s="143" t="s">
        <v>1848</v>
      </c>
      <c r="C2006" s="143" t="s">
        <v>1849</v>
      </c>
      <c r="D2006" s="143" t="s">
        <v>91</v>
      </c>
      <c r="E2006" s="143" t="s">
        <v>181</v>
      </c>
      <c r="F2006" s="143" t="s">
        <v>71</v>
      </c>
      <c r="G2006" s="143" t="s">
        <v>5875</v>
      </c>
    </row>
    <row r="2007" spans="1:7" x14ac:dyDescent="0.25">
      <c r="A2007" s="141">
        <v>2006</v>
      </c>
      <c r="B2007" s="143" t="s">
        <v>1850</v>
      </c>
      <c r="C2007" s="143" t="s">
        <v>1851</v>
      </c>
      <c r="D2007" s="143" t="s">
        <v>91</v>
      </c>
      <c r="E2007" s="143" t="s">
        <v>181</v>
      </c>
      <c r="F2007" s="143" t="s">
        <v>71</v>
      </c>
      <c r="G2007" s="143" t="s">
        <v>5875</v>
      </c>
    </row>
    <row r="2008" spans="1:7" x14ac:dyDescent="0.25">
      <c r="A2008" s="141">
        <v>2007</v>
      </c>
      <c r="B2008" s="143" t="s">
        <v>1852</v>
      </c>
      <c r="C2008" s="143" t="s">
        <v>12586</v>
      </c>
      <c r="D2008" s="143" t="s">
        <v>91</v>
      </c>
      <c r="E2008" s="143" t="s">
        <v>181</v>
      </c>
      <c r="F2008" s="143" t="s">
        <v>71</v>
      </c>
      <c r="G2008" s="143" t="s">
        <v>5875</v>
      </c>
    </row>
    <row r="2009" spans="1:7" x14ac:dyDescent="0.25">
      <c r="A2009" s="141">
        <v>2008</v>
      </c>
      <c r="B2009" s="143" t="s">
        <v>7487</v>
      </c>
      <c r="C2009" s="143" t="s">
        <v>12587</v>
      </c>
      <c r="D2009" s="143" t="s">
        <v>69</v>
      </c>
      <c r="E2009" s="143" t="s">
        <v>593</v>
      </c>
      <c r="F2009" s="143" t="s">
        <v>71</v>
      </c>
      <c r="G2009" s="143" t="s">
        <v>11062</v>
      </c>
    </row>
    <row r="2010" spans="1:7" x14ac:dyDescent="0.25">
      <c r="A2010" s="141">
        <v>2009</v>
      </c>
      <c r="B2010" s="143" t="s">
        <v>12588</v>
      </c>
      <c r="C2010" s="143" t="s">
        <v>12589</v>
      </c>
      <c r="D2010" s="143" t="s">
        <v>91</v>
      </c>
      <c r="E2010" s="143" t="s">
        <v>181</v>
      </c>
      <c r="F2010" s="143" t="s">
        <v>71</v>
      </c>
      <c r="G2010" s="143" t="s">
        <v>5875</v>
      </c>
    </row>
    <row r="2011" spans="1:7" x14ac:dyDescent="0.25">
      <c r="A2011" s="141">
        <v>2010</v>
      </c>
      <c r="B2011" s="143" t="s">
        <v>1853</v>
      </c>
      <c r="C2011" s="143" t="s">
        <v>1854</v>
      </c>
      <c r="D2011" s="143" t="s">
        <v>91</v>
      </c>
      <c r="E2011" s="143" t="s">
        <v>132</v>
      </c>
      <c r="F2011" s="143" t="s">
        <v>71</v>
      </c>
      <c r="G2011" s="143" t="s">
        <v>5875</v>
      </c>
    </row>
    <row r="2012" spans="1:7" x14ac:dyDescent="0.25">
      <c r="A2012" s="141">
        <v>2011</v>
      </c>
      <c r="B2012" s="143" t="s">
        <v>1855</v>
      </c>
      <c r="C2012" s="143" t="s">
        <v>1856</v>
      </c>
      <c r="D2012" s="143" t="s">
        <v>91</v>
      </c>
      <c r="E2012" s="143" t="s">
        <v>308</v>
      </c>
      <c r="F2012" s="143" t="s">
        <v>71</v>
      </c>
      <c r="G2012" s="143" t="s">
        <v>5875</v>
      </c>
    </row>
    <row r="2013" spans="1:7" x14ac:dyDescent="0.25">
      <c r="A2013" s="141">
        <v>2012</v>
      </c>
      <c r="B2013" s="143" t="s">
        <v>1857</v>
      </c>
      <c r="C2013" s="143" t="s">
        <v>1858</v>
      </c>
      <c r="D2013" s="143" t="s">
        <v>188</v>
      </c>
      <c r="E2013" s="143" t="s">
        <v>234</v>
      </c>
      <c r="F2013" s="143" t="s">
        <v>71</v>
      </c>
      <c r="G2013" s="143" t="s">
        <v>5875</v>
      </c>
    </row>
    <row r="2014" spans="1:7" x14ac:dyDescent="0.25">
      <c r="A2014" s="141">
        <v>2013</v>
      </c>
      <c r="B2014" s="143" t="s">
        <v>12590</v>
      </c>
      <c r="C2014" s="143" t="s">
        <v>12591</v>
      </c>
      <c r="D2014" s="143" t="s">
        <v>74</v>
      </c>
      <c r="E2014" s="143" t="s">
        <v>87</v>
      </c>
      <c r="F2014" s="143" t="s">
        <v>88</v>
      </c>
      <c r="G2014" s="143" t="s">
        <v>5875</v>
      </c>
    </row>
    <row r="2015" spans="1:7" x14ac:dyDescent="0.25">
      <c r="A2015" s="141">
        <v>2014</v>
      </c>
      <c r="B2015" s="143" t="s">
        <v>1859</v>
      </c>
      <c r="C2015" s="143" t="s">
        <v>1860</v>
      </c>
      <c r="D2015" s="143" t="s">
        <v>91</v>
      </c>
      <c r="E2015" s="143" t="s">
        <v>644</v>
      </c>
      <c r="F2015" s="143" t="s">
        <v>71</v>
      </c>
      <c r="G2015" s="143" t="s">
        <v>5875</v>
      </c>
    </row>
    <row r="2016" spans="1:7" x14ac:dyDescent="0.25">
      <c r="A2016" s="141">
        <v>2015</v>
      </c>
      <c r="B2016" s="143" t="s">
        <v>11311</v>
      </c>
      <c r="C2016" s="143" t="s">
        <v>12592</v>
      </c>
      <c r="D2016" s="143" t="s">
        <v>91</v>
      </c>
      <c r="E2016" s="143" t="s">
        <v>139</v>
      </c>
      <c r="F2016" s="143" t="s">
        <v>71</v>
      </c>
      <c r="G2016" s="143" t="s">
        <v>11955</v>
      </c>
    </row>
    <row r="2017" spans="1:7" x14ac:dyDescent="0.25">
      <c r="A2017" s="141">
        <v>2016</v>
      </c>
      <c r="B2017" s="143" t="s">
        <v>7488</v>
      </c>
      <c r="C2017" s="143" t="s">
        <v>7489</v>
      </c>
      <c r="D2017" s="143" t="s">
        <v>119</v>
      </c>
      <c r="E2017" s="143" t="s">
        <v>278</v>
      </c>
      <c r="F2017" s="143" t="s">
        <v>71</v>
      </c>
      <c r="G2017" s="143" t="s">
        <v>11062</v>
      </c>
    </row>
    <row r="2018" spans="1:7" x14ac:dyDescent="0.25">
      <c r="A2018" s="141">
        <v>2017</v>
      </c>
      <c r="B2018" s="143" t="s">
        <v>1861</v>
      </c>
      <c r="C2018" s="143" t="s">
        <v>1862</v>
      </c>
      <c r="D2018" s="143" t="s">
        <v>74</v>
      </c>
      <c r="E2018" s="143" t="s">
        <v>87</v>
      </c>
      <c r="F2018" s="143" t="s">
        <v>88</v>
      </c>
      <c r="G2018" s="143" t="s">
        <v>5875</v>
      </c>
    </row>
    <row r="2019" spans="1:7" x14ac:dyDescent="0.25">
      <c r="A2019" s="141">
        <v>2018</v>
      </c>
      <c r="B2019" s="143" t="s">
        <v>11312</v>
      </c>
      <c r="C2019" s="143" t="s">
        <v>12593</v>
      </c>
      <c r="D2019" s="143" t="s">
        <v>91</v>
      </c>
      <c r="E2019" s="143" t="s">
        <v>227</v>
      </c>
      <c r="F2019" s="143" t="s">
        <v>71</v>
      </c>
      <c r="G2019" s="143" t="s">
        <v>11955</v>
      </c>
    </row>
    <row r="2020" spans="1:7" x14ac:dyDescent="0.25">
      <c r="A2020" s="141">
        <v>2019</v>
      </c>
      <c r="B2020" s="143" t="s">
        <v>1863</v>
      </c>
      <c r="C2020" s="143" t="s">
        <v>1864</v>
      </c>
      <c r="D2020" s="143" t="s">
        <v>103</v>
      </c>
      <c r="E2020" s="143" t="s">
        <v>2486</v>
      </c>
      <c r="F2020" s="143" t="s">
        <v>71</v>
      </c>
      <c r="G2020" s="143" t="s">
        <v>5875</v>
      </c>
    </row>
    <row r="2021" spans="1:7" x14ac:dyDescent="0.25">
      <c r="A2021" s="141">
        <v>2020</v>
      </c>
      <c r="B2021" s="143" t="s">
        <v>7490</v>
      </c>
      <c r="C2021" s="143" t="s">
        <v>7491</v>
      </c>
      <c r="D2021" s="143" t="s">
        <v>69</v>
      </c>
      <c r="E2021" s="143" t="s">
        <v>321</v>
      </c>
      <c r="F2021" s="143" t="s">
        <v>326</v>
      </c>
      <c r="G2021" s="143" t="s">
        <v>11062</v>
      </c>
    </row>
    <row r="2022" spans="1:7" x14ac:dyDescent="0.25">
      <c r="A2022" s="141">
        <v>2021</v>
      </c>
      <c r="B2022" s="143" t="s">
        <v>7492</v>
      </c>
      <c r="C2022" s="143" t="s">
        <v>7493</v>
      </c>
      <c r="D2022" s="143" t="s">
        <v>91</v>
      </c>
      <c r="E2022" s="143" t="s">
        <v>135</v>
      </c>
      <c r="F2022" s="143" t="s">
        <v>71</v>
      </c>
      <c r="G2022" s="143" t="s">
        <v>11062</v>
      </c>
    </row>
    <row r="2023" spans="1:7" x14ac:dyDescent="0.25">
      <c r="A2023" s="141">
        <v>2022</v>
      </c>
      <c r="B2023" s="143" t="s">
        <v>7494</v>
      </c>
      <c r="C2023" s="143" t="s">
        <v>7495</v>
      </c>
      <c r="D2023" s="143" t="s">
        <v>95</v>
      </c>
      <c r="E2023" s="143" t="s">
        <v>1396</v>
      </c>
      <c r="F2023" s="143" t="s">
        <v>71</v>
      </c>
      <c r="G2023" s="143" t="s">
        <v>11062</v>
      </c>
    </row>
    <row r="2024" spans="1:7" x14ac:dyDescent="0.25">
      <c r="A2024" s="141">
        <v>2023</v>
      </c>
      <c r="B2024" s="143" t="s">
        <v>1865</v>
      </c>
      <c r="C2024" s="143" t="s">
        <v>12594</v>
      </c>
      <c r="D2024" s="143" t="s">
        <v>95</v>
      </c>
      <c r="E2024" s="143" t="s">
        <v>281</v>
      </c>
      <c r="F2024" s="143" t="s">
        <v>124</v>
      </c>
      <c r="G2024" s="143" t="s">
        <v>5875</v>
      </c>
    </row>
    <row r="2025" spans="1:7" x14ac:dyDescent="0.25">
      <c r="A2025" s="141">
        <v>2024</v>
      </c>
      <c r="B2025" s="143" t="s">
        <v>1866</v>
      </c>
      <c r="C2025" s="143" t="s">
        <v>1867</v>
      </c>
      <c r="D2025" s="143" t="s">
        <v>91</v>
      </c>
      <c r="E2025" s="143" t="s">
        <v>181</v>
      </c>
      <c r="F2025" s="143" t="s">
        <v>71</v>
      </c>
      <c r="G2025" s="143" t="s">
        <v>5875</v>
      </c>
    </row>
    <row r="2026" spans="1:7" x14ac:dyDescent="0.25">
      <c r="A2026" s="141">
        <v>2025</v>
      </c>
      <c r="B2026" s="143" t="s">
        <v>7496</v>
      </c>
      <c r="C2026" s="143" t="s">
        <v>7497</v>
      </c>
      <c r="D2026" s="143" t="s">
        <v>74</v>
      </c>
      <c r="E2026" s="143" t="s">
        <v>317</v>
      </c>
      <c r="F2026" s="143" t="s">
        <v>71</v>
      </c>
      <c r="G2026" s="143" t="s">
        <v>11062</v>
      </c>
    </row>
    <row r="2027" spans="1:7" x14ac:dyDescent="0.25">
      <c r="A2027" s="141">
        <v>2026</v>
      </c>
      <c r="B2027" s="143" t="s">
        <v>7498</v>
      </c>
      <c r="C2027" s="143" t="s">
        <v>7499</v>
      </c>
      <c r="D2027" s="143" t="s">
        <v>69</v>
      </c>
      <c r="E2027" s="143" t="s">
        <v>3190</v>
      </c>
      <c r="F2027" s="143" t="s">
        <v>71</v>
      </c>
      <c r="G2027" s="143" t="s">
        <v>11062</v>
      </c>
    </row>
    <row r="2028" spans="1:7" x14ac:dyDescent="0.25">
      <c r="A2028" s="141">
        <v>2027</v>
      </c>
      <c r="B2028" s="143" t="s">
        <v>1868</v>
      </c>
      <c r="C2028" s="143" t="s">
        <v>1869</v>
      </c>
      <c r="D2028" s="143" t="s">
        <v>91</v>
      </c>
      <c r="E2028" s="143" t="s">
        <v>181</v>
      </c>
      <c r="F2028" s="143" t="s">
        <v>71</v>
      </c>
      <c r="G2028" s="143" t="s">
        <v>5875</v>
      </c>
    </row>
    <row r="2029" spans="1:7" x14ac:dyDescent="0.25">
      <c r="A2029" s="141">
        <v>2028</v>
      </c>
      <c r="B2029" s="143" t="s">
        <v>1870</v>
      </c>
      <c r="C2029" s="143" t="s">
        <v>1871</v>
      </c>
      <c r="D2029" s="143" t="s">
        <v>91</v>
      </c>
      <c r="E2029" s="143" t="s">
        <v>181</v>
      </c>
      <c r="F2029" s="143" t="s">
        <v>71</v>
      </c>
      <c r="G2029" s="143" t="s">
        <v>5875</v>
      </c>
    </row>
    <row r="2030" spans="1:7" x14ac:dyDescent="0.25">
      <c r="A2030" s="141">
        <v>2029</v>
      </c>
      <c r="B2030" s="143" t="s">
        <v>1872</v>
      </c>
      <c r="C2030" s="143" t="s">
        <v>12595</v>
      </c>
      <c r="D2030" s="143" t="s">
        <v>78</v>
      </c>
      <c r="E2030" s="143" t="s">
        <v>113</v>
      </c>
      <c r="F2030" s="143" t="s">
        <v>71</v>
      </c>
      <c r="G2030" s="143" t="s">
        <v>5875</v>
      </c>
    </row>
    <row r="2031" spans="1:7" x14ac:dyDescent="0.25">
      <c r="A2031" s="141">
        <v>2030</v>
      </c>
      <c r="B2031" s="143" t="s">
        <v>11313</v>
      </c>
      <c r="C2031" s="143" t="s">
        <v>11314</v>
      </c>
      <c r="D2031" s="143" t="s">
        <v>74</v>
      </c>
      <c r="E2031" s="143" t="s">
        <v>331</v>
      </c>
      <c r="F2031" s="143" t="s">
        <v>71</v>
      </c>
      <c r="G2031" s="143" t="s">
        <v>11955</v>
      </c>
    </row>
    <row r="2032" spans="1:7" x14ac:dyDescent="0.25">
      <c r="A2032" s="141">
        <v>2031</v>
      </c>
      <c r="B2032" s="143" t="s">
        <v>7500</v>
      </c>
      <c r="C2032" s="143" t="s">
        <v>7501</v>
      </c>
      <c r="D2032" s="143" t="s">
        <v>91</v>
      </c>
      <c r="E2032" s="143" t="s">
        <v>212</v>
      </c>
      <c r="F2032" s="143" t="s">
        <v>71</v>
      </c>
      <c r="G2032" s="143" t="s">
        <v>11062</v>
      </c>
    </row>
    <row r="2033" spans="1:7" x14ac:dyDescent="0.25">
      <c r="A2033" s="141">
        <v>2032</v>
      </c>
      <c r="B2033" s="143" t="s">
        <v>7502</v>
      </c>
      <c r="C2033" s="143" t="s">
        <v>7503</v>
      </c>
      <c r="D2033" s="143" t="s">
        <v>91</v>
      </c>
      <c r="E2033" s="143" t="s">
        <v>979</v>
      </c>
      <c r="F2033" s="143" t="s">
        <v>71</v>
      </c>
      <c r="G2033" s="143" t="s">
        <v>11062</v>
      </c>
    </row>
    <row r="2034" spans="1:7" x14ac:dyDescent="0.25">
      <c r="A2034" s="141">
        <v>2033</v>
      </c>
      <c r="B2034" s="143" t="s">
        <v>1873</v>
      </c>
      <c r="C2034" s="143" t="s">
        <v>1874</v>
      </c>
      <c r="D2034" s="143" t="s">
        <v>119</v>
      </c>
      <c r="E2034" s="143" t="s">
        <v>307</v>
      </c>
      <c r="F2034" s="143" t="s">
        <v>71</v>
      </c>
      <c r="G2034" s="143" t="s">
        <v>5875</v>
      </c>
    </row>
    <row r="2035" spans="1:7" x14ac:dyDescent="0.25">
      <c r="A2035" s="141">
        <v>2034</v>
      </c>
      <c r="B2035" s="143" t="s">
        <v>7504</v>
      </c>
      <c r="C2035" s="143" t="s">
        <v>7505</v>
      </c>
      <c r="D2035" s="143" t="s">
        <v>103</v>
      </c>
      <c r="E2035" s="143" t="s">
        <v>1779</v>
      </c>
      <c r="F2035" s="143" t="s">
        <v>71</v>
      </c>
      <c r="G2035" s="143" t="s">
        <v>11062</v>
      </c>
    </row>
    <row r="2036" spans="1:7" x14ac:dyDescent="0.25">
      <c r="A2036" s="141">
        <v>2035</v>
      </c>
      <c r="B2036" s="143" t="s">
        <v>7506</v>
      </c>
      <c r="C2036" s="143" t="s">
        <v>7507</v>
      </c>
      <c r="D2036" s="143" t="s">
        <v>69</v>
      </c>
      <c r="E2036" s="143" t="s">
        <v>477</v>
      </c>
      <c r="F2036" s="143" t="s">
        <v>71</v>
      </c>
      <c r="G2036" s="143" t="s">
        <v>11062</v>
      </c>
    </row>
    <row r="2037" spans="1:7" x14ac:dyDescent="0.25">
      <c r="A2037" s="141">
        <v>2036</v>
      </c>
      <c r="B2037" s="143" t="s">
        <v>1875</v>
      </c>
      <c r="C2037" s="143" t="s">
        <v>1876</v>
      </c>
      <c r="D2037" s="143" t="s">
        <v>91</v>
      </c>
      <c r="E2037" s="143" t="s">
        <v>139</v>
      </c>
      <c r="F2037" s="143" t="s">
        <v>71</v>
      </c>
      <c r="G2037" s="143" t="s">
        <v>5875</v>
      </c>
    </row>
    <row r="2038" spans="1:7" x14ac:dyDescent="0.25">
      <c r="A2038" s="141">
        <v>2037</v>
      </c>
      <c r="B2038" s="143" t="s">
        <v>1877</v>
      </c>
      <c r="C2038" s="143" t="s">
        <v>1878</v>
      </c>
      <c r="D2038" s="143" t="s">
        <v>69</v>
      </c>
      <c r="E2038" s="143" t="s">
        <v>70</v>
      </c>
      <c r="F2038" s="143" t="s">
        <v>71</v>
      </c>
      <c r="G2038" s="143" t="s">
        <v>5875</v>
      </c>
    </row>
    <row r="2039" spans="1:7" x14ac:dyDescent="0.25">
      <c r="A2039" s="141">
        <v>2038</v>
      </c>
      <c r="B2039" s="143" t="s">
        <v>7508</v>
      </c>
      <c r="C2039" s="143" t="s">
        <v>7509</v>
      </c>
      <c r="D2039" s="143" t="s">
        <v>78</v>
      </c>
      <c r="E2039" s="143" t="s">
        <v>312</v>
      </c>
      <c r="F2039" s="143" t="s">
        <v>366</v>
      </c>
      <c r="G2039" s="143" t="s">
        <v>11062</v>
      </c>
    </row>
    <row r="2040" spans="1:7" x14ac:dyDescent="0.25">
      <c r="A2040" s="141">
        <v>2039</v>
      </c>
      <c r="B2040" s="143" t="s">
        <v>7510</v>
      </c>
      <c r="C2040" s="143" t="s">
        <v>7511</v>
      </c>
      <c r="D2040" s="143" t="s">
        <v>91</v>
      </c>
      <c r="E2040" s="143" t="s">
        <v>135</v>
      </c>
      <c r="F2040" s="143" t="s">
        <v>242</v>
      </c>
      <c r="G2040" s="143" t="s">
        <v>11062</v>
      </c>
    </row>
    <row r="2041" spans="1:7" x14ac:dyDescent="0.25">
      <c r="A2041" s="141">
        <v>2040</v>
      </c>
      <c r="B2041" s="143" t="s">
        <v>1879</v>
      </c>
      <c r="C2041" s="143" t="s">
        <v>1880</v>
      </c>
      <c r="D2041" s="143" t="s">
        <v>78</v>
      </c>
      <c r="E2041" s="143" t="s">
        <v>796</v>
      </c>
      <c r="F2041" s="143" t="s">
        <v>71</v>
      </c>
      <c r="G2041" s="143" t="s">
        <v>5875</v>
      </c>
    </row>
    <row r="2042" spans="1:7" x14ac:dyDescent="0.25">
      <c r="A2042" s="141">
        <v>2041</v>
      </c>
      <c r="B2042" s="143" t="s">
        <v>7512</v>
      </c>
      <c r="C2042" s="143" t="s">
        <v>7513</v>
      </c>
      <c r="D2042" s="143" t="s">
        <v>69</v>
      </c>
      <c r="E2042" s="143" t="s">
        <v>7100</v>
      </c>
      <c r="F2042" s="143" t="s">
        <v>71</v>
      </c>
      <c r="G2042" s="143" t="s">
        <v>11062</v>
      </c>
    </row>
    <row r="2043" spans="1:7" x14ac:dyDescent="0.25">
      <c r="A2043" s="141">
        <v>2042</v>
      </c>
      <c r="B2043" s="143" t="s">
        <v>7514</v>
      </c>
      <c r="C2043" s="143" t="s">
        <v>7515</v>
      </c>
      <c r="D2043" s="143" t="s">
        <v>69</v>
      </c>
      <c r="E2043" s="143" t="s">
        <v>402</v>
      </c>
      <c r="F2043" s="143" t="s">
        <v>71</v>
      </c>
      <c r="G2043" s="143" t="s">
        <v>11062</v>
      </c>
    </row>
    <row r="2044" spans="1:7" x14ac:dyDescent="0.25">
      <c r="A2044" s="141">
        <v>2043</v>
      </c>
      <c r="B2044" s="143" t="s">
        <v>1881</v>
      </c>
      <c r="C2044" s="143" t="s">
        <v>1882</v>
      </c>
      <c r="D2044" s="143" t="s">
        <v>95</v>
      </c>
      <c r="E2044" s="143" t="s">
        <v>281</v>
      </c>
      <c r="F2044" s="143" t="s">
        <v>71</v>
      </c>
      <c r="G2044" s="143" t="s">
        <v>5875</v>
      </c>
    </row>
    <row r="2045" spans="1:7" x14ac:dyDescent="0.25">
      <c r="A2045" s="141">
        <v>2044</v>
      </c>
      <c r="B2045" s="143" t="s">
        <v>7516</v>
      </c>
      <c r="C2045" s="143" t="s">
        <v>7517</v>
      </c>
      <c r="D2045" s="143" t="s">
        <v>78</v>
      </c>
      <c r="E2045" s="143" t="s">
        <v>151</v>
      </c>
      <c r="F2045" s="143" t="s">
        <v>71</v>
      </c>
      <c r="G2045" s="143" t="s">
        <v>11062</v>
      </c>
    </row>
    <row r="2046" spans="1:7" x14ac:dyDescent="0.25">
      <c r="A2046" s="141">
        <v>2045</v>
      </c>
      <c r="B2046" s="143" t="s">
        <v>7518</v>
      </c>
      <c r="C2046" s="143" t="s">
        <v>7519</v>
      </c>
      <c r="D2046" s="143" t="s">
        <v>95</v>
      </c>
      <c r="E2046" s="143" t="s">
        <v>281</v>
      </c>
      <c r="F2046" s="143" t="s">
        <v>841</v>
      </c>
      <c r="G2046" s="143" t="s">
        <v>11062</v>
      </c>
    </row>
    <row r="2047" spans="1:7" x14ac:dyDescent="0.25">
      <c r="A2047" s="141">
        <v>2046</v>
      </c>
      <c r="B2047" s="143" t="s">
        <v>7520</v>
      </c>
      <c r="C2047" s="143" t="s">
        <v>7521</v>
      </c>
      <c r="D2047" s="143" t="s">
        <v>119</v>
      </c>
      <c r="E2047" s="143" t="s">
        <v>1245</v>
      </c>
      <c r="F2047" s="143" t="s">
        <v>71</v>
      </c>
      <c r="G2047" s="143" t="s">
        <v>11062</v>
      </c>
    </row>
    <row r="2048" spans="1:7" x14ac:dyDescent="0.25">
      <c r="A2048" s="141">
        <v>2047</v>
      </c>
      <c r="B2048" s="143" t="s">
        <v>11315</v>
      </c>
      <c r="C2048" s="143" t="s">
        <v>11316</v>
      </c>
      <c r="D2048" s="143" t="s">
        <v>69</v>
      </c>
      <c r="E2048" s="143" t="s">
        <v>402</v>
      </c>
      <c r="F2048" s="143" t="s">
        <v>71</v>
      </c>
      <c r="G2048" s="143" t="s">
        <v>11955</v>
      </c>
    </row>
    <row r="2049" spans="1:7" x14ac:dyDescent="0.25">
      <c r="A2049" s="141">
        <v>2048</v>
      </c>
      <c r="B2049" s="143" t="s">
        <v>1883</v>
      </c>
      <c r="C2049" s="143" t="s">
        <v>1884</v>
      </c>
      <c r="D2049" s="143" t="s">
        <v>91</v>
      </c>
      <c r="E2049" s="143" t="s">
        <v>181</v>
      </c>
      <c r="F2049" s="143" t="s">
        <v>71</v>
      </c>
      <c r="G2049" s="143" t="s">
        <v>5875</v>
      </c>
    </row>
    <row r="2050" spans="1:7" x14ac:dyDescent="0.25">
      <c r="A2050" s="141">
        <v>2049</v>
      </c>
      <c r="B2050" s="143" t="s">
        <v>7522</v>
      </c>
      <c r="C2050" s="143" t="s">
        <v>7523</v>
      </c>
      <c r="D2050" s="143" t="s">
        <v>78</v>
      </c>
      <c r="E2050" s="143" t="s">
        <v>154</v>
      </c>
      <c r="F2050" s="143" t="s">
        <v>71</v>
      </c>
      <c r="G2050" s="143" t="s">
        <v>11062</v>
      </c>
    </row>
    <row r="2051" spans="1:7" x14ac:dyDescent="0.25">
      <c r="A2051" s="141">
        <v>2050</v>
      </c>
      <c r="B2051" s="143" t="s">
        <v>1885</v>
      </c>
      <c r="C2051" s="143" t="s">
        <v>1886</v>
      </c>
      <c r="D2051" s="143" t="s">
        <v>91</v>
      </c>
      <c r="E2051" s="143" t="s">
        <v>132</v>
      </c>
      <c r="F2051" s="143" t="s">
        <v>71</v>
      </c>
      <c r="G2051" s="143" t="s">
        <v>5875</v>
      </c>
    </row>
    <row r="2052" spans="1:7" x14ac:dyDescent="0.25">
      <c r="A2052" s="141">
        <v>2051</v>
      </c>
      <c r="B2052" s="143" t="s">
        <v>7524</v>
      </c>
      <c r="C2052" s="143" t="s">
        <v>7525</v>
      </c>
      <c r="D2052" s="143" t="s">
        <v>91</v>
      </c>
      <c r="E2052" s="143" t="s">
        <v>212</v>
      </c>
      <c r="F2052" s="143" t="s">
        <v>71</v>
      </c>
      <c r="G2052" s="143" t="s">
        <v>11062</v>
      </c>
    </row>
    <row r="2053" spans="1:7" x14ac:dyDescent="0.25">
      <c r="A2053" s="141">
        <v>2052</v>
      </c>
      <c r="B2053" s="143" t="s">
        <v>12596</v>
      </c>
      <c r="C2053" s="143" t="s">
        <v>12597</v>
      </c>
      <c r="D2053" s="143" t="s">
        <v>91</v>
      </c>
      <c r="E2053" s="143" t="s">
        <v>308</v>
      </c>
      <c r="F2053" s="143" t="s">
        <v>71</v>
      </c>
      <c r="G2053" s="143" t="s">
        <v>11062</v>
      </c>
    </row>
    <row r="2054" spans="1:7" x14ac:dyDescent="0.25">
      <c r="A2054" s="141">
        <v>2053</v>
      </c>
      <c r="B2054" s="143" t="s">
        <v>1887</v>
      </c>
      <c r="C2054" s="143" t="s">
        <v>12598</v>
      </c>
      <c r="D2054" s="143" t="s">
        <v>74</v>
      </c>
      <c r="E2054" s="143" t="s">
        <v>87</v>
      </c>
      <c r="F2054" s="143" t="s">
        <v>533</v>
      </c>
      <c r="G2054" s="143" t="s">
        <v>5875</v>
      </c>
    </row>
    <row r="2055" spans="1:7" x14ac:dyDescent="0.25">
      <c r="A2055" s="141">
        <v>2054</v>
      </c>
      <c r="B2055" s="143" t="s">
        <v>7526</v>
      </c>
      <c r="C2055" s="143" t="s">
        <v>7527</v>
      </c>
      <c r="D2055" s="143" t="s">
        <v>103</v>
      </c>
      <c r="E2055" s="143" t="s">
        <v>2486</v>
      </c>
      <c r="F2055" s="143" t="s">
        <v>71</v>
      </c>
      <c r="G2055" s="143" t="s">
        <v>11062</v>
      </c>
    </row>
    <row r="2056" spans="1:7" x14ac:dyDescent="0.25">
      <c r="A2056" s="141">
        <v>2055</v>
      </c>
      <c r="B2056" s="143" t="s">
        <v>1888</v>
      </c>
      <c r="C2056" s="143" t="s">
        <v>1889</v>
      </c>
      <c r="D2056" s="143" t="s">
        <v>91</v>
      </c>
      <c r="E2056" s="143" t="s">
        <v>227</v>
      </c>
      <c r="F2056" s="143" t="s">
        <v>71</v>
      </c>
      <c r="G2056" s="143" t="s">
        <v>5875</v>
      </c>
    </row>
    <row r="2057" spans="1:7" x14ac:dyDescent="0.25">
      <c r="A2057" s="141">
        <v>2056</v>
      </c>
      <c r="B2057" s="143" t="s">
        <v>1890</v>
      </c>
      <c r="C2057" s="143" t="s">
        <v>1891</v>
      </c>
      <c r="D2057" s="143" t="s">
        <v>74</v>
      </c>
      <c r="E2057" s="143" t="s">
        <v>405</v>
      </c>
      <c r="F2057" s="143" t="s">
        <v>71</v>
      </c>
      <c r="G2057" s="143" t="s">
        <v>5875</v>
      </c>
    </row>
    <row r="2058" spans="1:7" x14ac:dyDescent="0.25">
      <c r="A2058" s="141">
        <v>2057</v>
      </c>
      <c r="B2058" s="143" t="s">
        <v>11317</v>
      </c>
      <c r="C2058" s="143" t="s">
        <v>12599</v>
      </c>
      <c r="D2058" s="143" t="s">
        <v>91</v>
      </c>
      <c r="E2058" s="143" t="s">
        <v>227</v>
      </c>
      <c r="F2058" s="143" t="s">
        <v>71</v>
      </c>
      <c r="G2058" s="143" t="s">
        <v>11955</v>
      </c>
    </row>
    <row r="2059" spans="1:7" x14ac:dyDescent="0.25">
      <c r="A2059" s="141">
        <v>2058</v>
      </c>
      <c r="B2059" s="143" t="s">
        <v>7528</v>
      </c>
      <c r="C2059" s="143" t="s">
        <v>7529</v>
      </c>
      <c r="D2059" s="143" t="s">
        <v>91</v>
      </c>
      <c r="E2059" s="143" t="s">
        <v>3051</v>
      </c>
      <c r="F2059" s="143" t="s">
        <v>71</v>
      </c>
      <c r="G2059" s="143" t="s">
        <v>11062</v>
      </c>
    </row>
    <row r="2060" spans="1:7" x14ac:dyDescent="0.25">
      <c r="A2060" s="141">
        <v>2059</v>
      </c>
      <c r="B2060" s="143" t="s">
        <v>1892</v>
      </c>
      <c r="C2060" s="143" t="s">
        <v>1893</v>
      </c>
      <c r="D2060" s="143" t="s">
        <v>91</v>
      </c>
      <c r="E2060" s="143" t="s">
        <v>393</v>
      </c>
      <c r="F2060" s="143" t="s">
        <v>71</v>
      </c>
      <c r="G2060" s="143" t="s">
        <v>5875</v>
      </c>
    </row>
    <row r="2061" spans="1:7" x14ac:dyDescent="0.25">
      <c r="A2061" s="141">
        <v>2060</v>
      </c>
      <c r="B2061" s="143" t="s">
        <v>1894</v>
      </c>
      <c r="C2061" s="143" t="s">
        <v>1895</v>
      </c>
      <c r="D2061" s="143" t="s">
        <v>103</v>
      </c>
      <c r="E2061" s="143" t="s">
        <v>525</v>
      </c>
      <c r="F2061" s="143" t="s">
        <v>71</v>
      </c>
      <c r="G2061" s="143" t="s">
        <v>5875</v>
      </c>
    </row>
    <row r="2062" spans="1:7" x14ac:dyDescent="0.25">
      <c r="A2062" s="141">
        <v>2061</v>
      </c>
      <c r="B2062" s="143" t="s">
        <v>1896</v>
      </c>
      <c r="C2062" s="143" t="s">
        <v>12600</v>
      </c>
      <c r="D2062" s="143" t="s">
        <v>91</v>
      </c>
      <c r="E2062" s="143" t="s">
        <v>227</v>
      </c>
      <c r="F2062" s="143" t="s">
        <v>71</v>
      </c>
      <c r="G2062" s="143" t="s">
        <v>5875</v>
      </c>
    </row>
    <row r="2063" spans="1:7" x14ac:dyDescent="0.25">
      <c r="A2063" s="141">
        <v>2062</v>
      </c>
      <c r="B2063" s="143" t="s">
        <v>1897</v>
      </c>
      <c r="C2063" s="143" t="s">
        <v>1898</v>
      </c>
      <c r="D2063" s="143" t="s">
        <v>78</v>
      </c>
      <c r="E2063" s="143" t="s">
        <v>1099</v>
      </c>
      <c r="F2063" s="143" t="s">
        <v>71</v>
      </c>
      <c r="G2063" s="143" t="s">
        <v>5875</v>
      </c>
    </row>
    <row r="2064" spans="1:7" x14ac:dyDescent="0.25">
      <c r="A2064" s="141">
        <v>2063</v>
      </c>
      <c r="B2064" s="143" t="s">
        <v>1899</v>
      </c>
      <c r="C2064" s="143" t="s">
        <v>1900</v>
      </c>
      <c r="D2064" s="143" t="s">
        <v>95</v>
      </c>
      <c r="E2064" s="143" t="s">
        <v>96</v>
      </c>
      <c r="F2064" s="143" t="s">
        <v>71</v>
      </c>
      <c r="G2064" s="143" t="s">
        <v>5875</v>
      </c>
    </row>
    <row r="2065" spans="1:7" x14ac:dyDescent="0.25">
      <c r="A2065" s="141">
        <v>2064</v>
      </c>
      <c r="B2065" s="143" t="s">
        <v>1901</v>
      </c>
      <c r="C2065" s="143" t="s">
        <v>1902</v>
      </c>
      <c r="D2065" s="143" t="s">
        <v>91</v>
      </c>
      <c r="E2065" s="143" t="s">
        <v>393</v>
      </c>
      <c r="F2065" s="143" t="s">
        <v>71</v>
      </c>
      <c r="G2065" s="143" t="s">
        <v>5875</v>
      </c>
    </row>
    <row r="2066" spans="1:7" x14ac:dyDescent="0.25">
      <c r="A2066" s="141">
        <v>2065</v>
      </c>
      <c r="B2066" s="143" t="s">
        <v>1903</v>
      </c>
      <c r="C2066" s="143" t="s">
        <v>1904</v>
      </c>
      <c r="D2066" s="143" t="s">
        <v>74</v>
      </c>
      <c r="E2066" s="143" t="s">
        <v>405</v>
      </c>
      <c r="F2066" s="143" t="s">
        <v>71</v>
      </c>
      <c r="G2066" s="143" t="s">
        <v>5875</v>
      </c>
    </row>
    <row r="2067" spans="1:7" x14ac:dyDescent="0.25">
      <c r="A2067" s="141">
        <v>2066</v>
      </c>
      <c r="B2067" s="143" t="s">
        <v>1905</v>
      </c>
      <c r="C2067" s="143" t="s">
        <v>1906</v>
      </c>
      <c r="D2067" s="143" t="s">
        <v>188</v>
      </c>
      <c r="E2067" s="143" t="s">
        <v>202</v>
      </c>
      <c r="F2067" s="143" t="s">
        <v>71</v>
      </c>
      <c r="G2067" s="143" t="s">
        <v>5875</v>
      </c>
    </row>
    <row r="2068" spans="1:7" x14ac:dyDescent="0.25">
      <c r="A2068" s="141">
        <v>2067</v>
      </c>
      <c r="B2068" s="143" t="s">
        <v>7530</v>
      </c>
      <c r="C2068" s="143" t="s">
        <v>7531</v>
      </c>
      <c r="D2068" s="143" t="s">
        <v>119</v>
      </c>
      <c r="E2068" s="143" t="s">
        <v>1245</v>
      </c>
      <c r="F2068" s="143" t="s">
        <v>71</v>
      </c>
      <c r="G2068" s="143" t="s">
        <v>11062</v>
      </c>
    </row>
    <row r="2069" spans="1:7" x14ac:dyDescent="0.25">
      <c r="A2069" s="141">
        <v>2068</v>
      </c>
      <c r="B2069" s="143" t="s">
        <v>1907</v>
      </c>
      <c r="C2069" s="143" t="s">
        <v>1908</v>
      </c>
      <c r="D2069" s="143" t="s">
        <v>91</v>
      </c>
      <c r="E2069" s="143" t="s">
        <v>227</v>
      </c>
      <c r="F2069" s="143" t="s">
        <v>71</v>
      </c>
      <c r="G2069" s="143" t="s">
        <v>5875</v>
      </c>
    </row>
    <row r="2070" spans="1:7" x14ac:dyDescent="0.25">
      <c r="A2070" s="141">
        <v>2069</v>
      </c>
      <c r="B2070" s="143" t="s">
        <v>1909</v>
      </c>
      <c r="C2070" s="143" t="s">
        <v>1910</v>
      </c>
      <c r="D2070" s="143" t="s">
        <v>91</v>
      </c>
      <c r="E2070" s="143" t="s">
        <v>393</v>
      </c>
      <c r="F2070" s="143" t="s">
        <v>71</v>
      </c>
      <c r="G2070" s="143" t="s">
        <v>5875</v>
      </c>
    </row>
    <row r="2071" spans="1:7" x14ac:dyDescent="0.25">
      <c r="A2071" s="141">
        <v>2070</v>
      </c>
      <c r="B2071" s="143" t="s">
        <v>1911</v>
      </c>
      <c r="C2071" s="143" t="s">
        <v>12601</v>
      </c>
      <c r="D2071" s="143" t="s">
        <v>91</v>
      </c>
      <c r="E2071" s="143" t="s">
        <v>227</v>
      </c>
      <c r="F2071" s="143" t="s">
        <v>71</v>
      </c>
      <c r="G2071" s="143" t="s">
        <v>5875</v>
      </c>
    </row>
    <row r="2072" spans="1:7" x14ac:dyDescent="0.25">
      <c r="A2072" s="141">
        <v>2071</v>
      </c>
      <c r="B2072" s="143" t="s">
        <v>1912</v>
      </c>
      <c r="C2072" s="143" t="s">
        <v>1913</v>
      </c>
      <c r="D2072" s="143" t="s">
        <v>91</v>
      </c>
      <c r="E2072" s="143" t="s">
        <v>181</v>
      </c>
      <c r="F2072" s="143" t="s">
        <v>71</v>
      </c>
      <c r="G2072" s="143" t="s">
        <v>5875</v>
      </c>
    </row>
    <row r="2073" spans="1:7" x14ac:dyDescent="0.25">
      <c r="A2073" s="141">
        <v>2072</v>
      </c>
      <c r="B2073" s="143" t="s">
        <v>12602</v>
      </c>
      <c r="C2073" s="143" t="s">
        <v>12603</v>
      </c>
      <c r="D2073" s="143" t="s">
        <v>91</v>
      </c>
      <c r="E2073" s="143" t="s">
        <v>181</v>
      </c>
      <c r="F2073" s="143" t="s">
        <v>71</v>
      </c>
      <c r="G2073" s="143" t="s">
        <v>11062</v>
      </c>
    </row>
    <row r="2074" spans="1:7" x14ac:dyDescent="0.25">
      <c r="A2074" s="141">
        <v>2073</v>
      </c>
      <c r="B2074" s="143" t="s">
        <v>1914</v>
      </c>
      <c r="C2074" s="143" t="s">
        <v>12604</v>
      </c>
      <c r="D2074" s="143" t="s">
        <v>91</v>
      </c>
      <c r="E2074" s="143" t="s">
        <v>181</v>
      </c>
      <c r="F2074" s="143" t="s">
        <v>71</v>
      </c>
      <c r="G2074" s="143" t="s">
        <v>5875</v>
      </c>
    </row>
    <row r="2075" spans="1:7" x14ac:dyDescent="0.25">
      <c r="A2075" s="141">
        <v>2074</v>
      </c>
      <c r="B2075" s="143" t="s">
        <v>1915</v>
      </c>
      <c r="C2075" s="143" t="s">
        <v>12605</v>
      </c>
      <c r="D2075" s="143" t="s">
        <v>91</v>
      </c>
      <c r="E2075" s="143" t="s">
        <v>181</v>
      </c>
      <c r="F2075" s="143" t="s">
        <v>71</v>
      </c>
      <c r="G2075" s="143" t="s">
        <v>5875</v>
      </c>
    </row>
    <row r="2076" spans="1:7" x14ac:dyDescent="0.25">
      <c r="A2076" s="141">
        <v>2075</v>
      </c>
      <c r="B2076" s="143" t="s">
        <v>7532</v>
      </c>
      <c r="C2076" s="143" t="s">
        <v>7533</v>
      </c>
      <c r="D2076" s="143" t="s">
        <v>119</v>
      </c>
      <c r="E2076" s="143" t="s">
        <v>371</v>
      </c>
      <c r="F2076" s="143" t="s">
        <v>192</v>
      </c>
      <c r="G2076" s="143" t="s">
        <v>11062</v>
      </c>
    </row>
    <row r="2077" spans="1:7" x14ac:dyDescent="0.25">
      <c r="A2077" s="141">
        <v>2076</v>
      </c>
      <c r="B2077" s="143" t="s">
        <v>12606</v>
      </c>
      <c r="C2077" s="143" t="s">
        <v>12607</v>
      </c>
      <c r="D2077" s="143" t="s">
        <v>91</v>
      </c>
      <c r="E2077" s="143" t="s">
        <v>181</v>
      </c>
      <c r="F2077" s="143" t="s">
        <v>71</v>
      </c>
      <c r="G2077" s="143" t="s">
        <v>5875</v>
      </c>
    </row>
    <row r="2078" spans="1:7" x14ac:dyDescent="0.25">
      <c r="A2078" s="141">
        <v>2077</v>
      </c>
      <c r="B2078" s="143" t="s">
        <v>1916</v>
      </c>
      <c r="C2078" s="143" t="s">
        <v>1917</v>
      </c>
      <c r="D2078" s="143" t="s">
        <v>91</v>
      </c>
      <c r="E2078" s="143" t="s">
        <v>92</v>
      </c>
      <c r="F2078" s="143" t="s">
        <v>71</v>
      </c>
      <c r="G2078" s="143" t="s">
        <v>5875</v>
      </c>
    </row>
    <row r="2079" spans="1:7" x14ac:dyDescent="0.25">
      <c r="A2079" s="141">
        <v>2078</v>
      </c>
      <c r="B2079" s="143" t="s">
        <v>7534</v>
      </c>
      <c r="C2079" s="143" t="s">
        <v>7535</v>
      </c>
      <c r="D2079" s="143" t="s">
        <v>91</v>
      </c>
      <c r="E2079" s="143" t="s">
        <v>979</v>
      </c>
      <c r="F2079" s="143" t="s">
        <v>71</v>
      </c>
      <c r="G2079" s="143" t="s">
        <v>11062</v>
      </c>
    </row>
    <row r="2080" spans="1:7" x14ac:dyDescent="0.25">
      <c r="A2080" s="141">
        <v>2079</v>
      </c>
      <c r="B2080" s="143" t="s">
        <v>7536</v>
      </c>
      <c r="C2080" s="143" t="s">
        <v>7537</v>
      </c>
      <c r="D2080" s="143" t="s">
        <v>91</v>
      </c>
      <c r="E2080" s="143" t="s">
        <v>903</v>
      </c>
      <c r="F2080" s="143" t="s">
        <v>71</v>
      </c>
      <c r="G2080" s="143" t="s">
        <v>11062</v>
      </c>
    </row>
    <row r="2081" spans="1:7" x14ac:dyDescent="0.25">
      <c r="A2081" s="141">
        <v>2080</v>
      </c>
      <c r="B2081" s="143" t="s">
        <v>1918</v>
      </c>
      <c r="C2081" s="143" t="s">
        <v>1919</v>
      </c>
      <c r="D2081" s="143" t="s">
        <v>78</v>
      </c>
      <c r="E2081" s="143" t="s">
        <v>736</v>
      </c>
      <c r="F2081" s="143" t="s">
        <v>71</v>
      </c>
      <c r="G2081" s="143" t="s">
        <v>5875</v>
      </c>
    </row>
    <row r="2082" spans="1:7" x14ac:dyDescent="0.25">
      <c r="A2082" s="141">
        <v>2081</v>
      </c>
      <c r="B2082" s="143" t="s">
        <v>7538</v>
      </c>
      <c r="C2082" s="143" t="s">
        <v>7539</v>
      </c>
      <c r="D2082" s="143" t="s">
        <v>74</v>
      </c>
      <c r="E2082" s="143" t="s">
        <v>87</v>
      </c>
      <c r="F2082" s="143" t="s">
        <v>71</v>
      </c>
      <c r="G2082" s="143" t="s">
        <v>11062</v>
      </c>
    </row>
    <row r="2083" spans="1:7" x14ac:dyDescent="0.25">
      <c r="A2083" s="141">
        <v>2082</v>
      </c>
      <c r="B2083" s="143" t="s">
        <v>1920</v>
      </c>
      <c r="C2083" s="143" t="s">
        <v>1921</v>
      </c>
      <c r="D2083" s="143" t="s">
        <v>91</v>
      </c>
      <c r="E2083" s="143" t="s">
        <v>139</v>
      </c>
      <c r="F2083" s="143" t="s">
        <v>71</v>
      </c>
      <c r="G2083" s="143" t="s">
        <v>5875</v>
      </c>
    </row>
    <row r="2084" spans="1:7" x14ac:dyDescent="0.25">
      <c r="A2084" s="141">
        <v>2083</v>
      </c>
      <c r="B2084" s="143" t="s">
        <v>1922</v>
      </c>
      <c r="C2084" s="143" t="s">
        <v>1923</v>
      </c>
      <c r="D2084" s="143" t="s">
        <v>91</v>
      </c>
      <c r="E2084" s="143" t="s">
        <v>139</v>
      </c>
      <c r="F2084" s="143" t="s">
        <v>71</v>
      </c>
      <c r="G2084" s="143" t="s">
        <v>5875</v>
      </c>
    </row>
    <row r="2085" spans="1:7" x14ac:dyDescent="0.25">
      <c r="A2085" s="141">
        <v>2084</v>
      </c>
      <c r="B2085" s="143" t="s">
        <v>12608</v>
      </c>
      <c r="C2085" s="143" t="s">
        <v>12609</v>
      </c>
      <c r="D2085" s="143" t="s">
        <v>78</v>
      </c>
      <c r="E2085" s="143" t="s">
        <v>1802</v>
      </c>
      <c r="F2085" s="143" t="s">
        <v>71</v>
      </c>
      <c r="G2085" s="143" t="s">
        <v>11955</v>
      </c>
    </row>
    <row r="2086" spans="1:7" x14ac:dyDescent="0.25">
      <c r="A2086" s="141">
        <v>2085</v>
      </c>
      <c r="B2086" s="143" t="s">
        <v>11318</v>
      </c>
      <c r="C2086" s="143" t="s">
        <v>11319</v>
      </c>
      <c r="D2086" s="143" t="s">
        <v>91</v>
      </c>
      <c r="E2086" s="143" t="s">
        <v>139</v>
      </c>
      <c r="F2086" s="143" t="s">
        <v>71</v>
      </c>
      <c r="G2086" s="143" t="s">
        <v>11955</v>
      </c>
    </row>
    <row r="2087" spans="1:7" x14ac:dyDescent="0.25">
      <c r="A2087" s="141">
        <v>2086</v>
      </c>
      <c r="B2087" s="143" t="s">
        <v>11320</v>
      </c>
      <c r="C2087" s="143" t="s">
        <v>11321</v>
      </c>
      <c r="D2087" s="143" t="s">
        <v>103</v>
      </c>
      <c r="E2087" s="143" t="s">
        <v>1231</v>
      </c>
      <c r="F2087" s="143" t="s">
        <v>71</v>
      </c>
      <c r="G2087" s="143" t="s">
        <v>11955</v>
      </c>
    </row>
    <row r="2088" spans="1:7" x14ac:dyDescent="0.25">
      <c r="A2088" s="141">
        <v>2087</v>
      </c>
      <c r="B2088" s="143" t="s">
        <v>11322</v>
      </c>
      <c r="C2088" s="143" t="s">
        <v>12610</v>
      </c>
      <c r="D2088" s="143" t="s">
        <v>91</v>
      </c>
      <c r="E2088" s="143" t="s">
        <v>139</v>
      </c>
      <c r="F2088" s="143" t="s">
        <v>71</v>
      </c>
      <c r="G2088" s="143" t="s">
        <v>11955</v>
      </c>
    </row>
    <row r="2089" spans="1:7" x14ac:dyDescent="0.25">
      <c r="A2089" s="141">
        <v>2088</v>
      </c>
      <c r="B2089" s="143" t="s">
        <v>1924</v>
      </c>
      <c r="C2089" s="143" t="s">
        <v>1925</v>
      </c>
      <c r="D2089" s="143" t="s">
        <v>91</v>
      </c>
      <c r="E2089" s="143" t="s">
        <v>139</v>
      </c>
      <c r="F2089" s="143" t="s">
        <v>71</v>
      </c>
      <c r="G2089" s="143" t="s">
        <v>5875</v>
      </c>
    </row>
    <row r="2090" spans="1:7" x14ac:dyDescent="0.25">
      <c r="A2090" s="141">
        <v>2089</v>
      </c>
      <c r="B2090" s="143" t="s">
        <v>11323</v>
      </c>
      <c r="C2090" s="143" t="s">
        <v>11324</v>
      </c>
      <c r="D2090" s="143" t="s">
        <v>91</v>
      </c>
      <c r="E2090" s="143" t="s">
        <v>139</v>
      </c>
      <c r="F2090" s="143" t="s">
        <v>71</v>
      </c>
      <c r="G2090" s="143" t="s">
        <v>11955</v>
      </c>
    </row>
    <row r="2091" spans="1:7" x14ac:dyDescent="0.25">
      <c r="A2091" s="141">
        <v>2090</v>
      </c>
      <c r="B2091" s="143" t="s">
        <v>7540</v>
      </c>
      <c r="C2091" s="143" t="s">
        <v>7541</v>
      </c>
      <c r="D2091" s="143" t="s">
        <v>69</v>
      </c>
      <c r="E2091" s="143" t="s">
        <v>5349</v>
      </c>
      <c r="F2091" s="143" t="s">
        <v>71</v>
      </c>
      <c r="G2091" s="143" t="s">
        <v>11062</v>
      </c>
    </row>
    <row r="2092" spans="1:7" x14ac:dyDescent="0.25">
      <c r="A2092" s="141">
        <v>2091</v>
      </c>
      <c r="B2092" s="143" t="s">
        <v>11325</v>
      </c>
      <c r="C2092" s="143" t="s">
        <v>11326</v>
      </c>
      <c r="D2092" s="143" t="s">
        <v>91</v>
      </c>
      <c r="E2092" s="143" t="s">
        <v>139</v>
      </c>
      <c r="F2092" s="143" t="s">
        <v>71</v>
      </c>
      <c r="G2092" s="143" t="s">
        <v>11955</v>
      </c>
    </row>
    <row r="2093" spans="1:7" x14ac:dyDescent="0.25">
      <c r="A2093" s="141">
        <v>2092</v>
      </c>
      <c r="B2093" s="143" t="s">
        <v>1926</v>
      </c>
      <c r="C2093" s="143" t="s">
        <v>1927</v>
      </c>
      <c r="D2093" s="143" t="s">
        <v>91</v>
      </c>
      <c r="E2093" s="143" t="s">
        <v>92</v>
      </c>
      <c r="F2093" s="143" t="s">
        <v>71</v>
      </c>
      <c r="G2093" s="143" t="s">
        <v>5875</v>
      </c>
    </row>
    <row r="2094" spans="1:7" x14ac:dyDescent="0.25">
      <c r="A2094" s="141">
        <v>2093</v>
      </c>
      <c r="B2094" s="143" t="s">
        <v>1928</v>
      </c>
      <c r="C2094" s="143" t="s">
        <v>1929</v>
      </c>
      <c r="D2094" s="143" t="s">
        <v>91</v>
      </c>
      <c r="E2094" s="143" t="s">
        <v>227</v>
      </c>
      <c r="F2094" s="143" t="s">
        <v>71</v>
      </c>
      <c r="G2094" s="143" t="s">
        <v>5875</v>
      </c>
    </row>
    <row r="2095" spans="1:7" x14ac:dyDescent="0.25">
      <c r="A2095" s="141">
        <v>2094</v>
      </c>
      <c r="B2095" s="143" t="s">
        <v>11327</v>
      </c>
      <c r="C2095" s="143" t="s">
        <v>11328</v>
      </c>
      <c r="D2095" s="143" t="s">
        <v>91</v>
      </c>
      <c r="E2095" s="143" t="s">
        <v>139</v>
      </c>
      <c r="F2095" s="143" t="s">
        <v>71</v>
      </c>
      <c r="G2095" s="143" t="s">
        <v>11955</v>
      </c>
    </row>
    <row r="2096" spans="1:7" x14ac:dyDescent="0.25">
      <c r="A2096" s="141">
        <v>2095</v>
      </c>
      <c r="B2096" s="143" t="s">
        <v>1930</v>
      </c>
      <c r="C2096" s="143" t="s">
        <v>1931</v>
      </c>
      <c r="D2096" s="143" t="s">
        <v>91</v>
      </c>
      <c r="E2096" s="143" t="s">
        <v>181</v>
      </c>
      <c r="F2096" s="143" t="s">
        <v>71</v>
      </c>
      <c r="G2096" s="143" t="s">
        <v>5875</v>
      </c>
    </row>
    <row r="2097" spans="1:7" x14ac:dyDescent="0.25">
      <c r="A2097" s="141">
        <v>2096</v>
      </c>
      <c r="B2097" s="143" t="s">
        <v>11329</v>
      </c>
      <c r="C2097" s="143" t="s">
        <v>11330</v>
      </c>
      <c r="D2097" s="143" t="s">
        <v>91</v>
      </c>
      <c r="E2097" s="143" t="s">
        <v>139</v>
      </c>
      <c r="F2097" s="143" t="s">
        <v>71</v>
      </c>
      <c r="G2097" s="143" t="s">
        <v>11955</v>
      </c>
    </row>
    <row r="2098" spans="1:7" x14ac:dyDescent="0.25">
      <c r="A2098" s="141">
        <v>2097</v>
      </c>
      <c r="B2098" s="143" t="s">
        <v>1932</v>
      </c>
      <c r="C2098" s="143" t="s">
        <v>1933</v>
      </c>
      <c r="D2098" s="143" t="s">
        <v>119</v>
      </c>
      <c r="E2098" s="143" t="s">
        <v>1245</v>
      </c>
      <c r="F2098" s="143" t="s">
        <v>71</v>
      </c>
      <c r="G2098" s="143" t="s">
        <v>5875</v>
      </c>
    </row>
    <row r="2099" spans="1:7" x14ac:dyDescent="0.25">
      <c r="A2099" s="141">
        <v>2098</v>
      </c>
      <c r="B2099" s="143" t="s">
        <v>1934</v>
      </c>
      <c r="C2099" s="143" t="s">
        <v>1935</v>
      </c>
      <c r="D2099" s="143" t="s">
        <v>91</v>
      </c>
      <c r="E2099" s="143" t="s">
        <v>181</v>
      </c>
      <c r="F2099" s="143" t="s">
        <v>71</v>
      </c>
      <c r="G2099" s="143" t="s">
        <v>5875</v>
      </c>
    </row>
    <row r="2100" spans="1:7" x14ac:dyDescent="0.25">
      <c r="A2100" s="141">
        <v>2099</v>
      </c>
      <c r="B2100" s="143" t="s">
        <v>7542</v>
      </c>
      <c r="C2100" s="143" t="s">
        <v>12611</v>
      </c>
      <c r="D2100" s="143" t="s">
        <v>91</v>
      </c>
      <c r="E2100" s="143" t="s">
        <v>786</v>
      </c>
      <c r="F2100" s="143" t="s">
        <v>71</v>
      </c>
      <c r="G2100" s="143" t="s">
        <v>11062</v>
      </c>
    </row>
    <row r="2101" spans="1:7" x14ac:dyDescent="0.25">
      <c r="A2101" s="141">
        <v>2100</v>
      </c>
      <c r="B2101" s="143" t="s">
        <v>1936</v>
      </c>
      <c r="C2101" s="143" t="s">
        <v>1937</v>
      </c>
      <c r="D2101" s="143" t="s">
        <v>91</v>
      </c>
      <c r="E2101" s="143" t="s">
        <v>181</v>
      </c>
      <c r="F2101" s="143" t="s">
        <v>71</v>
      </c>
      <c r="G2101" s="143" t="s">
        <v>5875</v>
      </c>
    </row>
    <row r="2102" spans="1:7" x14ac:dyDescent="0.25">
      <c r="A2102" s="141">
        <v>2101</v>
      </c>
      <c r="B2102" s="143" t="s">
        <v>1938</v>
      </c>
      <c r="C2102" s="143" t="s">
        <v>1939</v>
      </c>
      <c r="D2102" s="143" t="s">
        <v>91</v>
      </c>
      <c r="E2102" s="143" t="s">
        <v>181</v>
      </c>
      <c r="F2102" s="143" t="s">
        <v>71</v>
      </c>
      <c r="G2102" s="143" t="s">
        <v>5875</v>
      </c>
    </row>
    <row r="2103" spans="1:7" x14ac:dyDescent="0.25">
      <c r="A2103" s="141">
        <v>2102</v>
      </c>
      <c r="B2103" s="143" t="s">
        <v>1940</v>
      </c>
      <c r="C2103" s="143" t="s">
        <v>1941</v>
      </c>
      <c r="D2103" s="143" t="s">
        <v>91</v>
      </c>
      <c r="E2103" s="143" t="s">
        <v>181</v>
      </c>
      <c r="F2103" s="143" t="s">
        <v>71</v>
      </c>
      <c r="G2103" s="143" t="s">
        <v>5875</v>
      </c>
    </row>
    <row r="2104" spans="1:7" x14ac:dyDescent="0.25">
      <c r="A2104" s="141">
        <v>2103</v>
      </c>
      <c r="B2104" s="143" t="s">
        <v>1942</v>
      </c>
      <c r="C2104" s="143" t="s">
        <v>1943</v>
      </c>
      <c r="D2104" s="143" t="s">
        <v>91</v>
      </c>
      <c r="E2104" s="143" t="s">
        <v>181</v>
      </c>
      <c r="F2104" s="143" t="s">
        <v>71</v>
      </c>
      <c r="G2104" s="143" t="s">
        <v>5875</v>
      </c>
    </row>
    <row r="2105" spans="1:7" x14ac:dyDescent="0.25">
      <c r="A2105" s="141">
        <v>2104</v>
      </c>
      <c r="B2105" s="143" t="s">
        <v>1944</v>
      </c>
      <c r="C2105" s="143" t="s">
        <v>1945</v>
      </c>
      <c r="D2105" s="143" t="s">
        <v>91</v>
      </c>
      <c r="E2105" s="143" t="s">
        <v>181</v>
      </c>
      <c r="F2105" s="143" t="s">
        <v>71</v>
      </c>
      <c r="G2105" s="143" t="s">
        <v>5875</v>
      </c>
    </row>
    <row r="2106" spans="1:7" x14ac:dyDescent="0.25">
      <c r="A2106" s="141">
        <v>2105</v>
      </c>
      <c r="B2106" s="143" t="s">
        <v>1946</v>
      </c>
      <c r="C2106" s="143" t="s">
        <v>1947</v>
      </c>
      <c r="D2106" s="143" t="s">
        <v>91</v>
      </c>
      <c r="E2106" s="143" t="s">
        <v>181</v>
      </c>
      <c r="F2106" s="143" t="s">
        <v>71</v>
      </c>
      <c r="G2106" s="143" t="s">
        <v>5875</v>
      </c>
    </row>
    <row r="2107" spans="1:7" x14ac:dyDescent="0.25">
      <c r="A2107" s="141">
        <v>2106</v>
      </c>
      <c r="B2107" s="143" t="s">
        <v>1948</v>
      </c>
      <c r="C2107" s="143" t="s">
        <v>1949</v>
      </c>
      <c r="D2107" s="143" t="s">
        <v>91</v>
      </c>
      <c r="E2107" s="143" t="s">
        <v>181</v>
      </c>
      <c r="F2107" s="143" t="s">
        <v>71</v>
      </c>
      <c r="G2107" s="143" t="s">
        <v>5875</v>
      </c>
    </row>
    <row r="2108" spans="1:7" x14ac:dyDescent="0.25">
      <c r="A2108" s="141">
        <v>2107</v>
      </c>
      <c r="B2108" s="143" t="s">
        <v>1950</v>
      </c>
      <c r="C2108" s="143" t="s">
        <v>1951</v>
      </c>
      <c r="D2108" s="143" t="s">
        <v>91</v>
      </c>
      <c r="E2108" s="143" t="s">
        <v>181</v>
      </c>
      <c r="F2108" s="143" t="s">
        <v>71</v>
      </c>
      <c r="G2108" s="143" t="s">
        <v>5875</v>
      </c>
    </row>
    <row r="2109" spans="1:7" x14ac:dyDescent="0.25">
      <c r="A2109" s="141">
        <v>2108</v>
      </c>
      <c r="B2109" s="143" t="s">
        <v>1952</v>
      </c>
      <c r="C2109" s="143" t="s">
        <v>1953</v>
      </c>
      <c r="D2109" s="143" t="s">
        <v>91</v>
      </c>
      <c r="E2109" s="143" t="s">
        <v>181</v>
      </c>
      <c r="F2109" s="143" t="s">
        <v>71</v>
      </c>
      <c r="G2109" s="143" t="s">
        <v>5875</v>
      </c>
    </row>
    <row r="2110" spans="1:7" x14ac:dyDescent="0.25">
      <c r="A2110" s="141">
        <v>2109</v>
      </c>
      <c r="B2110" s="143" t="s">
        <v>1954</v>
      </c>
      <c r="C2110" s="143" t="s">
        <v>1955</v>
      </c>
      <c r="D2110" s="143" t="s">
        <v>91</v>
      </c>
      <c r="E2110" s="143" t="s">
        <v>181</v>
      </c>
      <c r="F2110" s="143" t="s">
        <v>71</v>
      </c>
      <c r="G2110" s="143" t="s">
        <v>5875</v>
      </c>
    </row>
    <row r="2111" spans="1:7" x14ac:dyDescent="0.25">
      <c r="A2111" s="141">
        <v>2110</v>
      </c>
      <c r="B2111" s="143" t="s">
        <v>1956</v>
      </c>
      <c r="C2111" s="143" t="s">
        <v>1957</v>
      </c>
      <c r="D2111" s="143" t="s">
        <v>91</v>
      </c>
      <c r="E2111" s="143" t="s">
        <v>181</v>
      </c>
      <c r="F2111" s="143" t="s">
        <v>71</v>
      </c>
      <c r="G2111" s="143" t="s">
        <v>5875</v>
      </c>
    </row>
    <row r="2112" spans="1:7" x14ac:dyDescent="0.25">
      <c r="A2112" s="141">
        <v>2111</v>
      </c>
      <c r="B2112" s="143" t="s">
        <v>1958</v>
      </c>
      <c r="C2112" s="143" t="s">
        <v>1959</v>
      </c>
      <c r="D2112" s="143" t="s">
        <v>91</v>
      </c>
      <c r="E2112" s="143" t="s">
        <v>181</v>
      </c>
      <c r="F2112" s="143" t="s">
        <v>71</v>
      </c>
      <c r="G2112" s="143" t="s">
        <v>5875</v>
      </c>
    </row>
    <row r="2113" spans="1:7" x14ac:dyDescent="0.25">
      <c r="A2113" s="141">
        <v>2112</v>
      </c>
      <c r="B2113" s="143" t="s">
        <v>1960</v>
      </c>
      <c r="C2113" s="143" t="s">
        <v>1961</v>
      </c>
      <c r="D2113" s="143" t="s">
        <v>91</v>
      </c>
      <c r="E2113" s="143" t="s">
        <v>181</v>
      </c>
      <c r="F2113" s="143" t="s">
        <v>71</v>
      </c>
      <c r="G2113" s="143" t="s">
        <v>5875</v>
      </c>
    </row>
    <row r="2114" spans="1:7" x14ac:dyDescent="0.25">
      <c r="A2114" s="141">
        <v>2113</v>
      </c>
      <c r="B2114" s="143" t="s">
        <v>1962</v>
      </c>
      <c r="C2114" s="143" t="s">
        <v>1963</v>
      </c>
      <c r="D2114" s="143" t="s">
        <v>91</v>
      </c>
      <c r="E2114" s="143" t="s">
        <v>181</v>
      </c>
      <c r="F2114" s="143" t="s">
        <v>71</v>
      </c>
      <c r="G2114" s="143" t="s">
        <v>5875</v>
      </c>
    </row>
    <row r="2115" spans="1:7" x14ac:dyDescent="0.25">
      <c r="A2115" s="141">
        <v>2114</v>
      </c>
      <c r="B2115" s="143" t="s">
        <v>1964</v>
      </c>
      <c r="C2115" s="143" t="s">
        <v>1965</v>
      </c>
      <c r="D2115" s="143" t="s">
        <v>91</v>
      </c>
      <c r="E2115" s="143" t="s">
        <v>181</v>
      </c>
      <c r="F2115" s="143" t="s">
        <v>71</v>
      </c>
      <c r="G2115" s="143" t="s">
        <v>5875</v>
      </c>
    </row>
    <row r="2116" spans="1:7" x14ac:dyDescent="0.25">
      <c r="A2116" s="141">
        <v>2115</v>
      </c>
      <c r="B2116" s="143" t="s">
        <v>1966</v>
      </c>
      <c r="C2116" s="143" t="s">
        <v>1967</v>
      </c>
      <c r="D2116" s="143" t="s">
        <v>91</v>
      </c>
      <c r="E2116" s="143" t="s">
        <v>181</v>
      </c>
      <c r="F2116" s="143" t="s">
        <v>71</v>
      </c>
      <c r="G2116" s="143" t="s">
        <v>5875</v>
      </c>
    </row>
    <row r="2117" spans="1:7" x14ac:dyDescent="0.25">
      <c r="A2117" s="141">
        <v>2116</v>
      </c>
      <c r="B2117" s="143" t="s">
        <v>1968</v>
      </c>
      <c r="C2117" s="143" t="s">
        <v>12612</v>
      </c>
      <c r="D2117" s="143" t="s">
        <v>91</v>
      </c>
      <c r="E2117" s="143" t="s">
        <v>181</v>
      </c>
      <c r="F2117" s="143" t="s">
        <v>71</v>
      </c>
      <c r="G2117" s="143" t="s">
        <v>5875</v>
      </c>
    </row>
    <row r="2118" spans="1:7" x14ac:dyDescent="0.25">
      <c r="A2118" s="141">
        <v>2117</v>
      </c>
      <c r="B2118" s="143" t="s">
        <v>1969</v>
      </c>
      <c r="C2118" s="143" t="s">
        <v>1970</v>
      </c>
      <c r="D2118" s="143" t="s">
        <v>91</v>
      </c>
      <c r="E2118" s="143" t="s">
        <v>181</v>
      </c>
      <c r="F2118" s="143" t="s">
        <v>71</v>
      </c>
      <c r="G2118" s="143" t="s">
        <v>5875</v>
      </c>
    </row>
    <row r="2119" spans="1:7" x14ac:dyDescent="0.25">
      <c r="A2119" s="141">
        <v>2118</v>
      </c>
      <c r="B2119" s="143" t="s">
        <v>1971</v>
      </c>
      <c r="C2119" s="143" t="s">
        <v>1972</v>
      </c>
      <c r="D2119" s="143" t="s">
        <v>91</v>
      </c>
      <c r="E2119" s="143" t="s">
        <v>181</v>
      </c>
      <c r="F2119" s="143" t="s">
        <v>71</v>
      </c>
      <c r="G2119" s="143" t="s">
        <v>5875</v>
      </c>
    </row>
    <row r="2120" spans="1:7" x14ac:dyDescent="0.25">
      <c r="A2120" s="141">
        <v>2119</v>
      </c>
      <c r="B2120" s="143" t="s">
        <v>1973</v>
      </c>
      <c r="C2120" s="143" t="s">
        <v>1974</v>
      </c>
      <c r="D2120" s="143" t="s">
        <v>91</v>
      </c>
      <c r="E2120" s="143" t="s">
        <v>181</v>
      </c>
      <c r="F2120" s="143" t="s">
        <v>71</v>
      </c>
      <c r="G2120" s="143" t="s">
        <v>5875</v>
      </c>
    </row>
    <row r="2121" spans="1:7" x14ac:dyDescent="0.25">
      <c r="A2121" s="141">
        <v>2120</v>
      </c>
      <c r="B2121" s="143" t="s">
        <v>1975</v>
      </c>
      <c r="C2121" s="143" t="s">
        <v>1976</v>
      </c>
      <c r="D2121" s="143" t="s">
        <v>91</v>
      </c>
      <c r="E2121" s="143" t="s">
        <v>181</v>
      </c>
      <c r="F2121" s="143" t="s">
        <v>71</v>
      </c>
      <c r="G2121" s="143" t="s">
        <v>5875</v>
      </c>
    </row>
    <row r="2122" spans="1:7" x14ac:dyDescent="0.25">
      <c r="A2122" s="141">
        <v>2121</v>
      </c>
      <c r="B2122" s="143" t="s">
        <v>13843</v>
      </c>
      <c r="C2122" s="143" t="s">
        <v>13844</v>
      </c>
      <c r="D2122" s="143" t="s">
        <v>91</v>
      </c>
      <c r="E2122" s="143" t="s">
        <v>181</v>
      </c>
      <c r="F2122" s="143" t="s">
        <v>71</v>
      </c>
      <c r="G2122" s="143" t="s">
        <v>5875</v>
      </c>
    </row>
    <row r="2123" spans="1:7" x14ac:dyDescent="0.25">
      <c r="A2123" s="141">
        <v>2122</v>
      </c>
      <c r="B2123" s="143" t="s">
        <v>7543</v>
      </c>
      <c r="C2123" s="143" t="s">
        <v>7544</v>
      </c>
      <c r="D2123" s="143" t="s">
        <v>119</v>
      </c>
      <c r="E2123" s="143" t="s">
        <v>1245</v>
      </c>
      <c r="F2123" s="143" t="s">
        <v>71</v>
      </c>
      <c r="G2123" s="143" t="s">
        <v>11062</v>
      </c>
    </row>
    <row r="2124" spans="1:7" x14ac:dyDescent="0.25">
      <c r="A2124" s="141">
        <v>2123</v>
      </c>
      <c r="B2124" s="143" t="s">
        <v>7545</v>
      </c>
      <c r="C2124" s="143" t="s">
        <v>7546</v>
      </c>
      <c r="D2124" s="143" t="s">
        <v>69</v>
      </c>
      <c r="E2124" s="143" t="s">
        <v>2042</v>
      </c>
      <c r="F2124" s="143" t="s">
        <v>71</v>
      </c>
      <c r="G2124" s="143" t="s">
        <v>11062</v>
      </c>
    </row>
    <row r="2125" spans="1:7" x14ac:dyDescent="0.25">
      <c r="A2125" s="141">
        <v>2124</v>
      </c>
      <c r="B2125" s="143" t="s">
        <v>7547</v>
      </c>
      <c r="C2125" s="143" t="s">
        <v>12613</v>
      </c>
      <c r="D2125" s="143" t="s">
        <v>119</v>
      </c>
      <c r="E2125" s="143" t="s">
        <v>371</v>
      </c>
      <c r="F2125" s="143" t="s">
        <v>71</v>
      </c>
      <c r="G2125" s="143" t="s">
        <v>11062</v>
      </c>
    </row>
    <row r="2126" spans="1:7" x14ac:dyDescent="0.25">
      <c r="A2126" s="141">
        <v>2125</v>
      </c>
      <c r="B2126" s="143" t="s">
        <v>7548</v>
      </c>
      <c r="C2126" s="143" t="s">
        <v>7549</v>
      </c>
      <c r="D2126" s="143" t="s">
        <v>78</v>
      </c>
      <c r="E2126" s="143" t="s">
        <v>154</v>
      </c>
      <c r="F2126" s="143" t="s">
        <v>71</v>
      </c>
      <c r="G2126" s="143" t="s">
        <v>5875</v>
      </c>
    </row>
    <row r="2127" spans="1:7" x14ac:dyDescent="0.25">
      <c r="A2127" s="141">
        <v>2126</v>
      </c>
      <c r="B2127" s="143" t="s">
        <v>1977</v>
      </c>
      <c r="C2127" s="143" t="s">
        <v>1978</v>
      </c>
      <c r="D2127" s="143" t="s">
        <v>188</v>
      </c>
      <c r="E2127" s="143" t="s">
        <v>189</v>
      </c>
      <c r="F2127" s="143" t="s">
        <v>71</v>
      </c>
      <c r="G2127" s="143" t="s">
        <v>5875</v>
      </c>
    </row>
    <row r="2128" spans="1:7" x14ac:dyDescent="0.25">
      <c r="A2128" s="141">
        <v>2127</v>
      </c>
      <c r="B2128" s="143" t="s">
        <v>7550</v>
      </c>
      <c r="C2128" s="143" t="s">
        <v>7551</v>
      </c>
      <c r="D2128" s="143" t="s">
        <v>119</v>
      </c>
      <c r="E2128" s="143" t="s">
        <v>371</v>
      </c>
      <c r="F2128" s="143" t="s">
        <v>71</v>
      </c>
      <c r="G2128" s="143" t="s">
        <v>11062</v>
      </c>
    </row>
    <row r="2129" spans="1:7" x14ac:dyDescent="0.25">
      <c r="A2129" s="141">
        <v>2128</v>
      </c>
      <c r="B2129" s="143" t="s">
        <v>7552</v>
      </c>
      <c r="C2129" s="143" t="s">
        <v>12614</v>
      </c>
      <c r="D2129" s="143" t="s">
        <v>69</v>
      </c>
      <c r="E2129" s="143" t="s">
        <v>321</v>
      </c>
      <c r="F2129" s="143" t="s">
        <v>88</v>
      </c>
      <c r="G2129" s="143" t="s">
        <v>11062</v>
      </c>
    </row>
    <row r="2130" spans="1:7" x14ac:dyDescent="0.25">
      <c r="A2130" s="141">
        <v>2129</v>
      </c>
      <c r="B2130" s="143" t="s">
        <v>1979</v>
      </c>
      <c r="C2130" s="143" t="s">
        <v>12615</v>
      </c>
      <c r="D2130" s="143" t="s">
        <v>91</v>
      </c>
      <c r="E2130" s="143" t="s">
        <v>393</v>
      </c>
      <c r="F2130" s="143" t="s">
        <v>71</v>
      </c>
      <c r="G2130" s="143" t="s">
        <v>5875</v>
      </c>
    </row>
    <row r="2131" spans="1:7" x14ac:dyDescent="0.25">
      <c r="A2131" s="141">
        <v>2130</v>
      </c>
      <c r="B2131" s="143" t="s">
        <v>1980</v>
      </c>
      <c r="C2131" s="143" t="s">
        <v>1981</v>
      </c>
      <c r="D2131" s="143" t="s">
        <v>74</v>
      </c>
      <c r="E2131" s="143" t="s">
        <v>331</v>
      </c>
      <c r="F2131" s="143" t="s">
        <v>71</v>
      </c>
      <c r="G2131" s="143" t="s">
        <v>5875</v>
      </c>
    </row>
    <row r="2132" spans="1:7" x14ac:dyDescent="0.25">
      <c r="A2132" s="141">
        <v>2131</v>
      </c>
      <c r="B2132" s="143" t="s">
        <v>1982</v>
      </c>
      <c r="C2132" s="143" t="s">
        <v>1983</v>
      </c>
      <c r="D2132" s="143" t="s">
        <v>91</v>
      </c>
      <c r="E2132" s="143" t="s">
        <v>181</v>
      </c>
      <c r="F2132" s="143" t="s">
        <v>71</v>
      </c>
      <c r="G2132" s="143" t="s">
        <v>5875</v>
      </c>
    </row>
    <row r="2133" spans="1:7" x14ac:dyDescent="0.25">
      <c r="A2133" s="141">
        <v>2132</v>
      </c>
      <c r="B2133" s="143" t="s">
        <v>11331</v>
      </c>
      <c r="C2133" s="143" t="s">
        <v>11332</v>
      </c>
      <c r="D2133" s="143" t="s">
        <v>74</v>
      </c>
      <c r="E2133" s="143" t="s">
        <v>1003</v>
      </c>
      <c r="F2133" s="143" t="s">
        <v>88</v>
      </c>
      <c r="G2133" s="143" t="s">
        <v>11955</v>
      </c>
    </row>
    <row r="2134" spans="1:7" x14ac:dyDescent="0.25">
      <c r="A2134" s="141">
        <v>2133</v>
      </c>
      <c r="B2134" s="143" t="s">
        <v>12616</v>
      </c>
      <c r="C2134" s="143" t="s">
        <v>12617</v>
      </c>
      <c r="D2134" s="143" t="s">
        <v>91</v>
      </c>
      <c r="E2134" s="143" t="s">
        <v>116</v>
      </c>
      <c r="F2134" s="143" t="s">
        <v>71</v>
      </c>
      <c r="G2134" s="143" t="s">
        <v>5875</v>
      </c>
    </row>
    <row r="2135" spans="1:7" x14ac:dyDescent="0.25">
      <c r="A2135" s="141">
        <v>2134</v>
      </c>
      <c r="B2135" s="143" t="s">
        <v>7553</v>
      </c>
      <c r="C2135" s="143" t="s">
        <v>7554</v>
      </c>
      <c r="D2135" s="143" t="s">
        <v>74</v>
      </c>
      <c r="E2135" s="143" t="s">
        <v>331</v>
      </c>
      <c r="F2135" s="143" t="s">
        <v>71</v>
      </c>
      <c r="G2135" s="143" t="s">
        <v>11062</v>
      </c>
    </row>
    <row r="2136" spans="1:7" x14ac:dyDescent="0.25">
      <c r="A2136" s="141">
        <v>2135</v>
      </c>
      <c r="B2136" s="143" t="s">
        <v>7555</v>
      </c>
      <c r="C2136" s="143" t="s">
        <v>7556</v>
      </c>
      <c r="D2136" s="143" t="s">
        <v>78</v>
      </c>
      <c r="E2136" s="143" t="s">
        <v>113</v>
      </c>
      <c r="F2136" s="143" t="s">
        <v>71</v>
      </c>
      <c r="G2136" s="143" t="s">
        <v>11062</v>
      </c>
    </row>
    <row r="2137" spans="1:7" x14ac:dyDescent="0.25">
      <c r="A2137" s="141">
        <v>2136</v>
      </c>
      <c r="B2137" s="143" t="s">
        <v>1984</v>
      </c>
      <c r="C2137" s="143" t="s">
        <v>1985</v>
      </c>
      <c r="D2137" s="143" t="s">
        <v>78</v>
      </c>
      <c r="E2137" s="143" t="s">
        <v>312</v>
      </c>
      <c r="F2137" s="143" t="s">
        <v>366</v>
      </c>
      <c r="G2137" s="143" t="s">
        <v>5875</v>
      </c>
    </row>
    <row r="2138" spans="1:7" x14ac:dyDescent="0.25">
      <c r="A2138" s="141">
        <v>2137</v>
      </c>
      <c r="B2138" s="143" t="s">
        <v>1986</v>
      </c>
      <c r="C2138" s="143" t="s">
        <v>1987</v>
      </c>
      <c r="D2138" s="143" t="s">
        <v>95</v>
      </c>
      <c r="E2138" s="143" t="s">
        <v>1228</v>
      </c>
      <c r="F2138" s="143" t="s">
        <v>71</v>
      </c>
      <c r="G2138" s="143" t="s">
        <v>5875</v>
      </c>
    </row>
    <row r="2139" spans="1:7" x14ac:dyDescent="0.25">
      <c r="A2139" s="141">
        <v>2138</v>
      </c>
      <c r="B2139" s="143" t="s">
        <v>7557</v>
      </c>
      <c r="C2139" s="143" t="s">
        <v>7558</v>
      </c>
      <c r="D2139" s="143" t="s">
        <v>78</v>
      </c>
      <c r="E2139" s="143" t="s">
        <v>2065</v>
      </c>
      <c r="F2139" s="143" t="s">
        <v>71</v>
      </c>
      <c r="G2139" s="143" t="s">
        <v>11062</v>
      </c>
    </row>
    <row r="2140" spans="1:7" x14ac:dyDescent="0.25">
      <c r="A2140" s="141">
        <v>2139</v>
      </c>
      <c r="B2140" s="143" t="s">
        <v>7559</v>
      </c>
      <c r="C2140" s="143" t="s">
        <v>7560</v>
      </c>
      <c r="D2140" s="143" t="s">
        <v>78</v>
      </c>
      <c r="E2140" s="143" t="s">
        <v>995</v>
      </c>
      <c r="F2140" s="143" t="s">
        <v>71</v>
      </c>
      <c r="G2140" s="143" t="s">
        <v>11062</v>
      </c>
    </row>
    <row r="2141" spans="1:7" x14ac:dyDescent="0.25">
      <c r="A2141" s="141">
        <v>2140</v>
      </c>
      <c r="B2141" s="143" t="s">
        <v>7561</v>
      </c>
      <c r="C2141" s="143" t="s">
        <v>7562</v>
      </c>
      <c r="D2141" s="143" t="s">
        <v>78</v>
      </c>
      <c r="E2141" s="143" t="s">
        <v>154</v>
      </c>
      <c r="F2141" s="143" t="s">
        <v>71</v>
      </c>
      <c r="G2141" s="143" t="s">
        <v>11062</v>
      </c>
    </row>
    <row r="2142" spans="1:7" x14ac:dyDescent="0.25">
      <c r="A2142" s="141">
        <v>2141</v>
      </c>
      <c r="B2142" s="143" t="s">
        <v>12618</v>
      </c>
      <c r="C2142" s="143" t="s">
        <v>12619</v>
      </c>
      <c r="D2142" s="143" t="s">
        <v>78</v>
      </c>
      <c r="E2142" s="143" t="s">
        <v>199</v>
      </c>
      <c r="F2142" s="143" t="s">
        <v>71</v>
      </c>
      <c r="G2142" s="143" t="s">
        <v>5875</v>
      </c>
    </row>
    <row r="2143" spans="1:7" x14ac:dyDescent="0.25">
      <c r="A2143" s="141">
        <v>2142</v>
      </c>
      <c r="B2143" s="143" t="s">
        <v>1988</v>
      </c>
      <c r="C2143" s="143" t="s">
        <v>1989</v>
      </c>
      <c r="D2143" s="143" t="s">
        <v>91</v>
      </c>
      <c r="E2143" s="143" t="s">
        <v>335</v>
      </c>
      <c r="F2143" s="143" t="s">
        <v>71</v>
      </c>
      <c r="G2143" s="143" t="s">
        <v>5875</v>
      </c>
    </row>
    <row r="2144" spans="1:7" x14ac:dyDescent="0.25">
      <c r="A2144" s="141">
        <v>2143</v>
      </c>
      <c r="B2144" s="143" t="s">
        <v>1990</v>
      </c>
      <c r="C2144" s="143" t="s">
        <v>1991</v>
      </c>
      <c r="D2144" s="143" t="s">
        <v>91</v>
      </c>
      <c r="E2144" s="143" t="s">
        <v>181</v>
      </c>
      <c r="F2144" s="143" t="s">
        <v>71</v>
      </c>
      <c r="G2144" s="143" t="s">
        <v>5875</v>
      </c>
    </row>
    <row r="2145" spans="1:7" x14ac:dyDescent="0.25">
      <c r="A2145" s="141">
        <v>2144</v>
      </c>
      <c r="B2145" s="143" t="s">
        <v>7563</v>
      </c>
      <c r="C2145" s="143" t="s">
        <v>7564</v>
      </c>
      <c r="D2145" s="143" t="s">
        <v>69</v>
      </c>
      <c r="E2145" s="143" t="s">
        <v>3058</v>
      </c>
      <c r="F2145" s="143" t="s">
        <v>71</v>
      </c>
      <c r="G2145" s="143" t="s">
        <v>11062</v>
      </c>
    </row>
    <row r="2146" spans="1:7" x14ac:dyDescent="0.25">
      <c r="A2146" s="141">
        <v>2145</v>
      </c>
      <c r="B2146" s="143" t="s">
        <v>7565</v>
      </c>
      <c r="C2146" s="143" t="s">
        <v>7566</v>
      </c>
      <c r="D2146" s="143" t="s">
        <v>74</v>
      </c>
      <c r="E2146" s="143" t="s">
        <v>331</v>
      </c>
      <c r="F2146" s="143" t="s">
        <v>242</v>
      </c>
      <c r="G2146" s="143" t="s">
        <v>11062</v>
      </c>
    </row>
    <row r="2147" spans="1:7" x14ac:dyDescent="0.25">
      <c r="A2147" s="141">
        <v>2146</v>
      </c>
      <c r="B2147" s="143" t="s">
        <v>1992</v>
      </c>
      <c r="C2147" s="143" t="s">
        <v>1993</v>
      </c>
      <c r="D2147" s="143" t="s">
        <v>91</v>
      </c>
      <c r="E2147" s="143" t="s">
        <v>181</v>
      </c>
      <c r="F2147" s="143" t="s">
        <v>71</v>
      </c>
      <c r="G2147" s="143" t="s">
        <v>5875</v>
      </c>
    </row>
    <row r="2148" spans="1:7" x14ac:dyDescent="0.25">
      <c r="A2148" s="141">
        <v>2147</v>
      </c>
      <c r="B2148" s="143" t="s">
        <v>7567</v>
      </c>
      <c r="C2148" s="143" t="s">
        <v>7568</v>
      </c>
      <c r="D2148" s="143" t="s">
        <v>69</v>
      </c>
      <c r="E2148" s="143" t="s">
        <v>453</v>
      </c>
      <c r="F2148" s="143" t="s">
        <v>841</v>
      </c>
      <c r="G2148" s="143" t="s">
        <v>11062</v>
      </c>
    </row>
    <row r="2149" spans="1:7" x14ac:dyDescent="0.25">
      <c r="A2149" s="141">
        <v>2148</v>
      </c>
      <c r="B2149" s="143" t="s">
        <v>1994</v>
      </c>
      <c r="C2149" s="143" t="s">
        <v>12620</v>
      </c>
      <c r="D2149" s="143" t="s">
        <v>91</v>
      </c>
      <c r="E2149" s="143" t="s">
        <v>181</v>
      </c>
      <c r="F2149" s="143" t="s">
        <v>71</v>
      </c>
      <c r="G2149" s="143" t="s">
        <v>5875</v>
      </c>
    </row>
    <row r="2150" spans="1:7" x14ac:dyDescent="0.25">
      <c r="A2150" s="141">
        <v>2149</v>
      </c>
      <c r="B2150" s="143" t="s">
        <v>1995</v>
      </c>
      <c r="C2150" s="143" t="s">
        <v>1996</v>
      </c>
      <c r="D2150" s="143" t="s">
        <v>91</v>
      </c>
      <c r="E2150" s="143" t="s">
        <v>181</v>
      </c>
      <c r="F2150" s="143" t="s">
        <v>71</v>
      </c>
      <c r="G2150" s="143" t="s">
        <v>5875</v>
      </c>
    </row>
    <row r="2151" spans="1:7" x14ac:dyDescent="0.25">
      <c r="A2151" s="141">
        <v>2150</v>
      </c>
      <c r="B2151" s="143" t="s">
        <v>7569</v>
      </c>
      <c r="C2151" s="143" t="s">
        <v>7570</v>
      </c>
      <c r="D2151" s="143" t="s">
        <v>91</v>
      </c>
      <c r="E2151" s="143" t="s">
        <v>136</v>
      </c>
      <c r="F2151" s="143" t="s">
        <v>71</v>
      </c>
      <c r="G2151" s="143" t="s">
        <v>11062</v>
      </c>
    </row>
    <row r="2152" spans="1:7" x14ac:dyDescent="0.25">
      <c r="A2152" s="141">
        <v>2151</v>
      </c>
      <c r="B2152" s="143" t="s">
        <v>1997</v>
      </c>
      <c r="C2152" s="143" t="s">
        <v>1998</v>
      </c>
      <c r="D2152" s="143" t="s">
        <v>91</v>
      </c>
      <c r="E2152" s="143" t="s">
        <v>181</v>
      </c>
      <c r="F2152" s="143" t="s">
        <v>71</v>
      </c>
      <c r="G2152" s="143" t="s">
        <v>5875</v>
      </c>
    </row>
    <row r="2153" spans="1:7" x14ac:dyDescent="0.25">
      <c r="A2153" s="141">
        <v>2152</v>
      </c>
      <c r="B2153" s="143" t="s">
        <v>1999</v>
      </c>
      <c r="C2153" s="143" t="s">
        <v>2000</v>
      </c>
      <c r="D2153" s="143" t="s">
        <v>91</v>
      </c>
      <c r="E2153" s="143" t="s">
        <v>181</v>
      </c>
      <c r="F2153" s="143" t="s">
        <v>71</v>
      </c>
      <c r="G2153" s="143" t="s">
        <v>5875</v>
      </c>
    </row>
    <row r="2154" spans="1:7" x14ac:dyDescent="0.25">
      <c r="A2154" s="141">
        <v>2153</v>
      </c>
      <c r="B2154" s="143" t="s">
        <v>2001</v>
      </c>
      <c r="C2154" s="143" t="s">
        <v>2002</v>
      </c>
      <c r="D2154" s="143" t="s">
        <v>103</v>
      </c>
      <c r="E2154" s="143" t="s">
        <v>1361</v>
      </c>
      <c r="F2154" s="143" t="s">
        <v>71</v>
      </c>
      <c r="G2154" s="143" t="s">
        <v>5875</v>
      </c>
    </row>
    <row r="2155" spans="1:7" x14ac:dyDescent="0.25">
      <c r="A2155" s="141">
        <v>2154</v>
      </c>
      <c r="B2155" s="143" t="s">
        <v>2003</v>
      </c>
      <c r="C2155" s="143" t="s">
        <v>2004</v>
      </c>
      <c r="D2155" s="143" t="s">
        <v>91</v>
      </c>
      <c r="E2155" s="143" t="s">
        <v>181</v>
      </c>
      <c r="F2155" s="143" t="s">
        <v>71</v>
      </c>
      <c r="G2155" s="143" t="s">
        <v>5875</v>
      </c>
    </row>
    <row r="2156" spans="1:7" x14ac:dyDescent="0.25">
      <c r="A2156" s="141">
        <v>2155</v>
      </c>
      <c r="B2156" s="143" t="s">
        <v>2005</v>
      </c>
      <c r="C2156" s="143" t="s">
        <v>2006</v>
      </c>
      <c r="D2156" s="143" t="s">
        <v>91</v>
      </c>
      <c r="E2156" s="143" t="s">
        <v>181</v>
      </c>
      <c r="F2156" s="143" t="s">
        <v>71</v>
      </c>
      <c r="G2156" s="143" t="s">
        <v>5875</v>
      </c>
    </row>
    <row r="2157" spans="1:7" x14ac:dyDescent="0.25">
      <c r="A2157" s="141">
        <v>2156</v>
      </c>
      <c r="B2157" s="143" t="s">
        <v>7571</v>
      </c>
      <c r="C2157" s="143" t="s">
        <v>7572</v>
      </c>
      <c r="D2157" s="143" t="s">
        <v>91</v>
      </c>
      <c r="E2157" s="143" t="s">
        <v>903</v>
      </c>
      <c r="F2157" s="143" t="s">
        <v>71</v>
      </c>
      <c r="G2157" s="143" t="s">
        <v>11062</v>
      </c>
    </row>
    <row r="2158" spans="1:7" x14ac:dyDescent="0.25">
      <c r="A2158" s="141">
        <v>2157</v>
      </c>
      <c r="B2158" s="143" t="s">
        <v>2007</v>
      </c>
      <c r="C2158" s="143" t="s">
        <v>2008</v>
      </c>
      <c r="D2158" s="143" t="s">
        <v>91</v>
      </c>
      <c r="E2158" s="143" t="s">
        <v>135</v>
      </c>
      <c r="F2158" s="143" t="s">
        <v>71</v>
      </c>
      <c r="G2158" s="143" t="s">
        <v>5875</v>
      </c>
    </row>
    <row r="2159" spans="1:7" x14ac:dyDescent="0.25">
      <c r="A2159" s="141">
        <v>2158</v>
      </c>
      <c r="B2159" s="143" t="s">
        <v>7573</v>
      </c>
      <c r="C2159" s="143" t="s">
        <v>7574</v>
      </c>
      <c r="D2159" s="143" t="s">
        <v>103</v>
      </c>
      <c r="E2159" s="143" t="s">
        <v>162</v>
      </c>
      <c r="F2159" s="143" t="s">
        <v>71</v>
      </c>
      <c r="G2159" s="143" t="s">
        <v>11062</v>
      </c>
    </row>
    <row r="2160" spans="1:7" x14ac:dyDescent="0.25">
      <c r="A2160" s="141">
        <v>2159</v>
      </c>
      <c r="B2160" s="143" t="s">
        <v>2009</v>
      </c>
      <c r="C2160" s="143" t="s">
        <v>2010</v>
      </c>
      <c r="D2160" s="143" t="s">
        <v>91</v>
      </c>
      <c r="E2160" s="143" t="s">
        <v>181</v>
      </c>
      <c r="F2160" s="143" t="s">
        <v>71</v>
      </c>
      <c r="G2160" s="143" t="s">
        <v>5875</v>
      </c>
    </row>
    <row r="2161" spans="1:7" x14ac:dyDescent="0.25">
      <c r="A2161" s="141">
        <v>2160</v>
      </c>
      <c r="B2161" s="143" t="s">
        <v>2011</v>
      </c>
      <c r="C2161" s="143" t="s">
        <v>12621</v>
      </c>
      <c r="D2161" s="143" t="s">
        <v>91</v>
      </c>
      <c r="E2161" s="143" t="s">
        <v>110</v>
      </c>
      <c r="F2161" s="143" t="s">
        <v>71</v>
      </c>
      <c r="G2161" s="143" t="s">
        <v>5875</v>
      </c>
    </row>
    <row r="2162" spans="1:7" x14ac:dyDescent="0.25">
      <c r="A2162" s="141">
        <v>2161</v>
      </c>
      <c r="B2162" s="143" t="s">
        <v>7575</v>
      </c>
      <c r="C2162" s="143" t="s">
        <v>7576</v>
      </c>
      <c r="D2162" s="143" t="s">
        <v>69</v>
      </c>
      <c r="E2162" s="143" t="s">
        <v>1303</v>
      </c>
      <c r="F2162" s="143" t="s">
        <v>71</v>
      </c>
      <c r="G2162" s="143" t="s">
        <v>11062</v>
      </c>
    </row>
    <row r="2163" spans="1:7" x14ac:dyDescent="0.25">
      <c r="A2163" s="141">
        <v>2162</v>
      </c>
      <c r="B2163" s="143" t="s">
        <v>2012</v>
      </c>
      <c r="C2163" s="143" t="s">
        <v>2013</v>
      </c>
      <c r="D2163" s="143" t="s">
        <v>91</v>
      </c>
      <c r="E2163" s="143" t="s">
        <v>139</v>
      </c>
      <c r="F2163" s="143" t="s">
        <v>71</v>
      </c>
      <c r="G2163" s="143" t="s">
        <v>5875</v>
      </c>
    </row>
    <row r="2164" spans="1:7" x14ac:dyDescent="0.25">
      <c r="A2164" s="141">
        <v>2163</v>
      </c>
      <c r="B2164" s="143" t="s">
        <v>2014</v>
      </c>
      <c r="C2164" s="143" t="s">
        <v>2015</v>
      </c>
      <c r="D2164" s="143" t="s">
        <v>91</v>
      </c>
      <c r="E2164" s="143" t="s">
        <v>181</v>
      </c>
      <c r="F2164" s="143" t="s">
        <v>71</v>
      </c>
      <c r="G2164" s="143" t="s">
        <v>5875</v>
      </c>
    </row>
    <row r="2165" spans="1:7" x14ac:dyDescent="0.25">
      <c r="A2165" s="141">
        <v>2164</v>
      </c>
      <c r="B2165" s="143" t="s">
        <v>7577</v>
      </c>
      <c r="C2165" s="143" t="s">
        <v>7578</v>
      </c>
      <c r="D2165" s="143" t="s">
        <v>103</v>
      </c>
      <c r="E2165" s="143" t="s">
        <v>662</v>
      </c>
      <c r="F2165" s="143" t="s">
        <v>71</v>
      </c>
      <c r="G2165" s="143" t="s">
        <v>11062</v>
      </c>
    </row>
    <row r="2166" spans="1:7" x14ac:dyDescent="0.25">
      <c r="A2166" s="141">
        <v>2165</v>
      </c>
      <c r="B2166" s="143" t="s">
        <v>7579</v>
      </c>
      <c r="C2166" s="143" t="s">
        <v>7580</v>
      </c>
      <c r="D2166" s="143" t="s">
        <v>69</v>
      </c>
      <c r="E2166" s="143" t="s">
        <v>70</v>
      </c>
      <c r="F2166" s="143" t="s">
        <v>71</v>
      </c>
      <c r="G2166" s="143" t="s">
        <v>11062</v>
      </c>
    </row>
    <row r="2167" spans="1:7" x14ac:dyDescent="0.25">
      <c r="A2167" s="141">
        <v>2166</v>
      </c>
      <c r="B2167" s="143" t="s">
        <v>2016</v>
      </c>
      <c r="C2167" s="143" t="s">
        <v>2017</v>
      </c>
      <c r="D2167" s="143" t="s">
        <v>91</v>
      </c>
      <c r="E2167" s="143" t="s">
        <v>181</v>
      </c>
      <c r="F2167" s="143" t="s">
        <v>71</v>
      </c>
      <c r="G2167" s="143" t="s">
        <v>5875</v>
      </c>
    </row>
    <row r="2168" spans="1:7" x14ac:dyDescent="0.25">
      <c r="A2168" s="141">
        <v>2167</v>
      </c>
      <c r="B2168" s="143" t="s">
        <v>7581</v>
      </c>
      <c r="C2168" s="143" t="s">
        <v>7582</v>
      </c>
      <c r="D2168" s="143" t="s">
        <v>95</v>
      </c>
      <c r="E2168" s="143" t="s">
        <v>158</v>
      </c>
      <c r="F2168" s="143" t="s">
        <v>71</v>
      </c>
      <c r="G2168" s="143" t="s">
        <v>11062</v>
      </c>
    </row>
    <row r="2169" spans="1:7" x14ac:dyDescent="0.25">
      <c r="A2169" s="141">
        <v>2168</v>
      </c>
      <c r="B2169" s="143" t="s">
        <v>2018</v>
      </c>
      <c r="C2169" s="143" t="s">
        <v>12622</v>
      </c>
      <c r="D2169" s="143" t="s">
        <v>91</v>
      </c>
      <c r="E2169" s="143" t="s">
        <v>227</v>
      </c>
      <c r="F2169" s="143" t="s">
        <v>71</v>
      </c>
      <c r="G2169" s="143" t="s">
        <v>5875</v>
      </c>
    </row>
    <row r="2170" spans="1:7" x14ac:dyDescent="0.25">
      <c r="A2170" s="141">
        <v>2169</v>
      </c>
      <c r="B2170" s="143" t="s">
        <v>11333</v>
      </c>
      <c r="C2170" s="143" t="s">
        <v>11334</v>
      </c>
      <c r="D2170" s="143" t="s">
        <v>91</v>
      </c>
      <c r="E2170" s="143" t="s">
        <v>139</v>
      </c>
      <c r="F2170" s="143" t="s">
        <v>1339</v>
      </c>
      <c r="G2170" s="143" t="s">
        <v>11955</v>
      </c>
    </row>
    <row r="2171" spans="1:7" x14ac:dyDescent="0.25">
      <c r="A2171" s="141">
        <v>2170</v>
      </c>
      <c r="B2171" s="143" t="s">
        <v>2019</v>
      </c>
      <c r="C2171" s="143" t="s">
        <v>2020</v>
      </c>
      <c r="D2171" s="143" t="s">
        <v>91</v>
      </c>
      <c r="E2171" s="143" t="s">
        <v>181</v>
      </c>
      <c r="F2171" s="143" t="s">
        <v>71</v>
      </c>
      <c r="G2171" s="143" t="s">
        <v>5875</v>
      </c>
    </row>
    <row r="2172" spans="1:7" x14ac:dyDescent="0.25">
      <c r="A2172" s="141">
        <v>2171</v>
      </c>
      <c r="B2172" s="143" t="s">
        <v>2021</v>
      </c>
      <c r="C2172" s="143" t="s">
        <v>2022</v>
      </c>
      <c r="D2172" s="143" t="s">
        <v>91</v>
      </c>
      <c r="E2172" s="143" t="s">
        <v>212</v>
      </c>
      <c r="F2172" s="143" t="s">
        <v>71</v>
      </c>
      <c r="G2172" s="143" t="s">
        <v>5875</v>
      </c>
    </row>
    <row r="2173" spans="1:7" x14ac:dyDescent="0.25">
      <c r="A2173" s="141">
        <v>2172</v>
      </c>
      <c r="B2173" s="143" t="s">
        <v>7583</v>
      </c>
      <c r="C2173" s="143" t="s">
        <v>7584</v>
      </c>
      <c r="D2173" s="143" t="s">
        <v>91</v>
      </c>
      <c r="E2173" s="143" t="s">
        <v>92</v>
      </c>
      <c r="F2173" s="143" t="s">
        <v>71</v>
      </c>
      <c r="G2173" s="143" t="s">
        <v>11062</v>
      </c>
    </row>
    <row r="2174" spans="1:7" x14ac:dyDescent="0.25">
      <c r="A2174" s="141">
        <v>2173</v>
      </c>
      <c r="B2174" s="143" t="s">
        <v>7585</v>
      </c>
      <c r="C2174" s="143" t="s">
        <v>7586</v>
      </c>
      <c r="D2174" s="143" t="s">
        <v>91</v>
      </c>
      <c r="E2174" s="143" t="s">
        <v>955</v>
      </c>
      <c r="F2174" s="143" t="s">
        <v>71</v>
      </c>
      <c r="G2174" s="143" t="s">
        <v>11062</v>
      </c>
    </row>
    <row r="2175" spans="1:7" x14ac:dyDescent="0.25">
      <c r="A2175" s="141">
        <v>2174</v>
      </c>
      <c r="B2175" s="143" t="s">
        <v>7587</v>
      </c>
      <c r="C2175" s="143" t="s">
        <v>7588</v>
      </c>
      <c r="D2175" s="143" t="s">
        <v>91</v>
      </c>
      <c r="E2175" s="143" t="s">
        <v>955</v>
      </c>
      <c r="F2175" s="143" t="s">
        <v>71</v>
      </c>
      <c r="G2175" s="143" t="s">
        <v>11062</v>
      </c>
    </row>
    <row r="2176" spans="1:7" x14ac:dyDescent="0.25">
      <c r="A2176" s="141">
        <v>2175</v>
      </c>
      <c r="B2176" s="143" t="s">
        <v>7589</v>
      </c>
      <c r="C2176" s="143" t="s">
        <v>7590</v>
      </c>
      <c r="D2176" s="143" t="s">
        <v>91</v>
      </c>
      <c r="E2176" s="143" t="s">
        <v>903</v>
      </c>
      <c r="F2176" s="143" t="s">
        <v>71</v>
      </c>
      <c r="G2176" s="143" t="s">
        <v>11062</v>
      </c>
    </row>
    <row r="2177" spans="1:7" x14ac:dyDescent="0.25">
      <c r="A2177" s="141">
        <v>2176</v>
      </c>
      <c r="B2177" s="143" t="s">
        <v>2023</v>
      </c>
      <c r="C2177" s="143" t="s">
        <v>2024</v>
      </c>
      <c r="D2177" s="143" t="s">
        <v>103</v>
      </c>
      <c r="E2177" s="143" t="s">
        <v>525</v>
      </c>
      <c r="F2177" s="143" t="s">
        <v>71</v>
      </c>
      <c r="G2177" s="143" t="s">
        <v>5875</v>
      </c>
    </row>
    <row r="2178" spans="1:7" x14ac:dyDescent="0.25">
      <c r="A2178" s="141">
        <v>2177</v>
      </c>
      <c r="B2178" s="143" t="s">
        <v>7591</v>
      </c>
      <c r="C2178" s="143" t="s">
        <v>2026</v>
      </c>
      <c r="D2178" s="143" t="s">
        <v>91</v>
      </c>
      <c r="E2178" s="143" t="s">
        <v>576</v>
      </c>
      <c r="F2178" s="143" t="s">
        <v>71</v>
      </c>
      <c r="G2178" s="143" t="s">
        <v>11062</v>
      </c>
    </row>
    <row r="2179" spans="1:7" x14ac:dyDescent="0.25">
      <c r="A2179" s="141">
        <v>2178</v>
      </c>
      <c r="B2179" s="143" t="s">
        <v>2025</v>
      </c>
      <c r="C2179" s="143" t="s">
        <v>2026</v>
      </c>
      <c r="D2179" s="143" t="s">
        <v>91</v>
      </c>
      <c r="E2179" s="143" t="s">
        <v>564</v>
      </c>
      <c r="F2179" s="143" t="s">
        <v>71</v>
      </c>
      <c r="G2179" s="143" t="s">
        <v>5875</v>
      </c>
    </row>
    <row r="2180" spans="1:7" x14ac:dyDescent="0.25">
      <c r="A2180" s="141">
        <v>2179</v>
      </c>
      <c r="B2180" s="143" t="s">
        <v>12623</v>
      </c>
      <c r="C2180" s="143" t="s">
        <v>12624</v>
      </c>
      <c r="D2180" s="143" t="s">
        <v>103</v>
      </c>
      <c r="E2180" s="143" t="s">
        <v>410</v>
      </c>
      <c r="F2180" s="143" t="s">
        <v>124</v>
      </c>
      <c r="G2180" s="143" t="s">
        <v>5875</v>
      </c>
    </row>
    <row r="2181" spans="1:7" x14ac:dyDescent="0.25">
      <c r="A2181" s="141">
        <v>2180</v>
      </c>
      <c r="B2181" s="143" t="s">
        <v>7592</v>
      </c>
      <c r="C2181" s="143" t="s">
        <v>7590</v>
      </c>
      <c r="D2181" s="143" t="s">
        <v>91</v>
      </c>
      <c r="E2181" s="143" t="s">
        <v>212</v>
      </c>
      <c r="F2181" s="143" t="s">
        <v>71</v>
      </c>
      <c r="G2181" s="143" t="s">
        <v>11062</v>
      </c>
    </row>
    <row r="2182" spans="1:7" x14ac:dyDescent="0.25">
      <c r="A2182" s="141">
        <v>2181</v>
      </c>
      <c r="B2182" s="143" t="s">
        <v>7593</v>
      </c>
      <c r="C2182" s="143" t="s">
        <v>7594</v>
      </c>
      <c r="D2182" s="143" t="s">
        <v>91</v>
      </c>
      <c r="E2182" s="143" t="s">
        <v>903</v>
      </c>
      <c r="F2182" s="143" t="s">
        <v>71</v>
      </c>
      <c r="G2182" s="143" t="s">
        <v>11062</v>
      </c>
    </row>
    <row r="2183" spans="1:7" x14ac:dyDescent="0.25">
      <c r="A2183" s="141">
        <v>2182</v>
      </c>
      <c r="B2183" s="143" t="s">
        <v>2027</v>
      </c>
      <c r="C2183" s="143" t="s">
        <v>2028</v>
      </c>
      <c r="D2183" s="143" t="s">
        <v>91</v>
      </c>
      <c r="E2183" s="143" t="s">
        <v>181</v>
      </c>
      <c r="F2183" s="143" t="s">
        <v>71</v>
      </c>
      <c r="G2183" s="143" t="s">
        <v>5875</v>
      </c>
    </row>
    <row r="2184" spans="1:7" x14ac:dyDescent="0.25">
      <c r="A2184" s="141">
        <v>2183</v>
      </c>
      <c r="B2184" s="143" t="s">
        <v>2029</v>
      </c>
      <c r="C2184" s="143" t="s">
        <v>2030</v>
      </c>
      <c r="D2184" s="143" t="s">
        <v>78</v>
      </c>
      <c r="E2184" s="143" t="s">
        <v>796</v>
      </c>
      <c r="F2184" s="143" t="s">
        <v>71</v>
      </c>
      <c r="G2184" s="143" t="s">
        <v>5875</v>
      </c>
    </row>
    <row r="2185" spans="1:7" x14ac:dyDescent="0.25">
      <c r="A2185" s="141">
        <v>2184</v>
      </c>
      <c r="B2185" s="143" t="s">
        <v>7595</v>
      </c>
      <c r="C2185" s="143" t="s">
        <v>7596</v>
      </c>
      <c r="D2185" s="143" t="s">
        <v>91</v>
      </c>
      <c r="E2185" s="143" t="s">
        <v>786</v>
      </c>
      <c r="F2185" s="143" t="s">
        <v>71</v>
      </c>
      <c r="G2185" s="143" t="s">
        <v>11062</v>
      </c>
    </row>
    <row r="2186" spans="1:7" x14ac:dyDescent="0.25">
      <c r="A2186" s="141">
        <v>2185</v>
      </c>
      <c r="B2186" s="143" t="s">
        <v>7597</v>
      </c>
      <c r="C2186" s="143" t="s">
        <v>7598</v>
      </c>
      <c r="D2186" s="143" t="s">
        <v>91</v>
      </c>
      <c r="E2186" s="143" t="s">
        <v>212</v>
      </c>
      <c r="F2186" s="143" t="s">
        <v>71</v>
      </c>
      <c r="G2186" s="143" t="s">
        <v>11062</v>
      </c>
    </row>
    <row r="2187" spans="1:7" x14ac:dyDescent="0.25">
      <c r="A2187" s="141">
        <v>2186</v>
      </c>
      <c r="B2187" s="143" t="s">
        <v>7599</v>
      </c>
      <c r="C2187" s="143" t="s">
        <v>7600</v>
      </c>
      <c r="D2187" s="143" t="s">
        <v>91</v>
      </c>
      <c r="E2187" s="143" t="s">
        <v>576</v>
      </c>
      <c r="F2187" s="143" t="s">
        <v>71</v>
      </c>
      <c r="G2187" s="143" t="s">
        <v>11062</v>
      </c>
    </row>
    <row r="2188" spans="1:7" x14ac:dyDescent="0.25">
      <c r="A2188" s="141">
        <v>2187</v>
      </c>
      <c r="B2188" s="143" t="s">
        <v>7601</v>
      </c>
      <c r="C2188" s="143" t="s">
        <v>7602</v>
      </c>
      <c r="D2188" s="143" t="s">
        <v>91</v>
      </c>
      <c r="E2188" s="143" t="s">
        <v>1035</v>
      </c>
      <c r="F2188" s="143" t="s">
        <v>71</v>
      </c>
      <c r="G2188" s="143" t="s">
        <v>11062</v>
      </c>
    </row>
    <row r="2189" spans="1:7" x14ac:dyDescent="0.25">
      <c r="A2189" s="141">
        <v>2188</v>
      </c>
      <c r="B2189" s="143" t="s">
        <v>7603</v>
      </c>
      <c r="C2189" s="143" t="s">
        <v>7604</v>
      </c>
      <c r="D2189" s="143" t="s">
        <v>91</v>
      </c>
      <c r="E2189" s="143" t="s">
        <v>979</v>
      </c>
      <c r="F2189" s="143" t="s">
        <v>71</v>
      </c>
      <c r="G2189" s="143" t="s">
        <v>11062</v>
      </c>
    </row>
    <row r="2190" spans="1:7" x14ac:dyDescent="0.25">
      <c r="A2190" s="141">
        <v>2189</v>
      </c>
      <c r="B2190" s="143" t="s">
        <v>2031</v>
      </c>
      <c r="C2190" s="143" t="s">
        <v>2032</v>
      </c>
      <c r="D2190" s="143" t="s">
        <v>91</v>
      </c>
      <c r="E2190" s="143" t="s">
        <v>165</v>
      </c>
      <c r="F2190" s="143" t="s">
        <v>71</v>
      </c>
      <c r="G2190" s="143" t="s">
        <v>5875</v>
      </c>
    </row>
    <row r="2191" spans="1:7" x14ac:dyDescent="0.25">
      <c r="A2191" s="141">
        <v>2190</v>
      </c>
      <c r="B2191" s="143" t="s">
        <v>7605</v>
      </c>
      <c r="C2191" s="143" t="s">
        <v>7606</v>
      </c>
      <c r="D2191" s="143" t="s">
        <v>91</v>
      </c>
      <c r="E2191" s="143" t="s">
        <v>979</v>
      </c>
      <c r="F2191" s="143" t="s">
        <v>71</v>
      </c>
      <c r="G2191" s="143" t="s">
        <v>11062</v>
      </c>
    </row>
    <row r="2192" spans="1:7" x14ac:dyDescent="0.25">
      <c r="A2192" s="141">
        <v>2191</v>
      </c>
      <c r="B2192" s="143" t="s">
        <v>7607</v>
      </c>
      <c r="C2192" s="143" t="s">
        <v>7608</v>
      </c>
      <c r="D2192" s="143" t="s">
        <v>95</v>
      </c>
      <c r="E2192" s="143" t="s">
        <v>96</v>
      </c>
      <c r="F2192" s="143" t="s">
        <v>71</v>
      </c>
      <c r="G2192" s="143" t="s">
        <v>11062</v>
      </c>
    </row>
    <row r="2193" spans="1:7" x14ac:dyDescent="0.25">
      <c r="A2193" s="141">
        <v>2192</v>
      </c>
      <c r="B2193" s="143" t="s">
        <v>2033</v>
      </c>
      <c r="C2193" s="143" t="s">
        <v>2034</v>
      </c>
      <c r="D2193" s="143" t="s">
        <v>91</v>
      </c>
      <c r="E2193" s="143" t="s">
        <v>979</v>
      </c>
      <c r="F2193" s="143" t="s">
        <v>71</v>
      </c>
      <c r="G2193" s="143" t="s">
        <v>5875</v>
      </c>
    </row>
    <row r="2194" spans="1:7" x14ac:dyDescent="0.25">
      <c r="A2194" s="141">
        <v>2193</v>
      </c>
      <c r="B2194" s="143" t="s">
        <v>7609</v>
      </c>
      <c r="C2194" s="143" t="s">
        <v>7610</v>
      </c>
      <c r="D2194" s="143" t="s">
        <v>91</v>
      </c>
      <c r="E2194" s="143" t="s">
        <v>92</v>
      </c>
      <c r="F2194" s="143" t="s">
        <v>71</v>
      </c>
      <c r="G2194" s="143" t="s">
        <v>11062</v>
      </c>
    </row>
    <row r="2195" spans="1:7" x14ac:dyDescent="0.25">
      <c r="A2195" s="141">
        <v>2194</v>
      </c>
      <c r="B2195" s="143" t="s">
        <v>7611</v>
      </c>
      <c r="C2195" s="143" t="s">
        <v>7612</v>
      </c>
      <c r="D2195" s="143" t="s">
        <v>91</v>
      </c>
      <c r="E2195" s="143" t="s">
        <v>576</v>
      </c>
      <c r="F2195" s="143" t="s">
        <v>71</v>
      </c>
      <c r="G2195" s="143" t="s">
        <v>11062</v>
      </c>
    </row>
    <row r="2196" spans="1:7" x14ac:dyDescent="0.25">
      <c r="A2196" s="141">
        <v>2195</v>
      </c>
      <c r="B2196" s="143" t="s">
        <v>7613</v>
      </c>
      <c r="C2196" s="143" t="s">
        <v>7614</v>
      </c>
      <c r="D2196" s="143" t="s">
        <v>91</v>
      </c>
      <c r="E2196" s="143" t="s">
        <v>136</v>
      </c>
      <c r="F2196" s="143" t="s">
        <v>71</v>
      </c>
      <c r="G2196" s="143" t="s">
        <v>11062</v>
      </c>
    </row>
    <row r="2197" spans="1:7" x14ac:dyDescent="0.25">
      <c r="A2197" s="141">
        <v>2196</v>
      </c>
      <c r="B2197" s="143" t="s">
        <v>2035</v>
      </c>
      <c r="C2197" s="143" t="s">
        <v>12625</v>
      </c>
      <c r="D2197" s="143" t="s">
        <v>91</v>
      </c>
      <c r="E2197" s="143" t="s">
        <v>181</v>
      </c>
      <c r="F2197" s="143" t="s">
        <v>71</v>
      </c>
      <c r="G2197" s="143" t="s">
        <v>5875</v>
      </c>
    </row>
    <row r="2198" spans="1:7" x14ac:dyDescent="0.25">
      <c r="A2198" s="141">
        <v>2197</v>
      </c>
      <c r="B2198" s="143" t="s">
        <v>12626</v>
      </c>
      <c r="C2198" s="143" t="s">
        <v>12627</v>
      </c>
      <c r="D2198" s="143" t="s">
        <v>91</v>
      </c>
      <c r="E2198" s="143" t="s">
        <v>181</v>
      </c>
      <c r="F2198" s="143" t="s">
        <v>71</v>
      </c>
      <c r="G2198" s="143" t="s">
        <v>5875</v>
      </c>
    </row>
    <row r="2199" spans="1:7" x14ac:dyDescent="0.25">
      <c r="A2199" s="141">
        <v>2198</v>
      </c>
      <c r="B2199" s="143" t="s">
        <v>12628</v>
      </c>
      <c r="C2199" s="143" t="s">
        <v>12629</v>
      </c>
      <c r="D2199" s="143" t="s">
        <v>91</v>
      </c>
      <c r="E2199" s="143" t="s">
        <v>181</v>
      </c>
      <c r="F2199" s="143" t="s">
        <v>71</v>
      </c>
      <c r="G2199" s="143" t="s">
        <v>5875</v>
      </c>
    </row>
    <row r="2200" spans="1:7" x14ac:dyDescent="0.25">
      <c r="A2200" s="141">
        <v>2199</v>
      </c>
      <c r="B2200" s="143" t="s">
        <v>2036</v>
      </c>
      <c r="C2200" s="143" t="s">
        <v>2037</v>
      </c>
      <c r="D2200" s="143" t="s">
        <v>91</v>
      </c>
      <c r="E2200" s="143" t="s">
        <v>262</v>
      </c>
      <c r="F2200" s="143" t="s">
        <v>71</v>
      </c>
      <c r="G2200" s="143" t="s">
        <v>5875</v>
      </c>
    </row>
    <row r="2201" spans="1:7" x14ac:dyDescent="0.25">
      <c r="A2201" s="141">
        <v>2200</v>
      </c>
      <c r="B2201" s="143" t="s">
        <v>7615</v>
      </c>
      <c r="C2201" s="143" t="s">
        <v>7616</v>
      </c>
      <c r="D2201" s="143" t="s">
        <v>91</v>
      </c>
      <c r="E2201" s="143" t="s">
        <v>181</v>
      </c>
      <c r="F2201" s="143" t="s">
        <v>71</v>
      </c>
      <c r="G2201" s="143" t="s">
        <v>11062</v>
      </c>
    </row>
    <row r="2202" spans="1:7" x14ac:dyDescent="0.25">
      <c r="A2202" s="141">
        <v>2201</v>
      </c>
      <c r="B2202" s="143" t="s">
        <v>7617</v>
      </c>
      <c r="C2202" s="143" t="s">
        <v>7618</v>
      </c>
      <c r="D2202" s="143" t="s">
        <v>91</v>
      </c>
      <c r="E2202" s="143" t="s">
        <v>212</v>
      </c>
      <c r="F2202" s="143" t="s">
        <v>71</v>
      </c>
      <c r="G2202" s="143" t="s">
        <v>11062</v>
      </c>
    </row>
    <row r="2203" spans="1:7" x14ac:dyDescent="0.25">
      <c r="A2203" s="141">
        <v>2202</v>
      </c>
      <c r="B2203" s="143" t="s">
        <v>2038</v>
      </c>
      <c r="C2203" s="143" t="s">
        <v>2039</v>
      </c>
      <c r="D2203" s="143" t="s">
        <v>78</v>
      </c>
      <c r="E2203" s="143" t="s">
        <v>154</v>
      </c>
      <c r="F2203" s="143" t="s">
        <v>71</v>
      </c>
      <c r="G2203" s="143" t="s">
        <v>5875</v>
      </c>
    </row>
    <row r="2204" spans="1:7" x14ac:dyDescent="0.25">
      <c r="A2204" s="141">
        <v>2203</v>
      </c>
      <c r="B2204" s="143" t="s">
        <v>7619</v>
      </c>
      <c r="C2204" s="143" t="s">
        <v>7620</v>
      </c>
      <c r="D2204" s="143" t="s">
        <v>91</v>
      </c>
      <c r="E2204" s="143" t="s">
        <v>576</v>
      </c>
      <c r="F2204" s="143" t="s">
        <v>71</v>
      </c>
      <c r="G2204" s="143" t="s">
        <v>11062</v>
      </c>
    </row>
    <row r="2205" spans="1:7" x14ac:dyDescent="0.25">
      <c r="A2205" s="141">
        <v>2204</v>
      </c>
      <c r="B2205" s="143" t="s">
        <v>11335</v>
      </c>
      <c r="C2205" s="143" t="s">
        <v>11336</v>
      </c>
      <c r="D2205" s="143" t="s">
        <v>91</v>
      </c>
      <c r="E2205" s="143" t="s">
        <v>139</v>
      </c>
      <c r="F2205" s="143" t="s">
        <v>71</v>
      </c>
      <c r="G2205" s="143" t="s">
        <v>11955</v>
      </c>
    </row>
    <row r="2206" spans="1:7" x14ac:dyDescent="0.25">
      <c r="A2206" s="141">
        <v>2205</v>
      </c>
      <c r="B2206" s="143" t="s">
        <v>2040</v>
      </c>
      <c r="C2206" s="143" t="s">
        <v>2041</v>
      </c>
      <c r="D2206" s="143" t="s">
        <v>69</v>
      </c>
      <c r="E2206" s="143" t="s">
        <v>2042</v>
      </c>
      <c r="F2206" s="143" t="s">
        <v>71</v>
      </c>
      <c r="G2206" s="143" t="s">
        <v>5875</v>
      </c>
    </row>
    <row r="2207" spans="1:7" x14ac:dyDescent="0.25">
      <c r="A2207" s="141">
        <v>2206</v>
      </c>
      <c r="B2207" s="143" t="s">
        <v>2043</v>
      </c>
      <c r="C2207" s="143" t="s">
        <v>12630</v>
      </c>
      <c r="D2207" s="143" t="s">
        <v>91</v>
      </c>
      <c r="E2207" s="143" t="s">
        <v>139</v>
      </c>
      <c r="F2207" s="143" t="s">
        <v>71</v>
      </c>
      <c r="G2207" s="143" t="s">
        <v>5875</v>
      </c>
    </row>
    <row r="2208" spans="1:7" x14ac:dyDescent="0.25">
      <c r="A2208" s="141">
        <v>2207</v>
      </c>
      <c r="B2208" s="143" t="s">
        <v>7621</v>
      </c>
      <c r="C2208" s="143" t="s">
        <v>7622</v>
      </c>
      <c r="D2208" s="143" t="s">
        <v>91</v>
      </c>
      <c r="E2208" s="143" t="s">
        <v>786</v>
      </c>
      <c r="F2208" s="143" t="s">
        <v>71</v>
      </c>
      <c r="G2208" s="143" t="s">
        <v>11062</v>
      </c>
    </row>
    <row r="2209" spans="1:7" x14ac:dyDescent="0.25">
      <c r="A2209" s="141">
        <v>2208</v>
      </c>
      <c r="B2209" s="143" t="s">
        <v>12631</v>
      </c>
      <c r="C2209" s="143" t="s">
        <v>12632</v>
      </c>
      <c r="D2209" s="143" t="s">
        <v>91</v>
      </c>
      <c r="E2209" s="143" t="s">
        <v>181</v>
      </c>
      <c r="F2209" s="143" t="s">
        <v>71</v>
      </c>
      <c r="G2209" s="143" t="s">
        <v>5875</v>
      </c>
    </row>
    <row r="2210" spans="1:7" x14ac:dyDescent="0.25">
      <c r="A2210" s="141">
        <v>2209</v>
      </c>
      <c r="B2210" s="143" t="s">
        <v>7623</v>
      </c>
      <c r="C2210" s="143" t="s">
        <v>7624</v>
      </c>
      <c r="D2210" s="143" t="s">
        <v>91</v>
      </c>
      <c r="E2210" s="143" t="s">
        <v>308</v>
      </c>
      <c r="F2210" s="143" t="s">
        <v>71</v>
      </c>
      <c r="G2210" s="143" t="s">
        <v>11062</v>
      </c>
    </row>
    <row r="2211" spans="1:7" x14ac:dyDescent="0.25">
      <c r="A2211" s="141">
        <v>2210</v>
      </c>
      <c r="B2211" s="143" t="s">
        <v>2044</v>
      </c>
      <c r="C2211" s="143" t="s">
        <v>2045</v>
      </c>
      <c r="D2211" s="143" t="s">
        <v>74</v>
      </c>
      <c r="E2211" s="143" t="s">
        <v>2046</v>
      </c>
      <c r="F2211" s="143" t="s">
        <v>71</v>
      </c>
      <c r="G2211" s="143" t="s">
        <v>5875</v>
      </c>
    </row>
    <row r="2212" spans="1:7" x14ac:dyDescent="0.25">
      <c r="A2212" s="141">
        <v>2211</v>
      </c>
      <c r="B2212" s="143" t="s">
        <v>7625</v>
      </c>
      <c r="C2212" s="143" t="s">
        <v>7626</v>
      </c>
      <c r="D2212" s="143" t="s">
        <v>91</v>
      </c>
      <c r="E2212" s="143" t="s">
        <v>786</v>
      </c>
      <c r="F2212" s="143" t="s">
        <v>71</v>
      </c>
      <c r="G2212" s="143" t="s">
        <v>11062</v>
      </c>
    </row>
    <row r="2213" spans="1:7" x14ac:dyDescent="0.25">
      <c r="A2213" s="141">
        <v>2212</v>
      </c>
      <c r="B2213" s="143" t="s">
        <v>2047</v>
      </c>
      <c r="C2213" s="143" t="s">
        <v>12633</v>
      </c>
      <c r="D2213" s="143" t="s">
        <v>91</v>
      </c>
      <c r="E2213" s="143" t="s">
        <v>181</v>
      </c>
      <c r="F2213" s="143" t="s">
        <v>71</v>
      </c>
      <c r="G2213" s="143" t="s">
        <v>5875</v>
      </c>
    </row>
    <row r="2214" spans="1:7" x14ac:dyDescent="0.25">
      <c r="A2214" s="141">
        <v>2213</v>
      </c>
      <c r="B2214" s="143" t="s">
        <v>7627</v>
      </c>
      <c r="C2214" s="143" t="s">
        <v>7628</v>
      </c>
      <c r="D2214" s="143" t="s">
        <v>91</v>
      </c>
      <c r="E2214" s="143" t="s">
        <v>212</v>
      </c>
      <c r="F2214" s="143" t="s">
        <v>71</v>
      </c>
      <c r="G2214" s="143" t="s">
        <v>11062</v>
      </c>
    </row>
    <row r="2215" spans="1:7" x14ac:dyDescent="0.25">
      <c r="A2215" s="141">
        <v>2214</v>
      </c>
      <c r="B2215" s="143" t="s">
        <v>2048</v>
      </c>
      <c r="C2215" s="143" t="s">
        <v>2049</v>
      </c>
      <c r="D2215" s="143" t="s">
        <v>91</v>
      </c>
      <c r="E2215" s="143" t="s">
        <v>139</v>
      </c>
      <c r="F2215" s="143" t="s">
        <v>71</v>
      </c>
      <c r="G2215" s="143" t="s">
        <v>5875</v>
      </c>
    </row>
    <row r="2216" spans="1:7" x14ac:dyDescent="0.25">
      <c r="A2216" s="141">
        <v>2215</v>
      </c>
      <c r="B2216" s="143" t="s">
        <v>2050</v>
      </c>
      <c r="C2216" s="143" t="s">
        <v>2051</v>
      </c>
      <c r="D2216" s="143" t="s">
        <v>91</v>
      </c>
      <c r="E2216" s="143" t="s">
        <v>181</v>
      </c>
      <c r="F2216" s="143" t="s">
        <v>71</v>
      </c>
      <c r="G2216" s="143" t="s">
        <v>5875</v>
      </c>
    </row>
    <row r="2217" spans="1:7" x14ac:dyDescent="0.25">
      <c r="A2217" s="141">
        <v>2216</v>
      </c>
      <c r="B2217" s="143" t="s">
        <v>2052</v>
      </c>
      <c r="C2217" s="143" t="s">
        <v>12634</v>
      </c>
      <c r="D2217" s="143" t="s">
        <v>91</v>
      </c>
      <c r="E2217" s="143" t="s">
        <v>181</v>
      </c>
      <c r="F2217" s="143" t="s">
        <v>71</v>
      </c>
      <c r="G2217" s="143" t="s">
        <v>5875</v>
      </c>
    </row>
    <row r="2218" spans="1:7" x14ac:dyDescent="0.25">
      <c r="A2218" s="141">
        <v>2217</v>
      </c>
      <c r="B2218" s="143" t="s">
        <v>7629</v>
      </c>
      <c r="C2218" s="143" t="s">
        <v>7630</v>
      </c>
      <c r="D2218" s="143" t="s">
        <v>103</v>
      </c>
      <c r="E2218" s="143" t="s">
        <v>325</v>
      </c>
      <c r="F2218" s="143" t="s">
        <v>71</v>
      </c>
      <c r="G2218" s="143" t="s">
        <v>11062</v>
      </c>
    </row>
    <row r="2219" spans="1:7" x14ac:dyDescent="0.25">
      <c r="A2219" s="141">
        <v>2218</v>
      </c>
      <c r="B2219" s="143" t="s">
        <v>2053</v>
      </c>
      <c r="C2219" s="143" t="s">
        <v>2054</v>
      </c>
      <c r="D2219" s="143" t="s">
        <v>91</v>
      </c>
      <c r="E2219" s="143" t="s">
        <v>181</v>
      </c>
      <c r="F2219" s="143" t="s">
        <v>71</v>
      </c>
      <c r="G2219" s="143" t="s">
        <v>5875</v>
      </c>
    </row>
    <row r="2220" spans="1:7" x14ac:dyDescent="0.25">
      <c r="A2220" s="141">
        <v>2219</v>
      </c>
      <c r="B2220" s="143" t="s">
        <v>2055</v>
      </c>
      <c r="C2220" s="143" t="s">
        <v>2056</v>
      </c>
      <c r="D2220" s="143" t="s">
        <v>78</v>
      </c>
      <c r="E2220" s="143" t="s">
        <v>695</v>
      </c>
      <c r="F2220" s="143" t="s">
        <v>71</v>
      </c>
      <c r="G2220" s="143" t="s">
        <v>5875</v>
      </c>
    </row>
    <row r="2221" spans="1:7" x14ac:dyDescent="0.25">
      <c r="A2221" s="141">
        <v>2220</v>
      </c>
      <c r="B2221" s="143" t="s">
        <v>2057</v>
      </c>
      <c r="C2221" s="143" t="s">
        <v>2058</v>
      </c>
      <c r="D2221" s="143" t="s">
        <v>103</v>
      </c>
      <c r="E2221" s="143" t="s">
        <v>171</v>
      </c>
      <c r="F2221" s="143" t="s">
        <v>2059</v>
      </c>
      <c r="G2221" s="143" t="s">
        <v>5875</v>
      </c>
    </row>
    <row r="2222" spans="1:7" x14ac:dyDescent="0.25">
      <c r="A2222" s="141">
        <v>2221</v>
      </c>
      <c r="B2222" s="143" t="s">
        <v>2060</v>
      </c>
      <c r="C2222" s="143" t="s">
        <v>2061</v>
      </c>
      <c r="D2222" s="143" t="s">
        <v>69</v>
      </c>
      <c r="E2222" s="143" t="s">
        <v>813</v>
      </c>
      <c r="F2222" s="143" t="s">
        <v>71</v>
      </c>
      <c r="G2222" s="143" t="s">
        <v>5875</v>
      </c>
    </row>
    <row r="2223" spans="1:7" x14ac:dyDescent="0.25">
      <c r="A2223" s="141">
        <v>2222</v>
      </c>
      <c r="B2223" s="143" t="s">
        <v>2062</v>
      </c>
      <c r="C2223" s="143" t="s">
        <v>12635</v>
      </c>
      <c r="D2223" s="143" t="s">
        <v>91</v>
      </c>
      <c r="E2223" s="143" t="s">
        <v>181</v>
      </c>
      <c r="F2223" s="143" t="s">
        <v>71</v>
      </c>
      <c r="G2223" s="143" t="s">
        <v>5875</v>
      </c>
    </row>
    <row r="2224" spans="1:7" x14ac:dyDescent="0.25">
      <c r="A2224" s="141">
        <v>2223</v>
      </c>
      <c r="B2224" s="143" t="s">
        <v>2063</v>
      </c>
      <c r="C2224" s="143" t="s">
        <v>2064</v>
      </c>
      <c r="D2224" s="143" t="s">
        <v>78</v>
      </c>
      <c r="E2224" s="143" t="s">
        <v>2065</v>
      </c>
      <c r="F2224" s="143" t="s">
        <v>71</v>
      </c>
      <c r="G2224" s="143" t="s">
        <v>5875</v>
      </c>
    </row>
    <row r="2225" spans="1:7" x14ac:dyDescent="0.25">
      <c r="A2225" s="141">
        <v>2224</v>
      </c>
      <c r="B2225" s="143" t="s">
        <v>2066</v>
      </c>
      <c r="C2225" s="143" t="s">
        <v>2067</v>
      </c>
      <c r="D2225" s="143" t="s">
        <v>188</v>
      </c>
      <c r="E2225" s="143" t="s">
        <v>202</v>
      </c>
      <c r="F2225" s="143" t="s">
        <v>71</v>
      </c>
      <c r="G2225" s="143" t="s">
        <v>5875</v>
      </c>
    </row>
    <row r="2226" spans="1:7" x14ac:dyDescent="0.25">
      <c r="A2226" s="141">
        <v>2225</v>
      </c>
      <c r="B2226" s="143" t="s">
        <v>7631</v>
      </c>
      <c r="C2226" s="143" t="s">
        <v>7632</v>
      </c>
      <c r="D2226" s="143" t="s">
        <v>103</v>
      </c>
      <c r="E2226" s="143" t="s">
        <v>662</v>
      </c>
      <c r="F2226" s="143" t="s">
        <v>142</v>
      </c>
      <c r="G2226" s="143" t="s">
        <v>11062</v>
      </c>
    </row>
    <row r="2227" spans="1:7" x14ac:dyDescent="0.25">
      <c r="A2227" s="141">
        <v>2226</v>
      </c>
      <c r="B2227" s="143" t="s">
        <v>7633</v>
      </c>
      <c r="C2227" s="143" t="s">
        <v>7634</v>
      </c>
      <c r="D2227" s="143" t="s">
        <v>69</v>
      </c>
      <c r="E2227" s="143" t="s">
        <v>70</v>
      </c>
      <c r="F2227" s="143" t="s">
        <v>71</v>
      </c>
      <c r="G2227" s="143" t="s">
        <v>11062</v>
      </c>
    </row>
    <row r="2228" spans="1:7" x14ac:dyDescent="0.25">
      <c r="A2228" s="141">
        <v>2227</v>
      </c>
      <c r="B2228" s="143" t="s">
        <v>7635</v>
      </c>
      <c r="C2228" s="143" t="s">
        <v>7636</v>
      </c>
      <c r="D2228" s="143" t="s">
        <v>69</v>
      </c>
      <c r="E2228" s="143" t="s">
        <v>321</v>
      </c>
      <c r="F2228" s="143" t="s">
        <v>71</v>
      </c>
      <c r="G2228" s="143" t="s">
        <v>11062</v>
      </c>
    </row>
    <row r="2229" spans="1:7" x14ac:dyDescent="0.25">
      <c r="A2229" s="141">
        <v>2228</v>
      </c>
      <c r="B2229" s="143" t="s">
        <v>7637</v>
      </c>
      <c r="C2229" s="143" t="s">
        <v>7638</v>
      </c>
      <c r="D2229" s="143" t="s">
        <v>95</v>
      </c>
      <c r="E2229" s="143" t="s">
        <v>96</v>
      </c>
      <c r="F2229" s="143" t="s">
        <v>71</v>
      </c>
      <c r="G2229" s="143" t="s">
        <v>11062</v>
      </c>
    </row>
    <row r="2230" spans="1:7" x14ac:dyDescent="0.25">
      <c r="A2230" s="141">
        <v>2229</v>
      </c>
      <c r="B2230" s="143" t="s">
        <v>11337</v>
      </c>
      <c r="C2230" s="143" t="s">
        <v>11338</v>
      </c>
      <c r="D2230" s="143" t="s">
        <v>91</v>
      </c>
      <c r="E2230" s="143" t="s">
        <v>227</v>
      </c>
      <c r="F2230" s="143" t="s">
        <v>71</v>
      </c>
      <c r="G2230" s="143" t="s">
        <v>11955</v>
      </c>
    </row>
    <row r="2231" spans="1:7" x14ac:dyDescent="0.25">
      <c r="A2231" s="141">
        <v>2230</v>
      </c>
      <c r="B2231" s="143" t="s">
        <v>2068</v>
      </c>
      <c r="C2231" s="143" t="s">
        <v>2069</v>
      </c>
      <c r="D2231" s="143" t="s">
        <v>91</v>
      </c>
      <c r="E2231" s="143" t="s">
        <v>227</v>
      </c>
      <c r="F2231" s="143" t="s">
        <v>71</v>
      </c>
      <c r="G2231" s="143" t="s">
        <v>5875</v>
      </c>
    </row>
    <row r="2232" spans="1:7" x14ac:dyDescent="0.25">
      <c r="A2232" s="141">
        <v>2231</v>
      </c>
      <c r="B2232" s="143" t="s">
        <v>2070</v>
      </c>
      <c r="C2232" s="143" t="s">
        <v>12636</v>
      </c>
      <c r="D2232" s="143" t="s">
        <v>91</v>
      </c>
      <c r="E2232" s="143" t="s">
        <v>181</v>
      </c>
      <c r="F2232" s="143" t="s">
        <v>71</v>
      </c>
      <c r="G2232" s="143" t="s">
        <v>5875</v>
      </c>
    </row>
    <row r="2233" spans="1:7" x14ac:dyDescent="0.25">
      <c r="A2233" s="141">
        <v>2232</v>
      </c>
      <c r="B2233" s="143" t="s">
        <v>2071</v>
      </c>
      <c r="C2233" s="143" t="s">
        <v>2072</v>
      </c>
      <c r="D2233" s="143" t="s">
        <v>91</v>
      </c>
      <c r="E2233" s="143" t="s">
        <v>181</v>
      </c>
      <c r="F2233" s="143" t="s">
        <v>71</v>
      </c>
      <c r="G2233" s="143" t="s">
        <v>5875</v>
      </c>
    </row>
    <row r="2234" spans="1:7" x14ac:dyDescent="0.25">
      <c r="A2234" s="141">
        <v>2233</v>
      </c>
      <c r="B2234" s="143" t="s">
        <v>2073</v>
      </c>
      <c r="C2234" s="143" t="s">
        <v>12637</v>
      </c>
      <c r="D2234" s="143" t="s">
        <v>91</v>
      </c>
      <c r="E2234" s="143" t="s">
        <v>181</v>
      </c>
      <c r="F2234" s="143" t="s">
        <v>71</v>
      </c>
      <c r="G2234" s="143" t="s">
        <v>5875</v>
      </c>
    </row>
    <row r="2235" spans="1:7" x14ac:dyDescent="0.25">
      <c r="A2235" s="141">
        <v>2234</v>
      </c>
      <c r="B2235" s="143" t="s">
        <v>2074</v>
      </c>
      <c r="C2235" s="143" t="s">
        <v>2075</v>
      </c>
      <c r="D2235" s="143" t="s">
        <v>91</v>
      </c>
      <c r="E2235" s="143" t="s">
        <v>227</v>
      </c>
      <c r="F2235" s="143" t="s">
        <v>71</v>
      </c>
      <c r="G2235" s="143" t="s">
        <v>5875</v>
      </c>
    </row>
    <row r="2236" spans="1:7" x14ac:dyDescent="0.25">
      <c r="A2236" s="141">
        <v>2235</v>
      </c>
      <c r="B2236" s="143" t="s">
        <v>7639</v>
      </c>
      <c r="C2236" s="143" t="s">
        <v>7640</v>
      </c>
      <c r="D2236" s="143" t="s">
        <v>91</v>
      </c>
      <c r="E2236" s="143" t="s">
        <v>955</v>
      </c>
      <c r="F2236" s="143" t="s">
        <v>71</v>
      </c>
      <c r="G2236" s="143" t="s">
        <v>11062</v>
      </c>
    </row>
    <row r="2237" spans="1:7" x14ac:dyDescent="0.25">
      <c r="A2237" s="141">
        <v>2236</v>
      </c>
      <c r="B2237" s="143" t="s">
        <v>7641</v>
      </c>
      <c r="C2237" s="143" t="s">
        <v>7642</v>
      </c>
      <c r="D2237" s="143" t="s">
        <v>91</v>
      </c>
      <c r="E2237" s="143" t="s">
        <v>212</v>
      </c>
      <c r="F2237" s="143" t="s">
        <v>71</v>
      </c>
      <c r="G2237" s="143" t="s">
        <v>11062</v>
      </c>
    </row>
    <row r="2238" spans="1:7" x14ac:dyDescent="0.25">
      <c r="A2238" s="141">
        <v>2237</v>
      </c>
      <c r="B2238" s="143" t="s">
        <v>2076</v>
      </c>
      <c r="C2238" s="143" t="s">
        <v>2077</v>
      </c>
      <c r="D2238" s="143" t="s">
        <v>91</v>
      </c>
      <c r="E2238" s="143" t="s">
        <v>139</v>
      </c>
      <c r="F2238" s="143" t="s">
        <v>71</v>
      </c>
      <c r="G2238" s="143" t="s">
        <v>5875</v>
      </c>
    </row>
    <row r="2239" spans="1:7" x14ac:dyDescent="0.25">
      <c r="A2239" s="141">
        <v>2238</v>
      </c>
      <c r="B2239" s="143" t="s">
        <v>7643</v>
      </c>
      <c r="C2239" s="143" t="s">
        <v>7644</v>
      </c>
      <c r="D2239" s="143" t="s">
        <v>91</v>
      </c>
      <c r="E2239" s="143" t="s">
        <v>212</v>
      </c>
      <c r="F2239" s="143" t="s">
        <v>71</v>
      </c>
      <c r="G2239" s="143" t="s">
        <v>11062</v>
      </c>
    </row>
    <row r="2240" spans="1:7" x14ac:dyDescent="0.25">
      <c r="A2240" s="141">
        <v>2239</v>
      </c>
      <c r="B2240" s="143" t="s">
        <v>13845</v>
      </c>
      <c r="C2240" s="143" t="s">
        <v>13846</v>
      </c>
      <c r="D2240" s="143" t="s">
        <v>91</v>
      </c>
      <c r="E2240" s="143" t="s">
        <v>212</v>
      </c>
      <c r="F2240" s="143" t="s">
        <v>71</v>
      </c>
      <c r="G2240" s="143" t="s">
        <v>11062</v>
      </c>
    </row>
    <row r="2241" spans="1:7" x14ac:dyDescent="0.25">
      <c r="A2241" s="141">
        <v>2240</v>
      </c>
      <c r="B2241" s="143" t="s">
        <v>7645</v>
      </c>
      <c r="C2241" s="143" t="s">
        <v>7646</v>
      </c>
      <c r="D2241" s="143" t="s">
        <v>91</v>
      </c>
      <c r="E2241" s="143" t="s">
        <v>212</v>
      </c>
      <c r="F2241" s="143" t="s">
        <v>71</v>
      </c>
      <c r="G2241" s="143" t="s">
        <v>11062</v>
      </c>
    </row>
    <row r="2242" spans="1:7" x14ac:dyDescent="0.25">
      <c r="A2242" s="141">
        <v>2241</v>
      </c>
      <c r="B2242" s="143" t="s">
        <v>7647</v>
      </c>
      <c r="C2242" s="143" t="s">
        <v>7648</v>
      </c>
      <c r="D2242" s="143" t="s">
        <v>78</v>
      </c>
      <c r="E2242" s="143" t="s">
        <v>1042</v>
      </c>
      <c r="F2242" s="143" t="s">
        <v>71</v>
      </c>
      <c r="G2242" s="143" t="s">
        <v>11062</v>
      </c>
    </row>
    <row r="2243" spans="1:7" x14ac:dyDescent="0.25">
      <c r="A2243" s="141">
        <v>2242</v>
      </c>
      <c r="B2243" s="143" t="s">
        <v>7649</v>
      </c>
      <c r="C2243" s="143" t="s">
        <v>7650</v>
      </c>
      <c r="D2243" s="143" t="s">
        <v>91</v>
      </c>
      <c r="E2243" s="143" t="s">
        <v>212</v>
      </c>
      <c r="F2243" s="143" t="s">
        <v>71</v>
      </c>
      <c r="G2243" s="143" t="s">
        <v>11062</v>
      </c>
    </row>
    <row r="2244" spans="1:7" x14ac:dyDescent="0.25">
      <c r="A2244" s="141">
        <v>2243</v>
      </c>
      <c r="B2244" s="143" t="s">
        <v>2078</v>
      </c>
      <c r="C2244" s="143" t="s">
        <v>2079</v>
      </c>
      <c r="D2244" s="143" t="s">
        <v>91</v>
      </c>
      <c r="E2244" s="143" t="s">
        <v>191</v>
      </c>
      <c r="F2244" s="143" t="s">
        <v>71</v>
      </c>
      <c r="G2244" s="143" t="s">
        <v>5875</v>
      </c>
    </row>
    <row r="2245" spans="1:7" x14ac:dyDescent="0.25">
      <c r="A2245" s="141">
        <v>2244</v>
      </c>
      <c r="B2245" s="143" t="s">
        <v>7651</v>
      </c>
      <c r="C2245" s="143" t="s">
        <v>7652</v>
      </c>
      <c r="D2245" s="143" t="s">
        <v>103</v>
      </c>
      <c r="E2245" s="143" t="s">
        <v>1263</v>
      </c>
      <c r="F2245" s="143" t="s">
        <v>142</v>
      </c>
      <c r="G2245" s="143" t="s">
        <v>11062</v>
      </c>
    </row>
    <row r="2246" spans="1:7" x14ac:dyDescent="0.25">
      <c r="A2246" s="141">
        <v>2245</v>
      </c>
      <c r="B2246" s="143" t="s">
        <v>7653</v>
      </c>
      <c r="C2246" s="143" t="s">
        <v>7654</v>
      </c>
      <c r="D2246" s="143" t="s">
        <v>91</v>
      </c>
      <c r="E2246" s="143" t="s">
        <v>212</v>
      </c>
      <c r="F2246" s="143" t="s">
        <v>71</v>
      </c>
      <c r="G2246" s="143" t="s">
        <v>11062</v>
      </c>
    </row>
    <row r="2247" spans="1:7" x14ac:dyDescent="0.25">
      <c r="A2247" s="141">
        <v>2246</v>
      </c>
      <c r="B2247" s="143" t="s">
        <v>11339</v>
      </c>
      <c r="C2247" s="143" t="s">
        <v>11340</v>
      </c>
      <c r="D2247" s="143" t="s">
        <v>78</v>
      </c>
      <c r="E2247" s="143" t="s">
        <v>113</v>
      </c>
      <c r="F2247" s="143" t="s">
        <v>71</v>
      </c>
      <c r="G2247" s="143" t="s">
        <v>11955</v>
      </c>
    </row>
    <row r="2248" spans="1:7" x14ac:dyDescent="0.25">
      <c r="A2248" s="141">
        <v>2247</v>
      </c>
      <c r="B2248" s="143" t="s">
        <v>7655</v>
      </c>
      <c r="C2248" s="143" t="s">
        <v>7656</v>
      </c>
      <c r="D2248" s="143" t="s">
        <v>91</v>
      </c>
      <c r="E2248" s="143" t="s">
        <v>212</v>
      </c>
      <c r="F2248" s="143" t="s">
        <v>71</v>
      </c>
      <c r="G2248" s="143" t="s">
        <v>11062</v>
      </c>
    </row>
    <row r="2249" spans="1:7" x14ac:dyDescent="0.25">
      <c r="A2249" s="141">
        <v>2248</v>
      </c>
      <c r="B2249" s="143" t="s">
        <v>7657</v>
      </c>
      <c r="C2249" s="143" t="s">
        <v>7658</v>
      </c>
      <c r="D2249" s="143" t="s">
        <v>91</v>
      </c>
      <c r="E2249" s="143" t="s">
        <v>1035</v>
      </c>
      <c r="F2249" s="143" t="s">
        <v>71</v>
      </c>
      <c r="G2249" s="143" t="s">
        <v>11062</v>
      </c>
    </row>
    <row r="2250" spans="1:7" x14ac:dyDescent="0.25">
      <c r="A2250" s="141">
        <v>2249</v>
      </c>
      <c r="B2250" s="143" t="s">
        <v>7659</v>
      </c>
      <c r="C2250" s="143" t="s">
        <v>12638</v>
      </c>
      <c r="D2250" s="143" t="s">
        <v>69</v>
      </c>
      <c r="E2250" s="143" t="s">
        <v>7100</v>
      </c>
      <c r="F2250" s="143" t="s">
        <v>71</v>
      </c>
      <c r="G2250" s="143" t="s">
        <v>11062</v>
      </c>
    </row>
    <row r="2251" spans="1:7" x14ac:dyDescent="0.25">
      <c r="A2251" s="141">
        <v>2250</v>
      </c>
      <c r="B2251" s="143" t="s">
        <v>7660</v>
      </c>
      <c r="C2251" s="143" t="s">
        <v>7661</v>
      </c>
      <c r="D2251" s="143" t="s">
        <v>91</v>
      </c>
      <c r="E2251" s="143" t="s">
        <v>903</v>
      </c>
      <c r="F2251" s="143" t="s">
        <v>71</v>
      </c>
      <c r="G2251" s="143" t="s">
        <v>11062</v>
      </c>
    </row>
    <row r="2252" spans="1:7" x14ac:dyDescent="0.25">
      <c r="A2252" s="141">
        <v>2251</v>
      </c>
      <c r="B2252" s="143" t="s">
        <v>7662</v>
      </c>
      <c r="C2252" s="143" t="s">
        <v>7663</v>
      </c>
      <c r="D2252" s="143" t="s">
        <v>91</v>
      </c>
      <c r="E2252" s="143" t="s">
        <v>903</v>
      </c>
      <c r="F2252" s="143" t="s">
        <v>71</v>
      </c>
      <c r="G2252" s="143" t="s">
        <v>11062</v>
      </c>
    </row>
    <row r="2253" spans="1:7" x14ac:dyDescent="0.25">
      <c r="A2253" s="141">
        <v>2252</v>
      </c>
      <c r="B2253" s="143" t="s">
        <v>7664</v>
      </c>
      <c r="C2253" s="143" t="s">
        <v>7665</v>
      </c>
      <c r="D2253" s="143" t="s">
        <v>91</v>
      </c>
      <c r="E2253" s="143" t="s">
        <v>955</v>
      </c>
      <c r="F2253" s="143" t="s">
        <v>71</v>
      </c>
      <c r="G2253" s="143" t="s">
        <v>11062</v>
      </c>
    </row>
    <row r="2254" spans="1:7" x14ac:dyDescent="0.25">
      <c r="A2254" s="141">
        <v>2253</v>
      </c>
      <c r="B2254" s="143" t="s">
        <v>7666</v>
      </c>
      <c r="C2254" s="143" t="s">
        <v>7667</v>
      </c>
      <c r="D2254" s="143" t="s">
        <v>91</v>
      </c>
      <c r="E2254" s="143" t="s">
        <v>786</v>
      </c>
      <c r="F2254" s="143" t="s">
        <v>71</v>
      </c>
      <c r="G2254" s="143" t="s">
        <v>11062</v>
      </c>
    </row>
    <row r="2255" spans="1:7" x14ac:dyDescent="0.25">
      <c r="A2255" s="141">
        <v>2254</v>
      </c>
      <c r="B2255" s="143" t="s">
        <v>2080</v>
      </c>
      <c r="C2255" s="143" t="s">
        <v>12639</v>
      </c>
      <c r="D2255" s="143" t="s">
        <v>91</v>
      </c>
      <c r="E2255" s="143" t="s">
        <v>181</v>
      </c>
      <c r="F2255" s="143" t="s">
        <v>71</v>
      </c>
      <c r="G2255" s="143" t="s">
        <v>5875</v>
      </c>
    </row>
    <row r="2256" spans="1:7" x14ac:dyDescent="0.25">
      <c r="A2256" s="141">
        <v>2255</v>
      </c>
      <c r="B2256" s="143" t="s">
        <v>2081</v>
      </c>
      <c r="C2256" s="143" t="s">
        <v>12640</v>
      </c>
      <c r="D2256" s="143" t="s">
        <v>91</v>
      </c>
      <c r="E2256" s="143" t="s">
        <v>227</v>
      </c>
      <c r="F2256" s="143" t="s">
        <v>71</v>
      </c>
      <c r="G2256" s="143" t="s">
        <v>5875</v>
      </c>
    </row>
    <row r="2257" spans="1:7" x14ac:dyDescent="0.25">
      <c r="A2257" s="141">
        <v>2256</v>
      </c>
      <c r="B2257" s="143" t="s">
        <v>2082</v>
      </c>
      <c r="C2257" s="143" t="s">
        <v>2083</v>
      </c>
      <c r="D2257" s="143" t="s">
        <v>91</v>
      </c>
      <c r="E2257" s="143" t="s">
        <v>181</v>
      </c>
      <c r="F2257" s="143" t="s">
        <v>71</v>
      </c>
      <c r="G2257" s="143" t="s">
        <v>5875</v>
      </c>
    </row>
    <row r="2258" spans="1:7" x14ac:dyDescent="0.25">
      <c r="A2258" s="141">
        <v>2257</v>
      </c>
      <c r="B2258" s="143" t="s">
        <v>2084</v>
      </c>
      <c r="C2258" s="143" t="s">
        <v>2085</v>
      </c>
      <c r="D2258" s="143" t="s">
        <v>91</v>
      </c>
      <c r="E2258" s="143" t="s">
        <v>227</v>
      </c>
      <c r="F2258" s="143" t="s">
        <v>71</v>
      </c>
      <c r="G2258" s="143" t="s">
        <v>5875</v>
      </c>
    </row>
    <row r="2259" spans="1:7" x14ac:dyDescent="0.25">
      <c r="A2259" s="141">
        <v>2258</v>
      </c>
      <c r="B2259" s="143" t="s">
        <v>2086</v>
      </c>
      <c r="C2259" s="143" t="s">
        <v>2087</v>
      </c>
      <c r="D2259" s="143" t="s">
        <v>91</v>
      </c>
      <c r="E2259" s="143" t="s">
        <v>227</v>
      </c>
      <c r="F2259" s="143" t="s">
        <v>71</v>
      </c>
      <c r="G2259" s="143" t="s">
        <v>5875</v>
      </c>
    </row>
    <row r="2260" spans="1:7" x14ac:dyDescent="0.25">
      <c r="A2260" s="141">
        <v>2259</v>
      </c>
      <c r="B2260" s="143" t="s">
        <v>2088</v>
      </c>
      <c r="C2260" s="143" t="s">
        <v>2089</v>
      </c>
      <c r="D2260" s="143" t="s">
        <v>74</v>
      </c>
      <c r="E2260" s="143" t="s">
        <v>317</v>
      </c>
      <c r="F2260" s="143" t="s">
        <v>71</v>
      </c>
      <c r="G2260" s="143" t="s">
        <v>5875</v>
      </c>
    </row>
    <row r="2261" spans="1:7" x14ac:dyDescent="0.25">
      <c r="A2261" s="141">
        <v>2260</v>
      </c>
      <c r="B2261" s="143" t="s">
        <v>7668</v>
      </c>
      <c r="C2261" s="143" t="s">
        <v>7669</v>
      </c>
      <c r="D2261" s="143" t="s">
        <v>103</v>
      </c>
      <c r="E2261" s="143" t="s">
        <v>162</v>
      </c>
      <c r="F2261" s="143" t="s">
        <v>71</v>
      </c>
      <c r="G2261" s="143" t="s">
        <v>11062</v>
      </c>
    </row>
    <row r="2262" spans="1:7" x14ac:dyDescent="0.25">
      <c r="A2262" s="141">
        <v>2261</v>
      </c>
      <c r="B2262" s="143" t="s">
        <v>2090</v>
      </c>
      <c r="C2262" s="143" t="s">
        <v>2091</v>
      </c>
      <c r="D2262" s="143" t="s">
        <v>91</v>
      </c>
      <c r="E2262" s="143" t="s">
        <v>139</v>
      </c>
      <c r="F2262" s="143" t="s">
        <v>71</v>
      </c>
      <c r="G2262" s="143" t="s">
        <v>5875</v>
      </c>
    </row>
    <row r="2263" spans="1:7" x14ac:dyDescent="0.25">
      <c r="A2263" s="141">
        <v>2262</v>
      </c>
      <c r="B2263" s="143" t="s">
        <v>2092</v>
      </c>
      <c r="C2263" s="143" t="s">
        <v>2093</v>
      </c>
      <c r="D2263" s="143" t="s">
        <v>91</v>
      </c>
      <c r="E2263" s="143" t="s">
        <v>903</v>
      </c>
      <c r="F2263" s="143" t="s">
        <v>71</v>
      </c>
      <c r="G2263" s="143" t="s">
        <v>5875</v>
      </c>
    </row>
    <row r="2264" spans="1:7" x14ac:dyDescent="0.25">
      <c r="A2264" s="141">
        <v>2263</v>
      </c>
      <c r="B2264" s="143" t="s">
        <v>2094</v>
      </c>
      <c r="C2264" s="143" t="s">
        <v>12641</v>
      </c>
      <c r="D2264" s="143" t="s">
        <v>91</v>
      </c>
      <c r="E2264" s="143" t="s">
        <v>139</v>
      </c>
      <c r="F2264" s="143" t="s">
        <v>71</v>
      </c>
      <c r="G2264" s="143" t="s">
        <v>5875</v>
      </c>
    </row>
    <row r="2265" spans="1:7" x14ac:dyDescent="0.25">
      <c r="A2265" s="141">
        <v>2264</v>
      </c>
      <c r="B2265" s="143" t="s">
        <v>2095</v>
      </c>
      <c r="C2265" s="143" t="s">
        <v>12642</v>
      </c>
      <c r="D2265" s="143" t="s">
        <v>91</v>
      </c>
      <c r="E2265" s="143" t="s">
        <v>139</v>
      </c>
      <c r="F2265" s="143" t="s">
        <v>71</v>
      </c>
      <c r="G2265" s="143" t="s">
        <v>5875</v>
      </c>
    </row>
    <row r="2266" spans="1:7" x14ac:dyDescent="0.25">
      <c r="A2266" s="141">
        <v>2265</v>
      </c>
      <c r="B2266" s="143" t="s">
        <v>12643</v>
      </c>
      <c r="C2266" s="143" t="s">
        <v>12644</v>
      </c>
      <c r="D2266" s="143" t="s">
        <v>91</v>
      </c>
      <c r="E2266" s="143" t="s">
        <v>786</v>
      </c>
      <c r="F2266" s="143" t="s">
        <v>71</v>
      </c>
      <c r="G2266" s="143" t="s">
        <v>11062</v>
      </c>
    </row>
    <row r="2267" spans="1:7" x14ac:dyDescent="0.25">
      <c r="A2267" s="141">
        <v>2266</v>
      </c>
      <c r="B2267" s="143" t="s">
        <v>2096</v>
      </c>
      <c r="C2267" s="143" t="s">
        <v>2097</v>
      </c>
      <c r="D2267" s="143" t="s">
        <v>78</v>
      </c>
      <c r="E2267" s="143" t="s">
        <v>113</v>
      </c>
      <c r="F2267" s="143" t="s">
        <v>71</v>
      </c>
      <c r="G2267" s="143" t="s">
        <v>5875</v>
      </c>
    </row>
    <row r="2268" spans="1:7" x14ac:dyDescent="0.25">
      <c r="A2268" s="141">
        <v>2267</v>
      </c>
      <c r="B2268" s="143" t="s">
        <v>2098</v>
      </c>
      <c r="C2268" s="143" t="s">
        <v>2099</v>
      </c>
      <c r="D2268" s="143" t="s">
        <v>91</v>
      </c>
      <c r="E2268" s="143" t="s">
        <v>92</v>
      </c>
      <c r="F2268" s="143" t="s">
        <v>71</v>
      </c>
      <c r="G2268" s="143" t="s">
        <v>5875</v>
      </c>
    </row>
    <row r="2269" spans="1:7" x14ac:dyDescent="0.25">
      <c r="A2269" s="141">
        <v>2268</v>
      </c>
      <c r="B2269" s="143" t="s">
        <v>7670</v>
      </c>
      <c r="C2269" s="143" t="s">
        <v>7671</v>
      </c>
      <c r="D2269" s="143" t="s">
        <v>91</v>
      </c>
      <c r="E2269" s="143" t="s">
        <v>308</v>
      </c>
      <c r="F2269" s="143" t="s">
        <v>71</v>
      </c>
      <c r="G2269" s="143" t="s">
        <v>11062</v>
      </c>
    </row>
    <row r="2270" spans="1:7" x14ac:dyDescent="0.25">
      <c r="A2270" s="141">
        <v>2269</v>
      </c>
      <c r="B2270" s="143" t="s">
        <v>2100</v>
      </c>
      <c r="C2270" s="143" t="s">
        <v>2101</v>
      </c>
      <c r="D2270" s="143" t="s">
        <v>91</v>
      </c>
      <c r="E2270" s="143" t="s">
        <v>92</v>
      </c>
      <c r="F2270" s="143" t="s">
        <v>71</v>
      </c>
      <c r="G2270" s="143" t="s">
        <v>5875</v>
      </c>
    </row>
    <row r="2271" spans="1:7" x14ac:dyDescent="0.25">
      <c r="A2271" s="141">
        <v>2270</v>
      </c>
      <c r="B2271" s="143" t="s">
        <v>7672</v>
      </c>
      <c r="C2271" s="143" t="s">
        <v>7673</v>
      </c>
      <c r="D2271" s="143" t="s">
        <v>78</v>
      </c>
      <c r="E2271" s="143" t="s">
        <v>199</v>
      </c>
      <c r="F2271" s="143" t="s">
        <v>71</v>
      </c>
      <c r="G2271" s="143" t="s">
        <v>11062</v>
      </c>
    </row>
    <row r="2272" spans="1:7" x14ac:dyDescent="0.25">
      <c r="A2272" s="141">
        <v>2271</v>
      </c>
      <c r="B2272" s="143" t="s">
        <v>2102</v>
      </c>
      <c r="C2272" s="143" t="s">
        <v>2103</v>
      </c>
      <c r="D2272" s="143" t="s">
        <v>91</v>
      </c>
      <c r="E2272" s="143" t="s">
        <v>181</v>
      </c>
      <c r="F2272" s="143" t="s">
        <v>71</v>
      </c>
      <c r="G2272" s="143" t="s">
        <v>5875</v>
      </c>
    </row>
    <row r="2273" spans="1:7" x14ac:dyDescent="0.25">
      <c r="A2273" s="141">
        <v>2272</v>
      </c>
      <c r="B2273" s="143" t="s">
        <v>7674</v>
      </c>
      <c r="C2273" s="143" t="s">
        <v>7675</v>
      </c>
      <c r="D2273" s="143" t="s">
        <v>69</v>
      </c>
      <c r="E2273" s="143" t="s">
        <v>3457</v>
      </c>
      <c r="F2273" s="143" t="s">
        <v>71</v>
      </c>
      <c r="G2273" s="143" t="s">
        <v>11062</v>
      </c>
    </row>
    <row r="2274" spans="1:7" x14ac:dyDescent="0.25">
      <c r="A2274" s="141">
        <v>2273</v>
      </c>
      <c r="B2274" s="143" t="s">
        <v>2104</v>
      </c>
      <c r="C2274" s="143" t="s">
        <v>12645</v>
      </c>
      <c r="D2274" s="143" t="s">
        <v>78</v>
      </c>
      <c r="E2274" s="143" t="s">
        <v>113</v>
      </c>
      <c r="F2274" s="143" t="s">
        <v>71</v>
      </c>
      <c r="G2274" s="143" t="s">
        <v>5875</v>
      </c>
    </row>
    <row r="2275" spans="1:7" x14ac:dyDescent="0.25">
      <c r="A2275" s="141">
        <v>2274</v>
      </c>
      <c r="B2275" s="143" t="s">
        <v>7676</v>
      </c>
      <c r="C2275" s="143" t="s">
        <v>7677</v>
      </c>
      <c r="D2275" s="143" t="s">
        <v>91</v>
      </c>
      <c r="E2275" s="143" t="s">
        <v>576</v>
      </c>
      <c r="F2275" s="143" t="s">
        <v>71</v>
      </c>
      <c r="G2275" s="143" t="s">
        <v>11062</v>
      </c>
    </row>
    <row r="2276" spans="1:7" x14ac:dyDescent="0.25">
      <c r="A2276" s="141">
        <v>2275</v>
      </c>
      <c r="B2276" s="143" t="s">
        <v>7678</v>
      </c>
      <c r="C2276" s="143" t="s">
        <v>12646</v>
      </c>
      <c r="D2276" s="143" t="s">
        <v>78</v>
      </c>
      <c r="E2276" s="143" t="s">
        <v>113</v>
      </c>
      <c r="F2276" s="143" t="s">
        <v>71</v>
      </c>
      <c r="G2276" s="143" t="s">
        <v>11062</v>
      </c>
    </row>
    <row r="2277" spans="1:7" x14ac:dyDescent="0.25">
      <c r="A2277" s="141">
        <v>2276</v>
      </c>
      <c r="B2277" s="143" t="s">
        <v>7679</v>
      </c>
      <c r="C2277" s="143" t="s">
        <v>7680</v>
      </c>
      <c r="D2277" s="143" t="s">
        <v>91</v>
      </c>
      <c r="E2277" s="143" t="s">
        <v>955</v>
      </c>
      <c r="F2277" s="143" t="s">
        <v>71</v>
      </c>
      <c r="G2277" s="143" t="s">
        <v>11062</v>
      </c>
    </row>
    <row r="2278" spans="1:7" x14ac:dyDescent="0.25">
      <c r="A2278" s="141">
        <v>2277</v>
      </c>
      <c r="B2278" s="143" t="s">
        <v>12647</v>
      </c>
      <c r="C2278" s="143" t="s">
        <v>12648</v>
      </c>
      <c r="D2278" s="143" t="s">
        <v>91</v>
      </c>
      <c r="E2278" s="143" t="s">
        <v>181</v>
      </c>
      <c r="F2278" s="143" t="s">
        <v>71</v>
      </c>
      <c r="G2278" s="143" t="s">
        <v>5875</v>
      </c>
    </row>
    <row r="2279" spans="1:7" x14ac:dyDescent="0.25">
      <c r="A2279" s="141">
        <v>2278</v>
      </c>
      <c r="B2279" s="143" t="s">
        <v>2105</v>
      </c>
      <c r="C2279" s="143" t="s">
        <v>12649</v>
      </c>
      <c r="D2279" s="143" t="s">
        <v>91</v>
      </c>
      <c r="E2279" s="143" t="s">
        <v>181</v>
      </c>
      <c r="F2279" s="143" t="s">
        <v>71</v>
      </c>
      <c r="G2279" s="143" t="s">
        <v>5875</v>
      </c>
    </row>
    <row r="2280" spans="1:7" x14ac:dyDescent="0.25">
      <c r="A2280" s="141">
        <v>2279</v>
      </c>
      <c r="B2280" s="143" t="s">
        <v>2106</v>
      </c>
      <c r="C2280" s="143" t="s">
        <v>2107</v>
      </c>
      <c r="D2280" s="143" t="s">
        <v>95</v>
      </c>
      <c r="E2280" s="143" t="s">
        <v>965</v>
      </c>
      <c r="F2280" s="143" t="s">
        <v>71</v>
      </c>
      <c r="G2280" s="143" t="s">
        <v>5875</v>
      </c>
    </row>
    <row r="2281" spans="1:7" x14ac:dyDescent="0.25">
      <c r="A2281" s="141">
        <v>2280</v>
      </c>
      <c r="B2281" s="143" t="s">
        <v>7681</v>
      </c>
      <c r="C2281" s="143" t="s">
        <v>7682</v>
      </c>
      <c r="D2281" s="143" t="s">
        <v>103</v>
      </c>
      <c r="E2281" s="143" t="s">
        <v>294</v>
      </c>
      <c r="F2281" s="143" t="s">
        <v>71</v>
      </c>
      <c r="G2281" s="143" t="s">
        <v>11062</v>
      </c>
    </row>
    <row r="2282" spans="1:7" x14ac:dyDescent="0.25">
      <c r="A2282" s="141">
        <v>2281</v>
      </c>
      <c r="B2282" s="143" t="s">
        <v>2108</v>
      </c>
      <c r="C2282" s="143" t="s">
        <v>12650</v>
      </c>
      <c r="D2282" s="143" t="s">
        <v>78</v>
      </c>
      <c r="E2282" s="143" t="s">
        <v>199</v>
      </c>
      <c r="F2282" s="143" t="s">
        <v>71</v>
      </c>
      <c r="G2282" s="143" t="s">
        <v>5875</v>
      </c>
    </row>
    <row r="2283" spans="1:7" x14ac:dyDescent="0.25">
      <c r="A2283" s="141">
        <v>2282</v>
      </c>
      <c r="B2283" s="143" t="s">
        <v>12651</v>
      </c>
      <c r="C2283" s="143" t="s">
        <v>12652</v>
      </c>
      <c r="D2283" s="143" t="s">
        <v>91</v>
      </c>
      <c r="E2283" s="143" t="s">
        <v>181</v>
      </c>
      <c r="F2283" s="143" t="s">
        <v>71</v>
      </c>
      <c r="G2283" s="143" t="s">
        <v>5875</v>
      </c>
    </row>
    <row r="2284" spans="1:7" x14ac:dyDescent="0.25">
      <c r="A2284" s="141">
        <v>2283</v>
      </c>
      <c r="B2284" s="143" t="s">
        <v>2109</v>
      </c>
      <c r="C2284" s="143" t="s">
        <v>2110</v>
      </c>
      <c r="D2284" s="143" t="s">
        <v>91</v>
      </c>
      <c r="E2284" s="143" t="s">
        <v>139</v>
      </c>
      <c r="F2284" s="143" t="s">
        <v>71</v>
      </c>
      <c r="G2284" s="143" t="s">
        <v>5875</v>
      </c>
    </row>
    <row r="2285" spans="1:7" x14ac:dyDescent="0.25">
      <c r="A2285" s="141">
        <v>2284</v>
      </c>
      <c r="B2285" s="143" t="s">
        <v>7683</v>
      </c>
      <c r="C2285" s="143" t="s">
        <v>7684</v>
      </c>
      <c r="D2285" s="143" t="s">
        <v>69</v>
      </c>
      <c r="E2285" s="143" t="s">
        <v>675</v>
      </c>
      <c r="F2285" s="143" t="s">
        <v>1339</v>
      </c>
      <c r="G2285" s="143" t="s">
        <v>11062</v>
      </c>
    </row>
    <row r="2286" spans="1:7" x14ac:dyDescent="0.25">
      <c r="A2286" s="141">
        <v>2285</v>
      </c>
      <c r="B2286" s="143" t="s">
        <v>7685</v>
      </c>
      <c r="C2286" s="143" t="s">
        <v>7686</v>
      </c>
      <c r="D2286" s="143" t="s">
        <v>91</v>
      </c>
      <c r="E2286" s="143" t="s">
        <v>979</v>
      </c>
      <c r="F2286" s="143" t="s">
        <v>71</v>
      </c>
      <c r="G2286" s="143" t="s">
        <v>11062</v>
      </c>
    </row>
    <row r="2287" spans="1:7" x14ac:dyDescent="0.25">
      <c r="A2287" s="141">
        <v>2286</v>
      </c>
      <c r="B2287" s="143" t="s">
        <v>7687</v>
      </c>
      <c r="C2287" s="143" t="s">
        <v>7688</v>
      </c>
      <c r="D2287" s="143" t="s">
        <v>95</v>
      </c>
      <c r="E2287" s="143" t="s">
        <v>281</v>
      </c>
      <c r="F2287" s="143" t="s">
        <v>71</v>
      </c>
      <c r="G2287" s="143" t="s">
        <v>11062</v>
      </c>
    </row>
    <row r="2288" spans="1:7" x14ac:dyDescent="0.25">
      <c r="A2288" s="141">
        <v>2287</v>
      </c>
      <c r="B2288" s="143" t="s">
        <v>11341</v>
      </c>
      <c r="C2288" s="143" t="s">
        <v>11342</v>
      </c>
      <c r="D2288" s="143" t="s">
        <v>78</v>
      </c>
      <c r="E2288" s="143" t="s">
        <v>906</v>
      </c>
      <c r="F2288" s="143" t="s">
        <v>71</v>
      </c>
      <c r="G2288" s="143" t="s">
        <v>11955</v>
      </c>
    </row>
    <row r="2289" spans="1:7" x14ac:dyDescent="0.25">
      <c r="A2289" s="141">
        <v>2288</v>
      </c>
      <c r="B2289" s="143" t="s">
        <v>2111</v>
      </c>
      <c r="C2289" s="143" t="s">
        <v>2112</v>
      </c>
      <c r="D2289" s="143" t="s">
        <v>91</v>
      </c>
      <c r="E2289" s="143" t="s">
        <v>181</v>
      </c>
      <c r="F2289" s="143" t="s">
        <v>71</v>
      </c>
      <c r="G2289" s="143" t="s">
        <v>5875</v>
      </c>
    </row>
    <row r="2290" spans="1:7" x14ac:dyDescent="0.25">
      <c r="A2290" s="141">
        <v>2289</v>
      </c>
      <c r="B2290" s="143" t="s">
        <v>7689</v>
      </c>
      <c r="C2290" s="143" t="s">
        <v>7690</v>
      </c>
      <c r="D2290" s="143" t="s">
        <v>119</v>
      </c>
      <c r="E2290" s="143" t="s">
        <v>869</v>
      </c>
      <c r="F2290" s="143" t="s">
        <v>322</v>
      </c>
      <c r="G2290" s="143" t="s">
        <v>11062</v>
      </c>
    </row>
    <row r="2291" spans="1:7" x14ac:dyDescent="0.25">
      <c r="A2291" s="141">
        <v>2290</v>
      </c>
      <c r="B2291" s="143" t="s">
        <v>48</v>
      </c>
      <c r="C2291" s="143" t="s">
        <v>2113</v>
      </c>
      <c r="D2291" s="143" t="s">
        <v>103</v>
      </c>
      <c r="E2291" s="143" t="s">
        <v>662</v>
      </c>
      <c r="F2291" s="143" t="s">
        <v>71</v>
      </c>
      <c r="G2291" s="143" t="s">
        <v>5875</v>
      </c>
    </row>
    <row r="2292" spans="1:7" x14ac:dyDescent="0.25">
      <c r="A2292" s="141">
        <v>2291</v>
      </c>
      <c r="B2292" s="143" t="s">
        <v>7691</v>
      </c>
      <c r="C2292" s="143" t="s">
        <v>7692</v>
      </c>
      <c r="D2292" s="143" t="s">
        <v>95</v>
      </c>
      <c r="E2292" s="143" t="s">
        <v>1098</v>
      </c>
      <c r="F2292" s="143" t="s">
        <v>71</v>
      </c>
      <c r="G2292" s="143" t="s">
        <v>11062</v>
      </c>
    </row>
    <row r="2293" spans="1:7" x14ac:dyDescent="0.25">
      <c r="A2293" s="141">
        <v>2292</v>
      </c>
      <c r="B2293" s="143" t="s">
        <v>2114</v>
      </c>
      <c r="C2293" s="143" t="s">
        <v>2115</v>
      </c>
      <c r="D2293" s="143" t="s">
        <v>95</v>
      </c>
      <c r="E2293" s="143" t="s">
        <v>1656</v>
      </c>
      <c r="F2293" s="143" t="s">
        <v>71</v>
      </c>
      <c r="G2293" s="143" t="s">
        <v>5875</v>
      </c>
    </row>
    <row r="2294" spans="1:7" x14ac:dyDescent="0.25">
      <c r="A2294" s="141">
        <v>2293</v>
      </c>
      <c r="B2294" s="143" t="s">
        <v>2116</v>
      </c>
      <c r="C2294" s="143" t="s">
        <v>2117</v>
      </c>
      <c r="D2294" s="143" t="s">
        <v>95</v>
      </c>
      <c r="E2294" s="143" t="s">
        <v>387</v>
      </c>
      <c r="F2294" s="143" t="s">
        <v>71</v>
      </c>
      <c r="G2294" s="143" t="s">
        <v>5875</v>
      </c>
    </row>
    <row r="2295" spans="1:7" x14ac:dyDescent="0.25">
      <c r="A2295" s="141">
        <v>2294</v>
      </c>
      <c r="B2295" s="143" t="s">
        <v>7693</v>
      </c>
      <c r="C2295" s="143" t="s">
        <v>7694</v>
      </c>
      <c r="D2295" s="143" t="s">
        <v>78</v>
      </c>
      <c r="E2295" s="143" t="s">
        <v>657</v>
      </c>
      <c r="F2295" s="143" t="s">
        <v>71</v>
      </c>
      <c r="G2295" s="143" t="s">
        <v>11062</v>
      </c>
    </row>
    <row r="2296" spans="1:7" x14ac:dyDescent="0.25">
      <c r="A2296" s="141">
        <v>2295</v>
      </c>
      <c r="B2296" s="143" t="s">
        <v>7695</v>
      </c>
      <c r="C2296" s="143" t="s">
        <v>7696</v>
      </c>
      <c r="D2296" s="143" t="s">
        <v>103</v>
      </c>
      <c r="E2296" s="143" t="s">
        <v>525</v>
      </c>
      <c r="F2296" s="143" t="s">
        <v>71</v>
      </c>
      <c r="G2296" s="143" t="s">
        <v>11062</v>
      </c>
    </row>
    <row r="2297" spans="1:7" x14ac:dyDescent="0.25">
      <c r="A2297" s="141">
        <v>2296</v>
      </c>
      <c r="B2297" s="143" t="s">
        <v>2118</v>
      </c>
      <c r="C2297" s="143" t="s">
        <v>12653</v>
      </c>
      <c r="D2297" s="143" t="s">
        <v>78</v>
      </c>
      <c r="E2297" s="143" t="s">
        <v>82</v>
      </c>
      <c r="F2297" s="143" t="s">
        <v>155</v>
      </c>
      <c r="G2297" s="143" t="s">
        <v>5875</v>
      </c>
    </row>
    <row r="2298" spans="1:7" x14ac:dyDescent="0.25">
      <c r="A2298" s="141">
        <v>2297</v>
      </c>
      <c r="B2298" s="143" t="s">
        <v>7697</v>
      </c>
      <c r="C2298" s="143" t="s">
        <v>7698</v>
      </c>
      <c r="D2298" s="143" t="s">
        <v>91</v>
      </c>
      <c r="E2298" s="143" t="s">
        <v>576</v>
      </c>
      <c r="F2298" s="143" t="s">
        <v>71</v>
      </c>
      <c r="G2298" s="143" t="s">
        <v>11062</v>
      </c>
    </row>
    <row r="2299" spans="1:7" x14ac:dyDescent="0.25">
      <c r="A2299" s="141">
        <v>2298</v>
      </c>
      <c r="B2299" s="143" t="s">
        <v>7699</v>
      </c>
      <c r="C2299" s="143" t="s">
        <v>7700</v>
      </c>
      <c r="D2299" s="143" t="s">
        <v>91</v>
      </c>
      <c r="E2299" s="143" t="s">
        <v>955</v>
      </c>
      <c r="F2299" s="143" t="s">
        <v>71</v>
      </c>
      <c r="G2299" s="143" t="s">
        <v>11062</v>
      </c>
    </row>
    <row r="2300" spans="1:7" x14ac:dyDescent="0.25">
      <c r="A2300" s="141">
        <v>2299</v>
      </c>
      <c r="B2300" s="143" t="s">
        <v>2119</v>
      </c>
      <c r="C2300" s="143" t="s">
        <v>2120</v>
      </c>
      <c r="D2300" s="143" t="s">
        <v>74</v>
      </c>
      <c r="E2300" s="143" t="s">
        <v>397</v>
      </c>
      <c r="F2300" s="143" t="s">
        <v>71</v>
      </c>
      <c r="G2300" s="143" t="s">
        <v>5875</v>
      </c>
    </row>
    <row r="2301" spans="1:7" x14ac:dyDescent="0.25">
      <c r="A2301" s="141">
        <v>2300</v>
      </c>
      <c r="B2301" s="143" t="s">
        <v>7701</v>
      </c>
      <c r="C2301" s="143" t="s">
        <v>7702</v>
      </c>
      <c r="D2301" s="143" t="s">
        <v>78</v>
      </c>
      <c r="E2301" s="143" t="s">
        <v>1144</v>
      </c>
      <c r="F2301" s="143" t="s">
        <v>1022</v>
      </c>
      <c r="G2301" s="143" t="s">
        <v>11062</v>
      </c>
    </row>
    <row r="2302" spans="1:7" x14ac:dyDescent="0.25">
      <c r="A2302" s="141">
        <v>2301</v>
      </c>
      <c r="B2302" s="143" t="s">
        <v>2121</v>
      </c>
      <c r="C2302" s="143" t="s">
        <v>2122</v>
      </c>
      <c r="D2302" s="143" t="s">
        <v>91</v>
      </c>
      <c r="E2302" s="143" t="s">
        <v>136</v>
      </c>
      <c r="F2302" s="143" t="s">
        <v>71</v>
      </c>
      <c r="G2302" s="143" t="s">
        <v>5875</v>
      </c>
    </row>
    <row r="2303" spans="1:7" x14ac:dyDescent="0.25">
      <c r="A2303" s="141">
        <v>2302</v>
      </c>
      <c r="B2303" s="143" t="s">
        <v>7703</v>
      </c>
      <c r="C2303" s="143" t="s">
        <v>12654</v>
      </c>
      <c r="D2303" s="143" t="s">
        <v>91</v>
      </c>
      <c r="E2303" s="143" t="s">
        <v>955</v>
      </c>
      <c r="F2303" s="143" t="s">
        <v>71</v>
      </c>
      <c r="G2303" s="143" t="s">
        <v>11062</v>
      </c>
    </row>
    <row r="2304" spans="1:7" x14ac:dyDescent="0.25">
      <c r="A2304" s="141">
        <v>2303</v>
      </c>
      <c r="B2304" s="143" t="s">
        <v>7704</v>
      </c>
      <c r="C2304" s="143" t="s">
        <v>7705</v>
      </c>
      <c r="D2304" s="143" t="s">
        <v>91</v>
      </c>
      <c r="E2304" s="143" t="s">
        <v>903</v>
      </c>
      <c r="F2304" s="143" t="s">
        <v>71</v>
      </c>
      <c r="G2304" s="143" t="s">
        <v>11062</v>
      </c>
    </row>
    <row r="2305" spans="1:7" x14ac:dyDescent="0.25">
      <c r="A2305" s="141">
        <v>2304</v>
      </c>
      <c r="B2305" s="143" t="s">
        <v>2123</v>
      </c>
      <c r="C2305" s="143" t="s">
        <v>2124</v>
      </c>
      <c r="D2305" s="143" t="s">
        <v>91</v>
      </c>
      <c r="E2305" s="143" t="s">
        <v>139</v>
      </c>
      <c r="F2305" s="143" t="s">
        <v>71</v>
      </c>
      <c r="G2305" s="143" t="s">
        <v>5875</v>
      </c>
    </row>
    <row r="2306" spans="1:7" x14ac:dyDescent="0.25">
      <c r="A2306" s="141">
        <v>2305</v>
      </c>
      <c r="B2306" s="143" t="s">
        <v>2125</v>
      </c>
      <c r="C2306" s="143" t="s">
        <v>2126</v>
      </c>
      <c r="D2306" s="143" t="s">
        <v>91</v>
      </c>
      <c r="E2306" s="143" t="s">
        <v>227</v>
      </c>
      <c r="F2306" s="143" t="s">
        <v>71</v>
      </c>
      <c r="G2306" s="143" t="s">
        <v>5875</v>
      </c>
    </row>
    <row r="2307" spans="1:7" x14ac:dyDescent="0.25">
      <c r="A2307" s="141">
        <v>2306</v>
      </c>
      <c r="B2307" s="143" t="s">
        <v>2127</v>
      </c>
      <c r="C2307" s="143" t="s">
        <v>2128</v>
      </c>
      <c r="D2307" s="143" t="s">
        <v>91</v>
      </c>
      <c r="E2307" s="143" t="s">
        <v>135</v>
      </c>
      <c r="F2307" s="143" t="s">
        <v>71</v>
      </c>
      <c r="G2307" s="143" t="s">
        <v>5875</v>
      </c>
    </row>
    <row r="2308" spans="1:7" x14ac:dyDescent="0.25">
      <c r="A2308" s="141">
        <v>2307</v>
      </c>
      <c r="B2308" s="143" t="s">
        <v>2129</v>
      </c>
      <c r="C2308" s="143" t="s">
        <v>2130</v>
      </c>
      <c r="D2308" s="143" t="s">
        <v>119</v>
      </c>
      <c r="E2308" s="143" t="s">
        <v>1630</v>
      </c>
      <c r="F2308" s="143" t="s">
        <v>1362</v>
      </c>
      <c r="G2308" s="143" t="s">
        <v>5875</v>
      </c>
    </row>
    <row r="2309" spans="1:7" x14ac:dyDescent="0.25">
      <c r="A2309" s="141">
        <v>2308</v>
      </c>
      <c r="B2309" s="143" t="s">
        <v>12655</v>
      </c>
      <c r="C2309" s="143" t="s">
        <v>12656</v>
      </c>
      <c r="D2309" s="143" t="s">
        <v>91</v>
      </c>
      <c r="E2309" s="143" t="s">
        <v>181</v>
      </c>
      <c r="F2309" s="143" t="s">
        <v>71</v>
      </c>
      <c r="G2309" s="143" t="s">
        <v>5875</v>
      </c>
    </row>
    <row r="2310" spans="1:7" x14ac:dyDescent="0.25">
      <c r="A2310" s="141">
        <v>2309</v>
      </c>
      <c r="B2310" s="143" t="s">
        <v>2131</v>
      </c>
      <c r="C2310" s="143" t="s">
        <v>12657</v>
      </c>
      <c r="D2310" s="143" t="s">
        <v>103</v>
      </c>
      <c r="E2310" s="143" t="s">
        <v>123</v>
      </c>
      <c r="F2310" s="143" t="s">
        <v>353</v>
      </c>
      <c r="G2310" s="143" t="s">
        <v>5875</v>
      </c>
    </row>
    <row r="2311" spans="1:7" x14ac:dyDescent="0.25">
      <c r="A2311" s="141">
        <v>2310</v>
      </c>
      <c r="B2311" s="143" t="s">
        <v>2132</v>
      </c>
      <c r="C2311" s="143" t="s">
        <v>2133</v>
      </c>
      <c r="D2311" s="143" t="s">
        <v>91</v>
      </c>
      <c r="E2311" s="143" t="s">
        <v>139</v>
      </c>
      <c r="F2311" s="143" t="s">
        <v>71</v>
      </c>
      <c r="G2311" s="143" t="s">
        <v>5875</v>
      </c>
    </row>
    <row r="2312" spans="1:7" x14ac:dyDescent="0.25">
      <c r="A2312" s="141">
        <v>2311</v>
      </c>
      <c r="B2312" s="143" t="s">
        <v>12658</v>
      </c>
      <c r="C2312" s="143" t="s">
        <v>12659</v>
      </c>
      <c r="D2312" s="143" t="s">
        <v>103</v>
      </c>
      <c r="E2312" s="143" t="s">
        <v>2486</v>
      </c>
      <c r="F2312" s="143" t="s">
        <v>2059</v>
      </c>
      <c r="G2312" s="143" t="s">
        <v>5875</v>
      </c>
    </row>
    <row r="2313" spans="1:7" x14ac:dyDescent="0.25">
      <c r="A2313" s="141">
        <v>2312</v>
      </c>
      <c r="B2313" s="143" t="s">
        <v>2134</v>
      </c>
      <c r="C2313" s="143" t="s">
        <v>2135</v>
      </c>
      <c r="D2313" s="143" t="s">
        <v>91</v>
      </c>
      <c r="E2313" s="143" t="s">
        <v>903</v>
      </c>
      <c r="F2313" s="143" t="s">
        <v>71</v>
      </c>
      <c r="G2313" s="143" t="s">
        <v>5875</v>
      </c>
    </row>
    <row r="2314" spans="1:7" x14ac:dyDescent="0.25">
      <c r="A2314" s="141">
        <v>2313</v>
      </c>
      <c r="B2314" s="143" t="s">
        <v>7706</v>
      </c>
      <c r="C2314" s="143" t="s">
        <v>7707</v>
      </c>
      <c r="D2314" s="143" t="s">
        <v>91</v>
      </c>
      <c r="E2314" s="143" t="s">
        <v>576</v>
      </c>
      <c r="F2314" s="143" t="s">
        <v>71</v>
      </c>
      <c r="G2314" s="143" t="s">
        <v>11062</v>
      </c>
    </row>
    <row r="2315" spans="1:7" x14ac:dyDescent="0.25">
      <c r="A2315" s="141">
        <v>2314</v>
      </c>
      <c r="B2315" s="143" t="s">
        <v>7708</v>
      </c>
      <c r="C2315" s="143" t="s">
        <v>7709</v>
      </c>
      <c r="D2315" s="143" t="s">
        <v>69</v>
      </c>
      <c r="E2315" s="143" t="s">
        <v>1237</v>
      </c>
      <c r="F2315" s="143" t="s">
        <v>71</v>
      </c>
      <c r="G2315" s="143" t="s">
        <v>11062</v>
      </c>
    </row>
    <row r="2316" spans="1:7" x14ac:dyDescent="0.25">
      <c r="A2316" s="141">
        <v>2315</v>
      </c>
      <c r="B2316" s="143" t="s">
        <v>2136</v>
      </c>
      <c r="C2316" s="143" t="s">
        <v>2137</v>
      </c>
      <c r="D2316" s="143" t="s">
        <v>91</v>
      </c>
      <c r="E2316" s="143" t="s">
        <v>110</v>
      </c>
      <c r="F2316" s="143" t="s">
        <v>71</v>
      </c>
      <c r="G2316" s="143" t="s">
        <v>5875</v>
      </c>
    </row>
    <row r="2317" spans="1:7" x14ac:dyDescent="0.25">
      <c r="A2317" s="141">
        <v>2316</v>
      </c>
      <c r="B2317" s="143" t="s">
        <v>7710</v>
      </c>
      <c r="C2317" s="143" t="s">
        <v>7711</v>
      </c>
      <c r="D2317" s="143" t="s">
        <v>91</v>
      </c>
      <c r="E2317" s="143" t="s">
        <v>308</v>
      </c>
      <c r="F2317" s="143" t="s">
        <v>71</v>
      </c>
      <c r="G2317" s="143" t="s">
        <v>11062</v>
      </c>
    </row>
    <row r="2318" spans="1:7" x14ac:dyDescent="0.25">
      <c r="A2318" s="141">
        <v>2317</v>
      </c>
      <c r="B2318" s="143" t="s">
        <v>12660</v>
      </c>
      <c r="C2318" s="143" t="s">
        <v>12661</v>
      </c>
      <c r="D2318" s="143" t="s">
        <v>91</v>
      </c>
      <c r="E2318" s="143" t="s">
        <v>308</v>
      </c>
      <c r="F2318" s="143" t="s">
        <v>71</v>
      </c>
      <c r="G2318" s="143" t="s">
        <v>11062</v>
      </c>
    </row>
    <row r="2319" spans="1:7" x14ac:dyDescent="0.25">
      <c r="A2319" s="141">
        <v>2318</v>
      </c>
      <c r="B2319" s="143" t="s">
        <v>2138</v>
      </c>
      <c r="C2319" s="143" t="s">
        <v>12662</v>
      </c>
      <c r="D2319" s="143" t="s">
        <v>91</v>
      </c>
      <c r="E2319" s="143" t="s">
        <v>181</v>
      </c>
      <c r="F2319" s="143" t="s">
        <v>71</v>
      </c>
      <c r="G2319" s="143" t="s">
        <v>5875</v>
      </c>
    </row>
    <row r="2320" spans="1:7" x14ac:dyDescent="0.25">
      <c r="A2320" s="141">
        <v>2319</v>
      </c>
      <c r="B2320" s="143" t="s">
        <v>7712</v>
      </c>
      <c r="C2320" s="143" t="s">
        <v>7713</v>
      </c>
      <c r="D2320" s="143" t="s">
        <v>91</v>
      </c>
      <c r="E2320" s="143" t="s">
        <v>979</v>
      </c>
      <c r="F2320" s="143" t="s">
        <v>71</v>
      </c>
      <c r="G2320" s="143" t="s">
        <v>11062</v>
      </c>
    </row>
    <row r="2321" spans="1:7" x14ac:dyDescent="0.25">
      <c r="A2321" s="141">
        <v>2320</v>
      </c>
      <c r="B2321" s="143" t="s">
        <v>7714</v>
      </c>
      <c r="C2321" s="143" t="s">
        <v>7715</v>
      </c>
      <c r="D2321" s="143" t="s">
        <v>69</v>
      </c>
      <c r="E2321" s="143" t="s">
        <v>3058</v>
      </c>
      <c r="F2321" s="143" t="s">
        <v>71</v>
      </c>
      <c r="G2321" s="143" t="s">
        <v>11062</v>
      </c>
    </row>
    <row r="2322" spans="1:7" x14ac:dyDescent="0.25">
      <c r="A2322" s="141">
        <v>2321</v>
      </c>
      <c r="B2322" s="143" t="s">
        <v>2139</v>
      </c>
      <c r="C2322" s="143" t="s">
        <v>2140</v>
      </c>
      <c r="D2322" s="143" t="s">
        <v>91</v>
      </c>
      <c r="E2322" s="143" t="s">
        <v>181</v>
      </c>
      <c r="F2322" s="143" t="s">
        <v>71</v>
      </c>
      <c r="G2322" s="143" t="s">
        <v>5875</v>
      </c>
    </row>
    <row r="2323" spans="1:7" x14ac:dyDescent="0.25">
      <c r="A2323" s="141">
        <v>2322</v>
      </c>
      <c r="B2323" s="143" t="s">
        <v>2141</v>
      </c>
      <c r="C2323" s="143" t="s">
        <v>2142</v>
      </c>
      <c r="D2323" s="143" t="s">
        <v>103</v>
      </c>
      <c r="E2323" s="143" t="s">
        <v>525</v>
      </c>
      <c r="F2323" s="143" t="s">
        <v>71</v>
      </c>
      <c r="G2323" s="143" t="s">
        <v>5875</v>
      </c>
    </row>
    <row r="2324" spans="1:7" x14ac:dyDescent="0.25">
      <c r="A2324" s="141">
        <v>2323</v>
      </c>
      <c r="B2324" s="143" t="s">
        <v>12663</v>
      </c>
      <c r="C2324" s="143" t="s">
        <v>12664</v>
      </c>
      <c r="D2324" s="143" t="s">
        <v>91</v>
      </c>
      <c r="E2324" s="143" t="s">
        <v>181</v>
      </c>
      <c r="F2324" s="143" t="s">
        <v>71</v>
      </c>
      <c r="G2324" s="143" t="s">
        <v>5875</v>
      </c>
    </row>
    <row r="2325" spans="1:7" x14ac:dyDescent="0.25">
      <c r="A2325" s="141">
        <v>2324</v>
      </c>
      <c r="B2325" s="143" t="s">
        <v>2143</v>
      </c>
      <c r="C2325" s="143" t="s">
        <v>2144</v>
      </c>
      <c r="D2325" s="143" t="s">
        <v>74</v>
      </c>
      <c r="E2325" s="143" t="s">
        <v>551</v>
      </c>
      <c r="F2325" s="143" t="s">
        <v>71</v>
      </c>
      <c r="G2325" s="143" t="s">
        <v>5875</v>
      </c>
    </row>
    <row r="2326" spans="1:7" x14ac:dyDescent="0.25">
      <c r="A2326" s="141">
        <v>2325</v>
      </c>
      <c r="B2326" s="143" t="s">
        <v>2145</v>
      </c>
      <c r="C2326" s="143" t="s">
        <v>12665</v>
      </c>
      <c r="D2326" s="143" t="s">
        <v>91</v>
      </c>
      <c r="E2326" s="143" t="s">
        <v>227</v>
      </c>
      <c r="F2326" s="143" t="s">
        <v>71</v>
      </c>
      <c r="G2326" s="143" t="s">
        <v>5875</v>
      </c>
    </row>
    <row r="2327" spans="1:7" x14ac:dyDescent="0.25">
      <c r="A2327" s="141">
        <v>2326</v>
      </c>
      <c r="B2327" s="143" t="s">
        <v>11343</v>
      </c>
      <c r="C2327" s="143" t="s">
        <v>11344</v>
      </c>
      <c r="D2327" s="143" t="s">
        <v>103</v>
      </c>
      <c r="E2327" s="143" t="s">
        <v>1231</v>
      </c>
      <c r="F2327" s="143" t="s">
        <v>71</v>
      </c>
      <c r="G2327" s="143" t="s">
        <v>11955</v>
      </c>
    </row>
    <row r="2328" spans="1:7" x14ac:dyDescent="0.25">
      <c r="A2328" s="141">
        <v>2327</v>
      </c>
      <c r="B2328" s="143" t="s">
        <v>7716</v>
      </c>
      <c r="C2328" s="143" t="s">
        <v>7717</v>
      </c>
      <c r="D2328" s="143" t="s">
        <v>119</v>
      </c>
      <c r="E2328" s="143" t="s">
        <v>371</v>
      </c>
      <c r="F2328" s="143" t="s">
        <v>71</v>
      </c>
      <c r="G2328" s="143" t="s">
        <v>11062</v>
      </c>
    </row>
    <row r="2329" spans="1:7" x14ac:dyDescent="0.25">
      <c r="A2329" s="141">
        <v>2328</v>
      </c>
      <c r="B2329" s="143" t="s">
        <v>7718</v>
      </c>
      <c r="C2329" s="143" t="s">
        <v>7719</v>
      </c>
      <c r="D2329" s="143" t="s">
        <v>119</v>
      </c>
      <c r="E2329" s="143" t="s">
        <v>1245</v>
      </c>
      <c r="F2329" s="143" t="s">
        <v>71</v>
      </c>
      <c r="G2329" s="143" t="s">
        <v>11062</v>
      </c>
    </row>
    <row r="2330" spans="1:7" x14ac:dyDescent="0.25">
      <c r="A2330" s="141">
        <v>2329</v>
      </c>
      <c r="B2330" s="143" t="s">
        <v>7720</v>
      </c>
      <c r="C2330" s="143" t="s">
        <v>7721</v>
      </c>
      <c r="D2330" s="143" t="s">
        <v>103</v>
      </c>
      <c r="E2330" s="143" t="s">
        <v>662</v>
      </c>
      <c r="F2330" s="143" t="s">
        <v>71</v>
      </c>
      <c r="G2330" s="143" t="s">
        <v>11062</v>
      </c>
    </row>
    <row r="2331" spans="1:7" x14ac:dyDescent="0.25">
      <c r="A2331" s="141">
        <v>2330</v>
      </c>
      <c r="B2331" s="143" t="s">
        <v>2146</v>
      </c>
      <c r="C2331" s="143" t="s">
        <v>2147</v>
      </c>
      <c r="D2331" s="143" t="s">
        <v>91</v>
      </c>
      <c r="E2331" s="143" t="s">
        <v>165</v>
      </c>
      <c r="F2331" s="143" t="s">
        <v>71</v>
      </c>
      <c r="G2331" s="143" t="s">
        <v>5875</v>
      </c>
    </row>
    <row r="2332" spans="1:7" x14ac:dyDescent="0.25">
      <c r="A2332" s="141">
        <v>2331</v>
      </c>
      <c r="B2332" s="143" t="s">
        <v>7722</v>
      </c>
      <c r="C2332" s="143" t="s">
        <v>7723</v>
      </c>
      <c r="D2332" s="143" t="s">
        <v>103</v>
      </c>
      <c r="E2332" s="143" t="s">
        <v>1263</v>
      </c>
      <c r="F2332" s="143" t="s">
        <v>71</v>
      </c>
      <c r="G2332" s="143" t="s">
        <v>11062</v>
      </c>
    </row>
    <row r="2333" spans="1:7" x14ac:dyDescent="0.25">
      <c r="A2333" s="141">
        <v>2332</v>
      </c>
      <c r="B2333" s="143" t="s">
        <v>7724</v>
      </c>
      <c r="C2333" s="143" t="s">
        <v>7725</v>
      </c>
      <c r="D2333" s="143" t="s">
        <v>69</v>
      </c>
      <c r="E2333" s="143" t="s">
        <v>168</v>
      </c>
      <c r="F2333" s="143" t="s">
        <v>71</v>
      </c>
      <c r="G2333" s="143" t="s">
        <v>11062</v>
      </c>
    </row>
    <row r="2334" spans="1:7" x14ac:dyDescent="0.25">
      <c r="A2334" s="141">
        <v>2333</v>
      </c>
      <c r="B2334" s="143" t="s">
        <v>7726</v>
      </c>
      <c r="C2334" s="143" t="s">
        <v>7727</v>
      </c>
      <c r="D2334" s="143" t="s">
        <v>78</v>
      </c>
      <c r="E2334" s="143" t="s">
        <v>413</v>
      </c>
      <c r="F2334" s="143" t="s">
        <v>71</v>
      </c>
      <c r="G2334" s="143" t="s">
        <v>11062</v>
      </c>
    </row>
    <row r="2335" spans="1:7" x14ac:dyDescent="0.25">
      <c r="A2335" s="141">
        <v>2334</v>
      </c>
      <c r="B2335" s="143" t="s">
        <v>7728</v>
      </c>
      <c r="C2335" s="143" t="s">
        <v>7729</v>
      </c>
      <c r="D2335" s="143" t="s">
        <v>69</v>
      </c>
      <c r="E2335" s="143" t="s">
        <v>1303</v>
      </c>
      <c r="F2335" s="143" t="s">
        <v>841</v>
      </c>
      <c r="G2335" s="143" t="s">
        <v>11062</v>
      </c>
    </row>
    <row r="2336" spans="1:7" x14ac:dyDescent="0.25">
      <c r="A2336" s="141">
        <v>2335</v>
      </c>
      <c r="B2336" s="143" t="s">
        <v>7730</v>
      </c>
      <c r="C2336" s="143" t="s">
        <v>12666</v>
      </c>
      <c r="D2336" s="143" t="s">
        <v>103</v>
      </c>
      <c r="E2336" s="143" t="s">
        <v>588</v>
      </c>
      <c r="F2336" s="143" t="s">
        <v>71</v>
      </c>
      <c r="G2336" s="143" t="s">
        <v>11062</v>
      </c>
    </row>
    <row r="2337" spans="1:7" x14ac:dyDescent="0.25">
      <c r="A2337" s="141">
        <v>2336</v>
      </c>
      <c r="B2337" s="143" t="s">
        <v>7731</v>
      </c>
      <c r="C2337" s="143" t="s">
        <v>7732</v>
      </c>
      <c r="D2337" s="143" t="s">
        <v>91</v>
      </c>
      <c r="E2337" s="143" t="s">
        <v>903</v>
      </c>
      <c r="F2337" s="143" t="s">
        <v>71</v>
      </c>
      <c r="G2337" s="143" t="s">
        <v>11062</v>
      </c>
    </row>
    <row r="2338" spans="1:7" x14ac:dyDescent="0.25">
      <c r="A2338" s="141">
        <v>2337</v>
      </c>
      <c r="B2338" s="143" t="s">
        <v>7733</v>
      </c>
      <c r="C2338" s="143" t="s">
        <v>7734</v>
      </c>
      <c r="D2338" s="143" t="s">
        <v>91</v>
      </c>
      <c r="E2338" s="143" t="s">
        <v>955</v>
      </c>
      <c r="F2338" s="143" t="s">
        <v>71</v>
      </c>
      <c r="G2338" s="143" t="s">
        <v>11062</v>
      </c>
    </row>
    <row r="2339" spans="1:7" x14ac:dyDescent="0.25">
      <c r="A2339" s="141">
        <v>2338</v>
      </c>
      <c r="B2339" s="143" t="s">
        <v>7735</v>
      </c>
      <c r="C2339" s="143" t="s">
        <v>7736</v>
      </c>
      <c r="D2339" s="143" t="s">
        <v>91</v>
      </c>
      <c r="E2339" s="143" t="s">
        <v>110</v>
      </c>
      <c r="F2339" s="143" t="s">
        <v>71</v>
      </c>
      <c r="G2339" s="143" t="s">
        <v>11062</v>
      </c>
    </row>
    <row r="2340" spans="1:7" x14ac:dyDescent="0.25">
      <c r="A2340" s="141">
        <v>2339</v>
      </c>
      <c r="B2340" s="143" t="s">
        <v>2148</v>
      </c>
      <c r="C2340" s="143" t="s">
        <v>2149</v>
      </c>
      <c r="D2340" s="143" t="s">
        <v>91</v>
      </c>
      <c r="E2340" s="143" t="s">
        <v>116</v>
      </c>
      <c r="F2340" s="143" t="s">
        <v>71</v>
      </c>
      <c r="G2340" s="143" t="s">
        <v>5875</v>
      </c>
    </row>
    <row r="2341" spans="1:7" x14ac:dyDescent="0.25">
      <c r="A2341" s="141">
        <v>2340</v>
      </c>
      <c r="B2341" s="143" t="s">
        <v>11345</v>
      </c>
      <c r="C2341" s="143" t="s">
        <v>11346</v>
      </c>
      <c r="D2341" s="143" t="s">
        <v>74</v>
      </c>
      <c r="E2341" s="143" t="s">
        <v>390</v>
      </c>
      <c r="F2341" s="143" t="s">
        <v>71</v>
      </c>
      <c r="G2341" s="143" t="s">
        <v>11955</v>
      </c>
    </row>
    <row r="2342" spans="1:7" x14ac:dyDescent="0.25">
      <c r="A2342" s="141">
        <v>2341</v>
      </c>
      <c r="B2342" s="143" t="s">
        <v>2150</v>
      </c>
      <c r="C2342" s="143" t="s">
        <v>2151</v>
      </c>
      <c r="D2342" s="143" t="s">
        <v>91</v>
      </c>
      <c r="E2342" s="143" t="s">
        <v>139</v>
      </c>
      <c r="F2342" s="143" t="s">
        <v>71</v>
      </c>
      <c r="G2342" s="143" t="s">
        <v>5875</v>
      </c>
    </row>
    <row r="2343" spans="1:7" x14ac:dyDescent="0.25">
      <c r="A2343" s="141">
        <v>2342</v>
      </c>
      <c r="B2343" s="143" t="s">
        <v>7737</v>
      </c>
      <c r="C2343" s="143" t="s">
        <v>7738</v>
      </c>
      <c r="D2343" s="143" t="s">
        <v>91</v>
      </c>
      <c r="E2343" s="143" t="s">
        <v>786</v>
      </c>
      <c r="F2343" s="143" t="s">
        <v>71</v>
      </c>
      <c r="G2343" s="143" t="s">
        <v>11062</v>
      </c>
    </row>
    <row r="2344" spans="1:7" x14ac:dyDescent="0.25">
      <c r="A2344" s="141">
        <v>2343</v>
      </c>
      <c r="B2344" s="143" t="s">
        <v>2152</v>
      </c>
      <c r="C2344" s="143" t="s">
        <v>2153</v>
      </c>
      <c r="D2344" s="143" t="s">
        <v>91</v>
      </c>
      <c r="E2344" s="143" t="s">
        <v>181</v>
      </c>
      <c r="F2344" s="143" t="s">
        <v>71</v>
      </c>
      <c r="G2344" s="143" t="s">
        <v>5875</v>
      </c>
    </row>
    <row r="2345" spans="1:7" x14ac:dyDescent="0.25">
      <c r="A2345" s="141">
        <v>2344</v>
      </c>
      <c r="B2345" s="143" t="s">
        <v>2154</v>
      </c>
      <c r="C2345" s="143" t="s">
        <v>2155</v>
      </c>
      <c r="D2345" s="143" t="s">
        <v>91</v>
      </c>
      <c r="E2345" s="143" t="s">
        <v>335</v>
      </c>
      <c r="F2345" s="143" t="s">
        <v>71</v>
      </c>
      <c r="G2345" s="143" t="s">
        <v>5875</v>
      </c>
    </row>
    <row r="2346" spans="1:7" x14ac:dyDescent="0.25">
      <c r="A2346" s="141">
        <v>2345</v>
      </c>
      <c r="B2346" s="143" t="s">
        <v>2156</v>
      </c>
      <c r="C2346" s="143" t="s">
        <v>2157</v>
      </c>
      <c r="D2346" s="143" t="s">
        <v>91</v>
      </c>
      <c r="E2346" s="143" t="s">
        <v>139</v>
      </c>
      <c r="F2346" s="143" t="s">
        <v>71</v>
      </c>
      <c r="G2346" s="143" t="s">
        <v>5875</v>
      </c>
    </row>
    <row r="2347" spans="1:7" x14ac:dyDescent="0.25">
      <c r="A2347" s="141">
        <v>2346</v>
      </c>
      <c r="B2347" s="143" t="s">
        <v>2158</v>
      </c>
      <c r="C2347" s="143" t="s">
        <v>2159</v>
      </c>
      <c r="D2347" s="143" t="s">
        <v>91</v>
      </c>
      <c r="E2347" s="143" t="s">
        <v>139</v>
      </c>
      <c r="F2347" s="143" t="s">
        <v>71</v>
      </c>
      <c r="G2347" s="143" t="s">
        <v>5875</v>
      </c>
    </row>
    <row r="2348" spans="1:7" x14ac:dyDescent="0.25">
      <c r="A2348" s="141">
        <v>2347</v>
      </c>
      <c r="B2348" s="143" t="s">
        <v>7739</v>
      </c>
      <c r="C2348" s="143" t="s">
        <v>7740</v>
      </c>
      <c r="D2348" s="143" t="s">
        <v>91</v>
      </c>
      <c r="E2348" s="143" t="s">
        <v>979</v>
      </c>
      <c r="F2348" s="143" t="s">
        <v>71</v>
      </c>
      <c r="G2348" s="143" t="s">
        <v>11062</v>
      </c>
    </row>
    <row r="2349" spans="1:7" x14ac:dyDescent="0.25">
      <c r="A2349" s="141">
        <v>2348</v>
      </c>
      <c r="B2349" s="143" t="s">
        <v>11347</v>
      </c>
      <c r="C2349" s="143" t="s">
        <v>11348</v>
      </c>
      <c r="D2349" s="143" t="s">
        <v>74</v>
      </c>
      <c r="E2349" s="143" t="s">
        <v>301</v>
      </c>
      <c r="F2349" s="143" t="s">
        <v>71</v>
      </c>
      <c r="G2349" s="143" t="s">
        <v>11955</v>
      </c>
    </row>
    <row r="2350" spans="1:7" x14ac:dyDescent="0.25">
      <c r="A2350" s="141">
        <v>2349</v>
      </c>
      <c r="B2350" s="143" t="s">
        <v>7741</v>
      </c>
      <c r="C2350" s="143" t="s">
        <v>7742</v>
      </c>
      <c r="D2350" s="143" t="s">
        <v>78</v>
      </c>
      <c r="E2350" s="143" t="s">
        <v>695</v>
      </c>
      <c r="F2350" s="143" t="s">
        <v>71</v>
      </c>
      <c r="G2350" s="143" t="s">
        <v>11062</v>
      </c>
    </row>
    <row r="2351" spans="1:7" x14ac:dyDescent="0.25">
      <c r="A2351" s="141">
        <v>2350</v>
      </c>
      <c r="B2351" s="143" t="s">
        <v>7743</v>
      </c>
      <c r="C2351" s="143" t="s">
        <v>7744</v>
      </c>
      <c r="D2351" s="143" t="s">
        <v>78</v>
      </c>
      <c r="E2351" s="143" t="s">
        <v>312</v>
      </c>
      <c r="F2351" s="143" t="s">
        <v>366</v>
      </c>
      <c r="G2351" s="143" t="s">
        <v>11062</v>
      </c>
    </row>
    <row r="2352" spans="1:7" x14ac:dyDescent="0.25">
      <c r="A2352" s="141">
        <v>2351</v>
      </c>
      <c r="B2352" s="143" t="s">
        <v>13847</v>
      </c>
      <c r="C2352" s="143" t="s">
        <v>7744</v>
      </c>
      <c r="D2352" s="143" t="s">
        <v>78</v>
      </c>
      <c r="E2352" s="143" t="s">
        <v>312</v>
      </c>
      <c r="F2352" s="143" t="s">
        <v>366</v>
      </c>
      <c r="G2352" s="143" t="s">
        <v>11062</v>
      </c>
    </row>
    <row r="2353" spans="1:7" x14ac:dyDescent="0.25">
      <c r="A2353" s="141">
        <v>2352</v>
      </c>
      <c r="B2353" s="143" t="s">
        <v>11349</v>
      </c>
      <c r="C2353" s="143" t="s">
        <v>12667</v>
      </c>
      <c r="D2353" s="143" t="s">
        <v>74</v>
      </c>
      <c r="E2353" s="143" t="s">
        <v>129</v>
      </c>
      <c r="F2353" s="143" t="s">
        <v>88</v>
      </c>
      <c r="G2353" s="143" t="s">
        <v>11955</v>
      </c>
    </row>
    <row r="2354" spans="1:7" x14ac:dyDescent="0.25">
      <c r="A2354" s="141">
        <v>2353</v>
      </c>
      <c r="B2354" s="143" t="s">
        <v>2160</v>
      </c>
      <c r="C2354" s="143" t="s">
        <v>12668</v>
      </c>
      <c r="D2354" s="143" t="s">
        <v>91</v>
      </c>
      <c r="E2354" s="143" t="s">
        <v>181</v>
      </c>
      <c r="F2354" s="143" t="s">
        <v>71</v>
      </c>
      <c r="G2354" s="143" t="s">
        <v>5875</v>
      </c>
    </row>
    <row r="2355" spans="1:7" x14ac:dyDescent="0.25">
      <c r="A2355" s="141">
        <v>2354</v>
      </c>
      <c r="B2355" s="143" t="s">
        <v>2161</v>
      </c>
      <c r="C2355" s="143" t="s">
        <v>2162</v>
      </c>
      <c r="D2355" s="143" t="s">
        <v>78</v>
      </c>
      <c r="E2355" s="143" t="s">
        <v>151</v>
      </c>
      <c r="F2355" s="143" t="s">
        <v>71</v>
      </c>
      <c r="G2355" s="143" t="s">
        <v>5875</v>
      </c>
    </row>
    <row r="2356" spans="1:7" x14ac:dyDescent="0.25">
      <c r="A2356" s="141">
        <v>2355</v>
      </c>
      <c r="B2356" s="143" t="s">
        <v>7745</v>
      </c>
      <c r="C2356" s="143" t="s">
        <v>7746</v>
      </c>
      <c r="D2356" s="143" t="s">
        <v>91</v>
      </c>
      <c r="E2356" s="143" t="s">
        <v>955</v>
      </c>
      <c r="F2356" s="143" t="s">
        <v>71</v>
      </c>
      <c r="G2356" s="143" t="s">
        <v>11062</v>
      </c>
    </row>
    <row r="2357" spans="1:7" x14ac:dyDescent="0.25">
      <c r="A2357" s="141">
        <v>2356</v>
      </c>
      <c r="B2357" s="143" t="s">
        <v>2163</v>
      </c>
      <c r="C2357" s="143" t="s">
        <v>2164</v>
      </c>
      <c r="D2357" s="143" t="s">
        <v>91</v>
      </c>
      <c r="E2357" s="143" t="s">
        <v>181</v>
      </c>
      <c r="F2357" s="143" t="s">
        <v>71</v>
      </c>
      <c r="G2357" s="143" t="s">
        <v>5875</v>
      </c>
    </row>
    <row r="2358" spans="1:7" x14ac:dyDescent="0.25">
      <c r="A2358" s="141">
        <v>2357</v>
      </c>
      <c r="B2358" s="143" t="s">
        <v>2165</v>
      </c>
      <c r="C2358" s="143" t="s">
        <v>2166</v>
      </c>
      <c r="D2358" s="143" t="s">
        <v>78</v>
      </c>
      <c r="E2358" s="143" t="s">
        <v>312</v>
      </c>
      <c r="F2358" s="143" t="s">
        <v>242</v>
      </c>
      <c r="G2358" s="143" t="s">
        <v>5875</v>
      </c>
    </row>
    <row r="2359" spans="1:7" x14ac:dyDescent="0.25">
      <c r="A2359" s="141">
        <v>2358</v>
      </c>
      <c r="B2359" s="143" t="s">
        <v>7747</v>
      </c>
      <c r="C2359" s="143" t="s">
        <v>7748</v>
      </c>
      <c r="D2359" s="143" t="s">
        <v>103</v>
      </c>
      <c r="E2359" s="143" t="s">
        <v>2178</v>
      </c>
      <c r="F2359" s="143" t="s">
        <v>71</v>
      </c>
      <c r="G2359" s="143" t="s">
        <v>11062</v>
      </c>
    </row>
    <row r="2360" spans="1:7" x14ac:dyDescent="0.25">
      <c r="A2360" s="141">
        <v>2359</v>
      </c>
      <c r="B2360" s="143" t="s">
        <v>11350</v>
      </c>
      <c r="C2360" s="143" t="s">
        <v>11351</v>
      </c>
      <c r="D2360" s="143" t="s">
        <v>78</v>
      </c>
      <c r="E2360" s="143" t="s">
        <v>717</v>
      </c>
      <c r="F2360" s="143" t="s">
        <v>71</v>
      </c>
      <c r="G2360" s="143" t="s">
        <v>11955</v>
      </c>
    </row>
    <row r="2361" spans="1:7" x14ac:dyDescent="0.25">
      <c r="A2361" s="141">
        <v>2360</v>
      </c>
      <c r="B2361" s="143" t="s">
        <v>2167</v>
      </c>
      <c r="C2361" s="143" t="s">
        <v>2168</v>
      </c>
      <c r="D2361" s="143" t="s">
        <v>91</v>
      </c>
      <c r="E2361" s="143" t="s">
        <v>644</v>
      </c>
      <c r="F2361" s="143" t="s">
        <v>71</v>
      </c>
      <c r="G2361" s="143" t="s">
        <v>5875</v>
      </c>
    </row>
    <row r="2362" spans="1:7" x14ac:dyDescent="0.25">
      <c r="A2362" s="141">
        <v>2361</v>
      </c>
      <c r="B2362" s="143" t="s">
        <v>2169</v>
      </c>
      <c r="C2362" s="143" t="s">
        <v>2170</v>
      </c>
      <c r="D2362" s="143" t="s">
        <v>119</v>
      </c>
      <c r="E2362" s="143" t="s">
        <v>239</v>
      </c>
      <c r="F2362" s="143" t="s">
        <v>71</v>
      </c>
      <c r="G2362" s="143" t="s">
        <v>5875</v>
      </c>
    </row>
    <row r="2363" spans="1:7" x14ac:dyDescent="0.25">
      <c r="A2363" s="141">
        <v>2362</v>
      </c>
      <c r="B2363" s="143" t="s">
        <v>2171</v>
      </c>
      <c r="C2363" s="143" t="s">
        <v>2172</v>
      </c>
      <c r="D2363" s="143" t="s">
        <v>103</v>
      </c>
      <c r="E2363" s="143" t="s">
        <v>662</v>
      </c>
      <c r="F2363" s="143" t="s">
        <v>71</v>
      </c>
      <c r="G2363" s="143" t="s">
        <v>5875</v>
      </c>
    </row>
    <row r="2364" spans="1:7" x14ac:dyDescent="0.25">
      <c r="A2364" s="141">
        <v>2363</v>
      </c>
      <c r="B2364" s="143" t="s">
        <v>7749</v>
      </c>
      <c r="C2364" s="143" t="s">
        <v>7750</v>
      </c>
      <c r="D2364" s="143" t="s">
        <v>91</v>
      </c>
      <c r="E2364" s="143" t="s">
        <v>979</v>
      </c>
      <c r="F2364" s="143" t="s">
        <v>71</v>
      </c>
      <c r="G2364" s="143" t="s">
        <v>11062</v>
      </c>
    </row>
    <row r="2365" spans="1:7" x14ac:dyDescent="0.25">
      <c r="A2365" s="141">
        <v>2364</v>
      </c>
      <c r="B2365" s="143" t="s">
        <v>7751</v>
      </c>
      <c r="C2365" s="143" t="s">
        <v>7752</v>
      </c>
      <c r="D2365" s="143" t="s">
        <v>91</v>
      </c>
      <c r="E2365" s="143" t="s">
        <v>212</v>
      </c>
      <c r="F2365" s="143" t="s">
        <v>71</v>
      </c>
      <c r="G2365" s="143" t="s">
        <v>11062</v>
      </c>
    </row>
    <row r="2366" spans="1:7" x14ac:dyDescent="0.25">
      <c r="A2366" s="141">
        <v>2365</v>
      </c>
      <c r="B2366" s="143" t="s">
        <v>2173</v>
      </c>
      <c r="C2366" s="143" t="s">
        <v>2174</v>
      </c>
      <c r="D2366" s="143" t="s">
        <v>91</v>
      </c>
      <c r="E2366" s="143" t="s">
        <v>136</v>
      </c>
      <c r="F2366" s="143" t="s">
        <v>71</v>
      </c>
      <c r="G2366" s="143" t="s">
        <v>5875</v>
      </c>
    </row>
    <row r="2367" spans="1:7" x14ac:dyDescent="0.25">
      <c r="A2367" s="141">
        <v>2366</v>
      </c>
      <c r="B2367" s="143" t="s">
        <v>7753</v>
      </c>
      <c r="C2367" s="143" t="s">
        <v>7754</v>
      </c>
      <c r="D2367" s="143" t="s">
        <v>78</v>
      </c>
      <c r="E2367" s="143" t="s">
        <v>736</v>
      </c>
      <c r="F2367" s="143" t="s">
        <v>71</v>
      </c>
      <c r="G2367" s="143" t="s">
        <v>11062</v>
      </c>
    </row>
    <row r="2368" spans="1:7" x14ac:dyDescent="0.25">
      <c r="A2368" s="141">
        <v>2367</v>
      </c>
      <c r="B2368" s="143" t="s">
        <v>7755</v>
      </c>
      <c r="C2368" s="143" t="s">
        <v>7756</v>
      </c>
      <c r="D2368" s="143" t="s">
        <v>91</v>
      </c>
      <c r="E2368" s="143" t="s">
        <v>308</v>
      </c>
      <c r="F2368" s="143" t="s">
        <v>71</v>
      </c>
      <c r="G2368" s="143" t="s">
        <v>11062</v>
      </c>
    </row>
    <row r="2369" spans="1:7" x14ac:dyDescent="0.25">
      <c r="A2369" s="141">
        <v>2368</v>
      </c>
      <c r="B2369" s="143" t="s">
        <v>7757</v>
      </c>
      <c r="C2369" s="143" t="s">
        <v>7758</v>
      </c>
      <c r="D2369" s="143" t="s">
        <v>91</v>
      </c>
      <c r="E2369" s="143" t="s">
        <v>212</v>
      </c>
      <c r="F2369" s="143" t="s">
        <v>71</v>
      </c>
      <c r="G2369" s="143" t="s">
        <v>11062</v>
      </c>
    </row>
    <row r="2370" spans="1:7" x14ac:dyDescent="0.25">
      <c r="A2370" s="141">
        <v>2369</v>
      </c>
      <c r="B2370" s="143" t="s">
        <v>11352</v>
      </c>
      <c r="C2370" s="143" t="s">
        <v>11353</v>
      </c>
      <c r="D2370" s="143" t="s">
        <v>74</v>
      </c>
      <c r="E2370" s="143" t="s">
        <v>551</v>
      </c>
      <c r="F2370" s="143" t="s">
        <v>88</v>
      </c>
      <c r="G2370" s="143" t="s">
        <v>11955</v>
      </c>
    </row>
    <row r="2371" spans="1:7" x14ac:dyDescent="0.25">
      <c r="A2371" s="141">
        <v>2370</v>
      </c>
      <c r="B2371" s="143" t="s">
        <v>7759</v>
      </c>
      <c r="C2371" s="143" t="s">
        <v>7760</v>
      </c>
      <c r="D2371" s="143" t="s">
        <v>69</v>
      </c>
      <c r="E2371" s="143" t="s">
        <v>453</v>
      </c>
      <c r="F2371" s="143" t="s">
        <v>71</v>
      </c>
      <c r="G2371" s="143" t="s">
        <v>11062</v>
      </c>
    </row>
    <row r="2372" spans="1:7" x14ac:dyDescent="0.25">
      <c r="A2372" s="141">
        <v>2371</v>
      </c>
      <c r="B2372" s="143" t="s">
        <v>7761</v>
      </c>
      <c r="C2372" s="143" t="s">
        <v>7762</v>
      </c>
      <c r="D2372" s="143" t="s">
        <v>95</v>
      </c>
      <c r="E2372" s="143" t="s">
        <v>96</v>
      </c>
      <c r="F2372" s="143" t="s">
        <v>142</v>
      </c>
      <c r="G2372" s="143" t="s">
        <v>11062</v>
      </c>
    </row>
    <row r="2373" spans="1:7" x14ac:dyDescent="0.25">
      <c r="A2373" s="141">
        <v>2372</v>
      </c>
      <c r="B2373" s="143" t="s">
        <v>7763</v>
      </c>
      <c r="C2373" s="143" t="s">
        <v>7764</v>
      </c>
      <c r="D2373" s="143" t="s">
        <v>69</v>
      </c>
      <c r="E2373" s="143" t="s">
        <v>3331</v>
      </c>
      <c r="F2373" s="143" t="s">
        <v>71</v>
      </c>
      <c r="G2373" s="143" t="s">
        <v>11062</v>
      </c>
    </row>
    <row r="2374" spans="1:7" x14ac:dyDescent="0.25">
      <c r="A2374" s="141">
        <v>2373</v>
      </c>
      <c r="B2374" s="143" t="s">
        <v>7765</v>
      </c>
      <c r="C2374" s="143" t="s">
        <v>7766</v>
      </c>
      <c r="D2374" s="143" t="s">
        <v>91</v>
      </c>
      <c r="E2374" s="143" t="s">
        <v>1035</v>
      </c>
      <c r="F2374" s="143" t="s">
        <v>71</v>
      </c>
      <c r="G2374" s="143" t="s">
        <v>11062</v>
      </c>
    </row>
    <row r="2375" spans="1:7" x14ac:dyDescent="0.25">
      <c r="A2375" s="141">
        <v>2374</v>
      </c>
      <c r="B2375" s="143" t="s">
        <v>11354</v>
      </c>
      <c r="C2375" s="143" t="s">
        <v>11355</v>
      </c>
      <c r="D2375" s="143" t="s">
        <v>91</v>
      </c>
      <c r="E2375" s="143" t="s">
        <v>116</v>
      </c>
      <c r="F2375" s="143" t="s">
        <v>71</v>
      </c>
      <c r="G2375" s="143" t="s">
        <v>11955</v>
      </c>
    </row>
    <row r="2376" spans="1:7" x14ac:dyDescent="0.25">
      <c r="A2376" s="141">
        <v>2375</v>
      </c>
      <c r="B2376" s="143" t="s">
        <v>2175</v>
      </c>
      <c r="C2376" s="143" t="s">
        <v>12669</v>
      </c>
      <c r="D2376" s="143" t="s">
        <v>91</v>
      </c>
      <c r="E2376" s="143" t="s">
        <v>135</v>
      </c>
      <c r="F2376" s="143" t="s">
        <v>3622</v>
      </c>
      <c r="G2376" s="143" t="s">
        <v>5875</v>
      </c>
    </row>
    <row r="2377" spans="1:7" x14ac:dyDescent="0.25">
      <c r="A2377" s="141">
        <v>2376</v>
      </c>
      <c r="B2377" s="143" t="s">
        <v>7767</v>
      </c>
      <c r="C2377" s="143" t="s">
        <v>7768</v>
      </c>
      <c r="D2377" s="143" t="s">
        <v>91</v>
      </c>
      <c r="E2377" s="143" t="s">
        <v>165</v>
      </c>
      <c r="F2377" s="143" t="s">
        <v>88</v>
      </c>
      <c r="G2377" s="143" t="s">
        <v>11062</v>
      </c>
    </row>
    <row r="2378" spans="1:7" x14ac:dyDescent="0.25">
      <c r="A2378" s="141">
        <v>2377</v>
      </c>
      <c r="B2378" s="143" t="s">
        <v>2176</v>
      </c>
      <c r="C2378" s="143" t="s">
        <v>2177</v>
      </c>
      <c r="D2378" s="143" t="s">
        <v>103</v>
      </c>
      <c r="E2378" s="143" t="s">
        <v>2178</v>
      </c>
      <c r="F2378" s="143" t="s">
        <v>71</v>
      </c>
      <c r="G2378" s="143" t="s">
        <v>5875</v>
      </c>
    </row>
    <row r="2379" spans="1:7" x14ac:dyDescent="0.25">
      <c r="A2379" s="141">
        <v>2378</v>
      </c>
      <c r="B2379" s="143" t="s">
        <v>2179</v>
      </c>
      <c r="C2379" s="143" t="s">
        <v>2180</v>
      </c>
      <c r="D2379" s="143" t="s">
        <v>74</v>
      </c>
      <c r="E2379" s="143" t="s">
        <v>390</v>
      </c>
      <c r="F2379" s="143" t="s">
        <v>71</v>
      </c>
      <c r="G2379" s="143" t="s">
        <v>5875</v>
      </c>
    </row>
    <row r="2380" spans="1:7" x14ac:dyDescent="0.25">
      <c r="A2380" s="141">
        <v>2379</v>
      </c>
      <c r="B2380" s="143" t="s">
        <v>7769</v>
      </c>
      <c r="C2380" s="143" t="s">
        <v>7770</v>
      </c>
      <c r="D2380" s="143" t="s">
        <v>78</v>
      </c>
      <c r="E2380" s="143" t="s">
        <v>365</v>
      </c>
      <c r="F2380" s="143" t="s">
        <v>71</v>
      </c>
      <c r="G2380" s="143" t="s">
        <v>11062</v>
      </c>
    </row>
    <row r="2381" spans="1:7" x14ac:dyDescent="0.25">
      <c r="A2381" s="141">
        <v>2380</v>
      </c>
      <c r="B2381" s="143" t="s">
        <v>7771</v>
      </c>
      <c r="C2381" s="143" t="s">
        <v>7772</v>
      </c>
      <c r="D2381" s="143" t="s">
        <v>103</v>
      </c>
      <c r="E2381" s="143" t="s">
        <v>325</v>
      </c>
      <c r="F2381" s="143" t="s">
        <v>71</v>
      </c>
      <c r="G2381" s="143" t="s">
        <v>11062</v>
      </c>
    </row>
    <row r="2382" spans="1:7" x14ac:dyDescent="0.25">
      <c r="A2382" s="141">
        <v>2381</v>
      </c>
      <c r="B2382" s="143" t="s">
        <v>2181</v>
      </c>
      <c r="C2382" s="143" t="s">
        <v>2182</v>
      </c>
      <c r="D2382" s="143" t="s">
        <v>91</v>
      </c>
      <c r="E2382" s="143" t="s">
        <v>139</v>
      </c>
      <c r="F2382" s="143" t="s">
        <v>71</v>
      </c>
      <c r="G2382" s="143" t="s">
        <v>5875</v>
      </c>
    </row>
    <row r="2383" spans="1:7" x14ac:dyDescent="0.25">
      <c r="A2383" s="141">
        <v>2382</v>
      </c>
      <c r="B2383" s="143" t="s">
        <v>2183</v>
      </c>
      <c r="C2383" s="143" t="s">
        <v>2184</v>
      </c>
      <c r="D2383" s="143" t="s">
        <v>91</v>
      </c>
      <c r="E2383" s="143" t="s">
        <v>181</v>
      </c>
      <c r="F2383" s="143" t="s">
        <v>71</v>
      </c>
      <c r="G2383" s="143" t="s">
        <v>5875</v>
      </c>
    </row>
    <row r="2384" spans="1:7" x14ac:dyDescent="0.25">
      <c r="A2384" s="141">
        <v>2383</v>
      </c>
      <c r="B2384" s="143" t="s">
        <v>7773</v>
      </c>
      <c r="C2384" s="143" t="s">
        <v>7774</v>
      </c>
      <c r="D2384" s="143" t="s">
        <v>91</v>
      </c>
      <c r="E2384" s="143" t="s">
        <v>786</v>
      </c>
      <c r="F2384" s="143" t="s">
        <v>71</v>
      </c>
      <c r="G2384" s="143" t="s">
        <v>11062</v>
      </c>
    </row>
    <row r="2385" spans="1:7" x14ac:dyDescent="0.25">
      <c r="A2385" s="141">
        <v>2384</v>
      </c>
      <c r="B2385" s="143" t="s">
        <v>2185</v>
      </c>
      <c r="C2385" s="143" t="s">
        <v>2186</v>
      </c>
      <c r="D2385" s="143" t="s">
        <v>91</v>
      </c>
      <c r="E2385" s="143" t="s">
        <v>181</v>
      </c>
      <c r="F2385" s="143" t="s">
        <v>71</v>
      </c>
      <c r="G2385" s="143" t="s">
        <v>5875</v>
      </c>
    </row>
    <row r="2386" spans="1:7" x14ac:dyDescent="0.25">
      <c r="A2386" s="141">
        <v>2385</v>
      </c>
      <c r="B2386" s="143" t="s">
        <v>2187</v>
      </c>
      <c r="C2386" s="143" t="s">
        <v>2188</v>
      </c>
      <c r="D2386" s="143" t="s">
        <v>69</v>
      </c>
      <c r="E2386" s="143" t="s">
        <v>824</v>
      </c>
      <c r="F2386" s="143" t="s">
        <v>322</v>
      </c>
      <c r="G2386" s="143" t="s">
        <v>5875</v>
      </c>
    </row>
    <row r="2387" spans="1:7" x14ac:dyDescent="0.25">
      <c r="A2387" s="141">
        <v>2386</v>
      </c>
      <c r="B2387" s="143" t="s">
        <v>7775</v>
      </c>
      <c r="C2387" s="143" t="s">
        <v>7776</v>
      </c>
      <c r="D2387" s="143" t="s">
        <v>95</v>
      </c>
      <c r="E2387" s="143" t="s">
        <v>1396</v>
      </c>
      <c r="F2387" s="143" t="s">
        <v>71</v>
      </c>
      <c r="G2387" s="143" t="s">
        <v>11062</v>
      </c>
    </row>
    <row r="2388" spans="1:7" x14ac:dyDescent="0.25">
      <c r="A2388" s="141">
        <v>2387</v>
      </c>
      <c r="B2388" s="143" t="s">
        <v>11356</v>
      </c>
      <c r="C2388" s="143" t="s">
        <v>11357</v>
      </c>
      <c r="D2388" s="143" t="s">
        <v>91</v>
      </c>
      <c r="E2388" s="143" t="s">
        <v>139</v>
      </c>
      <c r="F2388" s="143" t="s">
        <v>71</v>
      </c>
      <c r="G2388" s="143" t="s">
        <v>11955</v>
      </c>
    </row>
    <row r="2389" spans="1:7" x14ac:dyDescent="0.25">
      <c r="A2389" s="141">
        <v>2388</v>
      </c>
      <c r="B2389" s="143" t="s">
        <v>2189</v>
      </c>
      <c r="C2389" s="143" t="s">
        <v>2190</v>
      </c>
      <c r="D2389" s="143" t="s">
        <v>74</v>
      </c>
      <c r="E2389" s="143" t="s">
        <v>331</v>
      </c>
      <c r="F2389" s="143" t="s">
        <v>71</v>
      </c>
      <c r="G2389" s="143" t="s">
        <v>5875</v>
      </c>
    </row>
    <row r="2390" spans="1:7" x14ac:dyDescent="0.25">
      <c r="A2390" s="141">
        <v>2389</v>
      </c>
      <c r="B2390" s="143" t="s">
        <v>2191</v>
      </c>
      <c r="C2390" s="143" t="s">
        <v>2192</v>
      </c>
      <c r="D2390" s="143" t="s">
        <v>74</v>
      </c>
      <c r="E2390" s="143" t="s">
        <v>331</v>
      </c>
      <c r="F2390" s="143" t="s">
        <v>71</v>
      </c>
      <c r="G2390" s="143" t="s">
        <v>5875</v>
      </c>
    </row>
    <row r="2391" spans="1:7" x14ac:dyDescent="0.25">
      <c r="A2391" s="141">
        <v>2390</v>
      </c>
      <c r="B2391" s="143" t="s">
        <v>12670</v>
      </c>
      <c r="C2391" s="143" t="s">
        <v>12671</v>
      </c>
      <c r="D2391" s="143" t="s">
        <v>91</v>
      </c>
      <c r="E2391" s="143" t="s">
        <v>308</v>
      </c>
      <c r="F2391" s="143" t="s">
        <v>142</v>
      </c>
      <c r="G2391" s="143" t="s">
        <v>11062</v>
      </c>
    </row>
    <row r="2392" spans="1:7" x14ac:dyDescent="0.25">
      <c r="A2392" s="141">
        <v>2391</v>
      </c>
      <c r="B2392" s="143" t="s">
        <v>12672</v>
      </c>
      <c r="C2392" s="143" t="s">
        <v>12673</v>
      </c>
      <c r="D2392" s="143" t="s">
        <v>69</v>
      </c>
      <c r="E2392" s="143" t="s">
        <v>477</v>
      </c>
      <c r="F2392" s="143" t="s">
        <v>71</v>
      </c>
      <c r="G2392" s="143" t="s">
        <v>11062</v>
      </c>
    </row>
    <row r="2393" spans="1:7" x14ac:dyDescent="0.25">
      <c r="A2393" s="141">
        <v>2392</v>
      </c>
      <c r="B2393" s="143" t="s">
        <v>2193</v>
      </c>
      <c r="C2393" s="143" t="s">
        <v>2194</v>
      </c>
      <c r="D2393" s="143" t="s">
        <v>74</v>
      </c>
      <c r="E2393" s="143" t="s">
        <v>317</v>
      </c>
      <c r="F2393" s="143" t="s">
        <v>71</v>
      </c>
      <c r="G2393" s="143" t="s">
        <v>5875</v>
      </c>
    </row>
    <row r="2394" spans="1:7" x14ac:dyDescent="0.25">
      <c r="A2394" s="141">
        <v>2393</v>
      </c>
      <c r="B2394" s="143" t="s">
        <v>2195</v>
      </c>
      <c r="C2394" s="143" t="s">
        <v>2196</v>
      </c>
      <c r="D2394" s="143" t="s">
        <v>69</v>
      </c>
      <c r="E2394" s="143" t="s">
        <v>593</v>
      </c>
      <c r="F2394" s="143" t="s">
        <v>71</v>
      </c>
      <c r="G2394" s="143" t="s">
        <v>5875</v>
      </c>
    </row>
    <row r="2395" spans="1:7" x14ac:dyDescent="0.25">
      <c r="A2395" s="141">
        <v>2394</v>
      </c>
      <c r="B2395" s="143" t="s">
        <v>7777</v>
      </c>
      <c r="C2395" s="143" t="s">
        <v>7778</v>
      </c>
      <c r="D2395" s="143" t="s">
        <v>69</v>
      </c>
      <c r="E2395" s="143" t="s">
        <v>352</v>
      </c>
      <c r="F2395" s="143" t="s">
        <v>71</v>
      </c>
      <c r="G2395" s="143" t="s">
        <v>11062</v>
      </c>
    </row>
    <row r="2396" spans="1:7" x14ac:dyDescent="0.25">
      <c r="A2396" s="141">
        <v>2395</v>
      </c>
      <c r="B2396" s="143" t="s">
        <v>2197</v>
      </c>
      <c r="C2396" s="143" t="s">
        <v>2198</v>
      </c>
      <c r="D2396" s="143" t="s">
        <v>91</v>
      </c>
      <c r="E2396" s="143" t="s">
        <v>181</v>
      </c>
      <c r="F2396" s="143" t="s">
        <v>71</v>
      </c>
      <c r="G2396" s="143" t="s">
        <v>5875</v>
      </c>
    </row>
    <row r="2397" spans="1:7" x14ac:dyDescent="0.25">
      <c r="A2397" s="141">
        <v>2396</v>
      </c>
      <c r="B2397" s="143" t="s">
        <v>7779</v>
      </c>
      <c r="C2397" s="143" t="s">
        <v>7780</v>
      </c>
      <c r="D2397" s="143" t="s">
        <v>91</v>
      </c>
      <c r="E2397" s="143" t="s">
        <v>576</v>
      </c>
      <c r="F2397" s="143" t="s">
        <v>71</v>
      </c>
      <c r="G2397" s="143" t="s">
        <v>11062</v>
      </c>
    </row>
    <row r="2398" spans="1:7" x14ac:dyDescent="0.25">
      <c r="A2398" s="141">
        <v>2397</v>
      </c>
      <c r="B2398" s="143" t="s">
        <v>2199</v>
      </c>
      <c r="C2398" s="143" t="s">
        <v>2200</v>
      </c>
      <c r="D2398" s="143" t="s">
        <v>91</v>
      </c>
      <c r="E2398" s="143" t="s">
        <v>181</v>
      </c>
      <c r="F2398" s="143" t="s">
        <v>71</v>
      </c>
      <c r="G2398" s="143" t="s">
        <v>5875</v>
      </c>
    </row>
    <row r="2399" spans="1:7" x14ac:dyDescent="0.25">
      <c r="A2399" s="141">
        <v>2398</v>
      </c>
      <c r="B2399" s="143" t="s">
        <v>2201</v>
      </c>
      <c r="C2399" s="143" t="s">
        <v>2202</v>
      </c>
      <c r="D2399" s="143" t="s">
        <v>91</v>
      </c>
      <c r="E2399" s="143" t="s">
        <v>181</v>
      </c>
      <c r="F2399" s="143" t="s">
        <v>71</v>
      </c>
      <c r="G2399" s="143" t="s">
        <v>5875</v>
      </c>
    </row>
    <row r="2400" spans="1:7" x14ac:dyDescent="0.25">
      <c r="A2400" s="141">
        <v>2399</v>
      </c>
      <c r="B2400" s="143" t="s">
        <v>7781</v>
      </c>
      <c r="C2400" s="143" t="s">
        <v>7782</v>
      </c>
      <c r="D2400" s="143" t="s">
        <v>78</v>
      </c>
      <c r="E2400" s="143" t="s">
        <v>365</v>
      </c>
      <c r="F2400" s="143" t="s">
        <v>71</v>
      </c>
      <c r="G2400" s="143" t="s">
        <v>11062</v>
      </c>
    </row>
    <row r="2401" spans="1:7" x14ac:dyDescent="0.25">
      <c r="A2401" s="141">
        <v>2400</v>
      </c>
      <c r="B2401" s="143" t="s">
        <v>2203</v>
      </c>
      <c r="C2401" s="143" t="s">
        <v>2204</v>
      </c>
      <c r="D2401" s="143" t="s">
        <v>74</v>
      </c>
      <c r="E2401" s="143" t="s">
        <v>551</v>
      </c>
      <c r="F2401" s="143" t="s">
        <v>71</v>
      </c>
      <c r="G2401" s="143" t="s">
        <v>5875</v>
      </c>
    </row>
    <row r="2402" spans="1:7" x14ac:dyDescent="0.25">
      <c r="A2402" s="141">
        <v>2401</v>
      </c>
      <c r="B2402" s="143" t="s">
        <v>7783</v>
      </c>
      <c r="C2402" s="143" t="s">
        <v>7784</v>
      </c>
      <c r="D2402" s="143" t="s">
        <v>91</v>
      </c>
      <c r="E2402" s="143" t="s">
        <v>979</v>
      </c>
      <c r="F2402" s="143" t="s">
        <v>71</v>
      </c>
      <c r="G2402" s="143" t="s">
        <v>11062</v>
      </c>
    </row>
    <row r="2403" spans="1:7" x14ac:dyDescent="0.25">
      <c r="A2403" s="141">
        <v>2402</v>
      </c>
      <c r="B2403" s="143" t="s">
        <v>2205</v>
      </c>
      <c r="C2403" s="143" t="s">
        <v>2206</v>
      </c>
      <c r="D2403" s="143" t="s">
        <v>78</v>
      </c>
      <c r="E2403" s="143" t="s">
        <v>995</v>
      </c>
      <c r="F2403" s="143" t="s">
        <v>71</v>
      </c>
      <c r="G2403" s="143" t="s">
        <v>5875</v>
      </c>
    </row>
    <row r="2404" spans="1:7" x14ac:dyDescent="0.25">
      <c r="A2404" s="141">
        <v>2403</v>
      </c>
      <c r="B2404" s="143" t="s">
        <v>7785</v>
      </c>
      <c r="C2404" s="143" t="s">
        <v>7786</v>
      </c>
      <c r="D2404" s="143" t="s">
        <v>91</v>
      </c>
      <c r="E2404" s="143" t="s">
        <v>576</v>
      </c>
      <c r="F2404" s="143" t="s">
        <v>71</v>
      </c>
      <c r="G2404" s="143" t="s">
        <v>11062</v>
      </c>
    </row>
    <row r="2405" spans="1:7" x14ac:dyDescent="0.25">
      <c r="A2405" s="141">
        <v>2404</v>
      </c>
      <c r="B2405" s="143" t="s">
        <v>7787</v>
      </c>
      <c r="C2405" s="143" t="s">
        <v>7788</v>
      </c>
      <c r="D2405" s="143" t="s">
        <v>91</v>
      </c>
      <c r="E2405" s="143" t="s">
        <v>227</v>
      </c>
      <c r="F2405" s="143" t="s">
        <v>71</v>
      </c>
      <c r="G2405" s="143" t="s">
        <v>11062</v>
      </c>
    </row>
    <row r="2406" spans="1:7" x14ac:dyDescent="0.25">
      <c r="A2406" s="141">
        <v>2405</v>
      </c>
      <c r="B2406" s="143" t="s">
        <v>7789</v>
      </c>
      <c r="C2406" s="143" t="s">
        <v>7790</v>
      </c>
      <c r="D2406" s="143" t="s">
        <v>103</v>
      </c>
      <c r="E2406" s="143" t="s">
        <v>588</v>
      </c>
      <c r="F2406" s="143" t="s">
        <v>142</v>
      </c>
      <c r="G2406" s="143" t="s">
        <v>11062</v>
      </c>
    </row>
    <row r="2407" spans="1:7" x14ac:dyDescent="0.25">
      <c r="A2407" s="141">
        <v>2406</v>
      </c>
      <c r="B2407" s="143" t="s">
        <v>2207</v>
      </c>
      <c r="C2407" s="143" t="s">
        <v>12674</v>
      </c>
      <c r="D2407" s="143" t="s">
        <v>91</v>
      </c>
      <c r="E2407" s="143" t="s">
        <v>116</v>
      </c>
      <c r="F2407" s="143" t="s">
        <v>71</v>
      </c>
      <c r="G2407" s="143" t="s">
        <v>5875</v>
      </c>
    </row>
    <row r="2408" spans="1:7" x14ac:dyDescent="0.25">
      <c r="A2408" s="141">
        <v>2407</v>
      </c>
      <c r="B2408" s="143" t="s">
        <v>12675</v>
      </c>
      <c r="C2408" s="143" t="s">
        <v>12676</v>
      </c>
      <c r="D2408" s="143" t="s">
        <v>119</v>
      </c>
      <c r="E2408" s="143" t="s">
        <v>239</v>
      </c>
      <c r="F2408" s="143" t="s">
        <v>71</v>
      </c>
      <c r="G2408" s="143" t="s">
        <v>11062</v>
      </c>
    </row>
    <row r="2409" spans="1:7" x14ac:dyDescent="0.25">
      <c r="A2409" s="141">
        <v>2408</v>
      </c>
      <c r="B2409" s="143" t="s">
        <v>2208</v>
      </c>
      <c r="C2409" s="143" t="s">
        <v>2209</v>
      </c>
      <c r="D2409" s="143" t="s">
        <v>91</v>
      </c>
      <c r="E2409" s="143" t="s">
        <v>181</v>
      </c>
      <c r="F2409" s="143" t="s">
        <v>71</v>
      </c>
      <c r="G2409" s="143" t="s">
        <v>5875</v>
      </c>
    </row>
    <row r="2410" spans="1:7" x14ac:dyDescent="0.25">
      <c r="A2410" s="141">
        <v>2409</v>
      </c>
      <c r="B2410" s="143" t="s">
        <v>11358</v>
      </c>
      <c r="C2410" s="143" t="s">
        <v>11359</v>
      </c>
      <c r="D2410" s="143" t="s">
        <v>119</v>
      </c>
      <c r="E2410" s="143" t="s">
        <v>307</v>
      </c>
      <c r="F2410" s="143" t="s">
        <v>71</v>
      </c>
      <c r="G2410" s="143" t="s">
        <v>11955</v>
      </c>
    </row>
    <row r="2411" spans="1:7" x14ac:dyDescent="0.25">
      <c r="A2411" s="141">
        <v>2410</v>
      </c>
      <c r="B2411" s="143" t="s">
        <v>2210</v>
      </c>
      <c r="C2411" s="143" t="s">
        <v>2211</v>
      </c>
      <c r="D2411" s="143" t="s">
        <v>91</v>
      </c>
      <c r="E2411" s="143" t="s">
        <v>181</v>
      </c>
      <c r="F2411" s="143" t="s">
        <v>71</v>
      </c>
      <c r="G2411" s="143" t="s">
        <v>5875</v>
      </c>
    </row>
    <row r="2412" spans="1:7" x14ac:dyDescent="0.25">
      <c r="A2412" s="141">
        <v>2411</v>
      </c>
      <c r="B2412" s="143" t="s">
        <v>2212</v>
      </c>
      <c r="C2412" s="143" t="s">
        <v>2213</v>
      </c>
      <c r="D2412" s="143" t="s">
        <v>91</v>
      </c>
      <c r="E2412" s="143" t="s">
        <v>181</v>
      </c>
      <c r="F2412" s="143" t="s">
        <v>71</v>
      </c>
      <c r="G2412" s="143" t="s">
        <v>5875</v>
      </c>
    </row>
    <row r="2413" spans="1:7" x14ac:dyDescent="0.25">
      <c r="A2413" s="141">
        <v>2412</v>
      </c>
      <c r="B2413" s="143" t="s">
        <v>7791</v>
      </c>
      <c r="C2413" s="143" t="s">
        <v>7792</v>
      </c>
      <c r="D2413" s="143" t="s">
        <v>95</v>
      </c>
      <c r="E2413" s="143" t="s">
        <v>1656</v>
      </c>
      <c r="F2413" s="143" t="s">
        <v>97</v>
      </c>
      <c r="G2413" s="143" t="s">
        <v>11062</v>
      </c>
    </row>
    <row r="2414" spans="1:7" x14ac:dyDescent="0.25">
      <c r="A2414" s="141">
        <v>2413</v>
      </c>
      <c r="B2414" s="143" t="s">
        <v>7793</v>
      </c>
      <c r="C2414" s="143" t="s">
        <v>7794</v>
      </c>
      <c r="D2414" s="143" t="s">
        <v>78</v>
      </c>
      <c r="E2414" s="143" t="s">
        <v>1042</v>
      </c>
      <c r="F2414" s="143" t="s">
        <v>71</v>
      </c>
      <c r="G2414" s="143" t="s">
        <v>11062</v>
      </c>
    </row>
    <row r="2415" spans="1:7" x14ac:dyDescent="0.25">
      <c r="A2415" s="141">
        <v>2414</v>
      </c>
      <c r="B2415" s="143" t="s">
        <v>11360</v>
      </c>
      <c r="C2415" s="143" t="s">
        <v>11361</v>
      </c>
      <c r="D2415" s="143" t="s">
        <v>91</v>
      </c>
      <c r="E2415" s="143" t="s">
        <v>576</v>
      </c>
      <c r="F2415" s="143" t="s">
        <v>71</v>
      </c>
      <c r="G2415" s="143" t="s">
        <v>11955</v>
      </c>
    </row>
    <row r="2416" spans="1:7" x14ac:dyDescent="0.25">
      <c r="A2416" s="141">
        <v>2415</v>
      </c>
      <c r="B2416" s="143" t="s">
        <v>2214</v>
      </c>
      <c r="C2416" s="143" t="s">
        <v>2215</v>
      </c>
      <c r="D2416" s="143" t="s">
        <v>91</v>
      </c>
      <c r="E2416" s="143" t="s">
        <v>181</v>
      </c>
      <c r="F2416" s="143" t="s">
        <v>71</v>
      </c>
      <c r="G2416" s="143" t="s">
        <v>5875</v>
      </c>
    </row>
    <row r="2417" spans="1:7" x14ac:dyDescent="0.25">
      <c r="A2417" s="141">
        <v>2416</v>
      </c>
      <c r="B2417" s="143" t="s">
        <v>2216</v>
      </c>
      <c r="C2417" s="143" t="s">
        <v>2217</v>
      </c>
      <c r="D2417" s="143" t="s">
        <v>91</v>
      </c>
      <c r="E2417" s="143" t="s">
        <v>181</v>
      </c>
      <c r="F2417" s="143" t="s">
        <v>71</v>
      </c>
      <c r="G2417" s="143" t="s">
        <v>5875</v>
      </c>
    </row>
    <row r="2418" spans="1:7" x14ac:dyDescent="0.25">
      <c r="A2418" s="141">
        <v>2417</v>
      </c>
      <c r="B2418" s="143" t="s">
        <v>2218</v>
      </c>
      <c r="C2418" s="143" t="s">
        <v>2219</v>
      </c>
      <c r="D2418" s="143" t="s">
        <v>91</v>
      </c>
      <c r="E2418" s="143" t="s">
        <v>181</v>
      </c>
      <c r="F2418" s="143" t="s">
        <v>71</v>
      </c>
      <c r="G2418" s="143" t="s">
        <v>5875</v>
      </c>
    </row>
    <row r="2419" spans="1:7" x14ac:dyDescent="0.25">
      <c r="A2419" s="141">
        <v>2418</v>
      </c>
      <c r="B2419" s="143" t="s">
        <v>7795</v>
      </c>
      <c r="C2419" s="143" t="s">
        <v>7796</v>
      </c>
      <c r="D2419" s="143" t="s">
        <v>91</v>
      </c>
      <c r="E2419" s="143" t="s">
        <v>212</v>
      </c>
      <c r="F2419" s="143" t="s">
        <v>71</v>
      </c>
      <c r="G2419" s="143" t="s">
        <v>11062</v>
      </c>
    </row>
    <row r="2420" spans="1:7" x14ac:dyDescent="0.25">
      <c r="A2420" s="141">
        <v>2419</v>
      </c>
      <c r="B2420" s="143" t="s">
        <v>2220</v>
      </c>
      <c r="C2420" s="143" t="s">
        <v>2221</v>
      </c>
      <c r="D2420" s="143" t="s">
        <v>91</v>
      </c>
      <c r="E2420" s="143" t="s">
        <v>181</v>
      </c>
      <c r="F2420" s="143" t="s">
        <v>71</v>
      </c>
      <c r="G2420" s="143" t="s">
        <v>5875</v>
      </c>
    </row>
    <row r="2421" spans="1:7" x14ac:dyDescent="0.25">
      <c r="A2421" s="141">
        <v>2420</v>
      </c>
      <c r="B2421" s="143" t="s">
        <v>2222</v>
      </c>
      <c r="C2421" s="143" t="s">
        <v>2223</v>
      </c>
      <c r="D2421" s="143" t="s">
        <v>91</v>
      </c>
      <c r="E2421" s="143" t="s">
        <v>181</v>
      </c>
      <c r="F2421" s="143" t="s">
        <v>71</v>
      </c>
      <c r="G2421" s="143" t="s">
        <v>5875</v>
      </c>
    </row>
    <row r="2422" spans="1:7" x14ac:dyDescent="0.25">
      <c r="A2422" s="141">
        <v>2421</v>
      </c>
      <c r="B2422" s="143" t="s">
        <v>7797</v>
      </c>
      <c r="C2422" s="143" t="s">
        <v>7798</v>
      </c>
      <c r="D2422" s="143" t="s">
        <v>74</v>
      </c>
      <c r="E2422" s="143" t="s">
        <v>87</v>
      </c>
      <c r="F2422" s="143" t="s">
        <v>71</v>
      </c>
      <c r="G2422" s="143" t="s">
        <v>11062</v>
      </c>
    </row>
    <row r="2423" spans="1:7" x14ac:dyDescent="0.25">
      <c r="A2423" s="141">
        <v>2422</v>
      </c>
      <c r="B2423" s="143" t="s">
        <v>2224</v>
      </c>
      <c r="C2423" s="143" t="s">
        <v>2225</v>
      </c>
      <c r="D2423" s="143" t="s">
        <v>91</v>
      </c>
      <c r="E2423" s="143" t="s">
        <v>181</v>
      </c>
      <c r="F2423" s="143" t="s">
        <v>71</v>
      </c>
      <c r="G2423" s="143" t="s">
        <v>5875</v>
      </c>
    </row>
    <row r="2424" spans="1:7" x14ac:dyDescent="0.25">
      <c r="A2424" s="141">
        <v>2423</v>
      </c>
      <c r="B2424" s="143" t="s">
        <v>2226</v>
      </c>
      <c r="C2424" s="143" t="s">
        <v>2227</v>
      </c>
      <c r="D2424" s="143" t="s">
        <v>91</v>
      </c>
      <c r="E2424" s="143" t="s">
        <v>181</v>
      </c>
      <c r="F2424" s="143" t="s">
        <v>71</v>
      </c>
      <c r="G2424" s="143" t="s">
        <v>5875</v>
      </c>
    </row>
    <row r="2425" spans="1:7" x14ac:dyDescent="0.25">
      <c r="A2425" s="141">
        <v>2424</v>
      </c>
      <c r="B2425" s="143" t="s">
        <v>2228</v>
      </c>
      <c r="C2425" s="143" t="s">
        <v>2229</v>
      </c>
      <c r="D2425" s="143" t="s">
        <v>91</v>
      </c>
      <c r="E2425" s="143" t="s">
        <v>181</v>
      </c>
      <c r="F2425" s="143" t="s">
        <v>71</v>
      </c>
      <c r="G2425" s="143" t="s">
        <v>5875</v>
      </c>
    </row>
    <row r="2426" spans="1:7" x14ac:dyDescent="0.25">
      <c r="A2426" s="141">
        <v>2425</v>
      </c>
      <c r="B2426" s="143" t="s">
        <v>2230</v>
      </c>
      <c r="C2426" s="143" t="s">
        <v>2231</v>
      </c>
      <c r="D2426" s="143" t="s">
        <v>91</v>
      </c>
      <c r="E2426" s="143" t="s">
        <v>181</v>
      </c>
      <c r="F2426" s="143" t="s">
        <v>71</v>
      </c>
      <c r="G2426" s="143" t="s">
        <v>5875</v>
      </c>
    </row>
    <row r="2427" spans="1:7" x14ac:dyDescent="0.25">
      <c r="A2427" s="141">
        <v>2426</v>
      </c>
      <c r="B2427" s="143" t="s">
        <v>2232</v>
      </c>
      <c r="C2427" s="143" t="s">
        <v>2233</v>
      </c>
      <c r="D2427" s="143" t="s">
        <v>91</v>
      </c>
      <c r="E2427" s="143" t="s">
        <v>181</v>
      </c>
      <c r="F2427" s="143" t="s">
        <v>71</v>
      </c>
      <c r="G2427" s="143" t="s">
        <v>5875</v>
      </c>
    </row>
    <row r="2428" spans="1:7" x14ac:dyDescent="0.25">
      <c r="A2428" s="141">
        <v>2427</v>
      </c>
      <c r="B2428" s="143" t="s">
        <v>2234</v>
      </c>
      <c r="C2428" s="143" t="s">
        <v>2235</v>
      </c>
      <c r="D2428" s="143" t="s">
        <v>91</v>
      </c>
      <c r="E2428" s="143" t="s">
        <v>181</v>
      </c>
      <c r="F2428" s="143" t="s">
        <v>71</v>
      </c>
      <c r="G2428" s="143" t="s">
        <v>5875</v>
      </c>
    </row>
    <row r="2429" spans="1:7" x14ac:dyDescent="0.25">
      <c r="A2429" s="141">
        <v>2428</v>
      </c>
      <c r="B2429" s="143" t="s">
        <v>2236</v>
      </c>
      <c r="C2429" s="143" t="s">
        <v>2237</v>
      </c>
      <c r="D2429" s="143" t="s">
        <v>91</v>
      </c>
      <c r="E2429" s="143" t="s">
        <v>181</v>
      </c>
      <c r="F2429" s="143" t="s">
        <v>71</v>
      </c>
      <c r="G2429" s="143" t="s">
        <v>5875</v>
      </c>
    </row>
    <row r="2430" spans="1:7" x14ac:dyDescent="0.25">
      <c r="A2430" s="141">
        <v>2429</v>
      </c>
      <c r="B2430" s="143" t="s">
        <v>2238</v>
      </c>
      <c r="C2430" s="143" t="s">
        <v>2239</v>
      </c>
      <c r="D2430" s="143" t="s">
        <v>91</v>
      </c>
      <c r="E2430" s="143" t="s">
        <v>181</v>
      </c>
      <c r="F2430" s="143" t="s">
        <v>71</v>
      </c>
      <c r="G2430" s="143" t="s">
        <v>5875</v>
      </c>
    </row>
    <row r="2431" spans="1:7" x14ac:dyDescent="0.25">
      <c r="A2431" s="141">
        <v>2430</v>
      </c>
      <c r="B2431" s="143" t="s">
        <v>2240</v>
      </c>
      <c r="C2431" s="143" t="s">
        <v>12677</v>
      </c>
      <c r="D2431" s="143" t="s">
        <v>91</v>
      </c>
      <c r="E2431" s="143" t="s">
        <v>181</v>
      </c>
      <c r="F2431" s="143" t="s">
        <v>71</v>
      </c>
      <c r="G2431" s="143" t="s">
        <v>5875</v>
      </c>
    </row>
    <row r="2432" spans="1:7" x14ac:dyDescent="0.25">
      <c r="A2432" s="141">
        <v>2431</v>
      </c>
      <c r="B2432" s="143" t="s">
        <v>2241</v>
      </c>
      <c r="C2432" s="143" t="s">
        <v>2242</v>
      </c>
      <c r="D2432" s="143" t="s">
        <v>91</v>
      </c>
      <c r="E2432" s="143" t="s">
        <v>181</v>
      </c>
      <c r="F2432" s="143" t="s">
        <v>71</v>
      </c>
      <c r="G2432" s="143" t="s">
        <v>5875</v>
      </c>
    </row>
    <row r="2433" spans="1:7" x14ac:dyDescent="0.25">
      <c r="A2433" s="141">
        <v>2432</v>
      </c>
      <c r="B2433" s="143" t="s">
        <v>7799</v>
      </c>
      <c r="C2433" s="143" t="s">
        <v>7800</v>
      </c>
      <c r="D2433" s="143" t="s">
        <v>91</v>
      </c>
      <c r="E2433" s="143" t="s">
        <v>165</v>
      </c>
      <c r="F2433" s="143" t="s">
        <v>71</v>
      </c>
      <c r="G2433" s="143" t="s">
        <v>11062</v>
      </c>
    </row>
    <row r="2434" spans="1:7" x14ac:dyDescent="0.25">
      <c r="A2434" s="141">
        <v>2433</v>
      </c>
      <c r="B2434" s="143" t="s">
        <v>2243</v>
      </c>
      <c r="C2434" s="143" t="s">
        <v>2244</v>
      </c>
      <c r="D2434" s="143" t="s">
        <v>91</v>
      </c>
      <c r="E2434" s="143" t="s">
        <v>181</v>
      </c>
      <c r="F2434" s="143" t="s">
        <v>71</v>
      </c>
      <c r="G2434" s="143" t="s">
        <v>5875</v>
      </c>
    </row>
    <row r="2435" spans="1:7" x14ac:dyDescent="0.25">
      <c r="A2435" s="141">
        <v>2434</v>
      </c>
      <c r="B2435" s="143" t="s">
        <v>2245</v>
      </c>
      <c r="C2435" s="143" t="s">
        <v>2246</v>
      </c>
      <c r="D2435" s="143" t="s">
        <v>91</v>
      </c>
      <c r="E2435" s="143" t="s">
        <v>181</v>
      </c>
      <c r="F2435" s="143" t="s">
        <v>71</v>
      </c>
      <c r="G2435" s="143" t="s">
        <v>5875</v>
      </c>
    </row>
    <row r="2436" spans="1:7" x14ac:dyDescent="0.25">
      <c r="A2436" s="141">
        <v>2435</v>
      </c>
      <c r="B2436" s="143" t="s">
        <v>2247</v>
      </c>
      <c r="C2436" s="143" t="s">
        <v>2248</v>
      </c>
      <c r="D2436" s="143" t="s">
        <v>91</v>
      </c>
      <c r="E2436" s="143" t="s">
        <v>181</v>
      </c>
      <c r="F2436" s="143" t="s">
        <v>71</v>
      </c>
      <c r="G2436" s="143" t="s">
        <v>5875</v>
      </c>
    </row>
    <row r="2437" spans="1:7" x14ac:dyDescent="0.25">
      <c r="A2437" s="141">
        <v>2436</v>
      </c>
      <c r="B2437" s="143" t="s">
        <v>2249</v>
      </c>
      <c r="C2437" s="143" t="s">
        <v>2250</v>
      </c>
      <c r="D2437" s="143" t="s">
        <v>91</v>
      </c>
      <c r="E2437" s="143" t="s">
        <v>181</v>
      </c>
      <c r="F2437" s="143" t="s">
        <v>71</v>
      </c>
      <c r="G2437" s="143" t="s">
        <v>5875</v>
      </c>
    </row>
    <row r="2438" spans="1:7" x14ac:dyDescent="0.25">
      <c r="A2438" s="141">
        <v>2437</v>
      </c>
      <c r="B2438" s="143" t="s">
        <v>2251</v>
      </c>
      <c r="C2438" s="143" t="s">
        <v>2252</v>
      </c>
      <c r="D2438" s="143" t="s">
        <v>91</v>
      </c>
      <c r="E2438" s="143" t="s">
        <v>181</v>
      </c>
      <c r="F2438" s="143" t="s">
        <v>71</v>
      </c>
      <c r="G2438" s="143" t="s">
        <v>5875</v>
      </c>
    </row>
    <row r="2439" spans="1:7" x14ac:dyDescent="0.25">
      <c r="A2439" s="141">
        <v>2438</v>
      </c>
      <c r="B2439" s="143" t="s">
        <v>12678</v>
      </c>
      <c r="C2439" s="143" t="s">
        <v>12679</v>
      </c>
      <c r="D2439" s="143" t="s">
        <v>91</v>
      </c>
      <c r="E2439" s="143" t="s">
        <v>181</v>
      </c>
      <c r="F2439" s="143" t="s">
        <v>71</v>
      </c>
      <c r="G2439" s="143" t="s">
        <v>5875</v>
      </c>
    </row>
    <row r="2440" spans="1:7" x14ac:dyDescent="0.25">
      <c r="A2440" s="141">
        <v>2439</v>
      </c>
      <c r="B2440" s="143" t="s">
        <v>2253</v>
      </c>
      <c r="C2440" s="143" t="s">
        <v>2254</v>
      </c>
      <c r="D2440" s="143" t="s">
        <v>78</v>
      </c>
      <c r="E2440" s="143" t="s">
        <v>154</v>
      </c>
      <c r="F2440" s="143" t="s">
        <v>242</v>
      </c>
      <c r="G2440" s="143" t="s">
        <v>5875</v>
      </c>
    </row>
    <row r="2441" spans="1:7" x14ac:dyDescent="0.25">
      <c r="A2441" s="141">
        <v>2440</v>
      </c>
      <c r="B2441" s="143" t="s">
        <v>2255</v>
      </c>
      <c r="C2441" s="143" t="s">
        <v>2256</v>
      </c>
      <c r="D2441" s="143" t="s">
        <v>78</v>
      </c>
      <c r="E2441" s="143" t="s">
        <v>113</v>
      </c>
      <c r="F2441" s="143" t="s">
        <v>142</v>
      </c>
      <c r="G2441" s="143" t="s">
        <v>5875</v>
      </c>
    </row>
    <row r="2442" spans="1:7" x14ac:dyDescent="0.25">
      <c r="A2442" s="141">
        <v>2441</v>
      </c>
      <c r="B2442" s="143" t="s">
        <v>2257</v>
      </c>
      <c r="C2442" s="143" t="s">
        <v>2258</v>
      </c>
      <c r="D2442" s="143" t="s">
        <v>91</v>
      </c>
      <c r="E2442" s="143" t="s">
        <v>227</v>
      </c>
      <c r="F2442" s="143" t="s">
        <v>71</v>
      </c>
      <c r="G2442" s="143" t="s">
        <v>5875</v>
      </c>
    </row>
    <row r="2443" spans="1:7" x14ac:dyDescent="0.25">
      <c r="A2443" s="141">
        <v>2442</v>
      </c>
      <c r="B2443" s="143" t="s">
        <v>7801</v>
      </c>
      <c r="C2443" s="143" t="s">
        <v>7802</v>
      </c>
      <c r="D2443" s="143" t="s">
        <v>91</v>
      </c>
      <c r="E2443" s="143" t="s">
        <v>955</v>
      </c>
      <c r="F2443" s="143" t="s">
        <v>71</v>
      </c>
      <c r="G2443" s="143" t="s">
        <v>11062</v>
      </c>
    </row>
    <row r="2444" spans="1:7" x14ac:dyDescent="0.25">
      <c r="A2444" s="141">
        <v>2443</v>
      </c>
      <c r="B2444" s="143" t="s">
        <v>2259</v>
      </c>
      <c r="C2444" s="143" t="s">
        <v>2260</v>
      </c>
      <c r="D2444" s="143" t="s">
        <v>91</v>
      </c>
      <c r="E2444" s="143" t="s">
        <v>181</v>
      </c>
      <c r="F2444" s="143" t="s">
        <v>71</v>
      </c>
      <c r="G2444" s="143" t="s">
        <v>5875</v>
      </c>
    </row>
    <row r="2445" spans="1:7" x14ac:dyDescent="0.25">
      <c r="A2445" s="141">
        <v>2444</v>
      </c>
      <c r="B2445" s="143" t="s">
        <v>7803</v>
      </c>
      <c r="C2445" s="143" t="s">
        <v>7804</v>
      </c>
      <c r="D2445" s="143" t="s">
        <v>103</v>
      </c>
      <c r="E2445" s="143" t="s">
        <v>3288</v>
      </c>
      <c r="F2445" s="143" t="s">
        <v>1022</v>
      </c>
      <c r="G2445" s="143" t="s">
        <v>11062</v>
      </c>
    </row>
    <row r="2446" spans="1:7" x14ac:dyDescent="0.25">
      <c r="A2446" s="141">
        <v>2445</v>
      </c>
      <c r="B2446" s="143" t="s">
        <v>7805</v>
      </c>
      <c r="C2446" s="143" t="s">
        <v>7806</v>
      </c>
      <c r="D2446" s="143" t="s">
        <v>78</v>
      </c>
      <c r="E2446" s="143" t="s">
        <v>470</v>
      </c>
      <c r="F2446" s="143" t="s">
        <v>71</v>
      </c>
      <c r="G2446" s="143" t="s">
        <v>11062</v>
      </c>
    </row>
    <row r="2447" spans="1:7" x14ac:dyDescent="0.25">
      <c r="A2447" s="141">
        <v>2446</v>
      </c>
      <c r="B2447" s="143" t="s">
        <v>7807</v>
      </c>
      <c r="C2447" s="143" t="s">
        <v>7808</v>
      </c>
      <c r="D2447" s="143" t="s">
        <v>91</v>
      </c>
      <c r="E2447" s="143" t="s">
        <v>308</v>
      </c>
      <c r="F2447" s="143" t="s">
        <v>71</v>
      </c>
      <c r="G2447" s="143" t="s">
        <v>11062</v>
      </c>
    </row>
    <row r="2448" spans="1:7" x14ac:dyDescent="0.25">
      <c r="A2448" s="141">
        <v>2447</v>
      </c>
      <c r="B2448" s="143" t="s">
        <v>2261</v>
      </c>
      <c r="C2448" s="143" t="s">
        <v>2262</v>
      </c>
      <c r="D2448" s="143" t="s">
        <v>91</v>
      </c>
      <c r="E2448" s="143" t="s">
        <v>227</v>
      </c>
      <c r="F2448" s="143" t="s">
        <v>71</v>
      </c>
      <c r="G2448" s="143" t="s">
        <v>5875</v>
      </c>
    </row>
    <row r="2449" spans="1:7" x14ac:dyDescent="0.25">
      <c r="A2449" s="141">
        <v>2448</v>
      </c>
      <c r="B2449" s="143" t="s">
        <v>7809</v>
      </c>
      <c r="C2449" s="143" t="s">
        <v>7810</v>
      </c>
      <c r="D2449" s="143" t="s">
        <v>69</v>
      </c>
      <c r="E2449" s="143" t="s">
        <v>3190</v>
      </c>
      <c r="F2449" s="143" t="s">
        <v>142</v>
      </c>
      <c r="G2449" s="143" t="s">
        <v>11062</v>
      </c>
    </row>
    <row r="2450" spans="1:7" x14ac:dyDescent="0.25">
      <c r="A2450" s="141">
        <v>2449</v>
      </c>
      <c r="B2450" s="143" t="s">
        <v>11362</v>
      </c>
      <c r="C2450" s="143" t="s">
        <v>11363</v>
      </c>
      <c r="D2450" s="143" t="s">
        <v>91</v>
      </c>
      <c r="E2450" s="143" t="s">
        <v>135</v>
      </c>
      <c r="F2450" s="143" t="s">
        <v>71</v>
      </c>
      <c r="G2450" s="143" t="s">
        <v>11955</v>
      </c>
    </row>
    <row r="2451" spans="1:7" x14ac:dyDescent="0.25">
      <c r="A2451" s="141">
        <v>2450</v>
      </c>
      <c r="B2451" s="143" t="s">
        <v>2263</v>
      </c>
      <c r="C2451" s="143" t="s">
        <v>2264</v>
      </c>
      <c r="D2451" s="143" t="s">
        <v>78</v>
      </c>
      <c r="E2451" s="143" t="s">
        <v>840</v>
      </c>
      <c r="F2451" s="143" t="s">
        <v>71</v>
      </c>
      <c r="G2451" s="143" t="s">
        <v>5875</v>
      </c>
    </row>
    <row r="2452" spans="1:7" x14ac:dyDescent="0.25">
      <c r="A2452" s="141">
        <v>2451</v>
      </c>
      <c r="B2452" s="143" t="s">
        <v>2265</v>
      </c>
      <c r="C2452" s="143" t="s">
        <v>2266</v>
      </c>
      <c r="D2452" s="143" t="s">
        <v>188</v>
      </c>
      <c r="E2452" s="143" t="s">
        <v>234</v>
      </c>
      <c r="F2452" s="143" t="s">
        <v>71</v>
      </c>
      <c r="G2452" s="143" t="s">
        <v>5875</v>
      </c>
    </row>
    <row r="2453" spans="1:7" x14ac:dyDescent="0.25">
      <c r="A2453" s="141">
        <v>2452</v>
      </c>
      <c r="B2453" s="143" t="s">
        <v>7811</v>
      </c>
      <c r="C2453" s="143" t="s">
        <v>7812</v>
      </c>
      <c r="D2453" s="143" t="s">
        <v>78</v>
      </c>
      <c r="E2453" s="143" t="s">
        <v>312</v>
      </c>
      <c r="F2453" s="143" t="s">
        <v>366</v>
      </c>
      <c r="G2453" s="143" t="s">
        <v>11062</v>
      </c>
    </row>
    <row r="2454" spans="1:7" x14ac:dyDescent="0.25">
      <c r="A2454" s="141">
        <v>2453</v>
      </c>
      <c r="B2454" s="143" t="s">
        <v>2267</v>
      </c>
      <c r="C2454" s="143" t="s">
        <v>12680</v>
      </c>
      <c r="D2454" s="143" t="s">
        <v>91</v>
      </c>
      <c r="E2454" s="143" t="s">
        <v>181</v>
      </c>
      <c r="F2454" s="143" t="s">
        <v>71</v>
      </c>
      <c r="G2454" s="143" t="s">
        <v>5875</v>
      </c>
    </row>
    <row r="2455" spans="1:7" x14ac:dyDescent="0.25">
      <c r="A2455" s="141">
        <v>2454</v>
      </c>
      <c r="B2455" s="143" t="s">
        <v>2268</v>
      </c>
      <c r="C2455" s="143" t="s">
        <v>2269</v>
      </c>
      <c r="D2455" s="143" t="s">
        <v>119</v>
      </c>
      <c r="E2455" s="143" t="s">
        <v>1245</v>
      </c>
      <c r="F2455" s="143" t="s">
        <v>71</v>
      </c>
      <c r="G2455" s="143" t="s">
        <v>5875</v>
      </c>
    </row>
    <row r="2456" spans="1:7" x14ac:dyDescent="0.25">
      <c r="A2456" s="141">
        <v>2455</v>
      </c>
      <c r="B2456" s="143" t="s">
        <v>2270</v>
      </c>
      <c r="C2456" s="143" t="s">
        <v>2271</v>
      </c>
      <c r="D2456" s="143" t="s">
        <v>91</v>
      </c>
      <c r="E2456" s="143" t="s">
        <v>181</v>
      </c>
      <c r="F2456" s="143" t="s">
        <v>71</v>
      </c>
      <c r="G2456" s="143" t="s">
        <v>5875</v>
      </c>
    </row>
    <row r="2457" spans="1:7" x14ac:dyDescent="0.25">
      <c r="A2457" s="141">
        <v>2456</v>
      </c>
      <c r="B2457" s="143" t="s">
        <v>7813</v>
      </c>
      <c r="C2457" s="143" t="s">
        <v>7814</v>
      </c>
      <c r="D2457" s="143" t="s">
        <v>91</v>
      </c>
      <c r="E2457" s="143" t="s">
        <v>786</v>
      </c>
      <c r="F2457" s="143" t="s">
        <v>71</v>
      </c>
      <c r="G2457" s="143" t="s">
        <v>11062</v>
      </c>
    </row>
    <row r="2458" spans="1:7" x14ac:dyDescent="0.25">
      <c r="A2458" s="141">
        <v>2457</v>
      </c>
      <c r="B2458" s="143" t="s">
        <v>12681</v>
      </c>
      <c r="C2458" s="143" t="s">
        <v>12682</v>
      </c>
      <c r="D2458" s="143" t="s">
        <v>91</v>
      </c>
      <c r="E2458" s="143" t="s">
        <v>92</v>
      </c>
      <c r="F2458" s="143" t="s">
        <v>71</v>
      </c>
      <c r="G2458" s="143" t="s">
        <v>11062</v>
      </c>
    </row>
    <row r="2459" spans="1:7" x14ac:dyDescent="0.25">
      <c r="A2459" s="141">
        <v>2458</v>
      </c>
      <c r="B2459" s="143" t="s">
        <v>2272</v>
      </c>
      <c r="C2459" s="143" t="s">
        <v>2273</v>
      </c>
      <c r="D2459" s="143" t="s">
        <v>91</v>
      </c>
      <c r="E2459" s="143" t="s">
        <v>165</v>
      </c>
      <c r="F2459" s="143" t="s">
        <v>71</v>
      </c>
      <c r="G2459" s="143" t="s">
        <v>5875</v>
      </c>
    </row>
    <row r="2460" spans="1:7" x14ac:dyDescent="0.25">
      <c r="A2460" s="141">
        <v>2459</v>
      </c>
      <c r="B2460" s="143" t="s">
        <v>2274</v>
      </c>
      <c r="C2460" s="143" t="s">
        <v>2275</v>
      </c>
      <c r="D2460" s="143" t="s">
        <v>91</v>
      </c>
      <c r="E2460" s="143" t="s">
        <v>181</v>
      </c>
      <c r="F2460" s="143" t="s">
        <v>71</v>
      </c>
      <c r="G2460" s="143" t="s">
        <v>5875</v>
      </c>
    </row>
    <row r="2461" spans="1:7" x14ac:dyDescent="0.25">
      <c r="A2461" s="141">
        <v>2460</v>
      </c>
      <c r="B2461" s="143" t="s">
        <v>11364</v>
      </c>
      <c r="C2461" s="143" t="s">
        <v>11365</v>
      </c>
      <c r="D2461" s="143" t="s">
        <v>74</v>
      </c>
      <c r="E2461" s="143" t="s">
        <v>129</v>
      </c>
      <c r="F2461" s="143" t="s">
        <v>474</v>
      </c>
      <c r="G2461" s="143" t="s">
        <v>11955</v>
      </c>
    </row>
    <row r="2462" spans="1:7" x14ac:dyDescent="0.25">
      <c r="A2462" s="141">
        <v>2461</v>
      </c>
      <c r="B2462" s="143" t="s">
        <v>2276</v>
      </c>
      <c r="C2462" s="143" t="s">
        <v>2277</v>
      </c>
      <c r="D2462" s="143" t="s">
        <v>91</v>
      </c>
      <c r="E2462" s="143" t="s">
        <v>92</v>
      </c>
      <c r="F2462" s="143" t="s">
        <v>71</v>
      </c>
      <c r="G2462" s="143" t="s">
        <v>5875</v>
      </c>
    </row>
    <row r="2463" spans="1:7" x14ac:dyDescent="0.25">
      <c r="A2463" s="141">
        <v>2462</v>
      </c>
      <c r="B2463" s="143" t="s">
        <v>12683</v>
      </c>
      <c r="C2463" s="143" t="s">
        <v>12684</v>
      </c>
      <c r="D2463" s="143" t="s">
        <v>91</v>
      </c>
      <c r="E2463" s="143" t="s">
        <v>135</v>
      </c>
      <c r="F2463" s="143" t="s">
        <v>155</v>
      </c>
      <c r="G2463" s="143" t="s">
        <v>11062</v>
      </c>
    </row>
    <row r="2464" spans="1:7" x14ac:dyDescent="0.25">
      <c r="A2464" s="141">
        <v>2463</v>
      </c>
      <c r="B2464" s="143" t="s">
        <v>7815</v>
      </c>
      <c r="C2464" s="143" t="s">
        <v>7816</v>
      </c>
      <c r="D2464" s="143" t="s">
        <v>91</v>
      </c>
      <c r="E2464" s="143" t="s">
        <v>212</v>
      </c>
      <c r="F2464" s="143" t="s">
        <v>71</v>
      </c>
      <c r="G2464" s="143" t="s">
        <v>11062</v>
      </c>
    </row>
    <row r="2465" spans="1:7" x14ac:dyDescent="0.25">
      <c r="A2465" s="141">
        <v>2464</v>
      </c>
      <c r="B2465" s="143" t="s">
        <v>11366</v>
      </c>
      <c r="C2465" s="143" t="s">
        <v>11367</v>
      </c>
      <c r="D2465" s="143" t="s">
        <v>74</v>
      </c>
      <c r="E2465" s="143" t="s">
        <v>87</v>
      </c>
      <c r="F2465" s="143" t="s">
        <v>71</v>
      </c>
      <c r="G2465" s="143" t="s">
        <v>11955</v>
      </c>
    </row>
    <row r="2466" spans="1:7" x14ac:dyDescent="0.25">
      <c r="A2466" s="141">
        <v>2465</v>
      </c>
      <c r="B2466" s="143" t="s">
        <v>2278</v>
      </c>
      <c r="C2466" s="143" t="s">
        <v>2279</v>
      </c>
      <c r="D2466" s="143" t="s">
        <v>78</v>
      </c>
      <c r="E2466" s="143" t="s">
        <v>773</v>
      </c>
      <c r="F2466" s="143" t="s">
        <v>71</v>
      </c>
      <c r="G2466" s="143" t="s">
        <v>5875</v>
      </c>
    </row>
    <row r="2467" spans="1:7" x14ac:dyDescent="0.25">
      <c r="A2467" s="141">
        <v>2466</v>
      </c>
      <c r="B2467" s="143" t="s">
        <v>2280</v>
      </c>
      <c r="C2467" s="143" t="s">
        <v>2281</v>
      </c>
      <c r="D2467" s="143" t="s">
        <v>91</v>
      </c>
      <c r="E2467" s="143" t="s">
        <v>136</v>
      </c>
      <c r="F2467" s="143" t="s">
        <v>71</v>
      </c>
      <c r="G2467" s="143" t="s">
        <v>5875</v>
      </c>
    </row>
    <row r="2468" spans="1:7" x14ac:dyDescent="0.25">
      <c r="A2468" s="141">
        <v>2467</v>
      </c>
      <c r="B2468" s="143" t="s">
        <v>7817</v>
      </c>
      <c r="C2468" s="143" t="s">
        <v>7818</v>
      </c>
      <c r="D2468" s="143" t="s">
        <v>91</v>
      </c>
      <c r="E2468" s="143" t="s">
        <v>212</v>
      </c>
      <c r="F2468" s="143" t="s">
        <v>71</v>
      </c>
      <c r="G2468" s="143" t="s">
        <v>11062</v>
      </c>
    </row>
    <row r="2469" spans="1:7" x14ac:dyDescent="0.25">
      <c r="A2469" s="141">
        <v>2468</v>
      </c>
      <c r="B2469" s="143" t="s">
        <v>2282</v>
      </c>
      <c r="C2469" s="143" t="s">
        <v>2283</v>
      </c>
      <c r="D2469" s="143" t="s">
        <v>91</v>
      </c>
      <c r="E2469" s="143" t="s">
        <v>181</v>
      </c>
      <c r="F2469" s="143" t="s">
        <v>71</v>
      </c>
      <c r="G2469" s="143" t="s">
        <v>5875</v>
      </c>
    </row>
    <row r="2470" spans="1:7" x14ac:dyDescent="0.25">
      <c r="A2470" s="141">
        <v>2469</v>
      </c>
      <c r="B2470" s="143" t="s">
        <v>2284</v>
      </c>
      <c r="C2470" s="143" t="s">
        <v>2285</v>
      </c>
      <c r="D2470" s="143" t="s">
        <v>91</v>
      </c>
      <c r="E2470" s="143" t="s">
        <v>181</v>
      </c>
      <c r="F2470" s="143" t="s">
        <v>71</v>
      </c>
      <c r="G2470" s="143" t="s">
        <v>5875</v>
      </c>
    </row>
    <row r="2471" spans="1:7" x14ac:dyDescent="0.25">
      <c r="A2471" s="141">
        <v>2470</v>
      </c>
      <c r="B2471" s="143" t="s">
        <v>2286</v>
      </c>
      <c r="C2471" s="143" t="s">
        <v>12685</v>
      </c>
      <c r="D2471" s="143" t="s">
        <v>91</v>
      </c>
      <c r="E2471" s="143" t="s">
        <v>393</v>
      </c>
      <c r="F2471" s="143" t="s">
        <v>71</v>
      </c>
      <c r="G2471" s="143" t="s">
        <v>5875</v>
      </c>
    </row>
    <row r="2472" spans="1:7" x14ac:dyDescent="0.25">
      <c r="A2472" s="141">
        <v>2471</v>
      </c>
      <c r="B2472" s="143" t="s">
        <v>7819</v>
      </c>
      <c r="C2472" s="143" t="s">
        <v>7820</v>
      </c>
      <c r="D2472" s="143" t="s">
        <v>78</v>
      </c>
      <c r="E2472" s="143" t="s">
        <v>717</v>
      </c>
      <c r="F2472" s="143" t="s">
        <v>71</v>
      </c>
      <c r="G2472" s="143" t="s">
        <v>11062</v>
      </c>
    </row>
    <row r="2473" spans="1:7" x14ac:dyDescent="0.25">
      <c r="A2473" s="141">
        <v>2472</v>
      </c>
      <c r="B2473" s="143" t="s">
        <v>2287</v>
      </c>
      <c r="C2473" s="143" t="s">
        <v>2288</v>
      </c>
      <c r="D2473" s="143" t="s">
        <v>91</v>
      </c>
      <c r="E2473" s="143" t="s">
        <v>393</v>
      </c>
      <c r="F2473" s="143" t="s">
        <v>71</v>
      </c>
      <c r="G2473" s="143" t="s">
        <v>5875</v>
      </c>
    </row>
    <row r="2474" spans="1:7" x14ac:dyDescent="0.25">
      <c r="A2474" s="141">
        <v>2473</v>
      </c>
      <c r="B2474" s="143" t="s">
        <v>2289</v>
      </c>
      <c r="C2474" s="143" t="s">
        <v>2290</v>
      </c>
      <c r="D2474" s="143" t="s">
        <v>78</v>
      </c>
      <c r="E2474" s="143" t="s">
        <v>252</v>
      </c>
      <c r="F2474" s="143" t="s">
        <v>71</v>
      </c>
      <c r="G2474" s="143" t="s">
        <v>5875</v>
      </c>
    </row>
    <row r="2475" spans="1:7" x14ac:dyDescent="0.25">
      <c r="A2475" s="141">
        <v>2474</v>
      </c>
      <c r="B2475" s="143" t="s">
        <v>2291</v>
      </c>
      <c r="C2475" s="143" t="s">
        <v>2292</v>
      </c>
      <c r="D2475" s="143" t="s">
        <v>78</v>
      </c>
      <c r="E2475" s="143" t="s">
        <v>199</v>
      </c>
      <c r="F2475" s="143" t="s">
        <v>71</v>
      </c>
      <c r="G2475" s="143" t="s">
        <v>5875</v>
      </c>
    </row>
    <row r="2476" spans="1:7" x14ac:dyDescent="0.25">
      <c r="A2476" s="141">
        <v>2475</v>
      </c>
      <c r="B2476" s="143" t="s">
        <v>7821</v>
      </c>
      <c r="C2476" s="143" t="s">
        <v>7822</v>
      </c>
      <c r="D2476" s="143" t="s">
        <v>69</v>
      </c>
      <c r="E2476" s="143" t="s">
        <v>3058</v>
      </c>
      <c r="F2476" s="143" t="s">
        <v>71</v>
      </c>
      <c r="G2476" s="143" t="s">
        <v>11062</v>
      </c>
    </row>
    <row r="2477" spans="1:7" x14ac:dyDescent="0.25">
      <c r="A2477" s="141">
        <v>2476</v>
      </c>
      <c r="B2477" s="143" t="s">
        <v>2293</v>
      </c>
      <c r="C2477" s="143" t="s">
        <v>12686</v>
      </c>
      <c r="D2477" s="143" t="s">
        <v>91</v>
      </c>
      <c r="E2477" s="143" t="s">
        <v>227</v>
      </c>
      <c r="F2477" s="143" t="s">
        <v>71</v>
      </c>
      <c r="G2477" s="143" t="s">
        <v>5875</v>
      </c>
    </row>
    <row r="2478" spans="1:7" x14ac:dyDescent="0.25">
      <c r="A2478" s="141">
        <v>2477</v>
      </c>
      <c r="B2478" s="143" t="s">
        <v>2294</v>
      </c>
      <c r="C2478" s="143" t="s">
        <v>2295</v>
      </c>
      <c r="D2478" s="143" t="s">
        <v>91</v>
      </c>
      <c r="E2478" s="143" t="s">
        <v>139</v>
      </c>
      <c r="F2478" s="143" t="s">
        <v>71</v>
      </c>
      <c r="G2478" s="143" t="s">
        <v>5875</v>
      </c>
    </row>
    <row r="2479" spans="1:7" x14ac:dyDescent="0.25">
      <c r="A2479" s="141">
        <v>2478</v>
      </c>
      <c r="B2479" s="143" t="s">
        <v>2296</v>
      </c>
      <c r="C2479" s="143" t="s">
        <v>2297</v>
      </c>
      <c r="D2479" s="143" t="s">
        <v>95</v>
      </c>
      <c r="E2479" s="143" t="s">
        <v>281</v>
      </c>
      <c r="F2479" s="143" t="s">
        <v>71</v>
      </c>
      <c r="G2479" s="143" t="s">
        <v>5875</v>
      </c>
    </row>
    <row r="2480" spans="1:7" x14ac:dyDescent="0.25">
      <c r="A2480" s="141">
        <v>2479</v>
      </c>
      <c r="B2480" s="143" t="s">
        <v>2298</v>
      </c>
      <c r="C2480" s="143" t="s">
        <v>2299</v>
      </c>
      <c r="D2480" s="143" t="s">
        <v>91</v>
      </c>
      <c r="E2480" s="143" t="s">
        <v>139</v>
      </c>
      <c r="F2480" s="143" t="s">
        <v>71</v>
      </c>
      <c r="G2480" s="143" t="s">
        <v>5875</v>
      </c>
    </row>
    <row r="2481" spans="1:7" x14ac:dyDescent="0.25">
      <c r="A2481" s="141">
        <v>2480</v>
      </c>
      <c r="B2481" s="143" t="s">
        <v>2300</v>
      </c>
      <c r="C2481" s="143" t="s">
        <v>2301</v>
      </c>
      <c r="D2481" s="143" t="s">
        <v>95</v>
      </c>
      <c r="E2481" s="143" t="s">
        <v>387</v>
      </c>
      <c r="F2481" s="143" t="s">
        <v>71</v>
      </c>
      <c r="G2481" s="143" t="s">
        <v>5875</v>
      </c>
    </row>
    <row r="2482" spans="1:7" x14ac:dyDescent="0.25">
      <c r="A2482" s="141">
        <v>2481</v>
      </c>
      <c r="B2482" s="143" t="s">
        <v>2302</v>
      </c>
      <c r="C2482" s="143" t="s">
        <v>12687</v>
      </c>
      <c r="D2482" s="143" t="s">
        <v>91</v>
      </c>
      <c r="E2482" s="143" t="s">
        <v>227</v>
      </c>
      <c r="F2482" s="143" t="s">
        <v>71</v>
      </c>
      <c r="G2482" s="143" t="s">
        <v>5875</v>
      </c>
    </row>
    <row r="2483" spans="1:7" x14ac:dyDescent="0.25">
      <c r="A2483" s="141">
        <v>2482</v>
      </c>
      <c r="B2483" s="143" t="s">
        <v>12688</v>
      </c>
      <c r="C2483" s="143" t="s">
        <v>12689</v>
      </c>
      <c r="D2483" s="143" t="s">
        <v>78</v>
      </c>
      <c r="E2483" s="143" t="s">
        <v>113</v>
      </c>
      <c r="F2483" s="143" t="s">
        <v>71</v>
      </c>
      <c r="G2483" s="143" t="s">
        <v>5875</v>
      </c>
    </row>
    <row r="2484" spans="1:7" x14ac:dyDescent="0.25">
      <c r="A2484" s="141">
        <v>2483</v>
      </c>
      <c r="B2484" s="143" t="s">
        <v>2303</v>
      </c>
      <c r="C2484" s="143" t="s">
        <v>2304</v>
      </c>
      <c r="D2484" s="143" t="s">
        <v>74</v>
      </c>
      <c r="E2484" s="143" t="s">
        <v>390</v>
      </c>
      <c r="F2484" s="143" t="s">
        <v>71</v>
      </c>
      <c r="G2484" s="143" t="s">
        <v>5875</v>
      </c>
    </row>
    <row r="2485" spans="1:7" x14ac:dyDescent="0.25">
      <c r="A2485" s="141">
        <v>2484</v>
      </c>
      <c r="B2485" s="143" t="s">
        <v>2305</v>
      </c>
      <c r="C2485" s="143" t="s">
        <v>2306</v>
      </c>
      <c r="D2485" s="143" t="s">
        <v>91</v>
      </c>
      <c r="E2485" s="143" t="s">
        <v>227</v>
      </c>
      <c r="F2485" s="143" t="s">
        <v>71</v>
      </c>
      <c r="G2485" s="143" t="s">
        <v>5875</v>
      </c>
    </row>
    <row r="2486" spans="1:7" x14ac:dyDescent="0.25">
      <c r="A2486" s="141">
        <v>2485</v>
      </c>
      <c r="B2486" s="143" t="s">
        <v>2307</v>
      </c>
      <c r="C2486" s="143" t="s">
        <v>2308</v>
      </c>
      <c r="D2486" s="143" t="s">
        <v>91</v>
      </c>
      <c r="E2486" s="143" t="s">
        <v>181</v>
      </c>
      <c r="F2486" s="143" t="s">
        <v>71</v>
      </c>
      <c r="G2486" s="143" t="s">
        <v>5875</v>
      </c>
    </row>
    <row r="2487" spans="1:7" x14ac:dyDescent="0.25">
      <c r="A2487" s="141">
        <v>2486</v>
      </c>
      <c r="B2487" s="143" t="s">
        <v>12690</v>
      </c>
      <c r="C2487" s="143" t="s">
        <v>12691</v>
      </c>
      <c r="D2487" s="143" t="s">
        <v>91</v>
      </c>
      <c r="E2487" s="143" t="s">
        <v>181</v>
      </c>
      <c r="F2487" s="143" t="s">
        <v>71</v>
      </c>
      <c r="G2487" s="143" t="s">
        <v>5875</v>
      </c>
    </row>
    <row r="2488" spans="1:7" x14ac:dyDescent="0.25">
      <c r="A2488" s="141">
        <v>2487</v>
      </c>
      <c r="B2488" s="143" t="s">
        <v>2309</v>
      </c>
      <c r="C2488" s="143" t="s">
        <v>2310</v>
      </c>
      <c r="D2488" s="143" t="s">
        <v>960</v>
      </c>
      <c r="E2488" s="143" t="s">
        <v>960</v>
      </c>
      <c r="F2488" s="143" t="s">
        <v>71</v>
      </c>
      <c r="G2488" s="143" t="s">
        <v>5875</v>
      </c>
    </row>
    <row r="2489" spans="1:7" x14ac:dyDescent="0.25">
      <c r="A2489" s="141">
        <v>2488</v>
      </c>
      <c r="B2489" s="143" t="s">
        <v>13848</v>
      </c>
      <c r="C2489" s="143" t="s">
        <v>13849</v>
      </c>
      <c r="D2489" s="143" t="s">
        <v>78</v>
      </c>
      <c r="E2489" s="143" t="s">
        <v>796</v>
      </c>
      <c r="F2489" s="143" t="s">
        <v>142</v>
      </c>
      <c r="G2489" s="143" t="s">
        <v>11062</v>
      </c>
    </row>
    <row r="2490" spans="1:7" x14ac:dyDescent="0.25">
      <c r="A2490" s="141">
        <v>2489</v>
      </c>
      <c r="B2490" s="143" t="s">
        <v>2311</v>
      </c>
      <c r="C2490" s="143" t="s">
        <v>12692</v>
      </c>
      <c r="D2490" s="143" t="s">
        <v>103</v>
      </c>
      <c r="E2490" s="143" t="s">
        <v>465</v>
      </c>
      <c r="F2490" s="143" t="s">
        <v>71</v>
      </c>
      <c r="G2490" s="143" t="s">
        <v>5875</v>
      </c>
    </row>
    <row r="2491" spans="1:7" x14ac:dyDescent="0.25">
      <c r="A2491" s="141">
        <v>2490</v>
      </c>
      <c r="B2491" s="143" t="s">
        <v>11368</v>
      </c>
      <c r="C2491" s="143" t="s">
        <v>11369</v>
      </c>
      <c r="D2491" s="143" t="s">
        <v>74</v>
      </c>
      <c r="E2491" s="143" t="s">
        <v>405</v>
      </c>
      <c r="F2491" s="143" t="s">
        <v>71</v>
      </c>
      <c r="G2491" s="143" t="s">
        <v>5875</v>
      </c>
    </row>
    <row r="2492" spans="1:7" x14ac:dyDescent="0.25">
      <c r="A2492" s="141">
        <v>2491</v>
      </c>
      <c r="B2492" s="143" t="s">
        <v>7823</v>
      </c>
      <c r="C2492" s="143" t="s">
        <v>7824</v>
      </c>
      <c r="D2492" s="143" t="s">
        <v>95</v>
      </c>
      <c r="E2492" s="143" t="s">
        <v>224</v>
      </c>
      <c r="F2492" s="143" t="s">
        <v>71</v>
      </c>
      <c r="G2492" s="143" t="s">
        <v>11062</v>
      </c>
    </row>
    <row r="2493" spans="1:7" x14ac:dyDescent="0.25">
      <c r="A2493" s="141">
        <v>2492</v>
      </c>
      <c r="B2493" s="143" t="s">
        <v>7825</v>
      </c>
      <c r="C2493" s="143" t="s">
        <v>7826</v>
      </c>
      <c r="D2493" s="143" t="s">
        <v>119</v>
      </c>
      <c r="E2493" s="143" t="s">
        <v>371</v>
      </c>
      <c r="F2493" s="143" t="s">
        <v>498</v>
      </c>
      <c r="G2493" s="143" t="s">
        <v>11062</v>
      </c>
    </row>
    <row r="2494" spans="1:7" x14ac:dyDescent="0.25">
      <c r="A2494" s="141">
        <v>2493</v>
      </c>
      <c r="B2494" s="143" t="s">
        <v>7827</v>
      </c>
      <c r="C2494" s="143" t="s">
        <v>7828</v>
      </c>
      <c r="D2494" s="143" t="s">
        <v>119</v>
      </c>
      <c r="E2494" s="143" t="s">
        <v>239</v>
      </c>
      <c r="F2494" s="143" t="s">
        <v>1667</v>
      </c>
      <c r="G2494" s="143" t="s">
        <v>11062</v>
      </c>
    </row>
    <row r="2495" spans="1:7" x14ac:dyDescent="0.25">
      <c r="A2495" s="141">
        <v>2494</v>
      </c>
      <c r="B2495" s="143" t="s">
        <v>7829</v>
      </c>
      <c r="C2495" s="143" t="s">
        <v>7830</v>
      </c>
      <c r="D2495" s="143" t="s">
        <v>119</v>
      </c>
      <c r="E2495" s="143" t="s">
        <v>371</v>
      </c>
      <c r="F2495" s="143" t="s">
        <v>71</v>
      </c>
      <c r="G2495" s="143" t="s">
        <v>11062</v>
      </c>
    </row>
    <row r="2496" spans="1:7" x14ac:dyDescent="0.25">
      <c r="A2496" s="141">
        <v>2495</v>
      </c>
      <c r="B2496" s="143" t="s">
        <v>2312</v>
      </c>
      <c r="C2496" s="143" t="s">
        <v>12693</v>
      </c>
      <c r="D2496" s="143" t="s">
        <v>78</v>
      </c>
      <c r="E2496" s="143" t="s">
        <v>599</v>
      </c>
      <c r="F2496" s="143" t="s">
        <v>71</v>
      </c>
      <c r="G2496" s="143" t="s">
        <v>5875</v>
      </c>
    </row>
    <row r="2497" spans="1:7" x14ac:dyDescent="0.25">
      <c r="A2497" s="141">
        <v>2496</v>
      </c>
      <c r="B2497" s="143" t="s">
        <v>7831</v>
      </c>
      <c r="C2497" s="143" t="s">
        <v>7832</v>
      </c>
      <c r="D2497" s="143" t="s">
        <v>74</v>
      </c>
      <c r="E2497" s="143" t="s">
        <v>390</v>
      </c>
      <c r="F2497" s="143" t="s">
        <v>71</v>
      </c>
      <c r="G2497" s="143" t="s">
        <v>11062</v>
      </c>
    </row>
    <row r="2498" spans="1:7" x14ac:dyDescent="0.25">
      <c r="A2498" s="141">
        <v>2497</v>
      </c>
      <c r="B2498" s="143" t="s">
        <v>7833</v>
      </c>
      <c r="C2498" s="143" t="s">
        <v>7834</v>
      </c>
      <c r="D2498" s="143" t="s">
        <v>69</v>
      </c>
      <c r="E2498" s="143" t="s">
        <v>813</v>
      </c>
      <c r="F2498" s="143" t="s">
        <v>71</v>
      </c>
      <c r="G2498" s="143" t="s">
        <v>11062</v>
      </c>
    </row>
    <row r="2499" spans="1:7" x14ac:dyDescent="0.25">
      <c r="A2499" s="141">
        <v>2498</v>
      </c>
      <c r="B2499" s="143" t="s">
        <v>7835</v>
      </c>
      <c r="C2499" s="143" t="s">
        <v>7836</v>
      </c>
      <c r="D2499" s="143" t="s">
        <v>119</v>
      </c>
      <c r="E2499" s="143" t="s">
        <v>239</v>
      </c>
      <c r="F2499" s="143" t="s">
        <v>71</v>
      </c>
      <c r="G2499" s="143" t="s">
        <v>11062</v>
      </c>
    </row>
    <row r="2500" spans="1:7" x14ac:dyDescent="0.25">
      <c r="A2500" s="141">
        <v>2499</v>
      </c>
      <c r="B2500" s="143" t="s">
        <v>2313</v>
      </c>
      <c r="C2500" s="143" t="s">
        <v>2314</v>
      </c>
      <c r="D2500" s="143" t="s">
        <v>78</v>
      </c>
      <c r="E2500" s="143" t="s">
        <v>199</v>
      </c>
      <c r="F2500" s="143" t="s">
        <v>71</v>
      </c>
      <c r="G2500" s="143" t="s">
        <v>5875</v>
      </c>
    </row>
    <row r="2501" spans="1:7" x14ac:dyDescent="0.25">
      <c r="A2501" s="141">
        <v>2500</v>
      </c>
      <c r="B2501" s="143" t="s">
        <v>62</v>
      </c>
      <c r="C2501" s="143" t="s">
        <v>2315</v>
      </c>
      <c r="D2501" s="143" t="s">
        <v>78</v>
      </c>
      <c r="E2501" s="143" t="s">
        <v>1062</v>
      </c>
      <c r="F2501" s="143" t="s">
        <v>71</v>
      </c>
      <c r="G2501" s="143" t="s">
        <v>5875</v>
      </c>
    </row>
    <row r="2502" spans="1:7" x14ac:dyDescent="0.25">
      <c r="A2502" s="141">
        <v>2501</v>
      </c>
      <c r="B2502" s="143" t="s">
        <v>2316</v>
      </c>
      <c r="C2502" s="143" t="s">
        <v>2317</v>
      </c>
      <c r="D2502" s="143" t="s">
        <v>91</v>
      </c>
      <c r="E2502" s="143" t="s">
        <v>181</v>
      </c>
      <c r="F2502" s="143" t="s">
        <v>71</v>
      </c>
      <c r="G2502" s="143" t="s">
        <v>5875</v>
      </c>
    </row>
    <row r="2503" spans="1:7" x14ac:dyDescent="0.25">
      <c r="A2503" s="141">
        <v>2502</v>
      </c>
      <c r="B2503" s="143" t="s">
        <v>2318</v>
      </c>
      <c r="C2503" s="143" t="s">
        <v>2319</v>
      </c>
      <c r="D2503" s="143" t="s">
        <v>91</v>
      </c>
      <c r="E2503" s="143" t="s">
        <v>393</v>
      </c>
      <c r="F2503" s="143" t="s">
        <v>1362</v>
      </c>
      <c r="G2503" s="143" t="s">
        <v>5875</v>
      </c>
    </row>
    <row r="2504" spans="1:7" x14ac:dyDescent="0.25">
      <c r="A2504" s="141">
        <v>2503</v>
      </c>
      <c r="B2504" s="143" t="s">
        <v>2320</v>
      </c>
      <c r="C2504" s="143" t="s">
        <v>2321</v>
      </c>
      <c r="D2504" s="143" t="s">
        <v>95</v>
      </c>
      <c r="E2504" s="143" t="s">
        <v>684</v>
      </c>
      <c r="F2504" s="143" t="s">
        <v>124</v>
      </c>
      <c r="G2504" s="143" t="s">
        <v>5875</v>
      </c>
    </row>
    <row r="2505" spans="1:7" x14ac:dyDescent="0.25">
      <c r="A2505" s="141">
        <v>2504</v>
      </c>
      <c r="B2505" s="143" t="s">
        <v>12694</v>
      </c>
      <c r="C2505" s="143" t="s">
        <v>12695</v>
      </c>
      <c r="D2505" s="143" t="s">
        <v>91</v>
      </c>
      <c r="E2505" s="143" t="s">
        <v>191</v>
      </c>
      <c r="F2505" s="143" t="s">
        <v>2059</v>
      </c>
      <c r="G2505" s="143" t="s">
        <v>5875</v>
      </c>
    </row>
    <row r="2506" spans="1:7" x14ac:dyDescent="0.25">
      <c r="A2506" s="141">
        <v>2505</v>
      </c>
      <c r="B2506" s="143" t="s">
        <v>7837</v>
      </c>
      <c r="C2506" s="143" t="s">
        <v>7838</v>
      </c>
      <c r="D2506" s="143" t="s">
        <v>91</v>
      </c>
      <c r="E2506" s="143" t="s">
        <v>1035</v>
      </c>
      <c r="F2506" s="143" t="s">
        <v>71</v>
      </c>
      <c r="G2506" s="143" t="s">
        <v>11062</v>
      </c>
    </row>
    <row r="2507" spans="1:7" x14ac:dyDescent="0.25">
      <c r="A2507" s="141">
        <v>2506</v>
      </c>
      <c r="B2507" s="143" t="s">
        <v>2322</v>
      </c>
      <c r="C2507" s="143" t="s">
        <v>2323</v>
      </c>
      <c r="D2507" s="143" t="s">
        <v>95</v>
      </c>
      <c r="E2507" s="143" t="s">
        <v>158</v>
      </c>
      <c r="F2507" s="143" t="s">
        <v>71</v>
      </c>
      <c r="G2507" s="143" t="s">
        <v>5875</v>
      </c>
    </row>
    <row r="2508" spans="1:7" x14ac:dyDescent="0.25">
      <c r="A2508" s="141">
        <v>2507</v>
      </c>
      <c r="B2508" s="143" t="s">
        <v>2324</v>
      </c>
      <c r="C2508" s="143" t="s">
        <v>2325</v>
      </c>
      <c r="D2508" s="143" t="s">
        <v>74</v>
      </c>
      <c r="E2508" s="143" t="s">
        <v>129</v>
      </c>
      <c r="F2508" s="143" t="s">
        <v>474</v>
      </c>
      <c r="G2508" s="143" t="s">
        <v>5875</v>
      </c>
    </row>
    <row r="2509" spans="1:7" x14ac:dyDescent="0.25">
      <c r="A2509" s="141">
        <v>2508</v>
      </c>
      <c r="B2509" s="143" t="s">
        <v>7839</v>
      </c>
      <c r="C2509" s="143" t="s">
        <v>7840</v>
      </c>
      <c r="D2509" s="143" t="s">
        <v>91</v>
      </c>
      <c r="E2509" s="143" t="s">
        <v>3051</v>
      </c>
      <c r="F2509" s="143" t="s">
        <v>71</v>
      </c>
      <c r="G2509" s="143" t="s">
        <v>5875</v>
      </c>
    </row>
    <row r="2510" spans="1:7" x14ac:dyDescent="0.25">
      <c r="A2510" s="141">
        <v>2509</v>
      </c>
      <c r="B2510" s="143" t="s">
        <v>7841</v>
      </c>
      <c r="C2510" s="143" t="s">
        <v>7842</v>
      </c>
      <c r="D2510" s="143" t="s">
        <v>91</v>
      </c>
      <c r="E2510" s="143" t="s">
        <v>576</v>
      </c>
      <c r="F2510" s="143" t="s">
        <v>71</v>
      </c>
      <c r="G2510" s="143" t="s">
        <v>11062</v>
      </c>
    </row>
    <row r="2511" spans="1:7" x14ac:dyDescent="0.25">
      <c r="A2511" s="141">
        <v>2510</v>
      </c>
      <c r="B2511" s="143" t="s">
        <v>7843</v>
      </c>
      <c r="C2511" s="143" t="s">
        <v>7844</v>
      </c>
      <c r="D2511" s="143" t="s">
        <v>91</v>
      </c>
      <c r="E2511" s="143" t="s">
        <v>308</v>
      </c>
      <c r="F2511" s="143" t="s">
        <v>71</v>
      </c>
      <c r="G2511" s="143" t="s">
        <v>11062</v>
      </c>
    </row>
    <row r="2512" spans="1:7" x14ac:dyDescent="0.25">
      <c r="A2512" s="141">
        <v>2511</v>
      </c>
      <c r="B2512" s="143" t="s">
        <v>12696</v>
      </c>
      <c r="C2512" s="143" t="s">
        <v>12697</v>
      </c>
      <c r="D2512" s="143" t="s">
        <v>74</v>
      </c>
      <c r="E2512" s="143" t="s">
        <v>551</v>
      </c>
      <c r="F2512" s="143" t="s">
        <v>142</v>
      </c>
      <c r="G2512" s="143" t="s">
        <v>11062</v>
      </c>
    </row>
    <row r="2513" spans="1:7" x14ac:dyDescent="0.25">
      <c r="A2513" s="141">
        <v>2512</v>
      </c>
      <c r="B2513" s="143" t="s">
        <v>2326</v>
      </c>
      <c r="C2513" s="143" t="s">
        <v>2327</v>
      </c>
      <c r="D2513" s="143" t="s">
        <v>91</v>
      </c>
      <c r="E2513" s="143" t="s">
        <v>139</v>
      </c>
      <c r="F2513" s="143" t="s">
        <v>71</v>
      </c>
      <c r="G2513" s="143" t="s">
        <v>5875</v>
      </c>
    </row>
    <row r="2514" spans="1:7" x14ac:dyDescent="0.25">
      <c r="A2514" s="141">
        <v>2513</v>
      </c>
      <c r="B2514" s="143" t="s">
        <v>2328</v>
      </c>
      <c r="C2514" s="143" t="s">
        <v>2329</v>
      </c>
      <c r="D2514" s="143" t="s">
        <v>74</v>
      </c>
      <c r="E2514" s="143" t="s">
        <v>129</v>
      </c>
      <c r="F2514" s="143" t="s">
        <v>88</v>
      </c>
      <c r="G2514" s="143" t="s">
        <v>5875</v>
      </c>
    </row>
    <row r="2515" spans="1:7" x14ac:dyDescent="0.25">
      <c r="A2515" s="141">
        <v>2514</v>
      </c>
      <c r="B2515" s="143" t="s">
        <v>7845</v>
      </c>
      <c r="C2515" s="143" t="s">
        <v>7846</v>
      </c>
      <c r="D2515" s="143" t="s">
        <v>91</v>
      </c>
      <c r="E2515" s="143" t="s">
        <v>564</v>
      </c>
      <c r="F2515" s="143" t="s">
        <v>641</v>
      </c>
      <c r="G2515" s="143" t="s">
        <v>11062</v>
      </c>
    </row>
    <row r="2516" spans="1:7" x14ac:dyDescent="0.25">
      <c r="A2516" s="141">
        <v>2515</v>
      </c>
      <c r="B2516" s="143" t="s">
        <v>2330</v>
      </c>
      <c r="C2516" s="143" t="s">
        <v>2331</v>
      </c>
      <c r="D2516" s="143" t="s">
        <v>74</v>
      </c>
      <c r="E2516" s="143" t="s">
        <v>301</v>
      </c>
      <c r="F2516" s="143" t="s">
        <v>124</v>
      </c>
      <c r="G2516" s="143" t="s">
        <v>5875</v>
      </c>
    </row>
    <row r="2517" spans="1:7" x14ac:dyDescent="0.25">
      <c r="A2517" s="141">
        <v>2516</v>
      </c>
      <c r="B2517" s="143" t="s">
        <v>2332</v>
      </c>
      <c r="C2517" s="143" t="s">
        <v>2333</v>
      </c>
      <c r="D2517" s="143" t="s">
        <v>74</v>
      </c>
      <c r="E2517" s="143" t="s">
        <v>304</v>
      </c>
      <c r="F2517" s="143" t="s">
        <v>71</v>
      </c>
      <c r="G2517" s="143" t="s">
        <v>5875</v>
      </c>
    </row>
    <row r="2518" spans="1:7" x14ac:dyDescent="0.25">
      <c r="A2518" s="141">
        <v>2517</v>
      </c>
      <c r="B2518" s="143" t="s">
        <v>2334</v>
      </c>
      <c r="C2518" s="143" t="s">
        <v>2335</v>
      </c>
      <c r="D2518" s="143" t="s">
        <v>95</v>
      </c>
      <c r="E2518" s="143" t="s">
        <v>387</v>
      </c>
      <c r="F2518" s="143" t="s">
        <v>71</v>
      </c>
      <c r="G2518" s="143" t="s">
        <v>5875</v>
      </c>
    </row>
    <row r="2519" spans="1:7" x14ac:dyDescent="0.25">
      <c r="A2519" s="141">
        <v>2518</v>
      </c>
      <c r="B2519" s="143" t="s">
        <v>11370</v>
      </c>
      <c r="C2519" s="143" t="s">
        <v>11371</v>
      </c>
      <c r="D2519" s="143" t="s">
        <v>91</v>
      </c>
      <c r="E2519" s="143" t="s">
        <v>227</v>
      </c>
      <c r="F2519" s="143" t="s">
        <v>71</v>
      </c>
      <c r="G2519" s="143" t="s">
        <v>11955</v>
      </c>
    </row>
    <row r="2520" spans="1:7" x14ac:dyDescent="0.25">
      <c r="A2520" s="141">
        <v>2519</v>
      </c>
      <c r="B2520" s="143" t="s">
        <v>12698</v>
      </c>
      <c r="C2520" s="143" t="s">
        <v>12699</v>
      </c>
      <c r="D2520" s="143" t="s">
        <v>91</v>
      </c>
      <c r="E2520" s="143" t="s">
        <v>644</v>
      </c>
      <c r="F2520" s="143" t="s">
        <v>71</v>
      </c>
      <c r="G2520" s="143" t="s">
        <v>5875</v>
      </c>
    </row>
    <row r="2521" spans="1:7" x14ac:dyDescent="0.25">
      <c r="A2521" s="141">
        <v>2520</v>
      </c>
      <c r="B2521" s="143" t="s">
        <v>11372</v>
      </c>
      <c r="C2521" s="143" t="s">
        <v>11373</v>
      </c>
      <c r="D2521" s="143" t="s">
        <v>74</v>
      </c>
      <c r="E2521" s="143" t="s">
        <v>87</v>
      </c>
      <c r="F2521" s="143" t="s">
        <v>88</v>
      </c>
      <c r="G2521" s="143" t="s">
        <v>11955</v>
      </c>
    </row>
    <row r="2522" spans="1:7" x14ac:dyDescent="0.25">
      <c r="A2522" s="141">
        <v>2521</v>
      </c>
      <c r="B2522" s="143" t="s">
        <v>12700</v>
      </c>
      <c r="C2522" s="143" t="s">
        <v>12701</v>
      </c>
      <c r="D2522" s="143" t="s">
        <v>74</v>
      </c>
      <c r="E2522" s="143" t="s">
        <v>331</v>
      </c>
      <c r="F2522" s="143" t="s">
        <v>71</v>
      </c>
      <c r="G2522" s="143" t="s">
        <v>5875</v>
      </c>
    </row>
    <row r="2523" spans="1:7" x14ac:dyDescent="0.25">
      <c r="A2523" s="141">
        <v>2522</v>
      </c>
      <c r="B2523" s="143" t="s">
        <v>2336</v>
      </c>
      <c r="C2523" s="143" t="s">
        <v>2337</v>
      </c>
      <c r="D2523" s="143" t="s">
        <v>91</v>
      </c>
      <c r="E2523" s="143" t="s">
        <v>227</v>
      </c>
      <c r="F2523" s="143" t="s">
        <v>71</v>
      </c>
      <c r="G2523" s="143" t="s">
        <v>5875</v>
      </c>
    </row>
    <row r="2524" spans="1:7" x14ac:dyDescent="0.25">
      <c r="A2524" s="141">
        <v>2523</v>
      </c>
      <c r="B2524" s="143" t="s">
        <v>7847</v>
      </c>
      <c r="C2524" s="143" t="s">
        <v>7848</v>
      </c>
      <c r="D2524" s="143" t="s">
        <v>119</v>
      </c>
      <c r="E2524" s="143" t="s">
        <v>278</v>
      </c>
      <c r="F2524" s="143" t="s">
        <v>71</v>
      </c>
      <c r="G2524" s="143" t="s">
        <v>11062</v>
      </c>
    </row>
    <row r="2525" spans="1:7" x14ac:dyDescent="0.25">
      <c r="A2525" s="141">
        <v>2524</v>
      </c>
      <c r="B2525" s="143" t="s">
        <v>2338</v>
      </c>
      <c r="C2525" s="143" t="s">
        <v>2339</v>
      </c>
      <c r="D2525" s="143" t="s">
        <v>91</v>
      </c>
      <c r="E2525" s="143" t="s">
        <v>139</v>
      </c>
      <c r="F2525" s="143" t="s">
        <v>71</v>
      </c>
      <c r="G2525" s="143" t="s">
        <v>5875</v>
      </c>
    </row>
    <row r="2526" spans="1:7" x14ac:dyDescent="0.25">
      <c r="A2526" s="141">
        <v>2525</v>
      </c>
      <c r="B2526" s="143" t="s">
        <v>2340</v>
      </c>
      <c r="C2526" s="143" t="s">
        <v>2341</v>
      </c>
      <c r="D2526" s="143" t="s">
        <v>91</v>
      </c>
      <c r="E2526" s="143" t="s">
        <v>265</v>
      </c>
      <c r="F2526" s="143" t="s">
        <v>71</v>
      </c>
      <c r="G2526" s="143" t="s">
        <v>5875</v>
      </c>
    </row>
    <row r="2527" spans="1:7" x14ac:dyDescent="0.25">
      <c r="A2527" s="141">
        <v>2526</v>
      </c>
      <c r="B2527" s="143" t="s">
        <v>11374</v>
      </c>
      <c r="C2527" s="143" t="s">
        <v>11375</v>
      </c>
      <c r="D2527" s="143" t="s">
        <v>95</v>
      </c>
      <c r="E2527" s="143" t="s">
        <v>3531</v>
      </c>
      <c r="F2527" s="143" t="s">
        <v>71</v>
      </c>
      <c r="G2527" s="143" t="s">
        <v>11955</v>
      </c>
    </row>
    <row r="2528" spans="1:7" x14ac:dyDescent="0.25">
      <c r="A2528" s="141">
        <v>2527</v>
      </c>
      <c r="B2528" s="143" t="s">
        <v>11376</v>
      </c>
      <c r="C2528" s="143" t="s">
        <v>11377</v>
      </c>
      <c r="D2528" s="143" t="s">
        <v>78</v>
      </c>
      <c r="E2528" s="143" t="s">
        <v>79</v>
      </c>
      <c r="F2528" s="143" t="s">
        <v>71</v>
      </c>
      <c r="G2528" s="143" t="s">
        <v>11955</v>
      </c>
    </row>
    <row r="2529" spans="1:7" x14ac:dyDescent="0.25">
      <c r="A2529" s="141">
        <v>2528</v>
      </c>
      <c r="B2529" s="143" t="s">
        <v>2342</v>
      </c>
      <c r="C2529" s="143" t="s">
        <v>2343</v>
      </c>
      <c r="D2529" s="143" t="s">
        <v>69</v>
      </c>
      <c r="E2529" s="143" t="s">
        <v>2344</v>
      </c>
      <c r="F2529" s="143" t="s">
        <v>88</v>
      </c>
      <c r="G2529" s="143" t="s">
        <v>5875</v>
      </c>
    </row>
    <row r="2530" spans="1:7" x14ac:dyDescent="0.25">
      <c r="A2530" s="141">
        <v>2529</v>
      </c>
      <c r="B2530" s="143" t="s">
        <v>7849</v>
      </c>
      <c r="C2530" s="143" t="s">
        <v>7850</v>
      </c>
      <c r="D2530" s="143" t="s">
        <v>74</v>
      </c>
      <c r="E2530" s="143" t="s">
        <v>87</v>
      </c>
      <c r="F2530" s="143" t="s">
        <v>71</v>
      </c>
      <c r="G2530" s="143" t="s">
        <v>11062</v>
      </c>
    </row>
    <row r="2531" spans="1:7" x14ac:dyDescent="0.25">
      <c r="A2531" s="141">
        <v>2530</v>
      </c>
      <c r="B2531" s="143" t="s">
        <v>7851</v>
      </c>
      <c r="C2531" s="143" t="s">
        <v>7852</v>
      </c>
      <c r="D2531" s="143" t="s">
        <v>69</v>
      </c>
      <c r="E2531" s="143" t="s">
        <v>70</v>
      </c>
      <c r="F2531" s="143" t="s">
        <v>71</v>
      </c>
      <c r="G2531" s="143" t="s">
        <v>11062</v>
      </c>
    </row>
    <row r="2532" spans="1:7" x14ac:dyDescent="0.25">
      <c r="A2532" s="141">
        <v>2531</v>
      </c>
      <c r="B2532" s="143" t="s">
        <v>7853</v>
      </c>
      <c r="C2532" s="143" t="s">
        <v>7854</v>
      </c>
      <c r="D2532" s="143" t="s">
        <v>69</v>
      </c>
      <c r="E2532" s="143" t="s">
        <v>3190</v>
      </c>
      <c r="F2532" s="143" t="s">
        <v>454</v>
      </c>
      <c r="G2532" s="143" t="s">
        <v>11062</v>
      </c>
    </row>
    <row r="2533" spans="1:7" x14ac:dyDescent="0.25">
      <c r="A2533" s="141">
        <v>2532</v>
      </c>
      <c r="B2533" s="143" t="s">
        <v>2345</v>
      </c>
      <c r="C2533" s="143" t="s">
        <v>2346</v>
      </c>
      <c r="D2533" s="143" t="s">
        <v>91</v>
      </c>
      <c r="E2533" s="143" t="s">
        <v>181</v>
      </c>
      <c r="F2533" s="143" t="s">
        <v>71</v>
      </c>
      <c r="G2533" s="143" t="s">
        <v>5875</v>
      </c>
    </row>
    <row r="2534" spans="1:7" x14ac:dyDescent="0.25">
      <c r="A2534" s="141">
        <v>2533</v>
      </c>
      <c r="B2534" s="143" t="s">
        <v>7855</v>
      </c>
      <c r="C2534" s="143" t="s">
        <v>7856</v>
      </c>
      <c r="D2534" s="143" t="s">
        <v>103</v>
      </c>
      <c r="E2534" s="143" t="s">
        <v>1231</v>
      </c>
      <c r="F2534" s="143" t="s">
        <v>71</v>
      </c>
      <c r="G2534" s="143" t="s">
        <v>11062</v>
      </c>
    </row>
    <row r="2535" spans="1:7" x14ac:dyDescent="0.25">
      <c r="A2535" s="141">
        <v>2534</v>
      </c>
      <c r="B2535" s="143" t="s">
        <v>2347</v>
      </c>
      <c r="C2535" s="143" t="s">
        <v>2348</v>
      </c>
      <c r="D2535" s="143" t="s">
        <v>103</v>
      </c>
      <c r="E2535" s="143" t="s">
        <v>1231</v>
      </c>
      <c r="F2535" s="143" t="s">
        <v>88</v>
      </c>
      <c r="G2535" s="143" t="s">
        <v>5875</v>
      </c>
    </row>
    <row r="2536" spans="1:7" x14ac:dyDescent="0.25">
      <c r="A2536" s="141">
        <v>2535</v>
      </c>
      <c r="B2536" s="143" t="s">
        <v>7857</v>
      </c>
      <c r="C2536" s="143" t="s">
        <v>7858</v>
      </c>
      <c r="D2536" s="143" t="s">
        <v>119</v>
      </c>
      <c r="E2536" s="143" t="s">
        <v>371</v>
      </c>
      <c r="F2536" s="143" t="s">
        <v>71</v>
      </c>
      <c r="G2536" s="143" t="s">
        <v>11062</v>
      </c>
    </row>
    <row r="2537" spans="1:7" x14ac:dyDescent="0.25">
      <c r="A2537" s="141">
        <v>2536</v>
      </c>
      <c r="B2537" s="143" t="s">
        <v>7859</v>
      </c>
      <c r="C2537" s="143" t="s">
        <v>7860</v>
      </c>
      <c r="D2537" s="143" t="s">
        <v>69</v>
      </c>
      <c r="E2537" s="143" t="s">
        <v>321</v>
      </c>
      <c r="F2537" s="143" t="s">
        <v>841</v>
      </c>
      <c r="G2537" s="143" t="s">
        <v>11062</v>
      </c>
    </row>
    <row r="2538" spans="1:7" x14ac:dyDescent="0.25">
      <c r="A2538" s="141">
        <v>2537</v>
      </c>
      <c r="B2538" s="143" t="s">
        <v>2349</v>
      </c>
      <c r="C2538" s="143" t="s">
        <v>2350</v>
      </c>
      <c r="D2538" s="143" t="s">
        <v>91</v>
      </c>
      <c r="E2538" s="143" t="s">
        <v>139</v>
      </c>
      <c r="F2538" s="143" t="s">
        <v>71</v>
      </c>
      <c r="G2538" s="143" t="s">
        <v>5875</v>
      </c>
    </row>
    <row r="2539" spans="1:7" x14ac:dyDescent="0.25">
      <c r="A2539" s="141">
        <v>2538</v>
      </c>
      <c r="B2539" s="143" t="s">
        <v>2351</v>
      </c>
      <c r="C2539" s="143" t="s">
        <v>2352</v>
      </c>
      <c r="D2539" s="143" t="s">
        <v>103</v>
      </c>
      <c r="E2539" s="143" t="s">
        <v>662</v>
      </c>
      <c r="F2539" s="143" t="s">
        <v>71</v>
      </c>
      <c r="G2539" s="143" t="s">
        <v>5875</v>
      </c>
    </row>
    <row r="2540" spans="1:7" x14ac:dyDescent="0.25">
      <c r="A2540" s="141">
        <v>2539</v>
      </c>
      <c r="B2540" s="143" t="s">
        <v>7861</v>
      </c>
      <c r="C2540" s="143" t="s">
        <v>7862</v>
      </c>
      <c r="D2540" s="143" t="s">
        <v>119</v>
      </c>
      <c r="E2540" s="143" t="s">
        <v>1245</v>
      </c>
      <c r="F2540" s="143" t="s">
        <v>841</v>
      </c>
      <c r="G2540" s="143" t="s">
        <v>11062</v>
      </c>
    </row>
    <row r="2541" spans="1:7" x14ac:dyDescent="0.25">
      <c r="A2541" s="141">
        <v>2540</v>
      </c>
      <c r="B2541" s="143" t="s">
        <v>11378</v>
      </c>
      <c r="C2541" s="143" t="s">
        <v>11379</v>
      </c>
      <c r="D2541" s="143" t="s">
        <v>91</v>
      </c>
      <c r="E2541" s="143" t="s">
        <v>979</v>
      </c>
      <c r="F2541" s="143" t="s">
        <v>71</v>
      </c>
      <c r="G2541" s="143" t="s">
        <v>11955</v>
      </c>
    </row>
    <row r="2542" spans="1:7" x14ac:dyDescent="0.25">
      <c r="A2542" s="141">
        <v>2541</v>
      </c>
      <c r="B2542" s="143" t="s">
        <v>2353</v>
      </c>
      <c r="C2542" s="143" t="s">
        <v>2354</v>
      </c>
      <c r="D2542" s="143" t="s">
        <v>91</v>
      </c>
      <c r="E2542" s="143" t="s">
        <v>165</v>
      </c>
      <c r="F2542" s="143" t="s">
        <v>71</v>
      </c>
      <c r="G2542" s="143" t="s">
        <v>5875</v>
      </c>
    </row>
    <row r="2543" spans="1:7" x14ac:dyDescent="0.25">
      <c r="A2543" s="141">
        <v>2542</v>
      </c>
      <c r="B2543" s="143" t="s">
        <v>12702</v>
      </c>
      <c r="C2543" s="143" t="s">
        <v>8622</v>
      </c>
      <c r="D2543" s="143" t="s">
        <v>69</v>
      </c>
      <c r="E2543" s="143" t="s">
        <v>2344</v>
      </c>
      <c r="F2543" s="143" t="s">
        <v>71</v>
      </c>
      <c r="G2543" s="143" t="s">
        <v>11062</v>
      </c>
    </row>
    <row r="2544" spans="1:7" x14ac:dyDescent="0.25">
      <c r="A2544" s="141">
        <v>2543</v>
      </c>
      <c r="B2544" s="143" t="s">
        <v>7863</v>
      </c>
      <c r="C2544" s="143" t="s">
        <v>7864</v>
      </c>
      <c r="D2544" s="143" t="s">
        <v>78</v>
      </c>
      <c r="E2544" s="143" t="s">
        <v>1220</v>
      </c>
      <c r="F2544" s="143" t="s">
        <v>71</v>
      </c>
      <c r="G2544" s="143" t="s">
        <v>11062</v>
      </c>
    </row>
    <row r="2545" spans="1:7" x14ac:dyDescent="0.25">
      <c r="A2545" s="141">
        <v>2544</v>
      </c>
      <c r="B2545" s="143" t="s">
        <v>11380</v>
      </c>
      <c r="C2545" s="143" t="s">
        <v>11381</v>
      </c>
      <c r="D2545" s="143" t="s">
        <v>91</v>
      </c>
      <c r="E2545" s="143" t="s">
        <v>308</v>
      </c>
      <c r="F2545" s="143" t="s">
        <v>71</v>
      </c>
      <c r="G2545" s="143" t="s">
        <v>11955</v>
      </c>
    </row>
    <row r="2546" spans="1:7" x14ac:dyDescent="0.25">
      <c r="A2546" s="141">
        <v>2545</v>
      </c>
      <c r="B2546" s="143" t="s">
        <v>7865</v>
      </c>
      <c r="C2546" s="143" t="s">
        <v>7866</v>
      </c>
      <c r="D2546" s="143" t="s">
        <v>91</v>
      </c>
      <c r="E2546" s="143" t="s">
        <v>308</v>
      </c>
      <c r="F2546" s="143" t="s">
        <v>71</v>
      </c>
      <c r="G2546" s="143" t="s">
        <v>11062</v>
      </c>
    </row>
    <row r="2547" spans="1:7" x14ac:dyDescent="0.25">
      <c r="A2547" s="141">
        <v>2546</v>
      </c>
      <c r="B2547" s="143" t="s">
        <v>7867</v>
      </c>
      <c r="C2547" s="143" t="s">
        <v>7868</v>
      </c>
      <c r="D2547" s="143" t="s">
        <v>69</v>
      </c>
      <c r="E2547" s="143" t="s">
        <v>126</v>
      </c>
      <c r="F2547" s="143" t="s">
        <v>242</v>
      </c>
      <c r="G2547" s="143" t="s">
        <v>11062</v>
      </c>
    </row>
    <row r="2548" spans="1:7" x14ac:dyDescent="0.25">
      <c r="A2548" s="141">
        <v>2547</v>
      </c>
      <c r="B2548" s="143" t="s">
        <v>7869</v>
      </c>
      <c r="C2548" s="143" t="s">
        <v>7870</v>
      </c>
      <c r="D2548" s="143" t="s">
        <v>74</v>
      </c>
      <c r="E2548" s="143" t="s">
        <v>331</v>
      </c>
      <c r="F2548" s="143" t="s">
        <v>71</v>
      </c>
      <c r="G2548" s="143" t="s">
        <v>11062</v>
      </c>
    </row>
    <row r="2549" spans="1:7" x14ac:dyDescent="0.25">
      <c r="A2549" s="141">
        <v>2548</v>
      </c>
      <c r="B2549" s="143" t="s">
        <v>7871</v>
      </c>
      <c r="C2549" s="143" t="s">
        <v>7872</v>
      </c>
      <c r="D2549" s="143" t="s">
        <v>91</v>
      </c>
      <c r="E2549" s="143" t="s">
        <v>576</v>
      </c>
      <c r="F2549" s="143" t="s">
        <v>71</v>
      </c>
      <c r="G2549" s="143" t="s">
        <v>11062</v>
      </c>
    </row>
    <row r="2550" spans="1:7" x14ac:dyDescent="0.25">
      <c r="A2550" s="141">
        <v>2549</v>
      </c>
      <c r="B2550" s="143" t="s">
        <v>12703</v>
      </c>
      <c r="C2550" s="143" t="s">
        <v>12704</v>
      </c>
      <c r="D2550" s="143" t="s">
        <v>91</v>
      </c>
      <c r="E2550" s="143" t="s">
        <v>265</v>
      </c>
      <c r="F2550" s="143" t="s">
        <v>71</v>
      </c>
      <c r="G2550" s="143" t="s">
        <v>11062</v>
      </c>
    </row>
    <row r="2551" spans="1:7" x14ac:dyDescent="0.25">
      <c r="A2551" s="141">
        <v>2550</v>
      </c>
      <c r="B2551" s="143" t="s">
        <v>2355</v>
      </c>
      <c r="C2551" s="143" t="s">
        <v>2356</v>
      </c>
      <c r="D2551" s="143" t="s">
        <v>91</v>
      </c>
      <c r="E2551" s="143" t="s">
        <v>181</v>
      </c>
      <c r="F2551" s="143" t="s">
        <v>71</v>
      </c>
      <c r="G2551" s="143" t="s">
        <v>5875</v>
      </c>
    </row>
    <row r="2552" spans="1:7" x14ac:dyDescent="0.25">
      <c r="A2552" s="141">
        <v>2551</v>
      </c>
      <c r="B2552" s="143" t="s">
        <v>7873</v>
      </c>
      <c r="C2552" s="143" t="s">
        <v>7874</v>
      </c>
      <c r="D2552" s="143" t="s">
        <v>103</v>
      </c>
      <c r="E2552" s="143" t="s">
        <v>662</v>
      </c>
      <c r="F2552" s="143" t="s">
        <v>71</v>
      </c>
      <c r="G2552" s="143" t="s">
        <v>11062</v>
      </c>
    </row>
    <row r="2553" spans="1:7" x14ac:dyDescent="0.25">
      <c r="A2553" s="141">
        <v>2552</v>
      </c>
      <c r="B2553" s="143" t="s">
        <v>7875</v>
      </c>
      <c r="C2553" s="143" t="s">
        <v>7876</v>
      </c>
      <c r="D2553" s="143" t="s">
        <v>95</v>
      </c>
      <c r="E2553" s="143" t="s">
        <v>1656</v>
      </c>
      <c r="F2553" s="143" t="s">
        <v>71</v>
      </c>
      <c r="G2553" s="143" t="s">
        <v>11062</v>
      </c>
    </row>
    <row r="2554" spans="1:7" x14ac:dyDescent="0.25">
      <c r="A2554" s="141">
        <v>2553</v>
      </c>
      <c r="B2554" s="143" t="s">
        <v>2357</v>
      </c>
      <c r="C2554" s="143" t="s">
        <v>12705</v>
      </c>
      <c r="D2554" s="143" t="s">
        <v>74</v>
      </c>
      <c r="E2554" s="143" t="s">
        <v>331</v>
      </c>
      <c r="F2554" s="143" t="s">
        <v>71</v>
      </c>
      <c r="G2554" s="143" t="s">
        <v>5875</v>
      </c>
    </row>
    <row r="2555" spans="1:7" x14ac:dyDescent="0.25">
      <c r="A2555" s="141">
        <v>2554</v>
      </c>
      <c r="B2555" s="143" t="s">
        <v>12706</v>
      </c>
      <c r="C2555" s="143" t="s">
        <v>12707</v>
      </c>
      <c r="D2555" s="143" t="s">
        <v>103</v>
      </c>
      <c r="E2555" s="143" t="s">
        <v>171</v>
      </c>
      <c r="F2555" s="143" t="s">
        <v>88</v>
      </c>
      <c r="G2555" s="143" t="s">
        <v>11062</v>
      </c>
    </row>
    <row r="2556" spans="1:7" x14ac:dyDescent="0.25">
      <c r="A2556" s="141">
        <v>2555</v>
      </c>
      <c r="B2556" s="143" t="s">
        <v>12708</v>
      </c>
      <c r="C2556" s="143" t="s">
        <v>12709</v>
      </c>
      <c r="D2556" s="143" t="s">
        <v>91</v>
      </c>
      <c r="E2556" s="143" t="s">
        <v>181</v>
      </c>
      <c r="F2556" s="143" t="s">
        <v>71</v>
      </c>
      <c r="G2556" s="143" t="s">
        <v>5875</v>
      </c>
    </row>
    <row r="2557" spans="1:7" x14ac:dyDescent="0.25">
      <c r="A2557" s="141">
        <v>2556</v>
      </c>
      <c r="B2557" s="143" t="s">
        <v>2358</v>
      </c>
      <c r="C2557" s="143" t="s">
        <v>12710</v>
      </c>
      <c r="D2557" s="143" t="s">
        <v>91</v>
      </c>
      <c r="E2557" s="143" t="s">
        <v>181</v>
      </c>
      <c r="F2557" s="143" t="s">
        <v>71</v>
      </c>
      <c r="G2557" s="143" t="s">
        <v>5875</v>
      </c>
    </row>
    <row r="2558" spans="1:7" x14ac:dyDescent="0.25">
      <c r="A2558" s="141">
        <v>2557</v>
      </c>
      <c r="B2558" s="143" t="s">
        <v>7877</v>
      </c>
      <c r="C2558" s="143" t="s">
        <v>7878</v>
      </c>
      <c r="D2558" s="143" t="s">
        <v>78</v>
      </c>
      <c r="E2558" s="143" t="s">
        <v>312</v>
      </c>
      <c r="F2558" s="143" t="s">
        <v>242</v>
      </c>
      <c r="G2558" s="143" t="s">
        <v>11062</v>
      </c>
    </row>
    <row r="2559" spans="1:7" x14ac:dyDescent="0.25">
      <c r="A2559" s="141">
        <v>2558</v>
      </c>
      <c r="B2559" s="143" t="s">
        <v>7879</v>
      </c>
      <c r="C2559" s="143" t="s">
        <v>7880</v>
      </c>
      <c r="D2559" s="143" t="s">
        <v>78</v>
      </c>
      <c r="E2559" s="143" t="s">
        <v>154</v>
      </c>
      <c r="F2559" s="143" t="s">
        <v>71</v>
      </c>
      <c r="G2559" s="143" t="s">
        <v>11062</v>
      </c>
    </row>
    <row r="2560" spans="1:7" x14ac:dyDescent="0.25">
      <c r="A2560" s="141">
        <v>2559</v>
      </c>
      <c r="B2560" s="143" t="s">
        <v>2359</v>
      </c>
      <c r="C2560" s="143" t="s">
        <v>2360</v>
      </c>
      <c r="D2560" s="143" t="s">
        <v>78</v>
      </c>
      <c r="E2560" s="143" t="s">
        <v>365</v>
      </c>
      <c r="F2560" s="143" t="s">
        <v>71</v>
      </c>
      <c r="G2560" s="143" t="s">
        <v>5875</v>
      </c>
    </row>
    <row r="2561" spans="1:7" x14ac:dyDescent="0.25">
      <c r="A2561" s="141">
        <v>2560</v>
      </c>
      <c r="B2561" s="143" t="s">
        <v>12711</v>
      </c>
      <c r="C2561" s="143" t="s">
        <v>12712</v>
      </c>
      <c r="D2561" s="143" t="s">
        <v>95</v>
      </c>
      <c r="E2561" s="143" t="s">
        <v>3531</v>
      </c>
      <c r="F2561" s="143" t="s">
        <v>71</v>
      </c>
      <c r="G2561" s="143" t="s">
        <v>11062</v>
      </c>
    </row>
    <row r="2562" spans="1:7" x14ac:dyDescent="0.25">
      <c r="A2562" s="141">
        <v>2561</v>
      </c>
      <c r="B2562" s="143" t="s">
        <v>11382</v>
      </c>
      <c r="C2562" s="143" t="s">
        <v>11383</v>
      </c>
      <c r="D2562" s="143" t="s">
        <v>91</v>
      </c>
      <c r="E2562" s="143" t="s">
        <v>393</v>
      </c>
      <c r="F2562" s="143" t="s">
        <v>71</v>
      </c>
      <c r="G2562" s="143" t="s">
        <v>11955</v>
      </c>
    </row>
    <row r="2563" spans="1:7" x14ac:dyDescent="0.25">
      <c r="A2563" s="141">
        <v>2562</v>
      </c>
      <c r="B2563" s="143" t="s">
        <v>7881</v>
      </c>
      <c r="C2563" s="143" t="s">
        <v>7882</v>
      </c>
      <c r="D2563" s="143" t="s">
        <v>91</v>
      </c>
      <c r="E2563" s="143" t="s">
        <v>135</v>
      </c>
      <c r="F2563" s="143" t="s">
        <v>2059</v>
      </c>
      <c r="G2563" s="143" t="s">
        <v>11062</v>
      </c>
    </row>
    <row r="2564" spans="1:7" x14ac:dyDescent="0.25">
      <c r="A2564" s="141">
        <v>2563</v>
      </c>
      <c r="B2564" s="143" t="s">
        <v>7883</v>
      </c>
      <c r="C2564" s="143" t="s">
        <v>7884</v>
      </c>
      <c r="D2564" s="143" t="s">
        <v>74</v>
      </c>
      <c r="E2564" s="143" t="s">
        <v>87</v>
      </c>
      <c r="F2564" s="143" t="s">
        <v>71</v>
      </c>
      <c r="G2564" s="143" t="s">
        <v>11062</v>
      </c>
    </row>
    <row r="2565" spans="1:7" x14ac:dyDescent="0.25">
      <c r="A2565" s="141">
        <v>2564</v>
      </c>
      <c r="B2565" s="143" t="s">
        <v>2361</v>
      </c>
      <c r="C2565" s="143" t="s">
        <v>2362</v>
      </c>
      <c r="D2565" s="143" t="s">
        <v>103</v>
      </c>
      <c r="E2565" s="143" t="s">
        <v>410</v>
      </c>
      <c r="F2565" s="143" t="s">
        <v>71</v>
      </c>
      <c r="G2565" s="143" t="s">
        <v>5875</v>
      </c>
    </row>
    <row r="2566" spans="1:7" x14ac:dyDescent="0.25">
      <c r="A2566" s="141">
        <v>2565</v>
      </c>
      <c r="B2566" s="143" t="s">
        <v>13850</v>
      </c>
      <c r="C2566" s="143" t="s">
        <v>13851</v>
      </c>
      <c r="D2566" s="143" t="s">
        <v>91</v>
      </c>
      <c r="E2566" s="143" t="s">
        <v>181</v>
      </c>
      <c r="F2566" s="143" t="s">
        <v>71</v>
      </c>
      <c r="G2566" s="143" t="s">
        <v>5875</v>
      </c>
    </row>
    <row r="2567" spans="1:7" x14ac:dyDescent="0.25">
      <c r="A2567" s="141">
        <v>2566</v>
      </c>
      <c r="B2567" s="143" t="s">
        <v>11384</v>
      </c>
      <c r="C2567" s="143" t="s">
        <v>11385</v>
      </c>
      <c r="D2567" s="143" t="s">
        <v>91</v>
      </c>
      <c r="E2567" s="143" t="s">
        <v>227</v>
      </c>
      <c r="F2567" s="143" t="s">
        <v>71</v>
      </c>
      <c r="G2567" s="143" t="s">
        <v>11955</v>
      </c>
    </row>
    <row r="2568" spans="1:7" x14ac:dyDescent="0.25">
      <c r="A2568" s="141">
        <v>2567</v>
      </c>
      <c r="B2568" s="143" t="s">
        <v>7885</v>
      </c>
      <c r="C2568" s="143" t="s">
        <v>7886</v>
      </c>
      <c r="D2568" s="143" t="s">
        <v>69</v>
      </c>
      <c r="E2568" s="143" t="s">
        <v>3190</v>
      </c>
      <c r="F2568" s="143" t="s">
        <v>71</v>
      </c>
      <c r="G2568" s="143" t="s">
        <v>11062</v>
      </c>
    </row>
    <row r="2569" spans="1:7" x14ac:dyDescent="0.25">
      <c r="A2569" s="141">
        <v>2568</v>
      </c>
      <c r="B2569" s="143" t="s">
        <v>11386</v>
      </c>
      <c r="C2569" s="143" t="s">
        <v>11387</v>
      </c>
      <c r="D2569" s="143" t="s">
        <v>91</v>
      </c>
      <c r="E2569" s="143" t="s">
        <v>227</v>
      </c>
      <c r="F2569" s="143" t="s">
        <v>71</v>
      </c>
      <c r="G2569" s="143" t="s">
        <v>11955</v>
      </c>
    </row>
    <row r="2570" spans="1:7" x14ac:dyDescent="0.25">
      <c r="A2570" s="141">
        <v>2569</v>
      </c>
      <c r="B2570" s="143" t="s">
        <v>2363</v>
      </c>
      <c r="C2570" s="143" t="s">
        <v>2364</v>
      </c>
      <c r="D2570" s="143" t="s">
        <v>69</v>
      </c>
      <c r="E2570" s="143" t="s">
        <v>321</v>
      </c>
      <c r="F2570" s="143" t="s">
        <v>71</v>
      </c>
      <c r="G2570" s="143" t="s">
        <v>5875</v>
      </c>
    </row>
    <row r="2571" spans="1:7" x14ac:dyDescent="0.25">
      <c r="A2571" s="141">
        <v>2570</v>
      </c>
      <c r="B2571" s="143" t="s">
        <v>12713</v>
      </c>
      <c r="C2571" s="143" t="s">
        <v>12714</v>
      </c>
      <c r="D2571" s="143" t="s">
        <v>78</v>
      </c>
      <c r="E2571" s="143" t="s">
        <v>2660</v>
      </c>
      <c r="F2571" s="143" t="s">
        <v>71</v>
      </c>
      <c r="G2571" s="143" t="s">
        <v>11062</v>
      </c>
    </row>
    <row r="2572" spans="1:7" x14ac:dyDescent="0.25">
      <c r="A2572" s="141">
        <v>2571</v>
      </c>
      <c r="B2572" s="143" t="s">
        <v>7887</v>
      </c>
      <c r="C2572" s="143" t="s">
        <v>7888</v>
      </c>
      <c r="D2572" s="143" t="s">
        <v>103</v>
      </c>
      <c r="E2572" s="143" t="s">
        <v>662</v>
      </c>
      <c r="F2572" s="143" t="s">
        <v>71</v>
      </c>
      <c r="G2572" s="143" t="s">
        <v>11062</v>
      </c>
    </row>
    <row r="2573" spans="1:7" x14ac:dyDescent="0.25">
      <c r="A2573" s="141">
        <v>2572</v>
      </c>
      <c r="B2573" s="143" t="s">
        <v>2365</v>
      </c>
      <c r="C2573" s="143" t="s">
        <v>2366</v>
      </c>
      <c r="D2573" s="143" t="s">
        <v>78</v>
      </c>
      <c r="E2573" s="143" t="s">
        <v>586</v>
      </c>
      <c r="F2573" s="143" t="s">
        <v>71</v>
      </c>
      <c r="G2573" s="143" t="s">
        <v>5875</v>
      </c>
    </row>
    <row r="2574" spans="1:7" x14ac:dyDescent="0.25">
      <c r="A2574" s="141">
        <v>2573</v>
      </c>
      <c r="B2574" s="143" t="s">
        <v>7889</v>
      </c>
      <c r="C2574" s="143" t="s">
        <v>7890</v>
      </c>
      <c r="D2574" s="143" t="s">
        <v>74</v>
      </c>
      <c r="E2574" s="143" t="s">
        <v>87</v>
      </c>
      <c r="F2574" s="143" t="s">
        <v>71</v>
      </c>
      <c r="G2574" s="143" t="s">
        <v>11062</v>
      </c>
    </row>
    <row r="2575" spans="1:7" x14ac:dyDescent="0.25">
      <c r="A2575" s="141">
        <v>2574</v>
      </c>
      <c r="B2575" s="143" t="s">
        <v>2367</v>
      </c>
      <c r="C2575" s="143" t="s">
        <v>2368</v>
      </c>
      <c r="D2575" s="143" t="s">
        <v>91</v>
      </c>
      <c r="E2575" s="143" t="s">
        <v>181</v>
      </c>
      <c r="F2575" s="143" t="s">
        <v>71</v>
      </c>
      <c r="G2575" s="143" t="s">
        <v>5875</v>
      </c>
    </row>
    <row r="2576" spans="1:7" x14ac:dyDescent="0.25">
      <c r="A2576" s="141">
        <v>2575</v>
      </c>
      <c r="B2576" s="143" t="s">
        <v>2369</v>
      </c>
      <c r="C2576" s="143" t="s">
        <v>2370</v>
      </c>
      <c r="D2576" s="143" t="s">
        <v>103</v>
      </c>
      <c r="E2576" s="143" t="s">
        <v>662</v>
      </c>
      <c r="F2576" s="143" t="s">
        <v>353</v>
      </c>
      <c r="G2576" s="143" t="s">
        <v>5875</v>
      </c>
    </row>
    <row r="2577" spans="1:7" x14ac:dyDescent="0.25">
      <c r="A2577" s="141">
        <v>2576</v>
      </c>
      <c r="B2577" s="143" t="s">
        <v>2371</v>
      </c>
      <c r="C2577" s="143" t="s">
        <v>2372</v>
      </c>
      <c r="D2577" s="143" t="s">
        <v>91</v>
      </c>
      <c r="E2577" s="143" t="s">
        <v>181</v>
      </c>
      <c r="F2577" s="143" t="s">
        <v>71</v>
      </c>
      <c r="G2577" s="143" t="s">
        <v>5875</v>
      </c>
    </row>
    <row r="2578" spans="1:7" x14ac:dyDescent="0.25">
      <c r="A2578" s="141">
        <v>2577</v>
      </c>
      <c r="B2578" s="143" t="s">
        <v>2373</v>
      </c>
      <c r="C2578" s="143" t="s">
        <v>2374</v>
      </c>
      <c r="D2578" s="143" t="s">
        <v>91</v>
      </c>
      <c r="E2578" s="143" t="s">
        <v>181</v>
      </c>
      <c r="F2578" s="143" t="s">
        <v>71</v>
      </c>
      <c r="G2578" s="143" t="s">
        <v>5875</v>
      </c>
    </row>
    <row r="2579" spans="1:7" x14ac:dyDescent="0.25">
      <c r="A2579" s="141">
        <v>2578</v>
      </c>
      <c r="B2579" s="143" t="s">
        <v>12715</v>
      </c>
      <c r="C2579" s="143" t="s">
        <v>12716</v>
      </c>
      <c r="D2579" s="143" t="s">
        <v>91</v>
      </c>
      <c r="E2579" s="143" t="s">
        <v>181</v>
      </c>
      <c r="F2579" s="143" t="s">
        <v>71</v>
      </c>
      <c r="G2579" s="143" t="s">
        <v>5875</v>
      </c>
    </row>
    <row r="2580" spans="1:7" x14ac:dyDescent="0.25">
      <c r="A2580" s="141">
        <v>2579</v>
      </c>
      <c r="B2580" s="143" t="s">
        <v>11388</v>
      </c>
      <c r="C2580" s="143" t="s">
        <v>11389</v>
      </c>
      <c r="D2580" s="143" t="s">
        <v>74</v>
      </c>
      <c r="E2580" s="143" t="s">
        <v>145</v>
      </c>
      <c r="F2580" s="143" t="s">
        <v>71</v>
      </c>
      <c r="G2580" s="143" t="s">
        <v>11955</v>
      </c>
    </row>
    <row r="2581" spans="1:7" x14ac:dyDescent="0.25">
      <c r="A2581" s="141">
        <v>2580</v>
      </c>
      <c r="B2581" s="143" t="s">
        <v>2375</v>
      </c>
      <c r="C2581" s="143" t="s">
        <v>2376</v>
      </c>
      <c r="D2581" s="143" t="s">
        <v>78</v>
      </c>
      <c r="E2581" s="143" t="s">
        <v>312</v>
      </c>
      <c r="F2581" s="143" t="s">
        <v>71</v>
      </c>
      <c r="G2581" s="143" t="s">
        <v>5875</v>
      </c>
    </row>
    <row r="2582" spans="1:7" x14ac:dyDescent="0.25">
      <c r="A2582" s="141">
        <v>2581</v>
      </c>
      <c r="B2582" s="143" t="s">
        <v>2377</v>
      </c>
      <c r="C2582" s="143" t="s">
        <v>2378</v>
      </c>
      <c r="D2582" s="143" t="s">
        <v>78</v>
      </c>
      <c r="E2582" s="143" t="s">
        <v>82</v>
      </c>
      <c r="F2582" s="143" t="s">
        <v>71</v>
      </c>
      <c r="G2582" s="143" t="s">
        <v>5875</v>
      </c>
    </row>
    <row r="2583" spans="1:7" x14ac:dyDescent="0.25">
      <c r="A2583" s="141">
        <v>2582</v>
      </c>
      <c r="B2583" s="143" t="s">
        <v>12717</v>
      </c>
      <c r="C2583" s="143" t="s">
        <v>12718</v>
      </c>
      <c r="D2583" s="143" t="s">
        <v>91</v>
      </c>
      <c r="E2583" s="143" t="s">
        <v>181</v>
      </c>
      <c r="F2583" s="143" t="s">
        <v>71</v>
      </c>
      <c r="G2583" s="143" t="s">
        <v>5875</v>
      </c>
    </row>
    <row r="2584" spans="1:7" x14ac:dyDescent="0.25">
      <c r="A2584" s="141">
        <v>2583</v>
      </c>
      <c r="B2584" s="143" t="s">
        <v>7891</v>
      </c>
      <c r="C2584" s="143" t="s">
        <v>7892</v>
      </c>
      <c r="D2584" s="143" t="s">
        <v>103</v>
      </c>
      <c r="E2584" s="143" t="s">
        <v>2489</v>
      </c>
      <c r="F2584" s="143" t="s">
        <v>71</v>
      </c>
      <c r="G2584" s="143" t="s">
        <v>11062</v>
      </c>
    </row>
    <row r="2585" spans="1:7" x14ac:dyDescent="0.25">
      <c r="A2585" s="141">
        <v>2584</v>
      </c>
      <c r="B2585" s="143" t="s">
        <v>7893</v>
      </c>
      <c r="C2585" s="143" t="s">
        <v>7894</v>
      </c>
      <c r="D2585" s="143" t="s">
        <v>74</v>
      </c>
      <c r="E2585" s="143" t="s">
        <v>390</v>
      </c>
      <c r="F2585" s="143" t="s">
        <v>71</v>
      </c>
      <c r="G2585" s="143" t="s">
        <v>5875</v>
      </c>
    </row>
    <row r="2586" spans="1:7" x14ac:dyDescent="0.25">
      <c r="A2586" s="141">
        <v>2585</v>
      </c>
      <c r="B2586" s="143" t="s">
        <v>7895</v>
      </c>
      <c r="C2586" s="143" t="s">
        <v>7896</v>
      </c>
      <c r="D2586" s="143" t="s">
        <v>119</v>
      </c>
      <c r="E2586" s="143" t="s">
        <v>869</v>
      </c>
      <c r="F2586" s="143" t="s">
        <v>88</v>
      </c>
      <c r="G2586" s="143" t="s">
        <v>11062</v>
      </c>
    </row>
    <row r="2587" spans="1:7" x14ac:dyDescent="0.25">
      <c r="A2587" s="141">
        <v>2586</v>
      </c>
      <c r="B2587" s="143" t="s">
        <v>7897</v>
      </c>
      <c r="C2587" s="143" t="s">
        <v>7898</v>
      </c>
      <c r="D2587" s="143" t="s">
        <v>69</v>
      </c>
      <c r="E2587" s="143" t="s">
        <v>5224</v>
      </c>
      <c r="F2587" s="143" t="s">
        <v>71</v>
      </c>
      <c r="G2587" s="143" t="s">
        <v>11062</v>
      </c>
    </row>
    <row r="2588" spans="1:7" x14ac:dyDescent="0.25">
      <c r="A2588" s="141">
        <v>2587</v>
      </c>
      <c r="B2588" s="143" t="s">
        <v>7899</v>
      </c>
      <c r="C2588" s="143" t="s">
        <v>7900</v>
      </c>
      <c r="D2588" s="143" t="s">
        <v>69</v>
      </c>
      <c r="E2588" s="143" t="s">
        <v>813</v>
      </c>
      <c r="F2588" s="143" t="s">
        <v>71</v>
      </c>
      <c r="G2588" s="143" t="s">
        <v>11062</v>
      </c>
    </row>
    <row r="2589" spans="1:7" x14ac:dyDescent="0.25">
      <c r="A2589" s="141">
        <v>2588</v>
      </c>
      <c r="B2589" s="143" t="s">
        <v>2379</v>
      </c>
      <c r="C2589" s="143" t="s">
        <v>2380</v>
      </c>
      <c r="D2589" s="143" t="s">
        <v>74</v>
      </c>
      <c r="E2589" s="143" t="s">
        <v>301</v>
      </c>
      <c r="F2589" s="143" t="s">
        <v>71</v>
      </c>
      <c r="G2589" s="143" t="s">
        <v>5875</v>
      </c>
    </row>
    <row r="2590" spans="1:7" x14ac:dyDescent="0.25">
      <c r="A2590" s="141">
        <v>2589</v>
      </c>
      <c r="B2590" s="143" t="s">
        <v>56</v>
      </c>
      <c r="C2590" s="143" t="s">
        <v>2381</v>
      </c>
      <c r="D2590" s="143" t="s">
        <v>78</v>
      </c>
      <c r="E2590" s="143" t="s">
        <v>312</v>
      </c>
      <c r="F2590" s="143" t="s">
        <v>71</v>
      </c>
      <c r="G2590" s="143" t="s">
        <v>5875</v>
      </c>
    </row>
    <row r="2591" spans="1:7" x14ac:dyDescent="0.25">
      <c r="A2591" s="141">
        <v>2590</v>
      </c>
      <c r="B2591" s="143" t="s">
        <v>12719</v>
      </c>
      <c r="C2591" s="143" t="s">
        <v>12720</v>
      </c>
      <c r="D2591" s="143" t="s">
        <v>119</v>
      </c>
      <c r="E2591" s="143" t="s">
        <v>1245</v>
      </c>
      <c r="F2591" s="143" t="s">
        <v>71</v>
      </c>
      <c r="G2591" s="143" t="s">
        <v>11062</v>
      </c>
    </row>
    <row r="2592" spans="1:7" x14ac:dyDescent="0.25">
      <c r="A2592" s="141">
        <v>2591</v>
      </c>
      <c r="B2592" s="143" t="s">
        <v>12721</v>
      </c>
      <c r="C2592" s="143" t="s">
        <v>12722</v>
      </c>
      <c r="D2592" s="143" t="s">
        <v>91</v>
      </c>
      <c r="E2592" s="143" t="s">
        <v>181</v>
      </c>
      <c r="F2592" s="143" t="s">
        <v>71</v>
      </c>
      <c r="G2592" s="143" t="s">
        <v>5875</v>
      </c>
    </row>
    <row r="2593" spans="1:7" x14ac:dyDescent="0.25">
      <c r="A2593" s="141">
        <v>2592</v>
      </c>
      <c r="B2593" s="143" t="s">
        <v>12723</v>
      </c>
      <c r="C2593" s="143" t="s">
        <v>12724</v>
      </c>
      <c r="D2593" s="143" t="s">
        <v>103</v>
      </c>
      <c r="E2593" s="143" t="s">
        <v>2486</v>
      </c>
      <c r="F2593" s="143" t="s">
        <v>71</v>
      </c>
      <c r="G2593" s="143" t="s">
        <v>5875</v>
      </c>
    </row>
    <row r="2594" spans="1:7" x14ac:dyDescent="0.25">
      <c r="A2594" s="141">
        <v>2593</v>
      </c>
      <c r="B2594" s="143" t="s">
        <v>7901</v>
      </c>
      <c r="C2594" s="143" t="s">
        <v>7902</v>
      </c>
      <c r="D2594" s="143" t="s">
        <v>103</v>
      </c>
      <c r="E2594" s="143" t="s">
        <v>325</v>
      </c>
      <c r="F2594" s="143" t="s">
        <v>71</v>
      </c>
      <c r="G2594" s="143" t="s">
        <v>11062</v>
      </c>
    </row>
    <row r="2595" spans="1:7" x14ac:dyDescent="0.25">
      <c r="A2595" s="141">
        <v>2594</v>
      </c>
      <c r="B2595" s="143" t="s">
        <v>7903</v>
      </c>
      <c r="C2595" s="143" t="s">
        <v>12725</v>
      </c>
      <c r="D2595" s="143" t="s">
        <v>119</v>
      </c>
      <c r="E2595" s="143" t="s">
        <v>371</v>
      </c>
      <c r="F2595" s="143" t="s">
        <v>71</v>
      </c>
      <c r="G2595" s="143" t="s">
        <v>11062</v>
      </c>
    </row>
    <row r="2596" spans="1:7" x14ac:dyDescent="0.25">
      <c r="A2596" s="141">
        <v>2595</v>
      </c>
      <c r="B2596" s="143" t="s">
        <v>2382</v>
      </c>
      <c r="C2596" s="143" t="s">
        <v>2383</v>
      </c>
      <c r="D2596" s="143" t="s">
        <v>91</v>
      </c>
      <c r="E2596" s="143" t="s">
        <v>191</v>
      </c>
      <c r="F2596" s="143" t="s">
        <v>71</v>
      </c>
      <c r="G2596" s="143" t="s">
        <v>5875</v>
      </c>
    </row>
    <row r="2597" spans="1:7" x14ac:dyDescent="0.25">
      <c r="A2597" s="141">
        <v>2596</v>
      </c>
      <c r="B2597" s="143" t="s">
        <v>2384</v>
      </c>
      <c r="C2597" s="143" t="s">
        <v>12726</v>
      </c>
      <c r="D2597" s="143" t="s">
        <v>91</v>
      </c>
      <c r="E2597" s="143" t="s">
        <v>139</v>
      </c>
      <c r="F2597" s="143" t="s">
        <v>71</v>
      </c>
      <c r="G2597" s="143" t="s">
        <v>5875</v>
      </c>
    </row>
    <row r="2598" spans="1:7" x14ac:dyDescent="0.25">
      <c r="A2598" s="141">
        <v>2597</v>
      </c>
      <c r="B2598" s="143" t="s">
        <v>11390</v>
      </c>
      <c r="C2598" s="143" t="s">
        <v>11391</v>
      </c>
      <c r="D2598" s="143" t="s">
        <v>74</v>
      </c>
      <c r="E2598" s="143" t="s">
        <v>331</v>
      </c>
      <c r="F2598" s="143" t="s">
        <v>71</v>
      </c>
      <c r="G2598" s="143" t="s">
        <v>11955</v>
      </c>
    </row>
    <row r="2599" spans="1:7" x14ac:dyDescent="0.25">
      <c r="A2599" s="141">
        <v>2598</v>
      </c>
      <c r="B2599" s="143" t="s">
        <v>2385</v>
      </c>
      <c r="C2599" s="143" t="s">
        <v>12727</v>
      </c>
      <c r="D2599" s="143" t="s">
        <v>78</v>
      </c>
      <c r="E2599" s="143" t="s">
        <v>79</v>
      </c>
      <c r="F2599" s="143" t="s">
        <v>124</v>
      </c>
      <c r="G2599" s="143" t="s">
        <v>5875</v>
      </c>
    </row>
    <row r="2600" spans="1:7" x14ac:dyDescent="0.25">
      <c r="A2600" s="141">
        <v>2599</v>
      </c>
      <c r="B2600" s="143" t="s">
        <v>7904</v>
      </c>
      <c r="C2600" s="143" t="s">
        <v>7905</v>
      </c>
      <c r="D2600" s="143" t="s">
        <v>74</v>
      </c>
      <c r="E2600" s="143" t="s">
        <v>129</v>
      </c>
      <c r="F2600" s="143" t="s">
        <v>1480</v>
      </c>
      <c r="G2600" s="143" t="s">
        <v>11062</v>
      </c>
    </row>
    <row r="2601" spans="1:7" x14ac:dyDescent="0.25">
      <c r="A2601" s="141">
        <v>2600</v>
      </c>
      <c r="B2601" s="143" t="s">
        <v>7906</v>
      </c>
      <c r="C2601" s="143" t="s">
        <v>7907</v>
      </c>
      <c r="D2601" s="143" t="s">
        <v>78</v>
      </c>
      <c r="E2601" s="143" t="s">
        <v>922</v>
      </c>
      <c r="F2601" s="143" t="s">
        <v>71</v>
      </c>
      <c r="G2601" s="143" t="s">
        <v>11062</v>
      </c>
    </row>
    <row r="2602" spans="1:7" x14ac:dyDescent="0.25">
      <c r="A2602" s="141">
        <v>2601</v>
      </c>
      <c r="B2602" s="143" t="s">
        <v>7908</v>
      </c>
      <c r="C2602" s="143" t="s">
        <v>7909</v>
      </c>
      <c r="D2602" s="143" t="s">
        <v>91</v>
      </c>
      <c r="E2602" s="143" t="s">
        <v>165</v>
      </c>
      <c r="F2602" s="143" t="s">
        <v>71</v>
      </c>
      <c r="G2602" s="143" t="s">
        <v>11062</v>
      </c>
    </row>
    <row r="2603" spans="1:7" x14ac:dyDescent="0.25">
      <c r="A2603" s="141">
        <v>2602</v>
      </c>
      <c r="B2603" s="143" t="s">
        <v>7910</v>
      </c>
      <c r="C2603" s="143" t="s">
        <v>7911</v>
      </c>
      <c r="D2603" s="143" t="s">
        <v>69</v>
      </c>
      <c r="E2603" s="143" t="s">
        <v>5915</v>
      </c>
      <c r="F2603" s="143" t="s">
        <v>71</v>
      </c>
      <c r="G2603" s="143" t="s">
        <v>11062</v>
      </c>
    </row>
    <row r="2604" spans="1:7" x14ac:dyDescent="0.25">
      <c r="A2604" s="141">
        <v>2603</v>
      </c>
      <c r="B2604" s="143" t="s">
        <v>12728</v>
      </c>
      <c r="C2604" s="143" t="s">
        <v>12729</v>
      </c>
      <c r="D2604" s="143" t="s">
        <v>74</v>
      </c>
      <c r="E2604" s="143" t="s">
        <v>129</v>
      </c>
      <c r="F2604" s="143" t="s">
        <v>71</v>
      </c>
      <c r="G2604" s="143" t="s">
        <v>11955</v>
      </c>
    </row>
    <row r="2605" spans="1:7" x14ac:dyDescent="0.25">
      <c r="A2605" s="141">
        <v>2604</v>
      </c>
      <c r="B2605" s="143" t="s">
        <v>7912</v>
      </c>
      <c r="C2605" s="143" t="s">
        <v>7913</v>
      </c>
      <c r="D2605" s="143" t="s">
        <v>119</v>
      </c>
      <c r="E2605" s="143" t="s">
        <v>120</v>
      </c>
      <c r="F2605" s="143" t="s">
        <v>71</v>
      </c>
      <c r="G2605" s="143" t="s">
        <v>11062</v>
      </c>
    </row>
    <row r="2606" spans="1:7" x14ac:dyDescent="0.25">
      <c r="A2606" s="141">
        <v>2605</v>
      </c>
      <c r="B2606" s="143" t="s">
        <v>2386</v>
      </c>
      <c r="C2606" s="143" t="s">
        <v>2387</v>
      </c>
      <c r="D2606" s="143" t="s">
        <v>91</v>
      </c>
      <c r="E2606" s="143" t="s">
        <v>900</v>
      </c>
      <c r="F2606" s="143" t="s">
        <v>71</v>
      </c>
      <c r="G2606" s="143" t="s">
        <v>5875</v>
      </c>
    </row>
    <row r="2607" spans="1:7" x14ac:dyDescent="0.25">
      <c r="A2607" s="141">
        <v>2606</v>
      </c>
      <c r="B2607" s="143" t="s">
        <v>2388</v>
      </c>
      <c r="C2607" s="143" t="s">
        <v>12730</v>
      </c>
      <c r="D2607" s="143" t="s">
        <v>78</v>
      </c>
      <c r="E2607" s="143" t="s">
        <v>2389</v>
      </c>
      <c r="F2607" s="143" t="s">
        <v>71</v>
      </c>
      <c r="G2607" s="143" t="s">
        <v>5875</v>
      </c>
    </row>
    <row r="2608" spans="1:7" x14ac:dyDescent="0.25">
      <c r="A2608" s="141">
        <v>2607</v>
      </c>
      <c r="B2608" s="143" t="s">
        <v>2390</v>
      </c>
      <c r="C2608" s="143" t="s">
        <v>2391</v>
      </c>
      <c r="D2608" s="143" t="s">
        <v>78</v>
      </c>
      <c r="E2608" s="143" t="s">
        <v>107</v>
      </c>
      <c r="F2608" s="143" t="s">
        <v>71</v>
      </c>
      <c r="G2608" s="143" t="s">
        <v>5875</v>
      </c>
    </row>
    <row r="2609" spans="1:7" x14ac:dyDescent="0.25">
      <c r="A2609" s="141">
        <v>2608</v>
      </c>
      <c r="B2609" s="143" t="s">
        <v>7914</v>
      </c>
      <c r="C2609" s="143" t="s">
        <v>7915</v>
      </c>
      <c r="D2609" s="143" t="s">
        <v>103</v>
      </c>
      <c r="E2609" s="143" t="s">
        <v>2489</v>
      </c>
      <c r="F2609" s="143" t="s">
        <v>71</v>
      </c>
      <c r="G2609" s="143" t="s">
        <v>11062</v>
      </c>
    </row>
    <row r="2610" spans="1:7" x14ac:dyDescent="0.25">
      <c r="A2610" s="141">
        <v>2609</v>
      </c>
      <c r="B2610" s="143" t="s">
        <v>2392</v>
      </c>
      <c r="C2610" s="143" t="s">
        <v>2393</v>
      </c>
      <c r="D2610" s="143" t="s">
        <v>103</v>
      </c>
      <c r="E2610" s="143" t="s">
        <v>465</v>
      </c>
      <c r="F2610" s="143" t="s">
        <v>71</v>
      </c>
      <c r="G2610" s="143" t="s">
        <v>5875</v>
      </c>
    </row>
    <row r="2611" spans="1:7" x14ac:dyDescent="0.25">
      <c r="A2611" s="141">
        <v>2610</v>
      </c>
      <c r="B2611" s="143" t="s">
        <v>12731</v>
      </c>
      <c r="C2611" s="143" t="s">
        <v>12732</v>
      </c>
      <c r="D2611" s="143" t="s">
        <v>91</v>
      </c>
      <c r="E2611" s="143" t="s">
        <v>227</v>
      </c>
      <c r="F2611" s="143" t="s">
        <v>71</v>
      </c>
      <c r="G2611" s="143" t="s">
        <v>5875</v>
      </c>
    </row>
    <row r="2612" spans="1:7" x14ac:dyDescent="0.25">
      <c r="A2612" s="141">
        <v>2611</v>
      </c>
      <c r="B2612" s="143" t="s">
        <v>2394</v>
      </c>
      <c r="C2612" s="143" t="s">
        <v>2395</v>
      </c>
      <c r="D2612" s="143" t="s">
        <v>78</v>
      </c>
      <c r="E2612" s="143" t="s">
        <v>113</v>
      </c>
      <c r="F2612" s="143" t="s">
        <v>71</v>
      </c>
      <c r="G2612" s="143" t="s">
        <v>5875</v>
      </c>
    </row>
    <row r="2613" spans="1:7" x14ac:dyDescent="0.25">
      <c r="A2613" s="141">
        <v>2612</v>
      </c>
      <c r="B2613" s="143" t="s">
        <v>7916</v>
      </c>
      <c r="C2613" s="143" t="s">
        <v>7917</v>
      </c>
      <c r="D2613" s="143" t="s">
        <v>74</v>
      </c>
      <c r="E2613" s="143" t="s">
        <v>390</v>
      </c>
      <c r="F2613" s="143" t="s">
        <v>71</v>
      </c>
      <c r="G2613" s="143" t="s">
        <v>11062</v>
      </c>
    </row>
    <row r="2614" spans="1:7" x14ac:dyDescent="0.25">
      <c r="A2614" s="141">
        <v>2613</v>
      </c>
      <c r="B2614" s="143" t="s">
        <v>11392</v>
      </c>
      <c r="C2614" s="143" t="s">
        <v>11393</v>
      </c>
      <c r="D2614" s="143" t="s">
        <v>74</v>
      </c>
      <c r="E2614" s="143" t="s">
        <v>390</v>
      </c>
      <c r="F2614" s="143" t="s">
        <v>71</v>
      </c>
      <c r="G2614" s="143" t="s">
        <v>11955</v>
      </c>
    </row>
    <row r="2615" spans="1:7" x14ac:dyDescent="0.25">
      <c r="A2615" s="141">
        <v>2614</v>
      </c>
      <c r="B2615" s="143" t="s">
        <v>7918</v>
      </c>
      <c r="C2615" s="143" t="s">
        <v>7919</v>
      </c>
      <c r="D2615" s="143" t="s">
        <v>74</v>
      </c>
      <c r="E2615" s="143" t="s">
        <v>551</v>
      </c>
      <c r="F2615" s="143" t="s">
        <v>71</v>
      </c>
      <c r="G2615" s="143" t="s">
        <v>11062</v>
      </c>
    </row>
    <row r="2616" spans="1:7" x14ac:dyDescent="0.25">
      <c r="A2616" s="141">
        <v>2615</v>
      </c>
      <c r="B2616" s="143" t="s">
        <v>7920</v>
      </c>
      <c r="C2616" s="143" t="s">
        <v>7921</v>
      </c>
      <c r="D2616" s="143" t="s">
        <v>78</v>
      </c>
      <c r="E2616" s="143" t="s">
        <v>413</v>
      </c>
      <c r="F2616" s="143" t="s">
        <v>71</v>
      </c>
      <c r="G2616" s="143" t="s">
        <v>11062</v>
      </c>
    </row>
    <row r="2617" spans="1:7" x14ac:dyDescent="0.25">
      <c r="A2617" s="141">
        <v>2616</v>
      </c>
      <c r="B2617" s="143" t="s">
        <v>2396</v>
      </c>
      <c r="C2617" s="143" t="s">
        <v>2397</v>
      </c>
      <c r="D2617" s="143" t="s">
        <v>78</v>
      </c>
      <c r="E2617" s="143" t="s">
        <v>199</v>
      </c>
      <c r="F2617" s="143" t="s">
        <v>71</v>
      </c>
      <c r="G2617" s="143" t="s">
        <v>5875</v>
      </c>
    </row>
    <row r="2618" spans="1:7" x14ac:dyDescent="0.25">
      <c r="A2618" s="141">
        <v>2617</v>
      </c>
      <c r="B2618" s="143" t="s">
        <v>2398</v>
      </c>
      <c r="C2618" s="143" t="s">
        <v>12733</v>
      </c>
      <c r="D2618" s="143" t="s">
        <v>188</v>
      </c>
      <c r="E2618" s="143" t="s">
        <v>202</v>
      </c>
      <c r="F2618" s="143" t="s">
        <v>71</v>
      </c>
      <c r="G2618" s="143" t="s">
        <v>5875</v>
      </c>
    </row>
    <row r="2619" spans="1:7" x14ac:dyDescent="0.25">
      <c r="A2619" s="141">
        <v>2618</v>
      </c>
      <c r="B2619" s="143" t="s">
        <v>2399</v>
      </c>
      <c r="C2619" s="143" t="s">
        <v>2400</v>
      </c>
      <c r="D2619" s="143" t="s">
        <v>78</v>
      </c>
      <c r="E2619" s="143" t="s">
        <v>796</v>
      </c>
      <c r="F2619" s="143" t="s">
        <v>71</v>
      </c>
      <c r="G2619" s="143" t="s">
        <v>5875</v>
      </c>
    </row>
    <row r="2620" spans="1:7" x14ac:dyDescent="0.25">
      <c r="A2620" s="141">
        <v>2619</v>
      </c>
      <c r="B2620" s="143" t="s">
        <v>2401</v>
      </c>
      <c r="C2620" s="143" t="s">
        <v>2402</v>
      </c>
      <c r="D2620" s="143" t="s">
        <v>95</v>
      </c>
      <c r="E2620" s="143" t="s">
        <v>281</v>
      </c>
      <c r="F2620" s="143" t="s">
        <v>71</v>
      </c>
      <c r="G2620" s="143" t="s">
        <v>5875</v>
      </c>
    </row>
    <row r="2621" spans="1:7" x14ac:dyDescent="0.25">
      <c r="A2621" s="141">
        <v>2620</v>
      </c>
      <c r="B2621" s="143" t="s">
        <v>2403</v>
      </c>
      <c r="C2621" s="143" t="s">
        <v>2404</v>
      </c>
      <c r="D2621" s="143" t="s">
        <v>74</v>
      </c>
      <c r="E2621" s="143" t="s">
        <v>551</v>
      </c>
      <c r="F2621" s="143" t="s">
        <v>71</v>
      </c>
      <c r="G2621" s="143" t="s">
        <v>5875</v>
      </c>
    </row>
    <row r="2622" spans="1:7" x14ac:dyDescent="0.25">
      <c r="A2622" s="141">
        <v>2621</v>
      </c>
      <c r="B2622" s="143" t="s">
        <v>7922</v>
      </c>
      <c r="C2622" s="143" t="s">
        <v>7923</v>
      </c>
      <c r="D2622" s="143" t="s">
        <v>91</v>
      </c>
      <c r="E2622" s="143" t="s">
        <v>576</v>
      </c>
      <c r="F2622" s="143" t="s">
        <v>71</v>
      </c>
      <c r="G2622" s="143" t="s">
        <v>11062</v>
      </c>
    </row>
    <row r="2623" spans="1:7" x14ac:dyDescent="0.25">
      <c r="A2623" s="141">
        <v>2622</v>
      </c>
      <c r="B2623" s="143" t="s">
        <v>2405</v>
      </c>
      <c r="C2623" s="143" t="s">
        <v>2406</v>
      </c>
      <c r="D2623" s="143" t="s">
        <v>95</v>
      </c>
      <c r="E2623" s="143" t="s">
        <v>387</v>
      </c>
      <c r="F2623" s="143" t="s">
        <v>71</v>
      </c>
      <c r="G2623" s="143" t="s">
        <v>5875</v>
      </c>
    </row>
    <row r="2624" spans="1:7" x14ac:dyDescent="0.25">
      <c r="A2624" s="141">
        <v>2623</v>
      </c>
      <c r="B2624" s="143" t="s">
        <v>11394</v>
      </c>
      <c r="C2624" s="143" t="s">
        <v>11395</v>
      </c>
      <c r="D2624" s="143" t="s">
        <v>95</v>
      </c>
      <c r="E2624" s="143" t="s">
        <v>387</v>
      </c>
      <c r="F2624" s="143" t="s">
        <v>71</v>
      </c>
      <c r="G2624" s="143" t="s">
        <v>11955</v>
      </c>
    </row>
    <row r="2625" spans="1:7" x14ac:dyDescent="0.25">
      <c r="A2625" s="141">
        <v>2624</v>
      </c>
      <c r="B2625" s="143" t="s">
        <v>12734</v>
      </c>
      <c r="C2625" s="143" t="s">
        <v>12735</v>
      </c>
      <c r="D2625" s="143" t="s">
        <v>91</v>
      </c>
      <c r="E2625" s="143" t="s">
        <v>181</v>
      </c>
      <c r="F2625" s="143" t="s">
        <v>71</v>
      </c>
      <c r="G2625" s="143" t="s">
        <v>5875</v>
      </c>
    </row>
    <row r="2626" spans="1:7" x14ac:dyDescent="0.25">
      <c r="A2626" s="141">
        <v>2625</v>
      </c>
      <c r="B2626" s="143" t="s">
        <v>11396</v>
      </c>
      <c r="C2626" s="143" t="s">
        <v>11397</v>
      </c>
      <c r="D2626" s="143" t="s">
        <v>91</v>
      </c>
      <c r="E2626" s="143" t="s">
        <v>227</v>
      </c>
      <c r="F2626" s="143" t="s">
        <v>71</v>
      </c>
      <c r="G2626" s="143" t="s">
        <v>11955</v>
      </c>
    </row>
    <row r="2627" spans="1:7" x14ac:dyDescent="0.25">
      <c r="A2627" s="141">
        <v>2626</v>
      </c>
      <c r="B2627" s="143" t="s">
        <v>11398</v>
      </c>
      <c r="C2627" s="143" t="s">
        <v>11399</v>
      </c>
      <c r="D2627" s="143" t="s">
        <v>188</v>
      </c>
      <c r="E2627" s="143" t="s">
        <v>202</v>
      </c>
      <c r="F2627" s="143" t="s">
        <v>71</v>
      </c>
      <c r="G2627" s="143" t="s">
        <v>11955</v>
      </c>
    </row>
    <row r="2628" spans="1:7" x14ac:dyDescent="0.25">
      <c r="A2628" s="141">
        <v>2627</v>
      </c>
      <c r="B2628" s="143" t="s">
        <v>2407</v>
      </c>
      <c r="C2628" s="143" t="s">
        <v>2408</v>
      </c>
      <c r="D2628" s="143" t="s">
        <v>91</v>
      </c>
      <c r="E2628" s="143" t="s">
        <v>181</v>
      </c>
      <c r="F2628" s="143" t="s">
        <v>71</v>
      </c>
      <c r="G2628" s="143" t="s">
        <v>5875</v>
      </c>
    </row>
    <row r="2629" spans="1:7" x14ac:dyDescent="0.25">
      <c r="A2629" s="141">
        <v>2628</v>
      </c>
      <c r="B2629" s="143" t="s">
        <v>12736</v>
      </c>
      <c r="C2629" s="143" t="s">
        <v>12737</v>
      </c>
      <c r="D2629" s="143" t="s">
        <v>91</v>
      </c>
      <c r="E2629" s="143" t="s">
        <v>181</v>
      </c>
      <c r="F2629" s="143" t="s">
        <v>71</v>
      </c>
      <c r="G2629" s="143" t="s">
        <v>11062</v>
      </c>
    </row>
    <row r="2630" spans="1:7" x14ac:dyDescent="0.25">
      <c r="A2630" s="141">
        <v>2629</v>
      </c>
      <c r="B2630" s="143" t="s">
        <v>7924</v>
      </c>
      <c r="C2630" s="143" t="s">
        <v>7925</v>
      </c>
      <c r="D2630" s="143" t="s">
        <v>78</v>
      </c>
      <c r="E2630" s="143" t="s">
        <v>113</v>
      </c>
      <c r="F2630" s="143" t="s">
        <v>71</v>
      </c>
      <c r="G2630" s="143" t="s">
        <v>11062</v>
      </c>
    </row>
    <row r="2631" spans="1:7" x14ac:dyDescent="0.25">
      <c r="A2631" s="141">
        <v>2630</v>
      </c>
      <c r="B2631" s="143" t="s">
        <v>12738</v>
      </c>
      <c r="C2631" s="143" t="s">
        <v>12739</v>
      </c>
      <c r="D2631" s="143" t="s">
        <v>103</v>
      </c>
      <c r="E2631" s="143" t="s">
        <v>465</v>
      </c>
      <c r="F2631" s="143" t="s">
        <v>71</v>
      </c>
      <c r="G2631" s="143" t="s">
        <v>5875</v>
      </c>
    </row>
    <row r="2632" spans="1:7" x14ac:dyDescent="0.25">
      <c r="A2632" s="141">
        <v>2631</v>
      </c>
      <c r="B2632" s="143" t="s">
        <v>7926</v>
      </c>
      <c r="C2632" s="143" t="s">
        <v>7927</v>
      </c>
      <c r="D2632" s="143" t="s">
        <v>119</v>
      </c>
      <c r="E2632" s="143" t="s">
        <v>1630</v>
      </c>
      <c r="F2632" s="143" t="s">
        <v>71</v>
      </c>
      <c r="G2632" s="143" t="s">
        <v>11062</v>
      </c>
    </row>
    <row r="2633" spans="1:7" x14ac:dyDescent="0.25">
      <c r="A2633" s="141">
        <v>2632</v>
      </c>
      <c r="B2633" s="143" t="s">
        <v>7928</v>
      </c>
      <c r="C2633" s="143" t="s">
        <v>7929</v>
      </c>
      <c r="D2633" s="143" t="s">
        <v>69</v>
      </c>
      <c r="E2633" s="143" t="s">
        <v>70</v>
      </c>
      <c r="F2633" s="143" t="s">
        <v>2059</v>
      </c>
      <c r="G2633" s="143" t="s">
        <v>11062</v>
      </c>
    </row>
    <row r="2634" spans="1:7" x14ac:dyDescent="0.25">
      <c r="A2634" s="141">
        <v>2633</v>
      </c>
      <c r="B2634" s="143" t="s">
        <v>2409</v>
      </c>
      <c r="C2634" s="143" t="s">
        <v>2410</v>
      </c>
      <c r="D2634" s="143" t="s">
        <v>91</v>
      </c>
      <c r="E2634" s="143" t="s">
        <v>181</v>
      </c>
      <c r="F2634" s="143" t="s">
        <v>71</v>
      </c>
      <c r="G2634" s="143" t="s">
        <v>5875</v>
      </c>
    </row>
    <row r="2635" spans="1:7" x14ac:dyDescent="0.25">
      <c r="A2635" s="141">
        <v>2634</v>
      </c>
      <c r="B2635" s="143" t="s">
        <v>7930</v>
      </c>
      <c r="C2635" s="143" t="s">
        <v>7931</v>
      </c>
      <c r="D2635" s="143" t="s">
        <v>91</v>
      </c>
      <c r="E2635" s="143" t="s">
        <v>903</v>
      </c>
      <c r="F2635" s="143" t="s">
        <v>71</v>
      </c>
      <c r="G2635" s="143" t="s">
        <v>11062</v>
      </c>
    </row>
    <row r="2636" spans="1:7" x14ac:dyDescent="0.25">
      <c r="A2636" s="141">
        <v>2635</v>
      </c>
      <c r="B2636" s="143" t="s">
        <v>2411</v>
      </c>
      <c r="C2636" s="143" t="s">
        <v>2412</v>
      </c>
      <c r="D2636" s="143" t="s">
        <v>103</v>
      </c>
      <c r="E2636" s="143" t="s">
        <v>171</v>
      </c>
      <c r="F2636" s="143" t="s">
        <v>142</v>
      </c>
      <c r="G2636" s="143" t="s">
        <v>5875</v>
      </c>
    </row>
    <row r="2637" spans="1:7" x14ac:dyDescent="0.25">
      <c r="A2637" s="141">
        <v>2636</v>
      </c>
      <c r="B2637" s="143" t="s">
        <v>7932</v>
      </c>
      <c r="C2637" s="143" t="s">
        <v>7933</v>
      </c>
      <c r="D2637" s="143" t="s">
        <v>91</v>
      </c>
      <c r="E2637" s="143" t="s">
        <v>92</v>
      </c>
      <c r="F2637" s="143" t="s">
        <v>71</v>
      </c>
      <c r="G2637" s="143" t="s">
        <v>11062</v>
      </c>
    </row>
    <row r="2638" spans="1:7" x14ac:dyDescent="0.25">
      <c r="A2638" s="141">
        <v>2637</v>
      </c>
      <c r="B2638" s="143" t="s">
        <v>2413</v>
      </c>
      <c r="C2638" s="143" t="s">
        <v>2414</v>
      </c>
      <c r="D2638" s="143" t="s">
        <v>91</v>
      </c>
      <c r="E2638" s="143" t="s">
        <v>393</v>
      </c>
      <c r="F2638" s="143" t="s">
        <v>71</v>
      </c>
      <c r="G2638" s="143" t="s">
        <v>5875</v>
      </c>
    </row>
    <row r="2639" spans="1:7" x14ac:dyDescent="0.25">
      <c r="A2639" s="141">
        <v>2638</v>
      </c>
      <c r="B2639" s="143" t="s">
        <v>7934</v>
      </c>
      <c r="C2639" s="143" t="s">
        <v>7935</v>
      </c>
      <c r="D2639" s="143" t="s">
        <v>69</v>
      </c>
      <c r="E2639" s="143" t="s">
        <v>352</v>
      </c>
      <c r="F2639" s="143" t="s">
        <v>142</v>
      </c>
      <c r="G2639" s="143" t="s">
        <v>11062</v>
      </c>
    </row>
    <row r="2640" spans="1:7" x14ac:dyDescent="0.25">
      <c r="A2640" s="141">
        <v>2639</v>
      </c>
      <c r="B2640" s="143" t="s">
        <v>2415</v>
      </c>
      <c r="C2640" s="143" t="s">
        <v>2416</v>
      </c>
      <c r="D2640" s="143" t="s">
        <v>74</v>
      </c>
      <c r="E2640" s="143" t="s">
        <v>129</v>
      </c>
      <c r="F2640" s="143" t="s">
        <v>88</v>
      </c>
      <c r="G2640" s="143" t="s">
        <v>5875</v>
      </c>
    </row>
    <row r="2641" spans="1:7" x14ac:dyDescent="0.25">
      <c r="A2641" s="141">
        <v>2640</v>
      </c>
      <c r="B2641" s="143" t="s">
        <v>2417</v>
      </c>
      <c r="C2641" s="143" t="s">
        <v>2418</v>
      </c>
      <c r="D2641" s="143" t="s">
        <v>91</v>
      </c>
      <c r="E2641" s="143" t="s">
        <v>644</v>
      </c>
      <c r="F2641" s="143" t="s">
        <v>71</v>
      </c>
      <c r="G2641" s="143" t="s">
        <v>5875</v>
      </c>
    </row>
    <row r="2642" spans="1:7" x14ac:dyDescent="0.25">
      <c r="A2642" s="141">
        <v>2641</v>
      </c>
      <c r="B2642" s="143" t="s">
        <v>2419</v>
      </c>
      <c r="C2642" s="143" t="s">
        <v>2420</v>
      </c>
      <c r="D2642" s="143" t="s">
        <v>91</v>
      </c>
      <c r="E2642" s="143" t="s">
        <v>181</v>
      </c>
      <c r="F2642" s="143" t="s">
        <v>71</v>
      </c>
      <c r="G2642" s="143" t="s">
        <v>5875</v>
      </c>
    </row>
    <row r="2643" spans="1:7" x14ac:dyDescent="0.25">
      <c r="A2643" s="141">
        <v>2642</v>
      </c>
      <c r="B2643" s="143" t="s">
        <v>12740</v>
      </c>
      <c r="C2643" s="143" t="s">
        <v>12741</v>
      </c>
      <c r="D2643" s="143" t="s">
        <v>91</v>
      </c>
      <c r="E2643" s="143" t="s">
        <v>181</v>
      </c>
      <c r="F2643" s="143" t="s">
        <v>71</v>
      </c>
      <c r="G2643" s="143" t="s">
        <v>5875</v>
      </c>
    </row>
    <row r="2644" spans="1:7" x14ac:dyDescent="0.25">
      <c r="A2644" s="141">
        <v>2643</v>
      </c>
      <c r="B2644" s="143" t="s">
        <v>7936</v>
      </c>
      <c r="C2644" s="143" t="s">
        <v>7937</v>
      </c>
      <c r="D2644" s="143" t="s">
        <v>69</v>
      </c>
      <c r="E2644" s="143" t="s">
        <v>1303</v>
      </c>
      <c r="F2644" s="143" t="s">
        <v>3113</v>
      </c>
      <c r="G2644" s="143" t="s">
        <v>11062</v>
      </c>
    </row>
    <row r="2645" spans="1:7" x14ac:dyDescent="0.25">
      <c r="A2645" s="141">
        <v>2644</v>
      </c>
      <c r="B2645" s="143" t="s">
        <v>11400</v>
      </c>
      <c r="C2645" s="143" t="s">
        <v>11401</v>
      </c>
      <c r="D2645" s="143" t="s">
        <v>74</v>
      </c>
      <c r="E2645" s="143" t="s">
        <v>129</v>
      </c>
      <c r="F2645" s="143" t="s">
        <v>71</v>
      </c>
      <c r="G2645" s="143" t="s">
        <v>11955</v>
      </c>
    </row>
    <row r="2646" spans="1:7" x14ac:dyDescent="0.25">
      <c r="A2646" s="141">
        <v>2645</v>
      </c>
      <c r="B2646" s="143" t="s">
        <v>2421</v>
      </c>
      <c r="C2646" s="143" t="s">
        <v>12742</v>
      </c>
      <c r="D2646" s="143" t="s">
        <v>91</v>
      </c>
      <c r="E2646" s="143" t="s">
        <v>308</v>
      </c>
      <c r="F2646" s="143" t="s">
        <v>71</v>
      </c>
      <c r="G2646" s="143" t="s">
        <v>5875</v>
      </c>
    </row>
    <row r="2647" spans="1:7" x14ac:dyDescent="0.25">
      <c r="A2647" s="141">
        <v>2646</v>
      </c>
      <c r="B2647" s="143" t="s">
        <v>7938</v>
      </c>
      <c r="C2647" s="143" t="s">
        <v>7939</v>
      </c>
      <c r="D2647" s="143" t="s">
        <v>69</v>
      </c>
      <c r="E2647" s="143" t="s">
        <v>352</v>
      </c>
      <c r="F2647" s="143" t="s">
        <v>71</v>
      </c>
      <c r="G2647" s="143" t="s">
        <v>11062</v>
      </c>
    </row>
    <row r="2648" spans="1:7" x14ac:dyDescent="0.25">
      <c r="A2648" s="141">
        <v>2647</v>
      </c>
      <c r="B2648" s="143" t="s">
        <v>11402</v>
      </c>
      <c r="C2648" s="143" t="s">
        <v>11403</v>
      </c>
      <c r="D2648" s="143" t="s">
        <v>69</v>
      </c>
      <c r="E2648" s="143" t="s">
        <v>7100</v>
      </c>
      <c r="F2648" s="143" t="s">
        <v>71</v>
      </c>
      <c r="G2648" s="143" t="s">
        <v>11955</v>
      </c>
    </row>
    <row r="2649" spans="1:7" x14ac:dyDescent="0.25">
      <c r="A2649" s="141">
        <v>2648</v>
      </c>
      <c r="B2649" s="143" t="s">
        <v>7940</v>
      </c>
      <c r="C2649" s="143" t="s">
        <v>7941</v>
      </c>
      <c r="D2649" s="143" t="s">
        <v>91</v>
      </c>
      <c r="E2649" s="143" t="s">
        <v>1035</v>
      </c>
      <c r="F2649" s="143" t="s">
        <v>71</v>
      </c>
      <c r="G2649" s="143" t="s">
        <v>11062</v>
      </c>
    </row>
    <row r="2650" spans="1:7" x14ac:dyDescent="0.25">
      <c r="A2650" s="141">
        <v>2649</v>
      </c>
      <c r="B2650" s="143" t="s">
        <v>2422</v>
      </c>
      <c r="C2650" s="143" t="s">
        <v>2423</v>
      </c>
      <c r="D2650" s="143" t="s">
        <v>91</v>
      </c>
      <c r="E2650" s="143" t="s">
        <v>181</v>
      </c>
      <c r="F2650" s="143" t="s">
        <v>71</v>
      </c>
      <c r="G2650" s="143" t="s">
        <v>5875</v>
      </c>
    </row>
    <row r="2651" spans="1:7" x14ac:dyDescent="0.25">
      <c r="A2651" s="141">
        <v>2650</v>
      </c>
      <c r="B2651" s="143" t="s">
        <v>2424</v>
      </c>
      <c r="C2651" s="143" t="s">
        <v>2425</v>
      </c>
      <c r="D2651" s="143" t="s">
        <v>91</v>
      </c>
      <c r="E2651" s="143" t="s">
        <v>181</v>
      </c>
      <c r="F2651" s="143" t="s">
        <v>71</v>
      </c>
      <c r="G2651" s="143" t="s">
        <v>5875</v>
      </c>
    </row>
    <row r="2652" spans="1:7" x14ac:dyDescent="0.25">
      <c r="A2652" s="141">
        <v>2651</v>
      </c>
      <c r="B2652" s="143" t="s">
        <v>2426</v>
      </c>
      <c r="C2652" s="143" t="s">
        <v>2427</v>
      </c>
      <c r="D2652" s="143" t="s">
        <v>78</v>
      </c>
      <c r="E2652" s="143" t="s">
        <v>773</v>
      </c>
      <c r="F2652" s="143" t="s">
        <v>142</v>
      </c>
      <c r="G2652" s="143" t="s">
        <v>5875</v>
      </c>
    </row>
    <row r="2653" spans="1:7" x14ac:dyDescent="0.25">
      <c r="A2653" s="141">
        <v>2652</v>
      </c>
      <c r="B2653" s="143" t="s">
        <v>2428</v>
      </c>
      <c r="C2653" s="143" t="s">
        <v>2429</v>
      </c>
      <c r="D2653" s="143" t="s">
        <v>74</v>
      </c>
      <c r="E2653" s="143" t="s">
        <v>301</v>
      </c>
      <c r="F2653" s="143" t="s">
        <v>142</v>
      </c>
      <c r="G2653" s="143" t="s">
        <v>5875</v>
      </c>
    </row>
    <row r="2654" spans="1:7" x14ac:dyDescent="0.25">
      <c r="A2654" s="141">
        <v>2653</v>
      </c>
      <c r="B2654" s="143" t="s">
        <v>7942</v>
      </c>
      <c r="C2654" s="143" t="s">
        <v>7943</v>
      </c>
      <c r="D2654" s="143" t="s">
        <v>78</v>
      </c>
      <c r="E2654" s="143" t="s">
        <v>113</v>
      </c>
      <c r="F2654" s="143" t="s">
        <v>71</v>
      </c>
      <c r="G2654" s="143" t="s">
        <v>11062</v>
      </c>
    </row>
    <row r="2655" spans="1:7" x14ac:dyDescent="0.25">
      <c r="A2655" s="141">
        <v>2654</v>
      </c>
      <c r="B2655" s="143" t="s">
        <v>7944</v>
      </c>
      <c r="C2655" s="143" t="s">
        <v>7945</v>
      </c>
      <c r="D2655" s="143" t="s">
        <v>69</v>
      </c>
      <c r="E2655" s="143" t="s">
        <v>168</v>
      </c>
      <c r="F2655" s="143" t="s">
        <v>71</v>
      </c>
      <c r="G2655" s="143" t="s">
        <v>11062</v>
      </c>
    </row>
    <row r="2656" spans="1:7" x14ac:dyDescent="0.25">
      <c r="A2656" s="141">
        <v>2655</v>
      </c>
      <c r="B2656" s="143" t="s">
        <v>2430</v>
      </c>
      <c r="C2656" s="143" t="s">
        <v>2431</v>
      </c>
      <c r="D2656" s="143" t="s">
        <v>119</v>
      </c>
      <c r="E2656" s="143" t="s">
        <v>120</v>
      </c>
      <c r="F2656" s="143" t="s">
        <v>533</v>
      </c>
      <c r="G2656" s="143" t="s">
        <v>5875</v>
      </c>
    </row>
    <row r="2657" spans="1:7" x14ac:dyDescent="0.25">
      <c r="A2657" s="141">
        <v>2656</v>
      </c>
      <c r="B2657" s="143" t="s">
        <v>2432</v>
      </c>
      <c r="C2657" s="143" t="s">
        <v>2433</v>
      </c>
      <c r="D2657" s="143" t="s">
        <v>78</v>
      </c>
      <c r="E2657" s="143" t="s">
        <v>312</v>
      </c>
      <c r="F2657" s="143" t="s">
        <v>533</v>
      </c>
      <c r="G2657" s="143" t="s">
        <v>5875</v>
      </c>
    </row>
    <row r="2658" spans="1:7" x14ac:dyDescent="0.25">
      <c r="A2658" s="141">
        <v>2657</v>
      </c>
      <c r="B2658" s="143" t="s">
        <v>7946</v>
      </c>
      <c r="C2658" s="143" t="s">
        <v>7947</v>
      </c>
      <c r="D2658" s="143" t="s">
        <v>91</v>
      </c>
      <c r="E2658" s="143" t="s">
        <v>212</v>
      </c>
      <c r="F2658" s="143" t="s">
        <v>71</v>
      </c>
      <c r="G2658" s="143" t="s">
        <v>11062</v>
      </c>
    </row>
    <row r="2659" spans="1:7" x14ac:dyDescent="0.25">
      <c r="A2659" s="141">
        <v>2658</v>
      </c>
      <c r="B2659" s="143" t="s">
        <v>7948</v>
      </c>
      <c r="C2659" s="143" t="s">
        <v>7949</v>
      </c>
      <c r="D2659" s="143" t="s">
        <v>74</v>
      </c>
      <c r="E2659" s="143" t="s">
        <v>145</v>
      </c>
      <c r="F2659" s="143" t="s">
        <v>71</v>
      </c>
      <c r="G2659" s="143" t="s">
        <v>11062</v>
      </c>
    </row>
    <row r="2660" spans="1:7" x14ac:dyDescent="0.25">
      <c r="A2660" s="141">
        <v>2659</v>
      </c>
      <c r="B2660" s="143" t="s">
        <v>7950</v>
      </c>
      <c r="C2660" s="143" t="s">
        <v>7951</v>
      </c>
      <c r="D2660" s="143" t="s">
        <v>69</v>
      </c>
      <c r="E2660" s="143" t="s">
        <v>5915</v>
      </c>
      <c r="F2660" s="143" t="s">
        <v>242</v>
      </c>
      <c r="G2660" s="143" t="s">
        <v>11062</v>
      </c>
    </row>
    <row r="2661" spans="1:7" x14ac:dyDescent="0.25">
      <c r="A2661" s="141">
        <v>2660</v>
      </c>
      <c r="B2661" s="143" t="s">
        <v>2434</v>
      </c>
      <c r="C2661" s="143" t="s">
        <v>2435</v>
      </c>
      <c r="D2661" s="143" t="s">
        <v>91</v>
      </c>
      <c r="E2661" s="143" t="s">
        <v>181</v>
      </c>
      <c r="F2661" s="143" t="s">
        <v>71</v>
      </c>
      <c r="G2661" s="143" t="s">
        <v>5875</v>
      </c>
    </row>
    <row r="2662" spans="1:7" x14ac:dyDescent="0.25">
      <c r="A2662" s="141">
        <v>2661</v>
      </c>
      <c r="B2662" s="143" t="s">
        <v>11404</v>
      </c>
      <c r="C2662" s="143" t="s">
        <v>11405</v>
      </c>
      <c r="D2662" s="143" t="s">
        <v>74</v>
      </c>
      <c r="E2662" s="143" t="s">
        <v>129</v>
      </c>
      <c r="F2662" s="143" t="s">
        <v>71</v>
      </c>
      <c r="G2662" s="143" t="s">
        <v>11955</v>
      </c>
    </row>
    <row r="2663" spans="1:7" x14ac:dyDescent="0.25">
      <c r="A2663" s="141">
        <v>2662</v>
      </c>
      <c r="B2663" s="143" t="s">
        <v>11406</v>
      </c>
      <c r="C2663" s="143" t="s">
        <v>11407</v>
      </c>
      <c r="D2663" s="143" t="s">
        <v>74</v>
      </c>
      <c r="E2663" s="143" t="s">
        <v>87</v>
      </c>
      <c r="F2663" s="143" t="s">
        <v>71</v>
      </c>
      <c r="G2663" s="143" t="s">
        <v>11955</v>
      </c>
    </row>
    <row r="2664" spans="1:7" x14ac:dyDescent="0.25">
      <c r="A2664" s="141">
        <v>2663</v>
      </c>
      <c r="B2664" s="143" t="s">
        <v>11408</v>
      </c>
      <c r="C2664" s="143" t="s">
        <v>11409</v>
      </c>
      <c r="D2664" s="143" t="s">
        <v>74</v>
      </c>
      <c r="E2664" s="143" t="s">
        <v>390</v>
      </c>
      <c r="F2664" s="143" t="s">
        <v>71</v>
      </c>
      <c r="G2664" s="143" t="s">
        <v>11955</v>
      </c>
    </row>
    <row r="2665" spans="1:7" x14ac:dyDescent="0.25">
      <c r="A2665" s="141">
        <v>2664</v>
      </c>
      <c r="B2665" s="143" t="s">
        <v>12743</v>
      </c>
      <c r="C2665" s="143" t="s">
        <v>12744</v>
      </c>
      <c r="D2665" s="143" t="s">
        <v>91</v>
      </c>
      <c r="E2665" s="143" t="s">
        <v>181</v>
      </c>
      <c r="F2665" s="143" t="s">
        <v>71</v>
      </c>
      <c r="G2665" s="143" t="s">
        <v>5875</v>
      </c>
    </row>
    <row r="2666" spans="1:7" x14ac:dyDescent="0.25">
      <c r="A2666" s="141">
        <v>2665</v>
      </c>
      <c r="B2666" s="143" t="s">
        <v>2436</v>
      </c>
      <c r="C2666" s="143" t="s">
        <v>2437</v>
      </c>
      <c r="D2666" s="143" t="s">
        <v>103</v>
      </c>
      <c r="E2666" s="143" t="s">
        <v>1263</v>
      </c>
      <c r="F2666" s="143" t="s">
        <v>71</v>
      </c>
      <c r="G2666" s="143" t="s">
        <v>5875</v>
      </c>
    </row>
    <row r="2667" spans="1:7" x14ac:dyDescent="0.25">
      <c r="A2667" s="141">
        <v>2666</v>
      </c>
      <c r="B2667" s="143" t="s">
        <v>13852</v>
      </c>
      <c r="C2667" s="143" t="s">
        <v>13853</v>
      </c>
      <c r="D2667" s="143" t="s">
        <v>91</v>
      </c>
      <c r="E2667" s="143" t="s">
        <v>181</v>
      </c>
      <c r="F2667" s="143" t="s">
        <v>71</v>
      </c>
      <c r="G2667" s="143" t="s">
        <v>5875</v>
      </c>
    </row>
    <row r="2668" spans="1:7" x14ac:dyDescent="0.25">
      <c r="A2668" s="141">
        <v>2667</v>
      </c>
      <c r="B2668" s="143" t="s">
        <v>7952</v>
      </c>
      <c r="C2668" s="143" t="s">
        <v>7953</v>
      </c>
      <c r="D2668" s="143" t="s">
        <v>119</v>
      </c>
      <c r="E2668" s="143" t="s">
        <v>371</v>
      </c>
      <c r="F2668" s="143" t="s">
        <v>71</v>
      </c>
      <c r="G2668" s="143" t="s">
        <v>11062</v>
      </c>
    </row>
    <row r="2669" spans="1:7" x14ac:dyDescent="0.25">
      <c r="A2669" s="141">
        <v>2668</v>
      </c>
      <c r="B2669" s="143" t="s">
        <v>11410</v>
      </c>
      <c r="C2669" s="143" t="s">
        <v>11411</v>
      </c>
      <c r="D2669" s="143" t="s">
        <v>74</v>
      </c>
      <c r="E2669" s="143" t="s">
        <v>390</v>
      </c>
      <c r="F2669" s="143" t="s">
        <v>88</v>
      </c>
      <c r="G2669" s="143" t="s">
        <v>11955</v>
      </c>
    </row>
    <row r="2670" spans="1:7" x14ac:dyDescent="0.25">
      <c r="A2670" s="141">
        <v>2669</v>
      </c>
      <c r="B2670" s="143" t="s">
        <v>12745</v>
      </c>
      <c r="C2670" s="143" t="s">
        <v>12746</v>
      </c>
      <c r="D2670" s="143" t="s">
        <v>95</v>
      </c>
      <c r="E2670" s="143" t="s">
        <v>281</v>
      </c>
      <c r="F2670" s="143" t="s">
        <v>71</v>
      </c>
      <c r="G2670" s="143" t="s">
        <v>11062</v>
      </c>
    </row>
    <row r="2671" spans="1:7" x14ac:dyDescent="0.25">
      <c r="A2671" s="141">
        <v>2670</v>
      </c>
      <c r="B2671" s="143" t="s">
        <v>11412</v>
      </c>
      <c r="C2671" s="143" t="s">
        <v>11413</v>
      </c>
      <c r="D2671" s="143" t="s">
        <v>78</v>
      </c>
      <c r="E2671" s="143" t="s">
        <v>413</v>
      </c>
      <c r="F2671" s="143" t="s">
        <v>71</v>
      </c>
      <c r="G2671" s="143" t="s">
        <v>11955</v>
      </c>
    </row>
    <row r="2672" spans="1:7" x14ac:dyDescent="0.25">
      <c r="A2672" s="141">
        <v>2671</v>
      </c>
      <c r="B2672" s="143" t="s">
        <v>2438</v>
      </c>
      <c r="C2672" s="143" t="s">
        <v>2439</v>
      </c>
      <c r="D2672" s="143" t="s">
        <v>95</v>
      </c>
      <c r="E2672" s="143" t="s">
        <v>96</v>
      </c>
      <c r="F2672" s="143" t="s">
        <v>71</v>
      </c>
      <c r="G2672" s="143" t="s">
        <v>5875</v>
      </c>
    </row>
    <row r="2673" spans="1:7" x14ac:dyDescent="0.25">
      <c r="A2673" s="141">
        <v>2672</v>
      </c>
      <c r="B2673" s="143" t="s">
        <v>7954</v>
      </c>
      <c r="C2673" s="143" t="s">
        <v>7955</v>
      </c>
      <c r="D2673" s="143" t="s">
        <v>78</v>
      </c>
      <c r="E2673" s="143" t="s">
        <v>717</v>
      </c>
      <c r="F2673" s="143" t="s">
        <v>71</v>
      </c>
      <c r="G2673" s="143" t="s">
        <v>11062</v>
      </c>
    </row>
    <row r="2674" spans="1:7" x14ac:dyDescent="0.25">
      <c r="A2674" s="141">
        <v>2673</v>
      </c>
      <c r="B2674" s="143" t="s">
        <v>7956</v>
      </c>
      <c r="C2674" s="143" t="s">
        <v>7957</v>
      </c>
      <c r="D2674" s="143" t="s">
        <v>119</v>
      </c>
      <c r="E2674" s="143" t="s">
        <v>1057</v>
      </c>
      <c r="F2674" s="143" t="s">
        <v>71</v>
      </c>
      <c r="G2674" s="143" t="s">
        <v>11062</v>
      </c>
    </row>
    <row r="2675" spans="1:7" x14ac:dyDescent="0.25">
      <c r="A2675" s="141">
        <v>2674</v>
      </c>
      <c r="B2675" s="143" t="s">
        <v>7958</v>
      </c>
      <c r="C2675" s="143" t="s">
        <v>7959</v>
      </c>
      <c r="D2675" s="143" t="s">
        <v>95</v>
      </c>
      <c r="E2675" s="143" t="s">
        <v>3531</v>
      </c>
      <c r="F2675" s="143" t="s">
        <v>71</v>
      </c>
      <c r="G2675" s="143" t="s">
        <v>11062</v>
      </c>
    </row>
    <row r="2676" spans="1:7" x14ac:dyDescent="0.25">
      <c r="A2676" s="141">
        <v>2675</v>
      </c>
      <c r="B2676" s="143" t="s">
        <v>2440</v>
      </c>
      <c r="C2676" s="143" t="s">
        <v>2441</v>
      </c>
      <c r="D2676" s="143" t="s">
        <v>78</v>
      </c>
      <c r="E2676" s="143" t="s">
        <v>736</v>
      </c>
      <c r="F2676" s="143" t="s">
        <v>71</v>
      </c>
      <c r="G2676" s="143" t="s">
        <v>5875</v>
      </c>
    </row>
    <row r="2677" spans="1:7" x14ac:dyDescent="0.25">
      <c r="A2677" s="141">
        <v>2676</v>
      </c>
      <c r="B2677" s="143" t="s">
        <v>2442</v>
      </c>
      <c r="C2677" s="143" t="s">
        <v>2443</v>
      </c>
      <c r="D2677" s="143" t="s">
        <v>91</v>
      </c>
      <c r="E2677" s="143" t="s">
        <v>219</v>
      </c>
      <c r="F2677" s="143" t="s">
        <v>71</v>
      </c>
      <c r="G2677" s="143" t="s">
        <v>5875</v>
      </c>
    </row>
    <row r="2678" spans="1:7" x14ac:dyDescent="0.25">
      <c r="A2678" s="141">
        <v>2677</v>
      </c>
      <c r="B2678" s="143" t="s">
        <v>7960</v>
      </c>
      <c r="C2678" s="143" t="s">
        <v>7961</v>
      </c>
      <c r="D2678" s="143" t="s">
        <v>78</v>
      </c>
      <c r="E2678" s="143" t="s">
        <v>2803</v>
      </c>
      <c r="F2678" s="143" t="s">
        <v>71</v>
      </c>
      <c r="G2678" s="143" t="s">
        <v>11062</v>
      </c>
    </row>
    <row r="2679" spans="1:7" x14ac:dyDescent="0.25">
      <c r="A2679" s="141">
        <v>2678</v>
      </c>
      <c r="B2679" s="143" t="s">
        <v>11414</v>
      </c>
      <c r="C2679" s="143" t="s">
        <v>11415</v>
      </c>
      <c r="D2679" s="143" t="s">
        <v>74</v>
      </c>
      <c r="E2679" s="143" t="s">
        <v>129</v>
      </c>
      <c r="F2679" s="143" t="s">
        <v>88</v>
      </c>
      <c r="G2679" s="143" t="s">
        <v>11955</v>
      </c>
    </row>
    <row r="2680" spans="1:7" x14ac:dyDescent="0.25">
      <c r="A2680" s="141">
        <v>2679</v>
      </c>
      <c r="B2680" s="143" t="s">
        <v>7962</v>
      </c>
      <c r="C2680" s="143" t="s">
        <v>7963</v>
      </c>
      <c r="D2680" s="143" t="s">
        <v>119</v>
      </c>
      <c r="E2680" s="143" t="s">
        <v>371</v>
      </c>
      <c r="F2680" s="143" t="s">
        <v>71</v>
      </c>
      <c r="G2680" s="143" t="s">
        <v>11062</v>
      </c>
    </row>
    <row r="2681" spans="1:7" x14ac:dyDescent="0.25">
      <c r="A2681" s="141">
        <v>2680</v>
      </c>
      <c r="B2681" s="143" t="s">
        <v>2444</v>
      </c>
      <c r="C2681" s="143" t="s">
        <v>2445</v>
      </c>
      <c r="D2681" s="143" t="s">
        <v>91</v>
      </c>
      <c r="E2681" s="143" t="s">
        <v>116</v>
      </c>
      <c r="F2681" s="143" t="s">
        <v>71</v>
      </c>
      <c r="G2681" s="143" t="s">
        <v>5875</v>
      </c>
    </row>
    <row r="2682" spans="1:7" x14ac:dyDescent="0.25">
      <c r="A2682" s="141">
        <v>2681</v>
      </c>
      <c r="B2682" s="143" t="s">
        <v>2446</v>
      </c>
      <c r="C2682" s="143" t="s">
        <v>2447</v>
      </c>
      <c r="D2682" s="143" t="s">
        <v>74</v>
      </c>
      <c r="E2682" s="143" t="s">
        <v>551</v>
      </c>
      <c r="F2682" s="143" t="s">
        <v>142</v>
      </c>
      <c r="G2682" s="143" t="s">
        <v>5875</v>
      </c>
    </row>
    <row r="2683" spans="1:7" x14ac:dyDescent="0.25">
      <c r="A2683" s="141">
        <v>2682</v>
      </c>
      <c r="B2683" s="143" t="s">
        <v>7964</v>
      </c>
      <c r="C2683" s="143" t="s">
        <v>7965</v>
      </c>
      <c r="D2683" s="143" t="s">
        <v>69</v>
      </c>
      <c r="E2683" s="143" t="s">
        <v>1237</v>
      </c>
      <c r="F2683" s="143" t="s">
        <v>71</v>
      </c>
      <c r="G2683" s="143" t="s">
        <v>11062</v>
      </c>
    </row>
    <row r="2684" spans="1:7" x14ac:dyDescent="0.25">
      <c r="A2684" s="141">
        <v>2683</v>
      </c>
      <c r="B2684" s="143" t="s">
        <v>7966</v>
      </c>
      <c r="C2684" s="143" t="s">
        <v>7967</v>
      </c>
      <c r="D2684" s="143" t="s">
        <v>91</v>
      </c>
      <c r="E2684" s="143" t="s">
        <v>181</v>
      </c>
      <c r="F2684" s="143" t="s">
        <v>71</v>
      </c>
      <c r="G2684" s="143" t="s">
        <v>11062</v>
      </c>
    </row>
    <row r="2685" spans="1:7" x14ac:dyDescent="0.25">
      <c r="A2685" s="141">
        <v>2684</v>
      </c>
      <c r="B2685" s="143" t="s">
        <v>2448</v>
      </c>
      <c r="C2685" s="143" t="s">
        <v>2449</v>
      </c>
      <c r="D2685" s="143" t="s">
        <v>91</v>
      </c>
      <c r="E2685" s="143" t="s">
        <v>181</v>
      </c>
      <c r="F2685" s="143" t="s">
        <v>71</v>
      </c>
      <c r="G2685" s="143" t="s">
        <v>5875</v>
      </c>
    </row>
    <row r="2686" spans="1:7" x14ac:dyDescent="0.25">
      <c r="A2686" s="141">
        <v>2685</v>
      </c>
      <c r="B2686" s="143" t="s">
        <v>2450</v>
      </c>
      <c r="C2686" s="143" t="s">
        <v>2451</v>
      </c>
      <c r="D2686" s="143" t="s">
        <v>91</v>
      </c>
      <c r="E2686" s="143" t="s">
        <v>227</v>
      </c>
      <c r="F2686" s="143" t="s">
        <v>71</v>
      </c>
      <c r="G2686" s="143" t="s">
        <v>5875</v>
      </c>
    </row>
    <row r="2687" spans="1:7" x14ac:dyDescent="0.25">
      <c r="A2687" s="141">
        <v>2686</v>
      </c>
      <c r="B2687" s="143" t="s">
        <v>11416</v>
      </c>
      <c r="C2687" s="143" t="s">
        <v>11417</v>
      </c>
      <c r="D2687" s="143" t="s">
        <v>95</v>
      </c>
      <c r="E2687" s="143" t="s">
        <v>1656</v>
      </c>
      <c r="F2687" s="143" t="s">
        <v>71</v>
      </c>
      <c r="G2687" s="143" t="s">
        <v>11955</v>
      </c>
    </row>
    <row r="2688" spans="1:7" x14ac:dyDescent="0.25">
      <c r="A2688" s="141">
        <v>2687</v>
      </c>
      <c r="B2688" s="143" t="s">
        <v>2452</v>
      </c>
      <c r="C2688" s="143" t="s">
        <v>2453</v>
      </c>
      <c r="D2688" s="143" t="s">
        <v>95</v>
      </c>
      <c r="E2688" s="143" t="s">
        <v>1656</v>
      </c>
      <c r="F2688" s="143" t="s">
        <v>71</v>
      </c>
      <c r="G2688" s="143" t="s">
        <v>5875</v>
      </c>
    </row>
    <row r="2689" spans="1:7" x14ac:dyDescent="0.25">
      <c r="A2689" s="141">
        <v>2688</v>
      </c>
      <c r="B2689" s="143" t="s">
        <v>2454</v>
      </c>
      <c r="C2689" s="143" t="s">
        <v>2455</v>
      </c>
      <c r="D2689" s="143" t="s">
        <v>91</v>
      </c>
      <c r="E2689" s="143" t="s">
        <v>181</v>
      </c>
      <c r="F2689" s="143" t="s">
        <v>71</v>
      </c>
      <c r="G2689" s="143" t="s">
        <v>5875</v>
      </c>
    </row>
    <row r="2690" spans="1:7" x14ac:dyDescent="0.25">
      <c r="A2690" s="141">
        <v>2689</v>
      </c>
      <c r="B2690" s="143" t="s">
        <v>11418</v>
      </c>
      <c r="C2690" s="143" t="s">
        <v>11419</v>
      </c>
      <c r="D2690" s="143" t="s">
        <v>69</v>
      </c>
      <c r="E2690" s="143" t="s">
        <v>1303</v>
      </c>
      <c r="F2690" s="143" t="s">
        <v>71</v>
      </c>
      <c r="G2690" s="143" t="s">
        <v>11955</v>
      </c>
    </row>
    <row r="2691" spans="1:7" x14ac:dyDescent="0.25">
      <c r="A2691" s="141">
        <v>2690</v>
      </c>
      <c r="B2691" s="143" t="s">
        <v>2456</v>
      </c>
      <c r="C2691" s="143" t="s">
        <v>2457</v>
      </c>
      <c r="D2691" s="143" t="s">
        <v>91</v>
      </c>
      <c r="E2691" s="143" t="s">
        <v>181</v>
      </c>
      <c r="F2691" s="143" t="s">
        <v>71</v>
      </c>
      <c r="G2691" s="143" t="s">
        <v>5875</v>
      </c>
    </row>
    <row r="2692" spans="1:7" x14ac:dyDescent="0.25">
      <c r="A2692" s="141">
        <v>2691</v>
      </c>
      <c r="B2692" s="143" t="s">
        <v>2458</v>
      </c>
      <c r="C2692" s="143" t="s">
        <v>2459</v>
      </c>
      <c r="D2692" s="143" t="s">
        <v>91</v>
      </c>
      <c r="E2692" s="143" t="s">
        <v>181</v>
      </c>
      <c r="F2692" s="143" t="s">
        <v>71</v>
      </c>
      <c r="G2692" s="143" t="s">
        <v>5875</v>
      </c>
    </row>
    <row r="2693" spans="1:7" x14ac:dyDescent="0.25">
      <c r="A2693" s="141">
        <v>2692</v>
      </c>
      <c r="B2693" s="143" t="s">
        <v>2460</v>
      </c>
      <c r="C2693" s="143" t="s">
        <v>2461</v>
      </c>
      <c r="D2693" s="143" t="s">
        <v>91</v>
      </c>
      <c r="E2693" s="143" t="s">
        <v>181</v>
      </c>
      <c r="F2693" s="143" t="s">
        <v>71</v>
      </c>
      <c r="G2693" s="143" t="s">
        <v>5875</v>
      </c>
    </row>
    <row r="2694" spans="1:7" x14ac:dyDescent="0.25">
      <c r="A2694" s="141">
        <v>2693</v>
      </c>
      <c r="B2694" s="143" t="s">
        <v>2462</v>
      </c>
      <c r="C2694" s="143" t="s">
        <v>2463</v>
      </c>
      <c r="D2694" s="143" t="s">
        <v>78</v>
      </c>
      <c r="E2694" s="143" t="s">
        <v>773</v>
      </c>
      <c r="F2694" s="143" t="s">
        <v>71</v>
      </c>
      <c r="G2694" s="143" t="s">
        <v>5875</v>
      </c>
    </row>
    <row r="2695" spans="1:7" x14ac:dyDescent="0.25">
      <c r="A2695" s="141">
        <v>2694</v>
      </c>
      <c r="B2695" s="143" t="s">
        <v>2464</v>
      </c>
      <c r="C2695" s="143" t="s">
        <v>2465</v>
      </c>
      <c r="D2695" s="143" t="s">
        <v>78</v>
      </c>
      <c r="E2695" s="143" t="s">
        <v>284</v>
      </c>
      <c r="F2695" s="143" t="s">
        <v>71</v>
      </c>
      <c r="G2695" s="143" t="s">
        <v>5875</v>
      </c>
    </row>
    <row r="2696" spans="1:7" x14ac:dyDescent="0.25">
      <c r="A2696" s="141">
        <v>2695</v>
      </c>
      <c r="B2696" s="143" t="s">
        <v>2466</v>
      </c>
      <c r="C2696" s="143" t="s">
        <v>2467</v>
      </c>
      <c r="D2696" s="143" t="s">
        <v>91</v>
      </c>
      <c r="E2696" s="143" t="s">
        <v>181</v>
      </c>
      <c r="F2696" s="143" t="s">
        <v>71</v>
      </c>
      <c r="G2696" s="143" t="s">
        <v>5875</v>
      </c>
    </row>
    <row r="2697" spans="1:7" x14ac:dyDescent="0.25">
      <c r="A2697" s="141">
        <v>2696</v>
      </c>
      <c r="B2697" s="143" t="s">
        <v>2468</v>
      </c>
      <c r="C2697" s="143" t="s">
        <v>2469</v>
      </c>
      <c r="D2697" s="143" t="s">
        <v>91</v>
      </c>
      <c r="E2697" s="143" t="s">
        <v>181</v>
      </c>
      <c r="F2697" s="143" t="s">
        <v>71</v>
      </c>
      <c r="G2697" s="143" t="s">
        <v>5875</v>
      </c>
    </row>
    <row r="2698" spans="1:7" x14ac:dyDescent="0.25">
      <c r="A2698" s="141">
        <v>2697</v>
      </c>
      <c r="B2698" s="143" t="s">
        <v>7968</v>
      </c>
      <c r="C2698" s="143" t="s">
        <v>7969</v>
      </c>
      <c r="D2698" s="143" t="s">
        <v>119</v>
      </c>
      <c r="E2698" s="143" t="s">
        <v>278</v>
      </c>
      <c r="F2698" s="143" t="s">
        <v>71</v>
      </c>
      <c r="G2698" s="143" t="s">
        <v>11062</v>
      </c>
    </row>
    <row r="2699" spans="1:7" x14ac:dyDescent="0.25">
      <c r="A2699" s="141">
        <v>2698</v>
      </c>
      <c r="B2699" s="143" t="s">
        <v>2470</v>
      </c>
      <c r="C2699" s="143" t="s">
        <v>2471</v>
      </c>
      <c r="D2699" s="143" t="s">
        <v>91</v>
      </c>
      <c r="E2699" s="143" t="s">
        <v>181</v>
      </c>
      <c r="F2699" s="143" t="s">
        <v>71</v>
      </c>
      <c r="G2699" s="143" t="s">
        <v>5875</v>
      </c>
    </row>
    <row r="2700" spans="1:7" x14ac:dyDescent="0.25">
      <c r="A2700" s="141">
        <v>2699</v>
      </c>
      <c r="B2700" s="143" t="s">
        <v>2472</v>
      </c>
      <c r="C2700" s="143" t="s">
        <v>2473</v>
      </c>
      <c r="D2700" s="143" t="s">
        <v>91</v>
      </c>
      <c r="E2700" s="143" t="s">
        <v>181</v>
      </c>
      <c r="F2700" s="143" t="s">
        <v>71</v>
      </c>
      <c r="G2700" s="143" t="s">
        <v>5875</v>
      </c>
    </row>
    <row r="2701" spans="1:7" x14ac:dyDescent="0.25">
      <c r="A2701" s="141">
        <v>2700</v>
      </c>
      <c r="B2701" s="143" t="s">
        <v>2474</v>
      </c>
      <c r="C2701" s="143" t="s">
        <v>12747</v>
      </c>
      <c r="D2701" s="143" t="s">
        <v>188</v>
      </c>
      <c r="E2701" s="143" t="s">
        <v>202</v>
      </c>
      <c r="F2701" s="143" t="s">
        <v>71</v>
      </c>
      <c r="G2701" s="143" t="s">
        <v>5875</v>
      </c>
    </row>
    <row r="2702" spans="1:7" x14ac:dyDescent="0.25">
      <c r="A2702" s="141">
        <v>2701</v>
      </c>
      <c r="B2702" s="143" t="s">
        <v>2475</v>
      </c>
      <c r="C2702" s="143" t="s">
        <v>2476</v>
      </c>
      <c r="D2702" s="143" t="s">
        <v>95</v>
      </c>
      <c r="E2702" s="143" t="s">
        <v>543</v>
      </c>
      <c r="F2702" s="143" t="s">
        <v>71</v>
      </c>
      <c r="G2702" s="143" t="s">
        <v>5875</v>
      </c>
    </row>
    <row r="2703" spans="1:7" x14ac:dyDescent="0.25">
      <c r="A2703" s="141">
        <v>2702</v>
      </c>
      <c r="B2703" s="143" t="s">
        <v>7970</v>
      </c>
      <c r="C2703" s="143" t="s">
        <v>7971</v>
      </c>
      <c r="D2703" s="143" t="s">
        <v>78</v>
      </c>
      <c r="E2703" s="143" t="s">
        <v>199</v>
      </c>
      <c r="F2703" s="143" t="s">
        <v>71</v>
      </c>
      <c r="G2703" s="143" t="s">
        <v>11062</v>
      </c>
    </row>
    <row r="2704" spans="1:7" x14ac:dyDescent="0.25">
      <c r="A2704" s="141">
        <v>2703</v>
      </c>
      <c r="B2704" s="143" t="s">
        <v>7972</v>
      </c>
      <c r="C2704" s="143" t="s">
        <v>7973</v>
      </c>
      <c r="D2704" s="143" t="s">
        <v>91</v>
      </c>
      <c r="E2704" s="143" t="s">
        <v>165</v>
      </c>
      <c r="F2704" s="143" t="s">
        <v>71</v>
      </c>
      <c r="G2704" s="143" t="s">
        <v>11062</v>
      </c>
    </row>
    <row r="2705" spans="1:7" x14ac:dyDescent="0.25">
      <c r="A2705" s="141">
        <v>2704</v>
      </c>
      <c r="B2705" s="143" t="s">
        <v>12748</v>
      </c>
      <c r="C2705" s="143" t="s">
        <v>12749</v>
      </c>
      <c r="D2705" s="143" t="s">
        <v>78</v>
      </c>
      <c r="E2705" s="143" t="s">
        <v>1062</v>
      </c>
      <c r="F2705" s="143" t="s">
        <v>71</v>
      </c>
      <c r="G2705" s="143" t="s">
        <v>5875</v>
      </c>
    </row>
    <row r="2706" spans="1:7" x14ac:dyDescent="0.25">
      <c r="A2706" s="141">
        <v>2705</v>
      </c>
      <c r="B2706" s="143" t="s">
        <v>7974</v>
      </c>
      <c r="C2706" s="143" t="s">
        <v>7975</v>
      </c>
      <c r="D2706" s="143" t="s">
        <v>78</v>
      </c>
      <c r="E2706" s="143" t="s">
        <v>79</v>
      </c>
      <c r="F2706" s="143" t="s">
        <v>71</v>
      </c>
      <c r="G2706" s="143" t="s">
        <v>11062</v>
      </c>
    </row>
    <row r="2707" spans="1:7" x14ac:dyDescent="0.25">
      <c r="A2707" s="141">
        <v>2706</v>
      </c>
      <c r="B2707" s="143" t="s">
        <v>7976</v>
      </c>
      <c r="C2707" s="143" t="s">
        <v>7977</v>
      </c>
      <c r="D2707" s="143" t="s">
        <v>91</v>
      </c>
      <c r="E2707" s="143" t="s">
        <v>576</v>
      </c>
      <c r="F2707" s="143" t="s">
        <v>71</v>
      </c>
      <c r="G2707" s="143" t="s">
        <v>11062</v>
      </c>
    </row>
    <row r="2708" spans="1:7" x14ac:dyDescent="0.25">
      <c r="A2708" s="141">
        <v>2707</v>
      </c>
      <c r="B2708" s="143" t="s">
        <v>2477</v>
      </c>
      <c r="C2708" s="143" t="s">
        <v>2478</v>
      </c>
      <c r="D2708" s="143" t="s">
        <v>119</v>
      </c>
      <c r="E2708" s="143" t="s">
        <v>148</v>
      </c>
      <c r="F2708" s="143" t="s">
        <v>71</v>
      </c>
      <c r="G2708" s="143" t="s">
        <v>5875</v>
      </c>
    </row>
    <row r="2709" spans="1:7" x14ac:dyDescent="0.25">
      <c r="A2709" s="141">
        <v>2708</v>
      </c>
      <c r="B2709" s="143" t="s">
        <v>7978</v>
      </c>
      <c r="C2709" s="143" t="s">
        <v>7979</v>
      </c>
      <c r="D2709" s="143" t="s">
        <v>91</v>
      </c>
      <c r="E2709" s="143" t="s">
        <v>786</v>
      </c>
      <c r="F2709" s="143" t="s">
        <v>71</v>
      </c>
      <c r="G2709" s="143" t="s">
        <v>11062</v>
      </c>
    </row>
    <row r="2710" spans="1:7" x14ac:dyDescent="0.25">
      <c r="A2710" s="141">
        <v>2709</v>
      </c>
      <c r="B2710" s="143" t="s">
        <v>7980</v>
      </c>
      <c r="C2710" s="143" t="s">
        <v>7981</v>
      </c>
      <c r="D2710" s="143" t="s">
        <v>103</v>
      </c>
      <c r="E2710" s="143" t="s">
        <v>662</v>
      </c>
      <c r="F2710" s="143" t="s">
        <v>71</v>
      </c>
      <c r="G2710" s="143" t="s">
        <v>11062</v>
      </c>
    </row>
    <row r="2711" spans="1:7" x14ac:dyDescent="0.25">
      <c r="A2711" s="141">
        <v>2710</v>
      </c>
      <c r="B2711" s="143" t="s">
        <v>2479</v>
      </c>
      <c r="C2711" s="143" t="s">
        <v>2480</v>
      </c>
      <c r="D2711" s="143" t="s">
        <v>74</v>
      </c>
      <c r="E2711" s="143" t="s">
        <v>331</v>
      </c>
      <c r="F2711" s="143" t="s">
        <v>71</v>
      </c>
      <c r="G2711" s="143" t="s">
        <v>5875</v>
      </c>
    </row>
    <row r="2712" spans="1:7" x14ac:dyDescent="0.25">
      <c r="A2712" s="141">
        <v>2711</v>
      </c>
      <c r="B2712" s="143" t="s">
        <v>7982</v>
      </c>
      <c r="C2712" s="143" t="s">
        <v>7983</v>
      </c>
      <c r="D2712" s="143" t="s">
        <v>91</v>
      </c>
      <c r="E2712" s="143" t="s">
        <v>135</v>
      </c>
      <c r="F2712" s="143" t="s">
        <v>71</v>
      </c>
      <c r="G2712" s="143" t="s">
        <v>11062</v>
      </c>
    </row>
    <row r="2713" spans="1:7" x14ac:dyDescent="0.25">
      <c r="A2713" s="141">
        <v>2712</v>
      </c>
      <c r="B2713" s="143" t="s">
        <v>7984</v>
      </c>
      <c r="C2713" s="143" t="s">
        <v>7985</v>
      </c>
      <c r="D2713" s="143" t="s">
        <v>119</v>
      </c>
      <c r="E2713" s="143" t="s">
        <v>371</v>
      </c>
      <c r="F2713" s="143" t="s">
        <v>71</v>
      </c>
      <c r="G2713" s="143" t="s">
        <v>11062</v>
      </c>
    </row>
    <row r="2714" spans="1:7" x14ac:dyDescent="0.25">
      <c r="A2714" s="141">
        <v>2713</v>
      </c>
      <c r="B2714" s="143" t="s">
        <v>7986</v>
      </c>
      <c r="C2714" s="143" t="s">
        <v>7987</v>
      </c>
      <c r="D2714" s="143" t="s">
        <v>103</v>
      </c>
      <c r="E2714" s="143" t="s">
        <v>294</v>
      </c>
      <c r="F2714" s="143" t="s">
        <v>71</v>
      </c>
      <c r="G2714" s="143" t="s">
        <v>11062</v>
      </c>
    </row>
    <row r="2715" spans="1:7" x14ac:dyDescent="0.25">
      <c r="A2715" s="141">
        <v>2714</v>
      </c>
      <c r="B2715" s="143" t="s">
        <v>2481</v>
      </c>
      <c r="C2715" s="143" t="s">
        <v>13854</v>
      </c>
      <c r="D2715" s="143" t="s">
        <v>91</v>
      </c>
      <c r="E2715" s="143" t="s">
        <v>181</v>
      </c>
      <c r="F2715" s="143" t="s">
        <v>71</v>
      </c>
      <c r="G2715" s="143" t="s">
        <v>5875</v>
      </c>
    </row>
    <row r="2716" spans="1:7" x14ac:dyDescent="0.25">
      <c r="A2716" s="141">
        <v>2715</v>
      </c>
      <c r="B2716" s="143" t="s">
        <v>2482</v>
      </c>
      <c r="C2716" s="143" t="s">
        <v>2483</v>
      </c>
      <c r="D2716" s="143" t="s">
        <v>91</v>
      </c>
      <c r="E2716" s="143" t="s">
        <v>181</v>
      </c>
      <c r="F2716" s="143" t="s">
        <v>71</v>
      </c>
      <c r="G2716" s="143" t="s">
        <v>5875</v>
      </c>
    </row>
    <row r="2717" spans="1:7" x14ac:dyDescent="0.25">
      <c r="A2717" s="141">
        <v>2716</v>
      </c>
      <c r="B2717" s="143" t="s">
        <v>2484</v>
      </c>
      <c r="C2717" s="143" t="s">
        <v>2485</v>
      </c>
      <c r="D2717" s="143" t="s">
        <v>103</v>
      </c>
      <c r="E2717" s="143" t="s">
        <v>2486</v>
      </c>
      <c r="F2717" s="143" t="s">
        <v>71</v>
      </c>
      <c r="G2717" s="143" t="s">
        <v>5875</v>
      </c>
    </row>
    <row r="2718" spans="1:7" x14ac:dyDescent="0.25">
      <c r="A2718" s="141">
        <v>2717</v>
      </c>
      <c r="B2718" s="143" t="s">
        <v>7988</v>
      </c>
      <c r="C2718" s="143" t="s">
        <v>7989</v>
      </c>
      <c r="D2718" s="143" t="s">
        <v>91</v>
      </c>
      <c r="E2718" s="143" t="s">
        <v>979</v>
      </c>
      <c r="F2718" s="143" t="s">
        <v>71</v>
      </c>
      <c r="G2718" s="143" t="s">
        <v>11062</v>
      </c>
    </row>
    <row r="2719" spans="1:7" x14ac:dyDescent="0.25">
      <c r="A2719" s="141">
        <v>2718</v>
      </c>
      <c r="B2719" s="143" t="s">
        <v>2487</v>
      </c>
      <c r="C2719" s="143" t="s">
        <v>2488</v>
      </c>
      <c r="D2719" s="143" t="s">
        <v>103</v>
      </c>
      <c r="E2719" s="143" t="s">
        <v>2489</v>
      </c>
      <c r="F2719" s="143" t="s">
        <v>71</v>
      </c>
      <c r="G2719" s="143" t="s">
        <v>5875</v>
      </c>
    </row>
    <row r="2720" spans="1:7" x14ac:dyDescent="0.25">
      <c r="A2720" s="141">
        <v>2719</v>
      </c>
      <c r="B2720" s="143" t="s">
        <v>7990</v>
      </c>
      <c r="C2720" s="143" t="s">
        <v>7991</v>
      </c>
      <c r="D2720" s="143" t="s">
        <v>78</v>
      </c>
      <c r="E2720" s="143" t="s">
        <v>569</v>
      </c>
      <c r="F2720" s="143" t="s">
        <v>71</v>
      </c>
      <c r="G2720" s="143" t="s">
        <v>11062</v>
      </c>
    </row>
    <row r="2721" spans="1:7" x14ac:dyDescent="0.25">
      <c r="A2721" s="141">
        <v>2720</v>
      </c>
      <c r="B2721" s="143" t="s">
        <v>7992</v>
      </c>
      <c r="C2721" s="143" t="s">
        <v>7993</v>
      </c>
      <c r="D2721" s="143" t="s">
        <v>69</v>
      </c>
      <c r="E2721" s="143" t="s">
        <v>477</v>
      </c>
      <c r="F2721" s="143" t="s">
        <v>71</v>
      </c>
      <c r="G2721" s="143" t="s">
        <v>11062</v>
      </c>
    </row>
    <row r="2722" spans="1:7" x14ac:dyDescent="0.25">
      <c r="A2722" s="141">
        <v>2721</v>
      </c>
      <c r="B2722" s="143" t="s">
        <v>2490</v>
      </c>
      <c r="C2722" s="143" t="s">
        <v>2491</v>
      </c>
      <c r="D2722" s="143" t="s">
        <v>91</v>
      </c>
      <c r="E2722" s="143" t="s">
        <v>139</v>
      </c>
      <c r="F2722" s="143" t="s">
        <v>71</v>
      </c>
      <c r="G2722" s="143" t="s">
        <v>5875</v>
      </c>
    </row>
    <row r="2723" spans="1:7" x14ac:dyDescent="0.25">
      <c r="A2723" s="141">
        <v>2722</v>
      </c>
      <c r="B2723" s="143" t="s">
        <v>7994</v>
      </c>
      <c r="C2723" s="143" t="s">
        <v>7995</v>
      </c>
      <c r="D2723" s="143" t="s">
        <v>74</v>
      </c>
      <c r="E2723" s="143" t="s">
        <v>87</v>
      </c>
      <c r="F2723" s="143" t="s">
        <v>71</v>
      </c>
      <c r="G2723" s="143" t="s">
        <v>11062</v>
      </c>
    </row>
    <row r="2724" spans="1:7" x14ac:dyDescent="0.25">
      <c r="A2724" s="141">
        <v>2723</v>
      </c>
      <c r="B2724" s="143" t="s">
        <v>7996</v>
      </c>
      <c r="C2724" s="143" t="s">
        <v>7997</v>
      </c>
      <c r="D2724" s="143" t="s">
        <v>74</v>
      </c>
      <c r="E2724" s="143" t="s">
        <v>301</v>
      </c>
      <c r="F2724" s="143" t="s">
        <v>71</v>
      </c>
      <c r="G2724" s="143" t="s">
        <v>11062</v>
      </c>
    </row>
    <row r="2725" spans="1:7" x14ac:dyDescent="0.25">
      <c r="A2725" s="141">
        <v>2724</v>
      </c>
      <c r="B2725" s="143" t="s">
        <v>7998</v>
      </c>
      <c r="C2725" s="143" t="s">
        <v>7999</v>
      </c>
      <c r="D2725" s="143" t="s">
        <v>91</v>
      </c>
      <c r="E2725" s="143" t="s">
        <v>955</v>
      </c>
      <c r="F2725" s="143" t="s">
        <v>71</v>
      </c>
      <c r="G2725" s="143" t="s">
        <v>11062</v>
      </c>
    </row>
    <row r="2726" spans="1:7" x14ac:dyDescent="0.25">
      <c r="A2726" s="141">
        <v>2725</v>
      </c>
      <c r="B2726" s="143" t="s">
        <v>2492</v>
      </c>
      <c r="C2726" s="143" t="s">
        <v>12750</v>
      </c>
      <c r="D2726" s="143" t="s">
        <v>91</v>
      </c>
      <c r="E2726" s="143" t="s">
        <v>270</v>
      </c>
      <c r="F2726" s="143" t="s">
        <v>533</v>
      </c>
      <c r="G2726" s="143" t="s">
        <v>5875</v>
      </c>
    </row>
    <row r="2727" spans="1:7" x14ac:dyDescent="0.25">
      <c r="A2727" s="141">
        <v>2726</v>
      </c>
      <c r="B2727" s="143" t="s">
        <v>8000</v>
      </c>
      <c r="C2727" s="143" t="s">
        <v>8001</v>
      </c>
      <c r="D2727" s="143" t="s">
        <v>91</v>
      </c>
      <c r="E2727" s="143" t="s">
        <v>903</v>
      </c>
      <c r="F2727" s="143" t="s">
        <v>71</v>
      </c>
      <c r="G2727" s="143" t="s">
        <v>11062</v>
      </c>
    </row>
    <row r="2728" spans="1:7" x14ac:dyDescent="0.25">
      <c r="A2728" s="141">
        <v>2727</v>
      </c>
      <c r="B2728" s="143" t="s">
        <v>8002</v>
      </c>
      <c r="C2728" s="143" t="s">
        <v>8003</v>
      </c>
      <c r="D2728" s="143" t="s">
        <v>78</v>
      </c>
      <c r="E2728" s="143" t="s">
        <v>599</v>
      </c>
      <c r="F2728" s="143" t="s">
        <v>71</v>
      </c>
      <c r="G2728" s="143" t="s">
        <v>11062</v>
      </c>
    </row>
    <row r="2729" spans="1:7" x14ac:dyDescent="0.25">
      <c r="A2729" s="141">
        <v>2728</v>
      </c>
      <c r="B2729" s="143" t="s">
        <v>8004</v>
      </c>
      <c r="C2729" s="143" t="s">
        <v>8005</v>
      </c>
      <c r="D2729" s="143" t="s">
        <v>91</v>
      </c>
      <c r="E2729" s="143" t="s">
        <v>903</v>
      </c>
      <c r="F2729" s="143" t="s">
        <v>71</v>
      </c>
      <c r="G2729" s="143" t="s">
        <v>11062</v>
      </c>
    </row>
    <row r="2730" spans="1:7" x14ac:dyDescent="0.25">
      <c r="A2730" s="141">
        <v>2729</v>
      </c>
      <c r="B2730" s="143" t="s">
        <v>2493</v>
      </c>
      <c r="C2730" s="143" t="s">
        <v>2494</v>
      </c>
      <c r="D2730" s="143" t="s">
        <v>103</v>
      </c>
      <c r="E2730" s="143" t="s">
        <v>1231</v>
      </c>
      <c r="F2730" s="143" t="s">
        <v>71</v>
      </c>
      <c r="G2730" s="143" t="s">
        <v>5875</v>
      </c>
    </row>
    <row r="2731" spans="1:7" x14ac:dyDescent="0.25">
      <c r="A2731" s="141">
        <v>2730</v>
      </c>
      <c r="B2731" s="143" t="s">
        <v>8006</v>
      </c>
      <c r="C2731" s="143" t="s">
        <v>8007</v>
      </c>
      <c r="D2731" s="143" t="s">
        <v>119</v>
      </c>
      <c r="E2731" s="143" t="s">
        <v>148</v>
      </c>
      <c r="F2731" s="143" t="s">
        <v>71</v>
      </c>
      <c r="G2731" s="143" t="s">
        <v>11062</v>
      </c>
    </row>
    <row r="2732" spans="1:7" x14ac:dyDescent="0.25">
      <c r="A2732" s="141">
        <v>2731</v>
      </c>
      <c r="B2732" s="143" t="s">
        <v>13855</v>
      </c>
      <c r="C2732" s="143" t="s">
        <v>13856</v>
      </c>
      <c r="D2732" s="143" t="s">
        <v>74</v>
      </c>
      <c r="E2732" s="143" t="s">
        <v>145</v>
      </c>
      <c r="F2732" s="143" t="s">
        <v>88</v>
      </c>
      <c r="G2732" s="143" t="s">
        <v>5875</v>
      </c>
    </row>
    <row r="2733" spans="1:7" x14ac:dyDescent="0.25">
      <c r="A2733" s="141">
        <v>2732</v>
      </c>
      <c r="B2733" s="143" t="s">
        <v>8008</v>
      </c>
      <c r="C2733" s="143" t="s">
        <v>8009</v>
      </c>
      <c r="D2733" s="143" t="s">
        <v>91</v>
      </c>
      <c r="E2733" s="143" t="s">
        <v>979</v>
      </c>
      <c r="F2733" s="143" t="s">
        <v>71</v>
      </c>
      <c r="G2733" s="143" t="s">
        <v>11062</v>
      </c>
    </row>
    <row r="2734" spans="1:7" x14ac:dyDescent="0.25">
      <c r="A2734" s="141">
        <v>2733</v>
      </c>
      <c r="B2734" s="143" t="s">
        <v>8010</v>
      </c>
      <c r="C2734" s="143" t="s">
        <v>8011</v>
      </c>
      <c r="D2734" s="143" t="s">
        <v>91</v>
      </c>
      <c r="E2734" s="143" t="s">
        <v>979</v>
      </c>
      <c r="F2734" s="143" t="s">
        <v>71</v>
      </c>
      <c r="G2734" s="143" t="s">
        <v>11062</v>
      </c>
    </row>
    <row r="2735" spans="1:7" x14ac:dyDescent="0.25">
      <c r="A2735" s="141">
        <v>2734</v>
      </c>
      <c r="B2735" s="143" t="s">
        <v>8012</v>
      </c>
      <c r="C2735" s="143" t="s">
        <v>8013</v>
      </c>
      <c r="D2735" s="143" t="s">
        <v>91</v>
      </c>
      <c r="E2735" s="143" t="s">
        <v>903</v>
      </c>
      <c r="F2735" s="143" t="s">
        <v>71</v>
      </c>
      <c r="G2735" s="143" t="s">
        <v>11062</v>
      </c>
    </row>
    <row r="2736" spans="1:7" x14ac:dyDescent="0.25">
      <c r="A2736" s="141">
        <v>2735</v>
      </c>
      <c r="B2736" s="143" t="s">
        <v>8014</v>
      </c>
      <c r="C2736" s="143" t="s">
        <v>8015</v>
      </c>
      <c r="D2736" s="143" t="s">
        <v>91</v>
      </c>
      <c r="E2736" s="143" t="s">
        <v>212</v>
      </c>
      <c r="F2736" s="143" t="s">
        <v>71</v>
      </c>
      <c r="G2736" s="143" t="s">
        <v>11062</v>
      </c>
    </row>
    <row r="2737" spans="1:7" x14ac:dyDescent="0.25">
      <c r="A2737" s="141">
        <v>2736</v>
      </c>
      <c r="B2737" s="143" t="s">
        <v>2495</v>
      </c>
      <c r="C2737" s="143" t="s">
        <v>2496</v>
      </c>
      <c r="D2737" s="143" t="s">
        <v>91</v>
      </c>
      <c r="E2737" s="143" t="s">
        <v>135</v>
      </c>
      <c r="F2737" s="143" t="s">
        <v>71</v>
      </c>
      <c r="G2737" s="143" t="s">
        <v>5875</v>
      </c>
    </row>
    <row r="2738" spans="1:7" x14ac:dyDescent="0.25">
      <c r="A2738" s="141">
        <v>2737</v>
      </c>
      <c r="B2738" s="143" t="s">
        <v>8016</v>
      </c>
      <c r="C2738" s="143" t="s">
        <v>8017</v>
      </c>
      <c r="D2738" s="143" t="s">
        <v>95</v>
      </c>
      <c r="E2738" s="143" t="s">
        <v>702</v>
      </c>
      <c r="F2738" s="143" t="s">
        <v>71</v>
      </c>
      <c r="G2738" s="143" t="s">
        <v>11062</v>
      </c>
    </row>
    <row r="2739" spans="1:7" x14ac:dyDescent="0.25">
      <c r="A2739" s="141">
        <v>2738</v>
      </c>
      <c r="B2739" s="143" t="s">
        <v>2497</v>
      </c>
      <c r="C2739" s="143" t="s">
        <v>12751</v>
      </c>
      <c r="D2739" s="143" t="s">
        <v>91</v>
      </c>
      <c r="E2739" s="143" t="s">
        <v>227</v>
      </c>
      <c r="F2739" s="143" t="s">
        <v>71</v>
      </c>
      <c r="G2739" s="143" t="s">
        <v>5875</v>
      </c>
    </row>
    <row r="2740" spans="1:7" x14ac:dyDescent="0.25">
      <c r="A2740" s="141">
        <v>2739</v>
      </c>
      <c r="B2740" s="143" t="s">
        <v>8018</v>
      </c>
      <c r="C2740" s="143" t="s">
        <v>8019</v>
      </c>
      <c r="D2740" s="143" t="s">
        <v>91</v>
      </c>
      <c r="E2740" s="143" t="s">
        <v>135</v>
      </c>
      <c r="F2740" s="143" t="s">
        <v>71</v>
      </c>
      <c r="G2740" s="143" t="s">
        <v>11062</v>
      </c>
    </row>
    <row r="2741" spans="1:7" x14ac:dyDescent="0.25">
      <c r="A2741" s="141">
        <v>2740</v>
      </c>
      <c r="B2741" s="143" t="s">
        <v>8020</v>
      </c>
      <c r="C2741" s="143" t="s">
        <v>8021</v>
      </c>
      <c r="D2741" s="143" t="s">
        <v>78</v>
      </c>
      <c r="E2741" s="143" t="s">
        <v>154</v>
      </c>
      <c r="F2741" s="143" t="s">
        <v>71</v>
      </c>
      <c r="G2741" s="143" t="s">
        <v>11062</v>
      </c>
    </row>
    <row r="2742" spans="1:7" x14ac:dyDescent="0.25">
      <c r="A2742" s="141">
        <v>2741</v>
      </c>
      <c r="B2742" s="143" t="s">
        <v>2498</v>
      </c>
      <c r="C2742" s="143" t="s">
        <v>2499</v>
      </c>
      <c r="D2742" s="143" t="s">
        <v>91</v>
      </c>
      <c r="E2742" s="143" t="s">
        <v>1250</v>
      </c>
      <c r="F2742" s="143" t="s">
        <v>71</v>
      </c>
      <c r="G2742" s="143" t="s">
        <v>5875</v>
      </c>
    </row>
    <row r="2743" spans="1:7" x14ac:dyDescent="0.25">
      <c r="A2743" s="141">
        <v>2742</v>
      </c>
      <c r="B2743" s="143" t="s">
        <v>2500</v>
      </c>
      <c r="C2743" s="143" t="s">
        <v>2501</v>
      </c>
      <c r="D2743" s="143" t="s">
        <v>91</v>
      </c>
      <c r="E2743" s="143" t="s">
        <v>1250</v>
      </c>
      <c r="F2743" s="143" t="s">
        <v>71</v>
      </c>
      <c r="G2743" s="143" t="s">
        <v>5875</v>
      </c>
    </row>
    <row r="2744" spans="1:7" x14ac:dyDescent="0.25">
      <c r="A2744" s="141">
        <v>2743</v>
      </c>
      <c r="B2744" s="143" t="s">
        <v>8022</v>
      </c>
      <c r="C2744" s="143" t="s">
        <v>8023</v>
      </c>
      <c r="D2744" s="143" t="s">
        <v>78</v>
      </c>
      <c r="E2744" s="143" t="s">
        <v>113</v>
      </c>
      <c r="F2744" s="143" t="s">
        <v>71</v>
      </c>
      <c r="G2744" s="143" t="s">
        <v>11062</v>
      </c>
    </row>
    <row r="2745" spans="1:7" x14ac:dyDescent="0.25">
      <c r="A2745" s="141">
        <v>2744</v>
      </c>
      <c r="B2745" s="143" t="s">
        <v>2502</v>
      </c>
      <c r="C2745" s="143" t="s">
        <v>2503</v>
      </c>
      <c r="D2745" s="143" t="s">
        <v>78</v>
      </c>
      <c r="E2745" s="143" t="s">
        <v>2504</v>
      </c>
      <c r="F2745" s="143" t="s">
        <v>71</v>
      </c>
      <c r="G2745" s="143" t="s">
        <v>5875</v>
      </c>
    </row>
    <row r="2746" spans="1:7" x14ac:dyDescent="0.25">
      <c r="A2746" s="141">
        <v>2745</v>
      </c>
      <c r="B2746" s="143" t="s">
        <v>2505</v>
      </c>
      <c r="C2746" s="143" t="s">
        <v>2506</v>
      </c>
      <c r="D2746" s="143" t="s">
        <v>91</v>
      </c>
      <c r="E2746" s="143" t="s">
        <v>564</v>
      </c>
      <c r="F2746" s="143" t="s">
        <v>2507</v>
      </c>
      <c r="G2746" s="143" t="s">
        <v>5875</v>
      </c>
    </row>
    <row r="2747" spans="1:7" x14ac:dyDescent="0.25">
      <c r="A2747" s="141">
        <v>2746</v>
      </c>
      <c r="B2747" s="143" t="s">
        <v>8024</v>
      </c>
      <c r="C2747" s="143" t="s">
        <v>8025</v>
      </c>
      <c r="D2747" s="143" t="s">
        <v>95</v>
      </c>
      <c r="E2747" s="143" t="s">
        <v>1098</v>
      </c>
      <c r="F2747" s="143" t="s">
        <v>71</v>
      </c>
      <c r="G2747" s="143" t="s">
        <v>11062</v>
      </c>
    </row>
    <row r="2748" spans="1:7" x14ac:dyDescent="0.25">
      <c r="A2748" s="141">
        <v>2747</v>
      </c>
      <c r="B2748" s="143" t="s">
        <v>8026</v>
      </c>
      <c r="C2748" s="143" t="s">
        <v>8027</v>
      </c>
      <c r="D2748" s="143" t="s">
        <v>78</v>
      </c>
      <c r="E2748" s="143" t="s">
        <v>1802</v>
      </c>
      <c r="F2748" s="143" t="s">
        <v>71</v>
      </c>
      <c r="G2748" s="143" t="s">
        <v>11062</v>
      </c>
    </row>
    <row r="2749" spans="1:7" x14ac:dyDescent="0.25">
      <c r="A2749" s="141">
        <v>2748</v>
      </c>
      <c r="B2749" s="143" t="s">
        <v>11420</v>
      </c>
      <c r="C2749" s="143" t="s">
        <v>12752</v>
      </c>
      <c r="D2749" s="143" t="s">
        <v>74</v>
      </c>
      <c r="E2749" s="143" t="s">
        <v>87</v>
      </c>
      <c r="F2749" s="143" t="s">
        <v>71</v>
      </c>
      <c r="G2749" s="143" t="s">
        <v>11955</v>
      </c>
    </row>
    <row r="2750" spans="1:7" x14ac:dyDescent="0.25">
      <c r="A2750" s="141">
        <v>2749</v>
      </c>
      <c r="B2750" s="143" t="s">
        <v>2508</v>
      </c>
      <c r="C2750" s="143" t="s">
        <v>2509</v>
      </c>
      <c r="D2750" s="143" t="s">
        <v>188</v>
      </c>
      <c r="E2750" s="143" t="s">
        <v>202</v>
      </c>
      <c r="F2750" s="143" t="s">
        <v>71</v>
      </c>
      <c r="G2750" s="143" t="s">
        <v>5875</v>
      </c>
    </row>
    <row r="2751" spans="1:7" x14ac:dyDescent="0.25">
      <c r="A2751" s="141">
        <v>2750</v>
      </c>
      <c r="B2751" s="143" t="s">
        <v>8028</v>
      </c>
      <c r="C2751" s="143" t="s">
        <v>8029</v>
      </c>
      <c r="D2751" s="143" t="s">
        <v>95</v>
      </c>
      <c r="E2751" s="143" t="s">
        <v>540</v>
      </c>
      <c r="F2751" s="143" t="s">
        <v>142</v>
      </c>
      <c r="G2751" s="143" t="s">
        <v>11062</v>
      </c>
    </row>
    <row r="2752" spans="1:7" x14ac:dyDescent="0.25">
      <c r="A2752" s="141">
        <v>2751</v>
      </c>
      <c r="B2752" s="143" t="s">
        <v>11421</v>
      </c>
      <c r="C2752" s="143" t="s">
        <v>11422</v>
      </c>
      <c r="D2752" s="143" t="s">
        <v>119</v>
      </c>
      <c r="E2752" s="143" t="s">
        <v>371</v>
      </c>
      <c r="F2752" s="143" t="s">
        <v>71</v>
      </c>
      <c r="G2752" s="143" t="s">
        <v>11955</v>
      </c>
    </row>
    <row r="2753" spans="1:7" x14ac:dyDescent="0.25">
      <c r="A2753" s="141">
        <v>2752</v>
      </c>
      <c r="B2753" s="143" t="s">
        <v>12753</v>
      </c>
      <c r="C2753" s="143" t="s">
        <v>12754</v>
      </c>
      <c r="D2753" s="143" t="s">
        <v>91</v>
      </c>
      <c r="E2753" s="143" t="s">
        <v>181</v>
      </c>
      <c r="F2753" s="143" t="s">
        <v>71</v>
      </c>
      <c r="G2753" s="143" t="s">
        <v>5875</v>
      </c>
    </row>
    <row r="2754" spans="1:7" x14ac:dyDescent="0.25">
      <c r="A2754" s="141">
        <v>2753</v>
      </c>
      <c r="B2754" s="143" t="s">
        <v>8030</v>
      </c>
      <c r="C2754" s="143" t="s">
        <v>8031</v>
      </c>
      <c r="D2754" s="143" t="s">
        <v>95</v>
      </c>
      <c r="E2754" s="143" t="s">
        <v>540</v>
      </c>
      <c r="F2754" s="143" t="s">
        <v>71</v>
      </c>
      <c r="G2754" s="143" t="s">
        <v>11062</v>
      </c>
    </row>
    <row r="2755" spans="1:7" x14ac:dyDescent="0.25">
      <c r="A2755" s="141">
        <v>2754</v>
      </c>
      <c r="B2755" s="143" t="s">
        <v>2510</v>
      </c>
      <c r="C2755" s="143" t="s">
        <v>2511</v>
      </c>
      <c r="D2755" s="143" t="s">
        <v>95</v>
      </c>
      <c r="E2755" s="143" t="s">
        <v>281</v>
      </c>
      <c r="F2755" s="143" t="s">
        <v>71</v>
      </c>
      <c r="G2755" s="143" t="s">
        <v>5875</v>
      </c>
    </row>
    <row r="2756" spans="1:7" x14ac:dyDescent="0.25">
      <c r="A2756" s="141">
        <v>2755</v>
      </c>
      <c r="B2756" s="143" t="s">
        <v>2512</v>
      </c>
      <c r="C2756" s="143" t="s">
        <v>2513</v>
      </c>
      <c r="D2756" s="143" t="s">
        <v>91</v>
      </c>
      <c r="E2756" s="143" t="s">
        <v>308</v>
      </c>
      <c r="F2756" s="143" t="s">
        <v>71</v>
      </c>
      <c r="G2756" s="143" t="s">
        <v>5875</v>
      </c>
    </row>
    <row r="2757" spans="1:7" x14ac:dyDescent="0.25">
      <c r="A2757" s="141">
        <v>2756</v>
      </c>
      <c r="B2757" s="143" t="s">
        <v>8032</v>
      </c>
      <c r="C2757" s="143" t="s">
        <v>8033</v>
      </c>
      <c r="D2757" s="143" t="s">
        <v>103</v>
      </c>
      <c r="E2757" s="143" t="s">
        <v>3288</v>
      </c>
      <c r="F2757" s="143" t="s">
        <v>242</v>
      </c>
      <c r="G2757" s="143" t="s">
        <v>11062</v>
      </c>
    </row>
    <row r="2758" spans="1:7" x14ac:dyDescent="0.25">
      <c r="A2758" s="141">
        <v>2757</v>
      </c>
      <c r="B2758" s="143" t="s">
        <v>8034</v>
      </c>
      <c r="C2758" s="143" t="s">
        <v>8035</v>
      </c>
      <c r="D2758" s="143" t="s">
        <v>91</v>
      </c>
      <c r="E2758" s="143" t="s">
        <v>786</v>
      </c>
      <c r="F2758" s="143" t="s">
        <v>71</v>
      </c>
      <c r="G2758" s="143" t="s">
        <v>11062</v>
      </c>
    </row>
    <row r="2759" spans="1:7" x14ac:dyDescent="0.25">
      <c r="A2759" s="141">
        <v>2758</v>
      </c>
      <c r="B2759" s="143" t="s">
        <v>2514</v>
      </c>
      <c r="C2759" s="143" t="s">
        <v>2515</v>
      </c>
      <c r="D2759" s="143" t="s">
        <v>74</v>
      </c>
      <c r="E2759" s="143" t="s">
        <v>405</v>
      </c>
      <c r="F2759" s="143" t="s">
        <v>71</v>
      </c>
      <c r="G2759" s="143" t="s">
        <v>5875</v>
      </c>
    </row>
    <row r="2760" spans="1:7" x14ac:dyDescent="0.25">
      <c r="A2760" s="141">
        <v>2759</v>
      </c>
      <c r="B2760" s="143" t="s">
        <v>8036</v>
      </c>
      <c r="C2760" s="143" t="s">
        <v>8037</v>
      </c>
      <c r="D2760" s="143" t="s">
        <v>74</v>
      </c>
      <c r="E2760" s="143" t="s">
        <v>87</v>
      </c>
      <c r="F2760" s="143" t="s">
        <v>71</v>
      </c>
      <c r="G2760" s="143" t="s">
        <v>11062</v>
      </c>
    </row>
    <row r="2761" spans="1:7" x14ac:dyDescent="0.25">
      <c r="A2761" s="141">
        <v>2760</v>
      </c>
      <c r="B2761" s="143" t="s">
        <v>2516</v>
      </c>
      <c r="C2761" s="143" t="s">
        <v>2517</v>
      </c>
      <c r="D2761" s="143" t="s">
        <v>74</v>
      </c>
      <c r="E2761" s="143" t="s">
        <v>317</v>
      </c>
      <c r="F2761" s="143" t="s">
        <v>71</v>
      </c>
      <c r="G2761" s="143" t="s">
        <v>5875</v>
      </c>
    </row>
    <row r="2762" spans="1:7" x14ac:dyDescent="0.25">
      <c r="A2762" s="141">
        <v>2761</v>
      </c>
      <c r="B2762" s="143" t="s">
        <v>8038</v>
      </c>
      <c r="C2762" s="143" t="s">
        <v>8039</v>
      </c>
      <c r="D2762" s="143" t="s">
        <v>95</v>
      </c>
      <c r="E2762" s="143" t="s">
        <v>96</v>
      </c>
      <c r="F2762" s="143" t="s">
        <v>71</v>
      </c>
      <c r="G2762" s="143" t="s">
        <v>11062</v>
      </c>
    </row>
    <row r="2763" spans="1:7" x14ac:dyDescent="0.25">
      <c r="A2763" s="141">
        <v>2762</v>
      </c>
      <c r="B2763" s="143" t="s">
        <v>2518</v>
      </c>
      <c r="C2763" s="143" t="s">
        <v>2519</v>
      </c>
      <c r="D2763" s="143" t="s">
        <v>91</v>
      </c>
      <c r="E2763" s="143" t="s">
        <v>220</v>
      </c>
      <c r="F2763" s="143" t="s">
        <v>71</v>
      </c>
      <c r="G2763" s="143" t="s">
        <v>5875</v>
      </c>
    </row>
    <row r="2764" spans="1:7" x14ac:dyDescent="0.25">
      <c r="A2764" s="141">
        <v>2763</v>
      </c>
      <c r="B2764" s="143" t="s">
        <v>8040</v>
      </c>
      <c r="C2764" s="143" t="s">
        <v>8041</v>
      </c>
      <c r="D2764" s="143" t="s">
        <v>91</v>
      </c>
      <c r="E2764" s="143" t="s">
        <v>212</v>
      </c>
      <c r="F2764" s="143" t="s">
        <v>71</v>
      </c>
      <c r="G2764" s="143" t="s">
        <v>11062</v>
      </c>
    </row>
    <row r="2765" spans="1:7" x14ac:dyDescent="0.25">
      <c r="A2765" s="141">
        <v>2764</v>
      </c>
      <c r="B2765" s="143" t="s">
        <v>8042</v>
      </c>
      <c r="C2765" s="143" t="s">
        <v>8043</v>
      </c>
      <c r="D2765" s="143" t="s">
        <v>91</v>
      </c>
      <c r="E2765" s="143" t="s">
        <v>212</v>
      </c>
      <c r="F2765" s="143" t="s">
        <v>71</v>
      </c>
      <c r="G2765" s="143" t="s">
        <v>11062</v>
      </c>
    </row>
    <row r="2766" spans="1:7" x14ac:dyDescent="0.25">
      <c r="A2766" s="141">
        <v>2765</v>
      </c>
      <c r="B2766" s="143" t="s">
        <v>8044</v>
      </c>
      <c r="C2766" s="143" t="s">
        <v>8045</v>
      </c>
      <c r="D2766" s="143" t="s">
        <v>91</v>
      </c>
      <c r="E2766" s="143" t="s">
        <v>786</v>
      </c>
      <c r="F2766" s="143" t="s">
        <v>71</v>
      </c>
      <c r="G2766" s="143" t="s">
        <v>11062</v>
      </c>
    </row>
    <row r="2767" spans="1:7" x14ac:dyDescent="0.25">
      <c r="A2767" s="141">
        <v>2766</v>
      </c>
      <c r="B2767" s="143" t="s">
        <v>2520</v>
      </c>
      <c r="C2767" s="143" t="s">
        <v>2521</v>
      </c>
      <c r="D2767" s="143" t="s">
        <v>78</v>
      </c>
      <c r="E2767" s="143" t="s">
        <v>586</v>
      </c>
      <c r="F2767" s="143" t="s">
        <v>71</v>
      </c>
      <c r="G2767" s="143" t="s">
        <v>5875</v>
      </c>
    </row>
    <row r="2768" spans="1:7" x14ac:dyDescent="0.25">
      <c r="A2768" s="141">
        <v>2767</v>
      </c>
      <c r="B2768" s="143" t="s">
        <v>2522</v>
      </c>
      <c r="C2768" s="143" t="s">
        <v>2523</v>
      </c>
      <c r="D2768" s="143" t="s">
        <v>91</v>
      </c>
      <c r="E2768" s="143" t="s">
        <v>181</v>
      </c>
      <c r="F2768" s="143" t="s">
        <v>71</v>
      </c>
      <c r="G2768" s="143" t="s">
        <v>5875</v>
      </c>
    </row>
    <row r="2769" spans="1:7" x14ac:dyDescent="0.25">
      <c r="A2769" s="141">
        <v>2768</v>
      </c>
      <c r="B2769" s="143" t="s">
        <v>8046</v>
      </c>
      <c r="C2769" s="143" t="s">
        <v>8047</v>
      </c>
      <c r="D2769" s="143" t="s">
        <v>91</v>
      </c>
      <c r="E2769" s="143" t="s">
        <v>135</v>
      </c>
      <c r="F2769" s="143" t="s">
        <v>71</v>
      </c>
      <c r="G2769" s="143" t="s">
        <v>11062</v>
      </c>
    </row>
    <row r="2770" spans="1:7" x14ac:dyDescent="0.25">
      <c r="A2770" s="141">
        <v>2769</v>
      </c>
      <c r="B2770" s="143" t="s">
        <v>2524</v>
      </c>
      <c r="C2770" s="143" t="s">
        <v>2525</v>
      </c>
      <c r="D2770" s="143" t="s">
        <v>119</v>
      </c>
      <c r="E2770" s="143" t="s">
        <v>1630</v>
      </c>
      <c r="F2770" s="143" t="s">
        <v>71</v>
      </c>
      <c r="G2770" s="143" t="s">
        <v>5875</v>
      </c>
    </row>
    <row r="2771" spans="1:7" x14ac:dyDescent="0.25">
      <c r="A2771" s="141">
        <v>2770</v>
      </c>
      <c r="B2771" s="143" t="s">
        <v>12755</v>
      </c>
      <c r="C2771" s="143" t="s">
        <v>12756</v>
      </c>
      <c r="D2771" s="143" t="s">
        <v>78</v>
      </c>
      <c r="E2771" s="143" t="s">
        <v>113</v>
      </c>
      <c r="F2771" s="143" t="s">
        <v>142</v>
      </c>
      <c r="G2771" s="143" t="s">
        <v>11062</v>
      </c>
    </row>
    <row r="2772" spans="1:7" x14ac:dyDescent="0.25">
      <c r="A2772" s="141">
        <v>2771</v>
      </c>
      <c r="B2772" s="143" t="s">
        <v>8048</v>
      </c>
      <c r="C2772" s="143" t="s">
        <v>8049</v>
      </c>
      <c r="D2772" s="143" t="s">
        <v>119</v>
      </c>
      <c r="E2772" s="143" t="s">
        <v>371</v>
      </c>
      <c r="F2772" s="143" t="s">
        <v>71</v>
      </c>
      <c r="G2772" s="143" t="s">
        <v>11062</v>
      </c>
    </row>
    <row r="2773" spans="1:7" x14ac:dyDescent="0.25">
      <c r="A2773" s="141">
        <v>2772</v>
      </c>
      <c r="B2773" s="143" t="s">
        <v>2526</v>
      </c>
      <c r="C2773" s="143" t="s">
        <v>2527</v>
      </c>
      <c r="D2773" s="143" t="s">
        <v>74</v>
      </c>
      <c r="E2773" s="143" t="s">
        <v>87</v>
      </c>
      <c r="F2773" s="143" t="s">
        <v>71</v>
      </c>
      <c r="G2773" s="143" t="s">
        <v>5875</v>
      </c>
    </row>
    <row r="2774" spans="1:7" x14ac:dyDescent="0.25">
      <c r="A2774" s="141">
        <v>2773</v>
      </c>
      <c r="B2774" s="143" t="s">
        <v>11423</v>
      </c>
      <c r="C2774" s="143" t="s">
        <v>11424</v>
      </c>
      <c r="D2774" s="143" t="s">
        <v>119</v>
      </c>
      <c r="E2774" s="143" t="s">
        <v>1630</v>
      </c>
      <c r="F2774" s="143" t="s">
        <v>71</v>
      </c>
      <c r="G2774" s="143" t="s">
        <v>11955</v>
      </c>
    </row>
    <row r="2775" spans="1:7" x14ac:dyDescent="0.25">
      <c r="A2775" s="141">
        <v>2774</v>
      </c>
      <c r="B2775" s="143" t="s">
        <v>8050</v>
      </c>
      <c r="C2775" s="143" t="s">
        <v>8051</v>
      </c>
      <c r="D2775" s="143" t="s">
        <v>78</v>
      </c>
      <c r="E2775" s="143" t="s">
        <v>259</v>
      </c>
      <c r="F2775" s="143" t="s">
        <v>71</v>
      </c>
      <c r="G2775" s="143" t="s">
        <v>11062</v>
      </c>
    </row>
    <row r="2776" spans="1:7" x14ac:dyDescent="0.25">
      <c r="A2776" s="141">
        <v>2775</v>
      </c>
      <c r="B2776" s="143" t="s">
        <v>11425</v>
      </c>
      <c r="C2776" s="143" t="s">
        <v>11426</v>
      </c>
      <c r="D2776" s="143" t="s">
        <v>91</v>
      </c>
      <c r="E2776" s="143" t="s">
        <v>181</v>
      </c>
      <c r="F2776" s="143" t="s">
        <v>71</v>
      </c>
      <c r="G2776" s="143" t="s">
        <v>11955</v>
      </c>
    </row>
    <row r="2777" spans="1:7" x14ac:dyDescent="0.25">
      <c r="A2777" s="141">
        <v>2776</v>
      </c>
      <c r="B2777" s="143" t="s">
        <v>2528</v>
      </c>
      <c r="C2777" s="143" t="s">
        <v>2529</v>
      </c>
      <c r="D2777" s="143" t="s">
        <v>78</v>
      </c>
      <c r="E2777" s="143" t="s">
        <v>998</v>
      </c>
      <c r="F2777" s="143" t="s">
        <v>71</v>
      </c>
      <c r="G2777" s="143" t="s">
        <v>5875</v>
      </c>
    </row>
    <row r="2778" spans="1:7" x14ac:dyDescent="0.25">
      <c r="A2778" s="141">
        <v>2777</v>
      </c>
      <c r="B2778" s="143" t="s">
        <v>2530</v>
      </c>
      <c r="C2778" s="143" t="s">
        <v>2531</v>
      </c>
      <c r="D2778" s="143" t="s">
        <v>91</v>
      </c>
      <c r="E2778" s="143" t="s">
        <v>139</v>
      </c>
      <c r="F2778" s="143" t="s">
        <v>71</v>
      </c>
      <c r="G2778" s="143" t="s">
        <v>5875</v>
      </c>
    </row>
    <row r="2779" spans="1:7" x14ac:dyDescent="0.25">
      <c r="A2779" s="141">
        <v>2778</v>
      </c>
      <c r="B2779" s="143" t="s">
        <v>2532</v>
      </c>
      <c r="C2779" s="143" t="s">
        <v>2533</v>
      </c>
      <c r="D2779" s="143" t="s">
        <v>78</v>
      </c>
      <c r="E2779" s="143" t="s">
        <v>1220</v>
      </c>
      <c r="F2779" s="143" t="s">
        <v>71</v>
      </c>
      <c r="G2779" s="143" t="s">
        <v>5875</v>
      </c>
    </row>
    <row r="2780" spans="1:7" x14ac:dyDescent="0.25">
      <c r="A2780" s="141">
        <v>2779</v>
      </c>
      <c r="B2780" s="143" t="s">
        <v>8052</v>
      </c>
      <c r="C2780" s="143" t="s">
        <v>8053</v>
      </c>
      <c r="D2780" s="143" t="s">
        <v>78</v>
      </c>
      <c r="E2780" s="143" t="s">
        <v>922</v>
      </c>
      <c r="F2780" s="143" t="s">
        <v>71</v>
      </c>
      <c r="G2780" s="143" t="s">
        <v>11062</v>
      </c>
    </row>
    <row r="2781" spans="1:7" x14ac:dyDescent="0.25">
      <c r="A2781" s="141">
        <v>2780</v>
      </c>
      <c r="B2781" s="143" t="s">
        <v>2534</v>
      </c>
      <c r="C2781" s="143" t="s">
        <v>2535</v>
      </c>
      <c r="D2781" s="143" t="s">
        <v>91</v>
      </c>
      <c r="E2781" s="143" t="s">
        <v>139</v>
      </c>
      <c r="F2781" s="143" t="s">
        <v>71</v>
      </c>
      <c r="G2781" s="143" t="s">
        <v>5875</v>
      </c>
    </row>
    <row r="2782" spans="1:7" x14ac:dyDescent="0.25">
      <c r="A2782" s="141">
        <v>2781</v>
      </c>
      <c r="B2782" s="143" t="s">
        <v>8054</v>
      </c>
      <c r="C2782" s="143" t="s">
        <v>8055</v>
      </c>
      <c r="D2782" s="143" t="s">
        <v>91</v>
      </c>
      <c r="E2782" s="143" t="s">
        <v>979</v>
      </c>
      <c r="F2782" s="143" t="s">
        <v>71</v>
      </c>
      <c r="G2782" s="143" t="s">
        <v>11062</v>
      </c>
    </row>
    <row r="2783" spans="1:7" x14ac:dyDescent="0.25">
      <c r="A2783" s="141">
        <v>2782</v>
      </c>
      <c r="B2783" s="143" t="s">
        <v>33</v>
      </c>
      <c r="C2783" s="143" t="s">
        <v>2536</v>
      </c>
      <c r="D2783" s="143" t="s">
        <v>91</v>
      </c>
      <c r="E2783" s="143" t="s">
        <v>135</v>
      </c>
      <c r="F2783" s="143" t="s">
        <v>71</v>
      </c>
      <c r="G2783" s="143" t="s">
        <v>5875</v>
      </c>
    </row>
    <row r="2784" spans="1:7" x14ac:dyDescent="0.25">
      <c r="A2784" s="141">
        <v>2783</v>
      </c>
      <c r="B2784" s="143" t="s">
        <v>2537</v>
      </c>
      <c r="C2784" s="143" t="s">
        <v>2538</v>
      </c>
      <c r="D2784" s="143" t="s">
        <v>91</v>
      </c>
      <c r="E2784" s="143" t="s">
        <v>139</v>
      </c>
      <c r="F2784" s="143" t="s">
        <v>71</v>
      </c>
      <c r="G2784" s="143" t="s">
        <v>5875</v>
      </c>
    </row>
    <row r="2785" spans="1:7" x14ac:dyDescent="0.25">
      <c r="A2785" s="141">
        <v>2784</v>
      </c>
      <c r="B2785" s="143" t="s">
        <v>8056</v>
      </c>
      <c r="C2785" s="143" t="s">
        <v>8057</v>
      </c>
      <c r="D2785" s="143" t="s">
        <v>95</v>
      </c>
      <c r="E2785" s="143" t="s">
        <v>3531</v>
      </c>
      <c r="F2785" s="143" t="s">
        <v>1022</v>
      </c>
      <c r="G2785" s="143" t="s">
        <v>11062</v>
      </c>
    </row>
    <row r="2786" spans="1:7" x14ac:dyDescent="0.25">
      <c r="A2786" s="141">
        <v>2785</v>
      </c>
      <c r="B2786" s="143" t="s">
        <v>2539</v>
      </c>
      <c r="C2786" s="143" t="s">
        <v>2540</v>
      </c>
      <c r="D2786" s="143" t="s">
        <v>78</v>
      </c>
      <c r="E2786" s="143" t="s">
        <v>154</v>
      </c>
      <c r="F2786" s="143" t="s">
        <v>71</v>
      </c>
      <c r="G2786" s="143" t="s">
        <v>5875</v>
      </c>
    </row>
    <row r="2787" spans="1:7" x14ac:dyDescent="0.25">
      <c r="A2787" s="141">
        <v>2786</v>
      </c>
      <c r="B2787" s="143" t="s">
        <v>8058</v>
      </c>
      <c r="C2787" s="143" t="s">
        <v>8059</v>
      </c>
      <c r="D2787" s="143" t="s">
        <v>69</v>
      </c>
      <c r="E2787" s="143" t="s">
        <v>1141</v>
      </c>
      <c r="F2787" s="143" t="s">
        <v>71</v>
      </c>
      <c r="G2787" s="143" t="s">
        <v>11062</v>
      </c>
    </row>
    <row r="2788" spans="1:7" x14ac:dyDescent="0.25">
      <c r="A2788" s="141">
        <v>2787</v>
      </c>
      <c r="B2788" s="143" t="s">
        <v>8060</v>
      </c>
      <c r="C2788" s="143" t="s">
        <v>8061</v>
      </c>
      <c r="D2788" s="143" t="s">
        <v>69</v>
      </c>
      <c r="E2788" s="143" t="s">
        <v>3331</v>
      </c>
      <c r="F2788" s="143" t="s">
        <v>454</v>
      </c>
      <c r="G2788" s="143" t="s">
        <v>11062</v>
      </c>
    </row>
    <row r="2789" spans="1:7" x14ac:dyDescent="0.25">
      <c r="A2789" s="141">
        <v>2788</v>
      </c>
      <c r="B2789" s="143" t="s">
        <v>2541</v>
      </c>
      <c r="C2789" s="143" t="s">
        <v>2542</v>
      </c>
      <c r="D2789" s="143" t="s">
        <v>91</v>
      </c>
      <c r="E2789" s="143" t="s">
        <v>139</v>
      </c>
      <c r="F2789" s="143" t="s">
        <v>71</v>
      </c>
      <c r="G2789" s="143" t="s">
        <v>5875</v>
      </c>
    </row>
    <row r="2790" spans="1:7" x14ac:dyDescent="0.25">
      <c r="A2790" s="141">
        <v>2789</v>
      </c>
      <c r="B2790" s="143" t="s">
        <v>2543</v>
      </c>
      <c r="C2790" s="143" t="s">
        <v>2544</v>
      </c>
      <c r="D2790" s="143" t="s">
        <v>91</v>
      </c>
      <c r="E2790" s="143" t="s">
        <v>139</v>
      </c>
      <c r="F2790" s="143" t="s">
        <v>71</v>
      </c>
      <c r="G2790" s="143" t="s">
        <v>5875</v>
      </c>
    </row>
    <row r="2791" spans="1:7" x14ac:dyDescent="0.25">
      <c r="A2791" s="141">
        <v>2790</v>
      </c>
      <c r="B2791" s="143" t="s">
        <v>2545</v>
      </c>
      <c r="C2791" s="143" t="s">
        <v>2546</v>
      </c>
      <c r="D2791" s="143" t="s">
        <v>103</v>
      </c>
      <c r="E2791" s="143" t="s">
        <v>2486</v>
      </c>
      <c r="F2791" s="143" t="s">
        <v>457</v>
      </c>
      <c r="G2791" s="143" t="s">
        <v>5875</v>
      </c>
    </row>
    <row r="2792" spans="1:7" x14ac:dyDescent="0.25">
      <c r="A2792" s="141">
        <v>2791</v>
      </c>
      <c r="B2792" s="143" t="s">
        <v>8062</v>
      </c>
      <c r="C2792" s="143" t="s">
        <v>8063</v>
      </c>
      <c r="D2792" s="143" t="s">
        <v>119</v>
      </c>
      <c r="E2792" s="143" t="s">
        <v>4356</v>
      </c>
      <c r="F2792" s="143" t="s">
        <v>71</v>
      </c>
      <c r="G2792" s="143" t="s">
        <v>11062</v>
      </c>
    </row>
    <row r="2793" spans="1:7" x14ac:dyDescent="0.25">
      <c r="A2793" s="141">
        <v>2792</v>
      </c>
      <c r="B2793" s="143" t="s">
        <v>8064</v>
      </c>
      <c r="C2793" s="143" t="s">
        <v>8065</v>
      </c>
      <c r="D2793" s="143" t="s">
        <v>69</v>
      </c>
      <c r="E2793" s="143" t="s">
        <v>2042</v>
      </c>
      <c r="F2793" s="143" t="s">
        <v>71</v>
      </c>
      <c r="G2793" s="143" t="s">
        <v>11062</v>
      </c>
    </row>
    <row r="2794" spans="1:7" x14ac:dyDescent="0.25">
      <c r="A2794" s="141">
        <v>2793</v>
      </c>
      <c r="B2794" s="143" t="s">
        <v>2547</v>
      </c>
      <c r="C2794" s="143" t="s">
        <v>2548</v>
      </c>
      <c r="D2794" s="143" t="s">
        <v>91</v>
      </c>
      <c r="E2794" s="143" t="s">
        <v>644</v>
      </c>
      <c r="F2794" s="143" t="s">
        <v>71</v>
      </c>
      <c r="G2794" s="143" t="s">
        <v>5875</v>
      </c>
    </row>
    <row r="2795" spans="1:7" x14ac:dyDescent="0.25">
      <c r="A2795" s="141">
        <v>2794</v>
      </c>
      <c r="B2795" s="143" t="s">
        <v>2549</v>
      </c>
      <c r="C2795" s="143" t="s">
        <v>2550</v>
      </c>
      <c r="D2795" s="143" t="s">
        <v>91</v>
      </c>
      <c r="E2795" s="143" t="s">
        <v>139</v>
      </c>
      <c r="F2795" s="143" t="s">
        <v>71</v>
      </c>
      <c r="G2795" s="143" t="s">
        <v>5875</v>
      </c>
    </row>
    <row r="2796" spans="1:7" x14ac:dyDescent="0.25">
      <c r="A2796" s="141">
        <v>2795</v>
      </c>
      <c r="B2796" s="143" t="s">
        <v>2551</v>
      </c>
      <c r="C2796" s="143" t="s">
        <v>2552</v>
      </c>
      <c r="D2796" s="143" t="s">
        <v>74</v>
      </c>
      <c r="E2796" s="143" t="s">
        <v>390</v>
      </c>
      <c r="F2796" s="143" t="s">
        <v>71</v>
      </c>
      <c r="G2796" s="143" t="s">
        <v>5875</v>
      </c>
    </row>
    <row r="2797" spans="1:7" x14ac:dyDescent="0.25">
      <c r="A2797" s="141">
        <v>2796</v>
      </c>
      <c r="B2797" s="143" t="s">
        <v>11427</v>
      </c>
      <c r="C2797" s="143" t="s">
        <v>11428</v>
      </c>
      <c r="D2797" s="143" t="s">
        <v>74</v>
      </c>
      <c r="E2797" s="143" t="s">
        <v>390</v>
      </c>
      <c r="F2797" s="143" t="s">
        <v>71</v>
      </c>
      <c r="G2797" s="143" t="s">
        <v>11955</v>
      </c>
    </row>
    <row r="2798" spans="1:7" x14ac:dyDescent="0.25">
      <c r="A2798" s="141">
        <v>2797</v>
      </c>
      <c r="B2798" s="143" t="s">
        <v>2553</v>
      </c>
      <c r="C2798" s="143" t="s">
        <v>2554</v>
      </c>
      <c r="D2798" s="143" t="s">
        <v>74</v>
      </c>
      <c r="E2798" s="143" t="s">
        <v>1003</v>
      </c>
      <c r="F2798" s="143" t="s">
        <v>71</v>
      </c>
      <c r="G2798" s="143" t="s">
        <v>5875</v>
      </c>
    </row>
    <row r="2799" spans="1:7" x14ac:dyDescent="0.25">
      <c r="A2799" s="141">
        <v>2798</v>
      </c>
      <c r="B2799" s="143" t="s">
        <v>8066</v>
      </c>
      <c r="C2799" s="143" t="s">
        <v>8067</v>
      </c>
      <c r="D2799" s="143" t="s">
        <v>119</v>
      </c>
      <c r="E2799" s="143" t="s">
        <v>4356</v>
      </c>
      <c r="F2799" s="143" t="s">
        <v>71</v>
      </c>
      <c r="G2799" s="143" t="s">
        <v>11062</v>
      </c>
    </row>
    <row r="2800" spans="1:7" x14ac:dyDescent="0.25">
      <c r="A2800" s="141">
        <v>2799</v>
      </c>
      <c r="B2800" s="143" t="s">
        <v>2555</v>
      </c>
      <c r="C2800" s="143" t="s">
        <v>2556</v>
      </c>
      <c r="D2800" s="143" t="s">
        <v>119</v>
      </c>
      <c r="E2800" s="143" t="s">
        <v>2557</v>
      </c>
      <c r="F2800" s="143" t="s">
        <v>2059</v>
      </c>
      <c r="G2800" s="143" t="s">
        <v>5875</v>
      </c>
    </row>
    <row r="2801" spans="1:7" x14ac:dyDescent="0.25">
      <c r="A2801" s="141">
        <v>2800</v>
      </c>
      <c r="B2801" s="143" t="s">
        <v>8068</v>
      </c>
      <c r="C2801" s="143" t="s">
        <v>8069</v>
      </c>
      <c r="D2801" s="143" t="s">
        <v>69</v>
      </c>
      <c r="E2801" s="143" t="s">
        <v>321</v>
      </c>
      <c r="F2801" s="143" t="s">
        <v>71</v>
      </c>
      <c r="G2801" s="143" t="s">
        <v>11062</v>
      </c>
    </row>
    <row r="2802" spans="1:7" x14ac:dyDescent="0.25">
      <c r="A2802" s="141">
        <v>2801</v>
      </c>
      <c r="B2802" s="143" t="s">
        <v>2558</v>
      </c>
      <c r="C2802" s="143" t="s">
        <v>2559</v>
      </c>
      <c r="D2802" s="143" t="s">
        <v>119</v>
      </c>
      <c r="E2802" s="143" t="s">
        <v>1630</v>
      </c>
      <c r="F2802" s="143" t="s">
        <v>71</v>
      </c>
      <c r="G2802" s="143" t="s">
        <v>5875</v>
      </c>
    </row>
    <row r="2803" spans="1:7" x14ac:dyDescent="0.25">
      <c r="A2803" s="141">
        <v>2802</v>
      </c>
      <c r="B2803" s="143" t="s">
        <v>2560</v>
      </c>
      <c r="C2803" s="143" t="s">
        <v>2561</v>
      </c>
      <c r="D2803" s="143" t="s">
        <v>74</v>
      </c>
      <c r="E2803" s="143" t="s">
        <v>331</v>
      </c>
      <c r="F2803" s="143" t="s">
        <v>71</v>
      </c>
      <c r="G2803" s="143" t="s">
        <v>5875</v>
      </c>
    </row>
    <row r="2804" spans="1:7" x14ac:dyDescent="0.25">
      <c r="A2804" s="141">
        <v>2803</v>
      </c>
      <c r="B2804" s="143" t="s">
        <v>8070</v>
      </c>
      <c r="C2804" s="143" t="s">
        <v>8071</v>
      </c>
      <c r="D2804" s="143" t="s">
        <v>103</v>
      </c>
      <c r="E2804" s="143" t="s">
        <v>884</v>
      </c>
      <c r="F2804" s="143" t="s">
        <v>71</v>
      </c>
      <c r="G2804" s="143" t="s">
        <v>11062</v>
      </c>
    </row>
    <row r="2805" spans="1:7" x14ac:dyDescent="0.25">
      <c r="A2805" s="141">
        <v>2804</v>
      </c>
      <c r="B2805" s="143" t="s">
        <v>2562</v>
      </c>
      <c r="C2805" s="143" t="s">
        <v>2563</v>
      </c>
      <c r="D2805" s="143" t="s">
        <v>119</v>
      </c>
      <c r="E2805" s="143" t="s">
        <v>1344</v>
      </c>
      <c r="F2805" s="143" t="s">
        <v>71</v>
      </c>
      <c r="G2805" s="143" t="s">
        <v>5875</v>
      </c>
    </row>
    <row r="2806" spans="1:7" x14ac:dyDescent="0.25">
      <c r="A2806" s="141">
        <v>2805</v>
      </c>
      <c r="B2806" s="143" t="s">
        <v>2564</v>
      </c>
      <c r="C2806" s="143" t="s">
        <v>12757</v>
      </c>
      <c r="D2806" s="143" t="s">
        <v>103</v>
      </c>
      <c r="E2806" s="143" t="s">
        <v>1361</v>
      </c>
      <c r="F2806" s="143" t="s">
        <v>457</v>
      </c>
      <c r="G2806" s="143" t="s">
        <v>5875</v>
      </c>
    </row>
    <row r="2807" spans="1:7" x14ac:dyDescent="0.25">
      <c r="A2807" s="141">
        <v>2806</v>
      </c>
      <c r="B2807" s="143" t="s">
        <v>2565</v>
      </c>
      <c r="C2807" s="143" t="s">
        <v>2566</v>
      </c>
      <c r="D2807" s="143" t="s">
        <v>91</v>
      </c>
      <c r="E2807" s="143" t="s">
        <v>132</v>
      </c>
      <c r="F2807" s="143" t="s">
        <v>71</v>
      </c>
      <c r="G2807" s="143" t="s">
        <v>5875</v>
      </c>
    </row>
    <row r="2808" spans="1:7" x14ac:dyDescent="0.25">
      <c r="A2808" s="141">
        <v>2807</v>
      </c>
      <c r="B2808" s="143" t="s">
        <v>11429</v>
      </c>
      <c r="C2808" s="143" t="s">
        <v>11430</v>
      </c>
      <c r="D2808" s="143" t="s">
        <v>91</v>
      </c>
      <c r="E2808" s="143" t="s">
        <v>644</v>
      </c>
      <c r="F2808" s="143" t="s">
        <v>71</v>
      </c>
      <c r="G2808" s="143" t="s">
        <v>11955</v>
      </c>
    </row>
    <row r="2809" spans="1:7" x14ac:dyDescent="0.25">
      <c r="A2809" s="141">
        <v>2808</v>
      </c>
      <c r="B2809" s="143" t="s">
        <v>2567</v>
      </c>
      <c r="C2809" s="143" t="s">
        <v>2568</v>
      </c>
      <c r="D2809" s="143" t="s">
        <v>91</v>
      </c>
      <c r="E2809" s="143" t="s">
        <v>139</v>
      </c>
      <c r="F2809" s="143" t="s">
        <v>71</v>
      </c>
      <c r="G2809" s="143" t="s">
        <v>5875</v>
      </c>
    </row>
    <row r="2810" spans="1:7" x14ac:dyDescent="0.25">
      <c r="A2810" s="141">
        <v>2809</v>
      </c>
      <c r="B2810" s="143" t="s">
        <v>8072</v>
      </c>
      <c r="C2810" s="143" t="s">
        <v>8073</v>
      </c>
      <c r="D2810" s="143" t="s">
        <v>78</v>
      </c>
      <c r="E2810" s="143" t="s">
        <v>1062</v>
      </c>
      <c r="F2810" s="143" t="s">
        <v>142</v>
      </c>
      <c r="G2810" s="143" t="s">
        <v>11062</v>
      </c>
    </row>
    <row r="2811" spans="1:7" x14ac:dyDescent="0.25">
      <c r="A2811" s="141">
        <v>2810</v>
      </c>
      <c r="B2811" s="143" t="s">
        <v>2569</v>
      </c>
      <c r="C2811" s="143" t="s">
        <v>2570</v>
      </c>
      <c r="D2811" s="143" t="s">
        <v>91</v>
      </c>
      <c r="E2811" s="143" t="s">
        <v>135</v>
      </c>
      <c r="F2811" s="143" t="s">
        <v>71</v>
      </c>
      <c r="G2811" s="143" t="s">
        <v>5875</v>
      </c>
    </row>
    <row r="2812" spans="1:7" x14ac:dyDescent="0.25">
      <c r="A2812" s="141">
        <v>2811</v>
      </c>
      <c r="B2812" s="143" t="s">
        <v>8074</v>
      </c>
      <c r="C2812" s="143" t="s">
        <v>8075</v>
      </c>
      <c r="D2812" s="143" t="s">
        <v>69</v>
      </c>
      <c r="E2812" s="143" t="s">
        <v>1303</v>
      </c>
      <c r="F2812" s="143" t="s">
        <v>71</v>
      </c>
      <c r="G2812" s="143" t="s">
        <v>11062</v>
      </c>
    </row>
    <row r="2813" spans="1:7" x14ac:dyDescent="0.25">
      <c r="A2813" s="141">
        <v>2812</v>
      </c>
      <c r="B2813" s="143" t="s">
        <v>8076</v>
      </c>
      <c r="C2813" s="143" t="s">
        <v>8077</v>
      </c>
      <c r="D2813" s="143" t="s">
        <v>91</v>
      </c>
      <c r="E2813" s="143" t="s">
        <v>212</v>
      </c>
      <c r="F2813" s="143" t="s">
        <v>71</v>
      </c>
      <c r="G2813" s="143" t="s">
        <v>11062</v>
      </c>
    </row>
    <row r="2814" spans="1:7" x14ac:dyDescent="0.25">
      <c r="A2814" s="141">
        <v>2813</v>
      </c>
      <c r="B2814" s="143" t="s">
        <v>8078</v>
      </c>
      <c r="C2814" s="143" t="s">
        <v>8079</v>
      </c>
      <c r="D2814" s="143" t="s">
        <v>91</v>
      </c>
      <c r="E2814" s="143" t="s">
        <v>576</v>
      </c>
      <c r="F2814" s="143" t="s">
        <v>71</v>
      </c>
      <c r="G2814" s="143" t="s">
        <v>11062</v>
      </c>
    </row>
    <row r="2815" spans="1:7" x14ac:dyDescent="0.25">
      <c r="A2815" s="141">
        <v>2814</v>
      </c>
      <c r="B2815" s="143" t="s">
        <v>8080</v>
      </c>
      <c r="C2815" s="143" t="s">
        <v>8081</v>
      </c>
      <c r="D2815" s="143" t="s">
        <v>78</v>
      </c>
      <c r="E2815" s="143" t="s">
        <v>113</v>
      </c>
      <c r="F2815" s="143" t="s">
        <v>71</v>
      </c>
      <c r="G2815" s="143" t="s">
        <v>11062</v>
      </c>
    </row>
    <row r="2816" spans="1:7" x14ac:dyDescent="0.25">
      <c r="A2816" s="141">
        <v>2815</v>
      </c>
      <c r="B2816" s="143" t="s">
        <v>2571</v>
      </c>
      <c r="C2816" s="143" t="s">
        <v>2572</v>
      </c>
      <c r="D2816" s="143" t="s">
        <v>74</v>
      </c>
      <c r="E2816" s="143" t="s">
        <v>129</v>
      </c>
      <c r="F2816" s="143" t="s">
        <v>474</v>
      </c>
      <c r="G2816" s="143" t="s">
        <v>5875</v>
      </c>
    </row>
    <row r="2817" spans="1:7" x14ac:dyDescent="0.25">
      <c r="A2817" s="141">
        <v>2816</v>
      </c>
      <c r="B2817" s="143" t="s">
        <v>12758</v>
      </c>
      <c r="C2817" s="143" t="s">
        <v>12759</v>
      </c>
      <c r="D2817" s="143" t="s">
        <v>91</v>
      </c>
      <c r="E2817" s="143" t="s">
        <v>979</v>
      </c>
      <c r="F2817" s="143" t="s">
        <v>71</v>
      </c>
      <c r="G2817" s="143" t="s">
        <v>11955</v>
      </c>
    </row>
    <row r="2818" spans="1:7" x14ac:dyDescent="0.25">
      <c r="A2818" s="141">
        <v>2817</v>
      </c>
      <c r="B2818" s="143" t="s">
        <v>2573</v>
      </c>
      <c r="C2818" s="143" t="s">
        <v>2574</v>
      </c>
      <c r="D2818" s="143" t="s">
        <v>103</v>
      </c>
      <c r="E2818" s="143" t="s">
        <v>1378</v>
      </c>
      <c r="F2818" s="143" t="s">
        <v>71</v>
      </c>
      <c r="G2818" s="143" t="s">
        <v>5875</v>
      </c>
    </row>
    <row r="2819" spans="1:7" x14ac:dyDescent="0.25">
      <c r="A2819" s="141">
        <v>2818</v>
      </c>
      <c r="B2819" s="143" t="s">
        <v>2575</v>
      </c>
      <c r="C2819" s="143" t="s">
        <v>2576</v>
      </c>
      <c r="D2819" s="143" t="s">
        <v>188</v>
      </c>
      <c r="E2819" s="143" t="s">
        <v>202</v>
      </c>
      <c r="F2819" s="143" t="s">
        <v>142</v>
      </c>
      <c r="G2819" s="143" t="s">
        <v>5875</v>
      </c>
    </row>
    <row r="2820" spans="1:7" x14ac:dyDescent="0.25">
      <c r="A2820" s="141">
        <v>2819</v>
      </c>
      <c r="B2820" s="143" t="s">
        <v>2577</v>
      </c>
      <c r="C2820" s="143" t="s">
        <v>2578</v>
      </c>
      <c r="D2820" s="143" t="s">
        <v>74</v>
      </c>
      <c r="E2820" s="143" t="s">
        <v>390</v>
      </c>
      <c r="F2820" s="143" t="s">
        <v>71</v>
      </c>
      <c r="G2820" s="143" t="s">
        <v>5875</v>
      </c>
    </row>
    <row r="2821" spans="1:7" x14ac:dyDescent="0.25">
      <c r="A2821" s="141">
        <v>2820</v>
      </c>
      <c r="B2821" s="143" t="s">
        <v>12760</v>
      </c>
      <c r="C2821" s="143" t="s">
        <v>12761</v>
      </c>
      <c r="D2821" s="143" t="s">
        <v>74</v>
      </c>
      <c r="E2821" s="143" t="s">
        <v>390</v>
      </c>
      <c r="F2821" s="143" t="s">
        <v>71</v>
      </c>
      <c r="G2821" s="143" t="s">
        <v>11062</v>
      </c>
    </row>
    <row r="2822" spans="1:7" x14ac:dyDescent="0.25">
      <c r="A2822" s="141">
        <v>2821</v>
      </c>
      <c r="B2822" s="143" t="s">
        <v>8082</v>
      </c>
      <c r="C2822" s="143" t="s">
        <v>8083</v>
      </c>
      <c r="D2822" s="143" t="s">
        <v>119</v>
      </c>
      <c r="E2822" s="143" t="s">
        <v>1245</v>
      </c>
      <c r="F2822" s="143" t="s">
        <v>71</v>
      </c>
      <c r="G2822" s="143" t="s">
        <v>11062</v>
      </c>
    </row>
    <row r="2823" spans="1:7" x14ac:dyDescent="0.25">
      <c r="A2823" s="141">
        <v>2822</v>
      </c>
      <c r="B2823" s="143" t="s">
        <v>2579</v>
      </c>
      <c r="C2823" s="143" t="s">
        <v>2580</v>
      </c>
      <c r="D2823" s="143" t="s">
        <v>119</v>
      </c>
      <c r="E2823" s="143" t="s">
        <v>209</v>
      </c>
      <c r="F2823" s="143" t="s">
        <v>71</v>
      </c>
      <c r="G2823" s="143" t="s">
        <v>5875</v>
      </c>
    </row>
    <row r="2824" spans="1:7" x14ac:dyDescent="0.25">
      <c r="A2824" s="141">
        <v>2823</v>
      </c>
      <c r="B2824" s="143" t="s">
        <v>2581</v>
      </c>
      <c r="C2824" s="143" t="s">
        <v>2582</v>
      </c>
      <c r="D2824" s="143" t="s">
        <v>103</v>
      </c>
      <c r="E2824" s="143" t="s">
        <v>1538</v>
      </c>
      <c r="F2824" s="143" t="s">
        <v>71</v>
      </c>
      <c r="G2824" s="143" t="s">
        <v>5875</v>
      </c>
    </row>
    <row r="2825" spans="1:7" x14ac:dyDescent="0.25">
      <c r="A2825" s="141">
        <v>2824</v>
      </c>
      <c r="B2825" s="143" t="s">
        <v>2583</v>
      </c>
      <c r="C2825" s="143" t="s">
        <v>12762</v>
      </c>
      <c r="D2825" s="143" t="s">
        <v>74</v>
      </c>
      <c r="E2825" s="143" t="s">
        <v>317</v>
      </c>
      <c r="F2825" s="143" t="s">
        <v>71</v>
      </c>
      <c r="G2825" s="143" t="s">
        <v>5875</v>
      </c>
    </row>
    <row r="2826" spans="1:7" x14ac:dyDescent="0.25">
      <c r="A2826" s="141">
        <v>2825</v>
      </c>
      <c r="B2826" s="143" t="s">
        <v>8084</v>
      </c>
      <c r="C2826" s="143" t="s">
        <v>8085</v>
      </c>
      <c r="D2826" s="143" t="s">
        <v>103</v>
      </c>
      <c r="E2826" s="143" t="s">
        <v>525</v>
      </c>
      <c r="F2826" s="143" t="s">
        <v>71</v>
      </c>
      <c r="G2826" s="143" t="s">
        <v>11062</v>
      </c>
    </row>
    <row r="2827" spans="1:7" x14ac:dyDescent="0.25">
      <c r="A2827" s="141">
        <v>2826</v>
      </c>
      <c r="B2827" s="143" t="s">
        <v>2584</v>
      </c>
      <c r="C2827" s="143" t="s">
        <v>2585</v>
      </c>
      <c r="D2827" s="143" t="s">
        <v>103</v>
      </c>
      <c r="E2827" s="143" t="s">
        <v>2586</v>
      </c>
      <c r="F2827" s="143" t="s">
        <v>71</v>
      </c>
      <c r="G2827" s="143" t="s">
        <v>5875</v>
      </c>
    </row>
    <row r="2828" spans="1:7" x14ac:dyDescent="0.25">
      <c r="A2828" s="141">
        <v>2827</v>
      </c>
      <c r="B2828" s="143" t="s">
        <v>8086</v>
      </c>
      <c r="C2828" s="143" t="s">
        <v>8087</v>
      </c>
      <c r="D2828" s="143" t="s">
        <v>103</v>
      </c>
      <c r="E2828" s="143" t="s">
        <v>2621</v>
      </c>
      <c r="F2828" s="143" t="s">
        <v>142</v>
      </c>
      <c r="G2828" s="143" t="s">
        <v>11062</v>
      </c>
    </row>
    <row r="2829" spans="1:7" x14ac:dyDescent="0.25">
      <c r="A2829" s="141">
        <v>2828</v>
      </c>
      <c r="B2829" s="143" t="s">
        <v>8088</v>
      </c>
      <c r="C2829" s="143" t="s">
        <v>12763</v>
      </c>
      <c r="D2829" s="143" t="s">
        <v>69</v>
      </c>
      <c r="E2829" s="143" t="s">
        <v>402</v>
      </c>
      <c r="F2829" s="143" t="s">
        <v>71</v>
      </c>
      <c r="G2829" s="143" t="s">
        <v>11062</v>
      </c>
    </row>
    <row r="2830" spans="1:7" x14ac:dyDescent="0.25">
      <c r="A2830" s="141">
        <v>2829</v>
      </c>
      <c r="B2830" s="143" t="s">
        <v>8089</v>
      </c>
      <c r="C2830" s="143" t="s">
        <v>8090</v>
      </c>
      <c r="D2830" s="143" t="s">
        <v>95</v>
      </c>
      <c r="E2830" s="143" t="s">
        <v>96</v>
      </c>
      <c r="F2830" s="143" t="s">
        <v>142</v>
      </c>
      <c r="G2830" s="143" t="s">
        <v>11062</v>
      </c>
    </row>
    <row r="2831" spans="1:7" x14ac:dyDescent="0.25">
      <c r="A2831" s="141">
        <v>2830</v>
      </c>
      <c r="B2831" s="143" t="s">
        <v>8091</v>
      </c>
      <c r="C2831" s="143" t="s">
        <v>8092</v>
      </c>
      <c r="D2831" s="143" t="s">
        <v>78</v>
      </c>
      <c r="E2831" s="143" t="s">
        <v>657</v>
      </c>
      <c r="F2831" s="143" t="s">
        <v>71</v>
      </c>
      <c r="G2831" s="143" t="s">
        <v>11062</v>
      </c>
    </row>
    <row r="2832" spans="1:7" x14ac:dyDescent="0.25">
      <c r="A2832" s="141">
        <v>2831</v>
      </c>
      <c r="B2832" s="143" t="s">
        <v>8093</v>
      </c>
      <c r="C2832" s="143" t="s">
        <v>8094</v>
      </c>
      <c r="D2832" s="143" t="s">
        <v>119</v>
      </c>
      <c r="E2832" s="143" t="s">
        <v>1245</v>
      </c>
      <c r="F2832" s="143" t="s">
        <v>71</v>
      </c>
      <c r="G2832" s="143" t="s">
        <v>11062</v>
      </c>
    </row>
    <row r="2833" spans="1:7" x14ac:dyDescent="0.25">
      <c r="A2833" s="141">
        <v>2832</v>
      </c>
      <c r="B2833" s="143" t="s">
        <v>8095</v>
      </c>
      <c r="C2833" s="143" t="s">
        <v>8096</v>
      </c>
      <c r="D2833" s="143" t="s">
        <v>91</v>
      </c>
      <c r="E2833" s="143" t="s">
        <v>546</v>
      </c>
      <c r="F2833" s="143" t="s">
        <v>71</v>
      </c>
      <c r="G2833" s="143" t="s">
        <v>11062</v>
      </c>
    </row>
    <row r="2834" spans="1:7" x14ac:dyDescent="0.25">
      <c r="A2834" s="141">
        <v>2833</v>
      </c>
      <c r="B2834" s="143" t="s">
        <v>8097</v>
      </c>
      <c r="C2834" s="143" t="s">
        <v>8098</v>
      </c>
      <c r="D2834" s="143" t="s">
        <v>91</v>
      </c>
      <c r="E2834" s="143" t="s">
        <v>212</v>
      </c>
      <c r="F2834" s="143" t="s">
        <v>71</v>
      </c>
      <c r="G2834" s="143" t="s">
        <v>11062</v>
      </c>
    </row>
    <row r="2835" spans="1:7" x14ac:dyDescent="0.25">
      <c r="A2835" s="141">
        <v>2834</v>
      </c>
      <c r="B2835" s="143" t="s">
        <v>2587</v>
      </c>
      <c r="C2835" s="143" t="s">
        <v>2588</v>
      </c>
      <c r="D2835" s="143" t="s">
        <v>95</v>
      </c>
      <c r="E2835" s="143" t="s">
        <v>281</v>
      </c>
      <c r="F2835" s="143" t="s">
        <v>71</v>
      </c>
      <c r="G2835" s="143" t="s">
        <v>5875</v>
      </c>
    </row>
    <row r="2836" spans="1:7" x14ac:dyDescent="0.25">
      <c r="A2836" s="141">
        <v>2835</v>
      </c>
      <c r="B2836" s="143" t="s">
        <v>8099</v>
      </c>
      <c r="C2836" s="143" t="s">
        <v>8100</v>
      </c>
      <c r="D2836" s="143" t="s">
        <v>103</v>
      </c>
      <c r="E2836" s="143" t="s">
        <v>123</v>
      </c>
      <c r="F2836" s="143" t="s">
        <v>71</v>
      </c>
      <c r="G2836" s="143" t="s">
        <v>11062</v>
      </c>
    </row>
    <row r="2837" spans="1:7" x14ac:dyDescent="0.25">
      <c r="A2837" s="141">
        <v>2836</v>
      </c>
      <c r="B2837" s="143" t="s">
        <v>2589</v>
      </c>
      <c r="C2837" s="143" t="s">
        <v>2590</v>
      </c>
      <c r="D2837" s="143" t="s">
        <v>78</v>
      </c>
      <c r="E2837" s="143" t="s">
        <v>312</v>
      </c>
      <c r="F2837" s="143" t="s">
        <v>71</v>
      </c>
      <c r="G2837" s="143" t="s">
        <v>5875</v>
      </c>
    </row>
    <row r="2838" spans="1:7" x14ac:dyDescent="0.25">
      <c r="A2838" s="141">
        <v>2837</v>
      </c>
      <c r="B2838" s="143" t="s">
        <v>2591</v>
      </c>
      <c r="C2838" s="143" t="s">
        <v>2592</v>
      </c>
      <c r="D2838" s="143" t="s">
        <v>78</v>
      </c>
      <c r="E2838" s="143" t="s">
        <v>1062</v>
      </c>
      <c r="F2838" s="143" t="s">
        <v>71</v>
      </c>
      <c r="G2838" s="143" t="s">
        <v>5875</v>
      </c>
    </row>
    <row r="2839" spans="1:7" x14ac:dyDescent="0.25">
      <c r="A2839" s="141">
        <v>2838</v>
      </c>
      <c r="B2839" s="143" t="s">
        <v>8101</v>
      </c>
      <c r="C2839" s="143" t="s">
        <v>8102</v>
      </c>
      <c r="D2839" s="143" t="s">
        <v>78</v>
      </c>
      <c r="E2839" s="143" t="s">
        <v>199</v>
      </c>
      <c r="F2839" s="143" t="s">
        <v>71</v>
      </c>
      <c r="G2839" s="143" t="s">
        <v>11062</v>
      </c>
    </row>
    <row r="2840" spans="1:7" x14ac:dyDescent="0.25">
      <c r="A2840" s="141">
        <v>2839</v>
      </c>
      <c r="B2840" s="143" t="s">
        <v>2593</v>
      </c>
      <c r="C2840" s="143" t="s">
        <v>2594</v>
      </c>
      <c r="D2840" s="143" t="s">
        <v>95</v>
      </c>
      <c r="E2840" s="143" t="s">
        <v>684</v>
      </c>
      <c r="F2840" s="143" t="s">
        <v>71</v>
      </c>
      <c r="G2840" s="143" t="s">
        <v>5875</v>
      </c>
    </row>
    <row r="2841" spans="1:7" x14ac:dyDescent="0.25">
      <c r="A2841" s="141">
        <v>2840</v>
      </c>
      <c r="B2841" s="143" t="s">
        <v>2595</v>
      </c>
      <c r="C2841" s="143" t="s">
        <v>2596</v>
      </c>
      <c r="D2841" s="143" t="s">
        <v>74</v>
      </c>
      <c r="E2841" s="143" t="s">
        <v>87</v>
      </c>
      <c r="F2841" s="143" t="s">
        <v>71</v>
      </c>
      <c r="G2841" s="143" t="s">
        <v>5875</v>
      </c>
    </row>
    <row r="2842" spans="1:7" x14ac:dyDescent="0.25">
      <c r="A2842" s="141">
        <v>2841</v>
      </c>
      <c r="B2842" s="143" t="s">
        <v>2597</v>
      </c>
      <c r="C2842" s="143" t="s">
        <v>2598</v>
      </c>
      <c r="D2842" s="143" t="s">
        <v>91</v>
      </c>
      <c r="E2842" s="143" t="s">
        <v>139</v>
      </c>
      <c r="F2842" s="143" t="s">
        <v>71</v>
      </c>
      <c r="G2842" s="143" t="s">
        <v>5875</v>
      </c>
    </row>
    <row r="2843" spans="1:7" x14ac:dyDescent="0.25">
      <c r="A2843" s="141">
        <v>2842</v>
      </c>
      <c r="B2843" s="143" t="s">
        <v>2599</v>
      </c>
      <c r="C2843" s="143" t="s">
        <v>2600</v>
      </c>
      <c r="D2843" s="143" t="s">
        <v>91</v>
      </c>
      <c r="E2843" s="143" t="s">
        <v>139</v>
      </c>
      <c r="F2843" s="143" t="s">
        <v>71</v>
      </c>
      <c r="G2843" s="143" t="s">
        <v>5875</v>
      </c>
    </row>
    <row r="2844" spans="1:7" x14ac:dyDescent="0.25">
      <c r="A2844" s="141">
        <v>2843</v>
      </c>
      <c r="B2844" s="143" t="s">
        <v>11431</v>
      </c>
      <c r="C2844" s="143" t="s">
        <v>11432</v>
      </c>
      <c r="D2844" s="143" t="s">
        <v>95</v>
      </c>
      <c r="E2844" s="143" t="s">
        <v>96</v>
      </c>
      <c r="F2844" s="143" t="s">
        <v>142</v>
      </c>
      <c r="G2844" s="143" t="s">
        <v>11062</v>
      </c>
    </row>
    <row r="2845" spans="1:7" x14ac:dyDescent="0.25">
      <c r="A2845" s="141">
        <v>2844</v>
      </c>
      <c r="B2845" s="143" t="s">
        <v>8103</v>
      </c>
      <c r="C2845" s="143" t="s">
        <v>8104</v>
      </c>
      <c r="D2845" s="143" t="s">
        <v>78</v>
      </c>
      <c r="E2845" s="143" t="s">
        <v>154</v>
      </c>
      <c r="F2845" s="143" t="s">
        <v>71</v>
      </c>
      <c r="G2845" s="143" t="s">
        <v>11062</v>
      </c>
    </row>
    <row r="2846" spans="1:7" x14ac:dyDescent="0.25">
      <c r="A2846" s="141">
        <v>2845</v>
      </c>
      <c r="B2846" s="143" t="s">
        <v>12764</v>
      </c>
      <c r="C2846" s="143" t="s">
        <v>12765</v>
      </c>
      <c r="D2846" s="143" t="s">
        <v>91</v>
      </c>
      <c r="E2846" s="143" t="s">
        <v>900</v>
      </c>
      <c r="F2846" s="143" t="s">
        <v>71</v>
      </c>
      <c r="G2846" s="143" t="s">
        <v>5875</v>
      </c>
    </row>
    <row r="2847" spans="1:7" x14ac:dyDescent="0.25">
      <c r="A2847" s="141">
        <v>2846</v>
      </c>
      <c r="B2847" s="143" t="s">
        <v>2601</v>
      </c>
      <c r="C2847" s="143" t="s">
        <v>2602</v>
      </c>
      <c r="D2847" s="143" t="s">
        <v>69</v>
      </c>
      <c r="E2847" s="143" t="s">
        <v>2603</v>
      </c>
      <c r="F2847" s="143" t="s">
        <v>71</v>
      </c>
      <c r="G2847" s="143" t="s">
        <v>5875</v>
      </c>
    </row>
    <row r="2848" spans="1:7" x14ac:dyDescent="0.25">
      <c r="A2848" s="141">
        <v>2847</v>
      </c>
      <c r="B2848" s="143" t="s">
        <v>2604</v>
      </c>
      <c r="C2848" s="143" t="s">
        <v>2605</v>
      </c>
      <c r="D2848" s="143" t="s">
        <v>91</v>
      </c>
      <c r="E2848" s="143" t="s">
        <v>139</v>
      </c>
      <c r="F2848" s="143" t="s">
        <v>71</v>
      </c>
      <c r="G2848" s="143" t="s">
        <v>5875</v>
      </c>
    </row>
    <row r="2849" spans="1:7" x14ac:dyDescent="0.25">
      <c r="A2849" s="141">
        <v>2848</v>
      </c>
      <c r="B2849" s="143" t="s">
        <v>2606</v>
      </c>
      <c r="C2849" s="143" t="s">
        <v>2607</v>
      </c>
      <c r="D2849" s="143" t="s">
        <v>91</v>
      </c>
      <c r="E2849" s="143" t="s">
        <v>644</v>
      </c>
      <c r="F2849" s="143" t="s">
        <v>71</v>
      </c>
      <c r="G2849" s="143" t="s">
        <v>5875</v>
      </c>
    </row>
    <row r="2850" spans="1:7" x14ac:dyDescent="0.25">
      <c r="A2850" s="141">
        <v>2849</v>
      </c>
      <c r="B2850" s="143" t="s">
        <v>2608</v>
      </c>
      <c r="C2850" s="143" t="s">
        <v>12766</v>
      </c>
      <c r="D2850" s="143" t="s">
        <v>78</v>
      </c>
      <c r="E2850" s="143" t="s">
        <v>113</v>
      </c>
      <c r="F2850" s="143" t="s">
        <v>71</v>
      </c>
      <c r="G2850" s="143" t="s">
        <v>5875</v>
      </c>
    </row>
    <row r="2851" spans="1:7" x14ac:dyDescent="0.25">
      <c r="A2851" s="141">
        <v>2850</v>
      </c>
      <c r="B2851" s="143" t="s">
        <v>2609</v>
      </c>
      <c r="C2851" s="143" t="s">
        <v>2610</v>
      </c>
      <c r="D2851" s="143" t="s">
        <v>91</v>
      </c>
      <c r="E2851" s="143" t="s">
        <v>227</v>
      </c>
      <c r="F2851" s="143" t="s">
        <v>71</v>
      </c>
      <c r="G2851" s="143" t="s">
        <v>5875</v>
      </c>
    </row>
    <row r="2852" spans="1:7" x14ac:dyDescent="0.25">
      <c r="A2852" s="141">
        <v>2851</v>
      </c>
      <c r="B2852" s="143" t="s">
        <v>2611</v>
      </c>
      <c r="C2852" s="143" t="s">
        <v>2612</v>
      </c>
      <c r="D2852" s="143" t="s">
        <v>91</v>
      </c>
      <c r="E2852" s="143" t="s">
        <v>227</v>
      </c>
      <c r="F2852" s="143" t="s">
        <v>71</v>
      </c>
      <c r="G2852" s="143" t="s">
        <v>5875</v>
      </c>
    </row>
    <row r="2853" spans="1:7" x14ac:dyDescent="0.25">
      <c r="A2853" s="141">
        <v>2852</v>
      </c>
      <c r="B2853" s="143" t="s">
        <v>11433</v>
      </c>
      <c r="C2853" s="143" t="s">
        <v>12767</v>
      </c>
      <c r="D2853" s="143" t="s">
        <v>78</v>
      </c>
      <c r="E2853" s="143" t="s">
        <v>113</v>
      </c>
      <c r="F2853" s="143" t="s">
        <v>71</v>
      </c>
      <c r="G2853" s="143" t="s">
        <v>11955</v>
      </c>
    </row>
    <row r="2854" spans="1:7" x14ac:dyDescent="0.25">
      <c r="A2854" s="141">
        <v>2853</v>
      </c>
      <c r="B2854" s="143" t="s">
        <v>2613</v>
      </c>
      <c r="C2854" s="143" t="s">
        <v>2614</v>
      </c>
      <c r="D2854" s="143" t="s">
        <v>91</v>
      </c>
      <c r="E2854" s="143" t="s">
        <v>1250</v>
      </c>
      <c r="F2854" s="143" t="s">
        <v>71</v>
      </c>
      <c r="G2854" s="143" t="s">
        <v>5875</v>
      </c>
    </row>
    <row r="2855" spans="1:7" x14ac:dyDescent="0.25">
      <c r="A2855" s="141">
        <v>2854</v>
      </c>
      <c r="B2855" s="143" t="s">
        <v>2615</v>
      </c>
      <c r="C2855" s="143" t="s">
        <v>2616</v>
      </c>
      <c r="D2855" s="143" t="s">
        <v>78</v>
      </c>
      <c r="E2855" s="143" t="s">
        <v>1220</v>
      </c>
      <c r="F2855" s="143" t="s">
        <v>71</v>
      </c>
      <c r="G2855" s="143" t="s">
        <v>5875</v>
      </c>
    </row>
    <row r="2856" spans="1:7" x14ac:dyDescent="0.25">
      <c r="A2856" s="141">
        <v>2855</v>
      </c>
      <c r="B2856" s="143" t="s">
        <v>8105</v>
      </c>
      <c r="C2856" s="143" t="s">
        <v>8106</v>
      </c>
      <c r="D2856" s="143" t="s">
        <v>95</v>
      </c>
      <c r="E2856" s="143" t="s">
        <v>96</v>
      </c>
      <c r="F2856" s="143" t="s">
        <v>142</v>
      </c>
      <c r="G2856" s="143" t="s">
        <v>11062</v>
      </c>
    </row>
    <row r="2857" spans="1:7" x14ac:dyDescent="0.25">
      <c r="A2857" s="141">
        <v>2856</v>
      </c>
      <c r="B2857" s="143" t="s">
        <v>12768</v>
      </c>
      <c r="C2857" s="143" t="s">
        <v>12769</v>
      </c>
      <c r="D2857" s="143" t="s">
        <v>119</v>
      </c>
      <c r="E2857" s="143" t="s">
        <v>239</v>
      </c>
      <c r="F2857" s="143" t="s">
        <v>71</v>
      </c>
      <c r="G2857" s="143" t="s">
        <v>11062</v>
      </c>
    </row>
    <row r="2858" spans="1:7" x14ac:dyDescent="0.25">
      <c r="A2858" s="141">
        <v>2857</v>
      </c>
      <c r="B2858" s="143" t="s">
        <v>2617</v>
      </c>
      <c r="C2858" s="143" t="s">
        <v>2618</v>
      </c>
      <c r="D2858" s="143" t="s">
        <v>119</v>
      </c>
      <c r="E2858" s="143" t="s">
        <v>148</v>
      </c>
      <c r="F2858" s="143" t="s">
        <v>71</v>
      </c>
      <c r="G2858" s="143" t="s">
        <v>5875</v>
      </c>
    </row>
    <row r="2859" spans="1:7" x14ac:dyDescent="0.25">
      <c r="A2859" s="141">
        <v>2858</v>
      </c>
      <c r="B2859" s="143" t="s">
        <v>12770</v>
      </c>
      <c r="C2859" s="143" t="s">
        <v>12771</v>
      </c>
      <c r="D2859" s="143" t="s">
        <v>91</v>
      </c>
      <c r="E2859" s="143" t="s">
        <v>308</v>
      </c>
      <c r="F2859" s="143" t="s">
        <v>71</v>
      </c>
      <c r="G2859" s="143" t="s">
        <v>5875</v>
      </c>
    </row>
    <row r="2860" spans="1:7" x14ac:dyDescent="0.25">
      <c r="A2860" s="141">
        <v>2859</v>
      </c>
      <c r="B2860" s="143" t="s">
        <v>2619</v>
      </c>
      <c r="C2860" s="143" t="s">
        <v>2620</v>
      </c>
      <c r="D2860" s="143" t="s">
        <v>103</v>
      </c>
      <c r="E2860" s="143" t="s">
        <v>2621</v>
      </c>
      <c r="F2860" s="143" t="s">
        <v>71</v>
      </c>
      <c r="G2860" s="143" t="s">
        <v>5875</v>
      </c>
    </row>
    <row r="2861" spans="1:7" x14ac:dyDescent="0.25">
      <c r="A2861" s="141">
        <v>2860</v>
      </c>
      <c r="B2861" s="143" t="s">
        <v>8107</v>
      </c>
      <c r="C2861" s="143" t="s">
        <v>8108</v>
      </c>
      <c r="D2861" s="143" t="s">
        <v>69</v>
      </c>
      <c r="E2861" s="143" t="s">
        <v>70</v>
      </c>
      <c r="F2861" s="143" t="s">
        <v>71</v>
      </c>
      <c r="G2861" s="143" t="s">
        <v>11062</v>
      </c>
    </row>
    <row r="2862" spans="1:7" x14ac:dyDescent="0.25">
      <c r="A2862" s="141">
        <v>2861</v>
      </c>
      <c r="B2862" s="143" t="s">
        <v>2622</v>
      </c>
      <c r="C2862" s="143" t="s">
        <v>2623</v>
      </c>
      <c r="D2862" s="143" t="s">
        <v>69</v>
      </c>
      <c r="E2862" s="143" t="s">
        <v>321</v>
      </c>
      <c r="F2862" s="143" t="s">
        <v>71</v>
      </c>
      <c r="G2862" s="143" t="s">
        <v>5875</v>
      </c>
    </row>
    <row r="2863" spans="1:7" x14ac:dyDescent="0.25">
      <c r="A2863" s="141">
        <v>2862</v>
      </c>
      <c r="B2863" s="143" t="s">
        <v>11434</v>
      </c>
      <c r="C2863" s="143" t="s">
        <v>11435</v>
      </c>
      <c r="D2863" s="143" t="s">
        <v>119</v>
      </c>
      <c r="E2863" s="143" t="s">
        <v>1245</v>
      </c>
      <c r="F2863" s="143" t="s">
        <v>71</v>
      </c>
      <c r="G2863" s="143" t="s">
        <v>11955</v>
      </c>
    </row>
    <row r="2864" spans="1:7" x14ac:dyDescent="0.25">
      <c r="A2864" s="141">
        <v>2863</v>
      </c>
      <c r="B2864" s="143" t="s">
        <v>2624</v>
      </c>
      <c r="C2864" s="143" t="s">
        <v>2625</v>
      </c>
      <c r="D2864" s="143" t="s">
        <v>78</v>
      </c>
      <c r="E2864" s="143" t="s">
        <v>312</v>
      </c>
      <c r="F2864" s="143" t="s">
        <v>71</v>
      </c>
      <c r="G2864" s="143" t="s">
        <v>5875</v>
      </c>
    </row>
    <row r="2865" spans="1:7" x14ac:dyDescent="0.25">
      <c r="A2865" s="141">
        <v>2864</v>
      </c>
      <c r="B2865" s="143" t="s">
        <v>2626</v>
      </c>
      <c r="C2865" s="143" t="s">
        <v>2627</v>
      </c>
      <c r="D2865" s="143" t="s">
        <v>119</v>
      </c>
      <c r="E2865" s="143" t="s">
        <v>209</v>
      </c>
      <c r="F2865" s="143" t="s">
        <v>71</v>
      </c>
      <c r="G2865" s="143" t="s">
        <v>5875</v>
      </c>
    </row>
    <row r="2866" spans="1:7" x14ac:dyDescent="0.25">
      <c r="A2866" s="141">
        <v>2865</v>
      </c>
      <c r="B2866" s="143" t="s">
        <v>2628</v>
      </c>
      <c r="C2866" s="143" t="s">
        <v>2629</v>
      </c>
      <c r="D2866" s="143" t="s">
        <v>91</v>
      </c>
      <c r="E2866" s="143" t="s">
        <v>139</v>
      </c>
      <c r="F2866" s="143" t="s">
        <v>71</v>
      </c>
      <c r="G2866" s="143" t="s">
        <v>5875</v>
      </c>
    </row>
    <row r="2867" spans="1:7" x14ac:dyDescent="0.25">
      <c r="A2867" s="141">
        <v>2866</v>
      </c>
      <c r="B2867" s="143" t="s">
        <v>2630</v>
      </c>
      <c r="C2867" s="143" t="s">
        <v>12772</v>
      </c>
      <c r="D2867" s="143" t="s">
        <v>74</v>
      </c>
      <c r="E2867" s="143" t="s">
        <v>301</v>
      </c>
      <c r="F2867" s="143" t="s">
        <v>71</v>
      </c>
      <c r="G2867" s="143" t="s">
        <v>5875</v>
      </c>
    </row>
    <row r="2868" spans="1:7" x14ac:dyDescent="0.25">
      <c r="A2868" s="141">
        <v>2867</v>
      </c>
      <c r="B2868" s="143" t="s">
        <v>12773</v>
      </c>
      <c r="C2868" s="143" t="s">
        <v>12774</v>
      </c>
      <c r="D2868" s="143" t="s">
        <v>69</v>
      </c>
      <c r="E2868" s="143" t="s">
        <v>1303</v>
      </c>
      <c r="F2868" s="143" t="s">
        <v>142</v>
      </c>
      <c r="G2868" s="143" t="s">
        <v>11062</v>
      </c>
    </row>
    <row r="2869" spans="1:7" x14ac:dyDescent="0.25">
      <c r="A2869" s="141">
        <v>2868</v>
      </c>
      <c r="B2869" s="143" t="s">
        <v>8109</v>
      </c>
      <c r="C2869" s="143" t="s">
        <v>8110</v>
      </c>
      <c r="D2869" s="143" t="s">
        <v>78</v>
      </c>
      <c r="E2869" s="143" t="s">
        <v>4022</v>
      </c>
      <c r="F2869" s="143" t="s">
        <v>71</v>
      </c>
      <c r="G2869" s="143" t="s">
        <v>11062</v>
      </c>
    </row>
    <row r="2870" spans="1:7" x14ac:dyDescent="0.25">
      <c r="A2870" s="141">
        <v>2869</v>
      </c>
      <c r="B2870" s="143" t="s">
        <v>8111</v>
      </c>
      <c r="C2870" s="143" t="s">
        <v>8112</v>
      </c>
      <c r="D2870" s="143" t="s">
        <v>78</v>
      </c>
      <c r="E2870" s="143" t="s">
        <v>154</v>
      </c>
      <c r="F2870" s="143" t="s">
        <v>71</v>
      </c>
      <c r="G2870" s="143" t="s">
        <v>11062</v>
      </c>
    </row>
    <row r="2871" spans="1:7" x14ac:dyDescent="0.25">
      <c r="A2871" s="141">
        <v>2870</v>
      </c>
      <c r="B2871" s="143" t="s">
        <v>8113</v>
      </c>
      <c r="C2871" s="143" t="s">
        <v>8114</v>
      </c>
      <c r="D2871" s="143" t="s">
        <v>119</v>
      </c>
      <c r="E2871" s="143" t="s">
        <v>371</v>
      </c>
      <c r="F2871" s="143" t="s">
        <v>71</v>
      </c>
      <c r="G2871" s="143" t="s">
        <v>11062</v>
      </c>
    </row>
    <row r="2872" spans="1:7" x14ac:dyDescent="0.25">
      <c r="A2872" s="141">
        <v>2871</v>
      </c>
      <c r="B2872" s="143" t="s">
        <v>2631</v>
      </c>
      <c r="C2872" s="143" t="s">
        <v>2632</v>
      </c>
      <c r="D2872" s="143" t="s">
        <v>91</v>
      </c>
      <c r="E2872" s="143" t="s">
        <v>139</v>
      </c>
      <c r="F2872" s="143" t="s">
        <v>71</v>
      </c>
      <c r="G2872" s="143" t="s">
        <v>5875</v>
      </c>
    </row>
    <row r="2873" spans="1:7" x14ac:dyDescent="0.25">
      <c r="A2873" s="141">
        <v>2872</v>
      </c>
      <c r="B2873" s="143" t="s">
        <v>8115</v>
      </c>
      <c r="C2873" s="143" t="s">
        <v>8116</v>
      </c>
      <c r="D2873" s="143" t="s">
        <v>78</v>
      </c>
      <c r="E2873" s="143" t="s">
        <v>470</v>
      </c>
      <c r="F2873" s="143" t="s">
        <v>71</v>
      </c>
      <c r="G2873" s="143" t="s">
        <v>11062</v>
      </c>
    </row>
    <row r="2874" spans="1:7" x14ac:dyDescent="0.25">
      <c r="A2874" s="141">
        <v>2873</v>
      </c>
      <c r="B2874" s="143" t="s">
        <v>2633</v>
      </c>
      <c r="C2874" s="143" t="s">
        <v>2634</v>
      </c>
      <c r="D2874" s="143" t="s">
        <v>119</v>
      </c>
      <c r="E2874" s="143" t="s">
        <v>869</v>
      </c>
      <c r="F2874" s="143" t="s">
        <v>71</v>
      </c>
      <c r="G2874" s="143" t="s">
        <v>5875</v>
      </c>
    </row>
    <row r="2875" spans="1:7" x14ac:dyDescent="0.25">
      <c r="A2875" s="141">
        <v>2874</v>
      </c>
      <c r="B2875" s="143" t="s">
        <v>2635</v>
      </c>
      <c r="C2875" s="143" t="s">
        <v>2636</v>
      </c>
      <c r="D2875" s="143" t="s">
        <v>91</v>
      </c>
      <c r="E2875" s="143" t="s">
        <v>262</v>
      </c>
      <c r="F2875" s="143" t="s">
        <v>71</v>
      </c>
      <c r="G2875" s="143" t="s">
        <v>5875</v>
      </c>
    </row>
    <row r="2876" spans="1:7" x14ac:dyDescent="0.25">
      <c r="A2876" s="141">
        <v>2875</v>
      </c>
      <c r="B2876" s="143" t="s">
        <v>8117</v>
      </c>
      <c r="C2876" s="143" t="s">
        <v>8118</v>
      </c>
      <c r="D2876" s="143" t="s">
        <v>69</v>
      </c>
      <c r="E2876" s="143" t="s">
        <v>5915</v>
      </c>
      <c r="F2876" s="143" t="s">
        <v>71</v>
      </c>
      <c r="G2876" s="143" t="s">
        <v>11062</v>
      </c>
    </row>
    <row r="2877" spans="1:7" x14ac:dyDescent="0.25">
      <c r="A2877" s="141">
        <v>2876</v>
      </c>
      <c r="B2877" s="143" t="s">
        <v>8119</v>
      </c>
      <c r="C2877" s="143" t="s">
        <v>8120</v>
      </c>
      <c r="D2877" s="143" t="s">
        <v>69</v>
      </c>
      <c r="E2877" s="143" t="s">
        <v>5915</v>
      </c>
      <c r="F2877" s="143" t="s">
        <v>71</v>
      </c>
      <c r="G2877" s="143" t="s">
        <v>11062</v>
      </c>
    </row>
    <row r="2878" spans="1:7" x14ac:dyDescent="0.25">
      <c r="A2878" s="141">
        <v>2877</v>
      </c>
      <c r="B2878" s="143" t="s">
        <v>2637</v>
      </c>
      <c r="C2878" s="143" t="s">
        <v>2638</v>
      </c>
      <c r="D2878" s="143" t="s">
        <v>103</v>
      </c>
      <c r="E2878" s="143" t="s">
        <v>980</v>
      </c>
      <c r="F2878" s="143" t="s">
        <v>71</v>
      </c>
      <c r="G2878" s="143" t="s">
        <v>5875</v>
      </c>
    </row>
    <row r="2879" spans="1:7" x14ac:dyDescent="0.25">
      <c r="A2879" s="141">
        <v>2878</v>
      </c>
      <c r="B2879" s="143" t="s">
        <v>2639</v>
      </c>
      <c r="C2879" s="143" t="s">
        <v>2640</v>
      </c>
      <c r="D2879" s="143" t="s">
        <v>91</v>
      </c>
      <c r="E2879" s="143" t="s">
        <v>644</v>
      </c>
      <c r="F2879" s="143" t="s">
        <v>71</v>
      </c>
      <c r="G2879" s="143" t="s">
        <v>5875</v>
      </c>
    </row>
    <row r="2880" spans="1:7" x14ac:dyDescent="0.25">
      <c r="A2880" s="141">
        <v>2879</v>
      </c>
      <c r="B2880" s="143" t="s">
        <v>8121</v>
      </c>
      <c r="C2880" s="143" t="s">
        <v>8122</v>
      </c>
      <c r="D2880" s="143" t="s">
        <v>91</v>
      </c>
      <c r="E2880" s="143" t="s">
        <v>786</v>
      </c>
      <c r="F2880" s="143" t="s">
        <v>71</v>
      </c>
      <c r="G2880" s="143" t="s">
        <v>11062</v>
      </c>
    </row>
    <row r="2881" spans="1:7" x14ac:dyDescent="0.25">
      <c r="A2881" s="141">
        <v>2880</v>
      </c>
      <c r="B2881" s="143" t="s">
        <v>8123</v>
      </c>
      <c r="C2881" s="143" t="s">
        <v>8124</v>
      </c>
      <c r="D2881" s="143" t="s">
        <v>69</v>
      </c>
      <c r="E2881" s="143" t="s">
        <v>1141</v>
      </c>
      <c r="F2881" s="143" t="s">
        <v>71</v>
      </c>
      <c r="G2881" s="143" t="s">
        <v>11062</v>
      </c>
    </row>
    <row r="2882" spans="1:7" x14ac:dyDescent="0.25">
      <c r="A2882" s="141">
        <v>2881</v>
      </c>
      <c r="B2882" s="143" t="s">
        <v>8125</v>
      </c>
      <c r="C2882" s="143" t="s">
        <v>8126</v>
      </c>
      <c r="D2882" s="143" t="s">
        <v>69</v>
      </c>
      <c r="E2882" s="143" t="s">
        <v>593</v>
      </c>
      <c r="F2882" s="143" t="s">
        <v>71</v>
      </c>
      <c r="G2882" s="143" t="s">
        <v>11062</v>
      </c>
    </row>
    <row r="2883" spans="1:7" x14ac:dyDescent="0.25">
      <c r="A2883" s="141">
        <v>2882</v>
      </c>
      <c r="B2883" s="143" t="s">
        <v>2641</v>
      </c>
      <c r="C2883" s="143" t="s">
        <v>2642</v>
      </c>
      <c r="D2883" s="143" t="s">
        <v>91</v>
      </c>
      <c r="E2883" s="143" t="s">
        <v>227</v>
      </c>
      <c r="F2883" s="143" t="s">
        <v>71</v>
      </c>
      <c r="G2883" s="143" t="s">
        <v>5875</v>
      </c>
    </row>
    <row r="2884" spans="1:7" x14ac:dyDescent="0.25">
      <c r="A2884" s="141">
        <v>2883</v>
      </c>
      <c r="B2884" s="143" t="s">
        <v>8127</v>
      </c>
      <c r="C2884" s="143" t="s">
        <v>8128</v>
      </c>
      <c r="D2884" s="143" t="s">
        <v>91</v>
      </c>
      <c r="E2884" s="143" t="s">
        <v>308</v>
      </c>
      <c r="F2884" s="143" t="s">
        <v>71</v>
      </c>
      <c r="G2884" s="143" t="s">
        <v>11062</v>
      </c>
    </row>
    <row r="2885" spans="1:7" x14ac:dyDescent="0.25">
      <c r="A2885" s="141">
        <v>2884</v>
      </c>
      <c r="B2885" s="143" t="s">
        <v>2643</v>
      </c>
      <c r="C2885" s="143" t="s">
        <v>2644</v>
      </c>
      <c r="D2885" s="143" t="s">
        <v>91</v>
      </c>
      <c r="E2885" s="143" t="s">
        <v>135</v>
      </c>
      <c r="F2885" s="143" t="s">
        <v>71</v>
      </c>
      <c r="G2885" s="143" t="s">
        <v>5875</v>
      </c>
    </row>
    <row r="2886" spans="1:7" x14ac:dyDescent="0.25">
      <c r="A2886" s="141">
        <v>2885</v>
      </c>
      <c r="B2886" s="143" t="s">
        <v>12775</v>
      </c>
      <c r="C2886" s="143" t="s">
        <v>12776</v>
      </c>
      <c r="D2886" s="143" t="s">
        <v>78</v>
      </c>
      <c r="E2886" s="143" t="s">
        <v>1062</v>
      </c>
      <c r="F2886" s="143" t="s">
        <v>142</v>
      </c>
      <c r="G2886" s="143" t="s">
        <v>11062</v>
      </c>
    </row>
    <row r="2887" spans="1:7" x14ac:dyDescent="0.25">
      <c r="A2887" s="141">
        <v>2886</v>
      </c>
      <c r="B2887" s="143" t="s">
        <v>8129</v>
      </c>
      <c r="C2887" s="143" t="s">
        <v>12777</v>
      </c>
      <c r="D2887" s="143" t="s">
        <v>78</v>
      </c>
      <c r="E2887" s="143" t="s">
        <v>1042</v>
      </c>
      <c r="F2887" s="143" t="s">
        <v>71</v>
      </c>
      <c r="G2887" s="143" t="s">
        <v>11062</v>
      </c>
    </row>
    <row r="2888" spans="1:7" x14ac:dyDescent="0.25">
      <c r="A2888" s="141">
        <v>2887</v>
      </c>
      <c r="B2888" s="143" t="s">
        <v>8130</v>
      </c>
      <c r="C2888" s="143" t="s">
        <v>8131</v>
      </c>
      <c r="D2888" s="143" t="s">
        <v>91</v>
      </c>
      <c r="E2888" s="143" t="s">
        <v>1035</v>
      </c>
      <c r="F2888" s="143" t="s">
        <v>71</v>
      </c>
      <c r="G2888" s="143" t="s">
        <v>11062</v>
      </c>
    </row>
    <row r="2889" spans="1:7" x14ac:dyDescent="0.25">
      <c r="A2889" s="141">
        <v>2888</v>
      </c>
      <c r="B2889" s="143" t="s">
        <v>11436</v>
      </c>
      <c r="C2889" s="143" t="s">
        <v>11437</v>
      </c>
      <c r="D2889" s="143" t="s">
        <v>188</v>
      </c>
      <c r="E2889" s="143" t="s">
        <v>189</v>
      </c>
      <c r="F2889" s="143" t="s">
        <v>71</v>
      </c>
      <c r="G2889" s="143" t="s">
        <v>11955</v>
      </c>
    </row>
    <row r="2890" spans="1:7" x14ac:dyDescent="0.25">
      <c r="A2890" s="141">
        <v>2889</v>
      </c>
      <c r="B2890" s="143" t="s">
        <v>2645</v>
      </c>
      <c r="C2890" s="143" t="s">
        <v>2646</v>
      </c>
      <c r="D2890" s="143" t="s">
        <v>91</v>
      </c>
      <c r="E2890" s="143" t="s">
        <v>139</v>
      </c>
      <c r="F2890" s="143" t="s">
        <v>71</v>
      </c>
      <c r="G2890" s="143" t="s">
        <v>5875</v>
      </c>
    </row>
    <row r="2891" spans="1:7" x14ac:dyDescent="0.25">
      <c r="A2891" s="141">
        <v>2890</v>
      </c>
      <c r="B2891" s="143" t="s">
        <v>2647</v>
      </c>
      <c r="C2891" s="143" t="s">
        <v>2648</v>
      </c>
      <c r="D2891" s="143" t="s">
        <v>91</v>
      </c>
      <c r="E2891" s="143" t="s">
        <v>220</v>
      </c>
      <c r="F2891" s="143" t="s">
        <v>71</v>
      </c>
      <c r="G2891" s="143" t="s">
        <v>5875</v>
      </c>
    </row>
    <row r="2892" spans="1:7" x14ac:dyDescent="0.25">
      <c r="A2892" s="141">
        <v>2891</v>
      </c>
      <c r="B2892" s="143" t="s">
        <v>8132</v>
      </c>
      <c r="C2892" s="143" t="s">
        <v>8133</v>
      </c>
      <c r="D2892" s="143" t="s">
        <v>119</v>
      </c>
      <c r="E2892" s="143" t="s">
        <v>148</v>
      </c>
      <c r="F2892" s="143" t="s">
        <v>71</v>
      </c>
      <c r="G2892" s="143" t="s">
        <v>11062</v>
      </c>
    </row>
    <row r="2893" spans="1:7" x14ac:dyDescent="0.25">
      <c r="A2893" s="141">
        <v>2892</v>
      </c>
      <c r="B2893" s="143" t="s">
        <v>2649</v>
      </c>
      <c r="C2893" s="143" t="s">
        <v>12778</v>
      </c>
      <c r="D2893" s="143" t="s">
        <v>91</v>
      </c>
      <c r="E2893" s="143" t="s">
        <v>227</v>
      </c>
      <c r="F2893" s="143" t="s">
        <v>71</v>
      </c>
      <c r="G2893" s="143" t="s">
        <v>5875</v>
      </c>
    </row>
    <row r="2894" spans="1:7" x14ac:dyDescent="0.25">
      <c r="A2894" s="141">
        <v>2893</v>
      </c>
      <c r="B2894" s="143" t="s">
        <v>2650</v>
      </c>
      <c r="C2894" s="143" t="s">
        <v>2651</v>
      </c>
      <c r="D2894" s="143" t="s">
        <v>78</v>
      </c>
      <c r="E2894" s="143" t="s">
        <v>82</v>
      </c>
      <c r="F2894" s="143" t="s">
        <v>71</v>
      </c>
      <c r="G2894" s="143" t="s">
        <v>5875</v>
      </c>
    </row>
    <row r="2895" spans="1:7" x14ac:dyDescent="0.25">
      <c r="A2895" s="141">
        <v>2894</v>
      </c>
      <c r="B2895" s="143" t="s">
        <v>2652</v>
      </c>
      <c r="C2895" s="143" t="s">
        <v>2653</v>
      </c>
      <c r="D2895" s="143" t="s">
        <v>103</v>
      </c>
      <c r="E2895" s="143" t="s">
        <v>2486</v>
      </c>
      <c r="F2895" s="143" t="s">
        <v>71</v>
      </c>
      <c r="G2895" s="143" t="s">
        <v>5875</v>
      </c>
    </row>
    <row r="2896" spans="1:7" x14ac:dyDescent="0.25">
      <c r="A2896" s="141">
        <v>2895</v>
      </c>
      <c r="B2896" s="143" t="s">
        <v>8134</v>
      </c>
      <c r="C2896" s="143" t="s">
        <v>8135</v>
      </c>
      <c r="D2896" s="143" t="s">
        <v>78</v>
      </c>
      <c r="E2896" s="143" t="s">
        <v>2065</v>
      </c>
      <c r="F2896" s="143" t="s">
        <v>71</v>
      </c>
      <c r="G2896" s="143" t="s">
        <v>11062</v>
      </c>
    </row>
    <row r="2897" spans="1:7" x14ac:dyDescent="0.25">
      <c r="A2897" s="141">
        <v>2896</v>
      </c>
      <c r="B2897" s="143" t="s">
        <v>8136</v>
      </c>
      <c r="C2897" s="143" t="s">
        <v>8137</v>
      </c>
      <c r="D2897" s="143" t="s">
        <v>69</v>
      </c>
      <c r="E2897" s="143" t="s">
        <v>126</v>
      </c>
      <c r="F2897" s="143" t="s">
        <v>71</v>
      </c>
      <c r="G2897" s="143" t="s">
        <v>11062</v>
      </c>
    </row>
    <row r="2898" spans="1:7" x14ac:dyDescent="0.25">
      <c r="A2898" s="141">
        <v>2897</v>
      </c>
      <c r="B2898" s="143" t="s">
        <v>2654</v>
      </c>
      <c r="C2898" s="143" t="s">
        <v>2655</v>
      </c>
      <c r="D2898" s="143" t="s">
        <v>119</v>
      </c>
      <c r="E2898" s="143" t="s">
        <v>209</v>
      </c>
      <c r="F2898" s="143" t="s">
        <v>71</v>
      </c>
      <c r="G2898" s="143" t="s">
        <v>5875</v>
      </c>
    </row>
    <row r="2899" spans="1:7" x14ac:dyDescent="0.25">
      <c r="A2899" s="141">
        <v>2898</v>
      </c>
      <c r="B2899" s="143" t="s">
        <v>2656</v>
      </c>
      <c r="C2899" s="143" t="s">
        <v>2657</v>
      </c>
      <c r="D2899" s="143" t="s">
        <v>74</v>
      </c>
      <c r="E2899" s="143" t="s">
        <v>397</v>
      </c>
      <c r="F2899" s="143" t="s">
        <v>71</v>
      </c>
      <c r="G2899" s="143" t="s">
        <v>5875</v>
      </c>
    </row>
    <row r="2900" spans="1:7" x14ac:dyDescent="0.25">
      <c r="A2900" s="141">
        <v>2899</v>
      </c>
      <c r="B2900" s="143" t="s">
        <v>8138</v>
      </c>
      <c r="C2900" s="143" t="s">
        <v>8139</v>
      </c>
      <c r="D2900" s="143" t="s">
        <v>69</v>
      </c>
      <c r="E2900" s="143" t="s">
        <v>70</v>
      </c>
      <c r="F2900" s="143" t="s">
        <v>71</v>
      </c>
      <c r="G2900" s="143" t="s">
        <v>11062</v>
      </c>
    </row>
    <row r="2901" spans="1:7" x14ac:dyDescent="0.25">
      <c r="A2901" s="141">
        <v>2900</v>
      </c>
      <c r="B2901" s="143" t="s">
        <v>8140</v>
      </c>
      <c r="C2901" s="143" t="s">
        <v>8141</v>
      </c>
      <c r="D2901" s="143" t="s">
        <v>78</v>
      </c>
      <c r="E2901" s="143" t="s">
        <v>154</v>
      </c>
      <c r="F2901" s="143" t="s">
        <v>71</v>
      </c>
      <c r="G2901" s="143" t="s">
        <v>11062</v>
      </c>
    </row>
    <row r="2902" spans="1:7" x14ac:dyDescent="0.25">
      <c r="A2902" s="141">
        <v>2901</v>
      </c>
      <c r="B2902" s="143" t="s">
        <v>8142</v>
      </c>
      <c r="C2902" s="143" t="s">
        <v>8143</v>
      </c>
      <c r="D2902" s="143" t="s">
        <v>74</v>
      </c>
      <c r="E2902" s="143" t="s">
        <v>390</v>
      </c>
      <c r="F2902" s="143" t="s">
        <v>71</v>
      </c>
      <c r="G2902" s="143" t="s">
        <v>11955</v>
      </c>
    </row>
    <row r="2903" spans="1:7" x14ac:dyDescent="0.25">
      <c r="A2903" s="141">
        <v>2902</v>
      </c>
      <c r="B2903" s="143" t="s">
        <v>8144</v>
      </c>
      <c r="C2903" s="143" t="s">
        <v>8145</v>
      </c>
      <c r="D2903" s="143" t="s">
        <v>91</v>
      </c>
      <c r="E2903" s="143" t="s">
        <v>979</v>
      </c>
      <c r="F2903" s="143" t="s">
        <v>71</v>
      </c>
      <c r="G2903" s="143" t="s">
        <v>11062</v>
      </c>
    </row>
    <row r="2904" spans="1:7" x14ac:dyDescent="0.25">
      <c r="A2904" s="141">
        <v>2903</v>
      </c>
      <c r="B2904" s="143" t="s">
        <v>2658</v>
      </c>
      <c r="C2904" s="143" t="s">
        <v>2659</v>
      </c>
      <c r="D2904" s="143" t="s">
        <v>78</v>
      </c>
      <c r="E2904" s="143" t="s">
        <v>2660</v>
      </c>
      <c r="F2904" s="143" t="s">
        <v>71</v>
      </c>
      <c r="G2904" s="143" t="s">
        <v>5875</v>
      </c>
    </row>
    <row r="2905" spans="1:7" x14ac:dyDescent="0.25">
      <c r="A2905" s="141">
        <v>2904</v>
      </c>
      <c r="B2905" s="143" t="s">
        <v>2661</v>
      </c>
      <c r="C2905" s="143" t="s">
        <v>2662</v>
      </c>
      <c r="D2905" s="143" t="s">
        <v>95</v>
      </c>
      <c r="E2905" s="143" t="s">
        <v>158</v>
      </c>
      <c r="F2905" s="143" t="s">
        <v>71</v>
      </c>
      <c r="G2905" s="143" t="s">
        <v>5875</v>
      </c>
    </row>
    <row r="2906" spans="1:7" x14ac:dyDescent="0.25">
      <c r="A2906" s="141">
        <v>2905</v>
      </c>
      <c r="B2906" s="143" t="s">
        <v>8146</v>
      </c>
      <c r="C2906" s="143" t="s">
        <v>8147</v>
      </c>
      <c r="D2906" s="143" t="s">
        <v>119</v>
      </c>
      <c r="E2906" s="143" t="s">
        <v>1630</v>
      </c>
      <c r="F2906" s="143" t="s">
        <v>71</v>
      </c>
      <c r="G2906" s="143" t="s">
        <v>11062</v>
      </c>
    </row>
    <row r="2907" spans="1:7" x14ac:dyDescent="0.25">
      <c r="A2907" s="141">
        <v>2906</v>
      </c>
      <c r="B2907" s="143" t="s">
        <v>8148</v>
      </c>
      <c r="C2907" s="143" t="s">
        <v>8149</v>
      </c>
      <c r="D2907" s="143" t="s">
        <v>91</v>
      </c>
      <c r="E2907" s="143" t="s">
        <v>979</v>
      </c>
      <c r="F2907" s="143" t="s">
        <v>71</v>
      </c>
      <c r="G2907" s="143" t="s">
        <v>11062</v>
      </c>
    </row>
    <row r="2908" spans="1:7" x14ac:dyDescent="0.25">
      <c r="A2908" s="141">
        <v>2907</v>
      </c>
      <c r="B2908" s="143" t="s">
        <v>8150</v>
      </c>
      <c r="C2908" s="143" t="s">
        <v>8151</v>
      </c>
      <c r="D2908" s="143" t="s">
        <v>78</v>
      </c>
      <c r="E2908" s="143" t="s">
        <v>284</v>
      </c>
      <c r="F2908" s="143" t="s">
        <v>71</v>
      </c>
      <c r="G2908" s="143" t="s">
        <v>11062</v>
      </c>
    </row>
    <row r="2909" spans="1:7" x14ac:dyDescent="0.25">
      <c r="A2909" s="141">
        <v>2908</v>
      </c>
      <c r="B2909" s="143" t="s">
        <v>2663</v>
      </c>
      <c r="C2909" s="143" t="s">
        <v>2664</v>
      </c>
      <c r="D2909" s="143" t="s">
        <v>74</v>
      </c>
      <c r="E2909" s="143" t="s">
        <v>2665</v>
      </c>
      <c r="F2909" s="143" t="s">
        <v>88</v>
      </c>
      <c r="G2909" s="143" t="s">
        <v>5875</v>
      </c>
    </row>
    <row r="2910" spans="1:7" x14ac:dyDescent="0.25">
      <c r="A2910" s="141">
        <v>2909</v>
      </c>
      <c r="B2910" s="143" t="s">
        <v>11438</v>
      </c>
      <c r="C2910" s="143" t="s">
        <v>12779</v>
      </c>
      <c r="D2910" s="143" t="s">
        <v>95</v>
      </c>
      <c r="E2910" s="143" t="s">
        <v>275</v>
      </c>
      <c r="F2910" s="143" t="s">
        <v>71</v>
      </c>
      <c r="G2910" s="143" t="s">
        <v>11955</v>
      </c>
    </row>
    <row r="2911" spans="1:7" x14ac:dyDescent="0.25">
      <c r="A2911" s="141">
        <v>2910</v>
      </c>
      <c r="B2911" s="143" t="s">
        <v>11439</v>
      </c>
      <c r="C2911" s="143" t="s">
        <v>11440</v>
      </c>
      <c r="D2911" s="143" t="s">
        <v>95</v>
      </c>
      <c r="E2911" s="143" t="s">
        <v>281</v>
      </c>
      <c r="F2911" s="143" t="s">
        <v>71</v>
      </c>
      <c r="G2911" s="143" t="s">
        <v>11955</v>
      </c>
    </row>
    <row r="2912" spans="1:7" x14ac:dyDescent="0.25">
      <c r="A2912" s="141">
        <v>2911</v>
      </c>
      <c r="B2912" s="143" t="s">
        <v>8152</v>
      </c>
      <c r="C2912" s="143" t="s">
        <v>8153</v>
      </c>
      <c r="D2912" s="143" t="s">
        <v>74</v>
      </c>
      <c r="E2912" s="143" t="s">
        <v>304</v>
      </c>
      <c r="F2912" s="143" t="s">
        <v>71</v>
      </c>
      <c r="G2912" s="143" t="s">
        <v>11062</v>
      </c>
    </row>
    <row r="2913" spans="1:7" x14ac:dyDescent="0.25">
      <c r="A2913" s="141">
        <v>2912</v>
      </c>
      <c r="B2913" s="143" t="s">
        <v>2666</v>
      </c>
      <c r="C2913" s="143" t="s">
        <v>2667</v>
      </c>
      <c r="D2913" s="143" t="s">
        <v>95</v>
      </c>
      <c r="E2913" s="143" t="s">
        <v>281</v>
      </c>
      <c r="F2913" s="143" t="s">
        <v>71</v>
      </c>
      <c r="G2913" s="143" t="s">
        <v>5875</v>
      </c>
    </row>
    <row r="2914" spans="1:7" x14ac:dyDescent="0.25">
      <c r="A2914" s="141">
        <v>2913</v>
      </c>
      <c r="B2914" s="143" t="s">
        <v>2668</v>
      </c>
      <c r="C2914" s="143" t="s">
        <v>2669</v>
      </c>
      <c r="D2914" s="143" t="s">
        <v>91</v>
      </c>
      <c r="E2914" s="143" t="s">
        <v>165</v>
      </c>
      <c r="F2914" s="143" t="s">
        <v>353</v>
      </c>
      <c r="G2914" s="143" t="s">
        <v>5875</v>
      </c>
    </row>
    <row r="2915" spans="1:7" x14ac:dyDescent="0.25">
      <c r="A2915" s="141">
        <v>2914</v>
      </c>
      <c r="B2915" s="143" t="s">
        <v>2670</v>
      </c>
      <c r="C2915" s="143" t="s">
        <v>2671</v>
      </c>
      <c r="D2915" s="143" t="s">
        <v>91</v>
      </c>
      <c r="E2915" s="143" t="s">
        <v>139</v>
      </c>
      <c r="F2915" s="143" t="s">
        <v>71</v>
      </c>
      <c r="G2915" s="143" t="s">
        <v>5875</v>
      </c>
    </row>
    <row r="2916" spans="1:7" x14ac:dyDescent="0.25">
      <c r="A2916" s="141">
        <v>2915</v>
      </c>
      <c r="B2916" s="143" t="s">
        <v>2672</v>
      </c>
      <c r="C2916" s="143" t="s">
        <v>2673</v>
      </c>
      <c r="D2916" s="143" t="s">
        <v>103</v>
      </c>
      <c r="E2916" s="143" t="s">
        <v>1378</v>
      </c>
      <c r="F2916" s="143" t="s">
        <v>71</v>
      </c>
      <c r="G2916" s="143" t="s">
        <v>5875</v>
      </c>
    </row>
    <row r="2917" spans="1:7" x14ac:dyDescent="0.25">
      <c r="A2917" s="141">
        <v>2916</v>
      </c>
      <c r="B2917" s="143" t="s">
        <v>2674</v>
      </c>
      <c r="C2917" s="143" t="s">
        <v>2675</v>
      </c>
      <c r="D2917" s="143" t="s">
        <v>91</v>
      </c>
      <c r="E2917" s="143" t="s">
        <v>181</v>
      </c>
      <c r="F2917" s="143" t="s">
        <v>71</v>
      </c>
      <c r="G2917" s="143" t="s">
        <v>5875</v>
      </c>
    </row>
    <row r="2918" spans="1:7" x14ac:dyDescent="0.25">
      <c r="A2918" s="141">
        <v>2917</v>
      </c>
      <c r="B2918" s="143" t="s">
        <v>2676</v>
      </c>
      <c r="C2918" s="143" t="s">
        <v>2677</v>
      </c>
      <c r="D2918" s="143" t="s">
        <v>91</v>
      </c>
      <c r="E2918" s="143" t="s">
        <v>139</v>
      </c>
      <c r="F2918" s="143" t="s">
        <v>71</v>
      </c>
      <c r="G2918" s="143" t="s">
        <v>5875</v>
      </c>
    </row>
    <row r="2919" spans="1:7" x14ac:dyDescent="0.25">
      <c r="A2919" s="141">
        <v>2918</v>
      </c>
      <c r="B2919" s="143" t="s">
        <v>2678</v>
      </c>
      <c r="C2919" s="143" t="s">
        <v>2679</v>
      </c>
      <c r="D2919" s="143" t="s">
        <v>91</v>
      </c>
      <c r="E2919" s="143" t="s">
        <v>181</v>
      </c>
      <c r="F2919" s="143" t="s">
        <v>71</v>
      </c>
      <c r="G2919" s="143" t="s">
        <v>5875</v>
      </c>
    </row>
    <row r="2920" spans="1:7" x14ac:dyDescent="0.25">
      <c r="A2920" s="141">
        <v>2919</v>
      </c>
      <c r="B2920" s="143" t="s">
        <v>12780</v>
      </c>
      <c r="C2920" s="143" t="s">
        <v>8154</v>
      </c>
      <c r="D2920" s="143" t="s">
        <v>95</v>
      </c>
      <c r="E2920" s="143" t="s">
        <v>96</v>
      </c>
      <c r="F2920" s="143" t="s">
        <v>88</v>
      </c>
      <c r="G2920" s="143" t="s">
        <v>11062</v>
      </c>
    </row>
    <row r="2921" spans="1:7" x14ac:dyDescent="0.25">
      <c r="A2921" s="141">
        <v>2920</v>
      </c>
      <c r="B2921" s="143" t="s">
        <v>2680</v>
      </c>
      <c r="C2921" s="143" t="s">
        <v>2681</v>
      </c>
      <c r="D2921" s="143" t="s">
        <v>91</v>
      </c>
      <c r="E2921" s="143" t="s">
        <v>139</v>
      </c>
      <c r="F2921" s="143" t="s">
        <v>71</v>
      </c>
      <c r="G2921" s="143" t="s">
        <v>5875</v>
      </c>
    </row>
    <row r="2922" spans="1:7" x14ac:dyDescent="0.25">
      <c r="A2922" s="141">
        <v>2921</v>
      </c>
      <c r="B2922" s="143" t="s">
        <v>8155</v>
      </c>
      <c r="C2922" s="143" t="s">
        <v>8156</v>
      </c>
      <c r="D2922" s="143" t="s">
        <v>119</v>
      </c>
      <c r="E2922" s="143" t="s">
        <v>1630</v>
      </c>
      <c r="F2922" s="143" t="s">
        <v>71</v>
      </c>
      <c r="G2922" s="143" t="s">
        <v>11062</v>
      </c>
    </row>
    <row r="2923" spans="1:7" x14ac:dyDescent="0.25">
      <c r="A2923" s="141">
        <v>2922</v>
      </c>
      <c r="B2923" s="143" t="s">
        <v>2682</v>
      </c>
      <c r="C2923" s="143" t="s">
        <v>2683</v>
      </c>
      <c r="D2923" s="143" t="s">
        <v>91</v>
      </c>
      <c r="E2923" s="143" t="s">
        <v>139</v>
      </c>
      <c r="F2923" s="143" t="s">
        <v>71</v>
      </c>
      <c r="G2923" s="143" t="s">
        <v>5875</v>
      </c>
    </row>
    <row r="2924" spans="1:7" x14ac:dyDescent="0.25">
      <c r="A2924" s="141">
        <v>2923</v>
      </c>
      <c r="B2924" s="143" t="s">
        <v>2684</v>
      </c>
      <c r="C2924" s="143" t="s">
        <v>2685</v>
      </c>
      <c r="D2924" s="143" t="s">
        <v>78</v>
      </c>
      <c r="E2924" s="143" t="s">
        <v>657</v>
      </c>
      <c r="F2924" s="143" t="s">
        <v>71</v>
      </c>
      <c r="G2924" s="143" t="s">
        <v>5875</v>
      </c>
    </row>
    <row r="2925" spans="1:7" x14ac:dyDescent="0.25">
      <c r="A2925" s="141">
        <v>2924</v>
      </c>
      <c r="B2925" s="143" t="s">
        <v>8157</v>
      </c>
      <c r="C2925" s="143" t="s">
        <v>12781</v>
      </c>
      <c r="D2925" s="143" t="s">
        <v>91</v>
      </c>
      <c r="E2925" s="143" t="s">
        <v>92</v>
      </c>
      <c r="F2925" s="143" t="s">
        <v>71</v>
      </c>
      <c r="G2925" s="143" t="s">
        <v>11062</v>
      </c>
    </row>
    <row r="2926" spans="1:7" x14ac:dyDescent="0.25">
      <c r="A2926" s="141">
        <v>2925</v>
      </c>
      <c r="B2926" s="143" t="s">
        <v>8158</v>
      </c>
      <c r="C2926" s="143" t="s">
        <v>8159</v>
      </c>
      <c r="D2926" s="143" t="s">
        <v>78</v>
      </c>
      <c r="E2926" s="143" t="s">
        <v>470</v>
      </c>
      <c r="F2926" s="143" t="s">
        <v>71</v>
      </c>
      <c r="G2926" s="143" t="s">
        <v>11062</v>
      </c>
    </row>
    <row r="2927" spans="1:7" x14ac:dyDescent="0.25">
      <c r="A2927" s="141">
        <v>2926</v>
      </c>
      <c r="B2927" s="143" t="s">
        <v>2686</v>
      </c>
      <c r="C2927" s="143" t="s">
        <v>12782</v>
      </c>
      <c r="D2927" s="143" t="s">
        <v>91</v>
      </c>
      <c r="E2927" s="143" t="s">
        <v>393</v>
      </c>
      <c r="F2927" s="143" t="s">
        <v>71</v>
      </c>
      <c r="G2927" s="143" t="s">
        <v>5875</v>
      </c>
    </row>
    <row r="2928" spans="1:7" x14ac:dyDescent="0.25">
      <c r="A2928" s="141">
        <v>2927</v>
      </c>
      <c r="B2928" s="143" t="s">
        <v>11441</v>
      </c>
      <c r="C2928" s="143" t="s">
        <v>11442</v>
      </c>
      <c r="D2928" s="143" t="s">
        <v>91</v>
      </c>
      <c r="E2928" s="143" t="s">
        <v>393</v>
      </c>
      <c r="F2928" s="143" t="s">
        <v>71</v>
      </c>
      <c r="G2928" s="143" t="s">
        <v>11955</v>
      </c>
    </row>
    <row r="2929" spans="1:7" x14ac:dyDescent="0.25">
      <c r="A2929" s="141">
        <v>2928</v>
      </c>
      <c r="B2929" s="143" t="s">
        <v>2687</v>
      </c>
      <c r="C2929" s="143" t="s">
        <v>2688</v>
      </c>
      <c r="D2929" s="143" t="s">
        <v>74</v>
      </c>
      <c r="E2929" s="143" t="s">
        <v>129</v>
      </c>
      <c r="F2929" s="143" t="s">
        <v>88</v>
      </c>
      <c r="G2929" s="143" t="s">
        <v>5875</v>
      </c>
    </row>
    <row r="2930" spans="1:7" x14ac:dyDescent="0.25">
      <c r="A2930" s="141">
        <v>2929</v>
      </c>
      <c r="B2930" s="143" t="s">
        <v>11443</v>
      </c>
      <c r="C2930" s="143" t="s">
        <v>11444</v>
      </c>
      <c r="D2930" s="143" t="s">
        <v>91</v>
      </c>
      <c r="E2930" s="143" t="s">
        <v>181</v>
      </c>
      <c r="F2930" s="143" t="s">
        <v>71</v>
      </c>
      <c r="G2930" s="143" t="s">
        <v>11955</v>
      </c>
    </row>
    <row r="2931" spans="1:7" x14ac:dyDescent="0.25">
      <c r="A2931" s="141">
        <v>2930</v>
      </c>
      <c r="B2931" s="143" t="s">
        <v>2689</v>
      </c>
      <c r="C2931" s="143" t="s">
        <v>2690</v>
      </c>
      <c r="D2931" s="143" t="s">
        <v>91</v>
      </c>
      <c r="E2931" s="143" t="s">
        <v>181</v>
      </c>
      <c r="F2931" s="143" t="s">
        <v>71</v>
      </c>
      <c r="G2931" s="143" t="s">
        <v>5875</v>
      </c>
    </row>
    <row r="2932" spans="1:7" x14ac:dyDescent="0.25">
      <c r="A2932" s="141">
        <v>2931</v>
      </c>
      <c r="B2932" s="143" t="s">
        <v>2691</v>
      </c>
      <c r="C2932" s="143" t="s">
        <v>2692</v>
      </c>
      <c r="D2932" s="143" t="s">
        <v>91</v>
      </c>
      <c r="E2932" s="143" t="s">
        <v>181</v>
      </c>
      <c r="F2932" s="143" t="s">
        <v>71</v>
      </c>
      <c r="G2932" s="143" t="s">
        <v>5875</v>
      </c>
    </row>
    <row r="2933" spans="1:7" x14ac:dyDescent="0.25">
      <c r="A2933" s="141">
        <v>2932</v>
      </c>
      <c r="B2933" s="143" t="s">
        <v>8160</v>
      </c>
      <c r="C2933" s="143" t="s">
        <v>8161</v>
      </c>
      <c r="D2933" s="143" t="s">
        <v>119</v>
      </c>
      <c r="E2933" s="143" t="s">
        <v>148</v>
      </c>
      <c r="F2933" s="143" t="s">
        <v>71</v>
      </c>
      <c r="G2933" s="143" t="s">
        <v>11062</v>
      </c>
    </row>
    <row r="2934" spans="1:7" x14ac:dyDescent="0.25">
      <c r="A2934" s="141">
        <v>2933</v>
      </c>
      <c r="B2934" s="143" t="s">
        <v>2693</v>
      </c>
      <c r="C2934" s="143" t="s">
        <v>2694</v>
      </c>
      <c r="D2934" s="143" t="s">
        <v>91</v>
      </c>
      <c r="E2934" s="143" t="s">
        <v>181</v>
      </c>
      <c r="F2934" s="143" t="s">
        <v>71</v>
      </c>
      <c r="G2934" s="143" t="s">
        <v>5875</v>
      </c>
    </row>
    <row r="2935" spans="1:7" x14ac:dyDescent="0.25">
      <c r="A2935" s="141">
        <v>2934</v>
      </c>
      <c r="B2935" s="143" t="s">
        <v>2695</v>
      </c>
      <c r="C2935" s="143" t="s">
        <v>2696</v>
      </c>
      <c r="D2935" s="143" t="s">
        <v>91</v>
      </c>
      <c r="E2935" s="143" t="s">
        <v>181</v>
      </c>
      <c r="F2935" s="143" t="s">
        <v>71</v>
      </c>
      <c r="G2935" s="143" t="s">
        <v>5875</v>
      </c>
    </row>
    <row r="2936" spans="1:7" x14ac:dyDescent="0.25">
      <c r="A2936" s="141">
        <v>2935</v>
      </c>
      <c r="B2936" s="143" t="s">
        <v>2697</v>
      </c>
      <c r="C2936" s="143" t="s">
        <v>2698</v>
      </c>
      <c r="D2936" s="143" t="s">
        <v>103</v>
      </c>
      <c r="E2936" s="143" t="s">
        <v>2621</v>
      </c>
      <c r="F2936" s="143" t="s">
        <v>353</v>
      </c>
      <c r="G2936" s="143" t="s">
        <v>5875</v>
      </c>
    </row>
    <row r="2937" spans="1:7" x14ac:dyDescent="0.25">
      <c r="A2937" s="141">
        <v>2936</v>
      </c>
      <c r="B2937" s="143" t="s">
        <v>8162</v>
      </c>
      <c r="C2937" s="143" t="s">
        <v>8163</v>
      </c>
      <c r="D2937" s="143" t="s">
        <v>91</v>
      </c>
      <c r="E2937" s="143" t="s">
        <v>181</v>
      </c>
      <c r="F2937" s="143" t="s">
        <v>71</v>
      </c>
      <c r="G2937" s="143" t="s">
        <v>11062</v>
      </c>
    </row>
    <row r="2938" spans="1:7" x14ac:dyDescent="0.25">
      <c r="A2938" s="141">
        <v>2937</v>
      </c>
      <c r="B2938" s="143" t="s">
        <v>8164</v>
      </c>
      <c r="C2938" s="143" t="s">
        <v>8165</v>
      </c>
      <c r="D2938" s="143" t="s">
        <v>91</v>
      </c>
      <c r="E2938" s="143" t="s">
        <v>136</v>
      </c>
      <c r="F2938" s="143" t="s">
        <v>71</v>
      </c>
      <c r="G2938" s="143" t="s">
        <v>11062</v>
      </c>
    </row>
    <row r="2939" spans="1:7" x14ac:dyDescent="0.25">
      <c r="A2939" s="141">
        <v>2938</v>
      </c>
      <c r="B2939" s="143" t="s">
        <v>13857</v>
      </c>
      <c r="C2939" s="143" t="s">
        <v>8166</v>
      </c>
      <c r="D2939" s="143" t="s">
        <v>91</v>
      </c>
      <c r="E2939" s="143" t="s">
        <v>955</v>
      </c>
      <c r="F2939" s="143" t="s">
        <v>71</v>
      </c>
      <c r="G2939" s="143" t="s">
        <v>11062</v>
      </c>
    </row>
    <row r="2940" spans="1:7" x14ac:dyDescent="0.25">
      <c r="A2940" s="141">
        <v>2939</v>
      </c>
      <c r="B2940" s="143" t="s">
        <v>2699</v>
      </c>
      <c r="C2940" s="143" t="s">
        <v>2700</v>
      </c>
      <c r="D2940" s="143" t="s">
        <v>78</v>
      </c>
      <c r="E2940" s="143" t="s">
        <v>895</v>
      </c>
      <c r="F2940" s="143" t="s">
        <v>71</v>
      </c>
      <c r="G2940" s="143" t="s">
        <v>5875</v>
      </c>
    </row>
    <row r="2941" spans="1:7" x14ac:dyDescent="0.25">
      <c r="A2941" s="141">
        <v>2940</v>
      </c>
      <c r="B2941" s="143" t="s">
        <v>8167</v>
      </c>
      <c r="C2941" s="143" t="s">
        <v>8168</v>
      </c>
      <c r="D2941" s="143" t="s">
        <v>91</v>
      </c>
      <c r="E2941" s="143" t="s">
        <v>903</v>
      </c>
      <c r="F2941" s="143" t="s">
        <v>71</v>
      </c>
      <c r="G2941" s="143" t="s">
        <v>11062</v>
      </c>
    </row>
    <row r="2942" spans="1:7" x14ac:dyDescent="0.25">
      <c r="A2942" s="141">
        <v>2941</v>
      </c>
      <c r="B2942" s="143" t="s">
        <v>8169</v>
      </c>
      <c r="C2942" s="143" t="s">
        <v>8170</v>
      </c>
      <c r="D2942" s="143" t="s">
        <v>91</v>
      </c>
      <c r="E2942" s="143" t="s">
        <v>3051</v>
      </c>
      <c r="F2942" s="143" t="s">
        <v>71</v>
      </c>
      <c r="G2942" s="143" t="s">
        <v>11062</v>
      </c>
    </row>
    <row r="2943" spans="1:7" x14ac:dyDescent="0.25">
      <c r="A2943" s="141">
        <v>2942</v>
      </c>
      <c r="B2943" s="143" t="s">
        <v>2701</v>
      </c>
      <c r="C2943" s="143" t="s">
        <v>2702</v>
      </c>
      <c r="D2943" s="143" t="s">
        <v>69</v>
      </c>
      <c r="E2943" s="143" t="s">
        <v>2603</v>
      </c>
      <c r="F2943" s="143" t="s">
        <v>71</v>
      </c>
      <c r="G2943" s="143" t="s">
        <v>5875</v>
      </c>
    </row>
    <row r="2944" spans="1:7" x14ac:dyDescent="0.25">
      <c r="A2944" s="141">
        <v>2943</v>
      </c>
      <c r="B2944" s="143" t="s">
        <v>2703</v>
      </c>
      <c r="C2944" s="143" t="s">
        <v>2704</v>
      </c>
      <c r="D2944" s="143" t="s">
        <v>91</v>
      </c>
      <c r="E2944" s="143" t="s">
        <v>564</v>
      </c>
      <c r="F2944" s="143" t="s">
        <v>2507</v>
      </c>
      <c r="G2944" s="143" t="s">
        <v>5875</v>
      </c>
    </row>
    <row r="2945" spans="1:7" x14ac:dyDescent="0.25">
      <c r="A2945" s="141">
        <v>2944</v>
      </c>
      <c r="B2945" s="143" t="s">
        <v>12783</v>
      </c>
      <c r="C2945" s="143" t="s">
        <v>12784</v>
      </c>
      <c r="D2945" s="143" t="s">
        <v>91</v>
      </c>
      <c r="E2945" s="143" t="s">
        <v>181</v>
      </c>
      <c r="F2945" s="143" t="s">
        <v>71</v>
      </c>
      <c r="G2945" s="143" t="s">
        <v>5875</v>
      </c>
    </row>
    <row r="2946" spans="1:7" x14ac:dyDescent="0.25">
      <c r="A2946" s="141">
        <v>2945</v>
      </c>
      <c r="B2946" s="143" t="s">
        <v>8171</v>
      </c>
      <c r="C2946" s="143" t="s">
        <v>8172</v>
      </c>
      <c r="D2946" s="143" t="s">
        <v>91</v>
      </c>
      <c r="E2946" s="143" t="s">
        <v>955</v>
      </c>
      <c r="F2946" s="143" t="s">
        <v>71</v>
      </c>
      <c r="G2946" s="143" t="s">
        <v>11062</v>
      </c>
    </row>
    <row r="2947" spans="1:7" x14ac:dyDescent="0.25">
      <c r="A2947" s="141">
        <v>2946</v>
      </c>
      <c r="B2947" s="143" t="s">
        <v>8173</v>
      </c>
      <c r="C2947" s="143" t="s">
        <v>8174</v>
      </c>
      <c r="D2947" s="143" t="s">
        <v>91</v>
      </c>
      <c r="E2947" s="143" t="s">
        <v>1035</v>
      </c>
      <c r="F2947" s="143" t="s">
        <v>71</v>
      </c>
      <c r="G2947" s="143" t="s">
        <v>11062</v>
      </c>
    </row>
    <row r="2948" spans="1:7" x14ac:dyDescent="0.25">
      <c r="A2948" s="141">
        <v>2947</v>
      </c>
      <c r="B2948" s="143" t="s">
        <v>2705</v>
      </c>
      <c r="C2948" s="143" t="s">
        <v>2706</v>
      </c>
      <c r="D2948" s="143" t="s">
        <v>95</v>
      </c>
      <c r="E2948" s="143" t="s">
        <v>1656</v>
      </c>
      <c r="F2948" s="143" t="s">
        <v>353</v>
      </c>
      <c r="G2948" s="143" t="s">
        <v>5875</v>
      </c>
    </row>
    <row r="2949" spans="1:7" x14ac:dyDescent="0.25">
      <c r="A2949" s="141">
        <v>2948</v>
      </c>
      <c r="B2949" s="143" t="s">
        <v>8175</v>
      </c>
      <c r="C2949" s="143" t="s">
        <v>8176</v>
      </c>
      <c r="D2949" s="143" t="s">
        <v>69</v>
      </c>
      <c r="E2949" s="143" t="s">
        <v>5349</v>
      </c>
      <c r="F2949" s="143" t="s">
        <v>71</v>
      </c>
      <c r="G2949" s="143" t="s">
        <v>11062</v>
      </c>
    </row>
    <row r="2950" spans="1:7" x14ac:dyDescent="0.25">
      <c r="A2950" s="141">
        <v>2949</v>
      </c>
      <c r="B2950" s="143" t="s">
        <v>2707</v>
      </c>
      <c r="C2950" s="143" t="s">
        <v>2708</v>
      </c>
      <c r="D2950" s="143" t="s">
        <v>91</v>
      </c>
      <c r="E2950" s="143" t="s">
        <v>139</v>
      </c>
      <c r="F2950" s="143" t="s">
        <v>71</v>
      </c>
      <c r="G2950" s="143" t="s">
        <v>5875</v>
      </c>
    </row>
    <row r="2951" spans="1:7" x14ac:dyDescent="0.25">
      <c r="A2951" s="141">
        <v>2950</v>
      </c>
      <c r="B2951" s="143" t="s">
        <v>8177</v>
      </c>
      <c r="C2951" s="143" t="s">
        <v>8178</v>
      </c>
      <c r="D2951" s="143" t="s">
        <v>119</v>
      </c>
      <c r="E2951" s="143" t="s">
        <v>5897</v>
      </c>
      <c r="F2951" s="143" t="s">
        <v>71</v>
      </c>
      <c r="G2951" s="143" t="s">
        <v>11062</v>
      </c>
    </row>
    <row r="2952" spans="1:7" x14ac:dyDescent="0.25">
      <c r="A2952" s="141">
        <v>2951</v>
      </c>
      <c r="B2952" s="143" t="s">
        <v>2709</v>
      </c>
      <c r="C2952" s="143" t="s">
        <v>2710</v>
      </c>
      <c r="D2952" s="143" t="s">
        <v>91</v>
      </c>
      <c r="E2952" s="143" t="s">
        <v>308</v>
      </c>
      <c r="F2952" s="143" t="s">
        <v>71</v>
      </c>
      <c r="G2952" s="143" t="s">
        <v>5875</v>
      </c>
    </row>
    <row r="2953" spans="1:7" x14ac:dyDescent="0.25">
      <c r="A2953" s="141">
        <v>2952</v>
      </c>
      <c r="B2953" s="143" t="s">
        <v>2711</v>
      </c>
      <c r="C2953" s="143" t="s">
        <v>2712</v>
      </c>
      <c r="D2953" s="143" t="s">
        <v>91</v>
      </c>
      <c r="E2953" s="143" t="s">
        <v>181</v>
      </c>
      <c r="F2953" s="143" t="s">
        <v>71</v>
      </c>
      <c r="G2953" s="143" t="s">
        <v>5875</v>
      </c>
    </row>
    <row r="2954" spans="1:7" x14ac:dyDescent="0.25">
      <c r="A2954" s="141">
        <v>2953</v>
      </c>
      <c r="B2954" s="143" t="s">
        <v>8179</v>
      </c>
      <c r="C2954" s="143" t="s">
        <v>8180</v>
      </c>
      <c r="D2954" s="143" t="s">
        <v>78</v>
      </c>
      <c r="E2954" s="143" t="s">
        <v>154</v>
      </c>
      <c r="F2954" s="143" t="s">
        <v>71</v>
      </c>
      <c r="G2954" s="143" t="s">
        <v>11062</v>
      </c>
    </row>
    <row r="2955" spans="1:7" x14ac:dyDescent="0.25">
      <c r="A2955" s="141">
        <v>2954</v>
      </c>
      <c r="B2955" s="143" t="s">
        <v>8181</v>
      </c>
      <c r="C2955" s="143" t="s">
        <v>8182</v>
      </c>
      <c r="D2955" s="143" t="s">
        <v>69</v>
      </c>
      <c r="E2955" s="143" t="s">
        <v>2344</v>
      </c>
      <c r="F2955" s="143" t="s">
        <v>71</v>
      </c>
      <c r="G2955" s="143" t="s">
        <v>11062</v>
      </c>
    </row>
    <row r="2956" spans="1:7" x14ac:dyDescent="0.25">
      <c r="A2956" s="141">
        <v>2955</v>
      </c>
      <c r="B2956" s="143" t="s">
        <v>13858</v>
      </c>
      <c r="C2956" s="143" t="s">
        <v>13859</v>
      </c>
      <c r="D2956" s="143" t="s">
        <v>119</v>
      </c>
      <c r="E2956" s="143" t="s">
        <v>5897</v>
      </c>
      <c r="F2956" s="143" t="s">
        <v>71</v>
      </c>
      <c r="G2956" s="143" t="s">
        <v>11062</v>
      </c>
    </row>
    <row r="2957" spans="1:7" x14ac:dyDescent="0.25">
      <c r="A2957" s="141">
        <v>2956</v>
      </c>
      <c r="B2957" s="143" t="s">
        <v>11445</v>
      </c>
      <c r="C2957" s="143" t="s">
        <v>11446</v>
      </c>
      <c r="D2957" s="143" t="s">
        <v>91</v>
      </c>
      <c r="E2957" s="143" t="s">
        <v>308</v>
      </c>
      <c r="F2957" s="143" t="s">
        <v>71</v>
      </c>
      <c r="G2957" s="143" t="s">
        <v>11955</v>
      </c>
    </row>
    <row r="2958" spans="1:7" x14ac:dyDescent="0.25">
      <c r="A2958" s="141">
        <v>2957</v>
      </c>
      <c r="B2958" s="143" t="s">
        <v>2713</v>
      </c>
      <c r="C2958" s="143" t="s">
        <v>2714</v>
      </c>
      <c r="D2958" s="143" t="s">
        <v>91</v>
      </c>
      <c r="E2958" s="143" t="s">
        <v>181</v>
      </c>
      <c r="F2958" s="143" t="s">
        <v>71</v>
      </c>
      <c r="G2958" s="143" t="s">
        <v>5875</v>
      </c>
    </row>
    <row r="2959" spans="1:7" x14ac:dyDescent="0.25">
      <c r="A2959" s="141">
        <v>2958</v>
      </c>
      <c r="B2959" s="143" t="s">
        <v>8183</v>
      </c>
      <c r="C2959" s="143" t="s">
        <v>8184</v>
      </c>
      <c r="D2959" s="143" t="s">
        <v>78</v>
      </c>
      <c r="E2959" s="143" t="s">
        <v>998</v>
      </c>
      <c r="F2959" s="143" t="s">
        <v>71</v>
      </c>
      <c r="G2959" s="143" t="s">
        <v>11062</v>
      </c>
    </row>
    <row r="2960" spans="1:7" x14ac:dyDescent="0.25">
      <c r="A2960" s="141">
        <v>2959</v>
      </c>
      <c r="B2960" s="143" t="s">
        <v>8185</v>
      </c>
      <c r="C2960" s="143" t="s">
        <v>8186</v>
      </c>
      <c r="D2960" s="143" t="s">
        <v>91</v>
      </c>
      <c r="E2960" s="143" t="s">
        <v>181</v>
      </c>
      <c r="F2960" s="143" t="s">
        <v>71</v>
      </c>
      <c r="G2960" s="143" t="s">
        <v>11062</v>
      </c>
    </row>
    <row r="2961" spans="1:7" x14ac:dyDescent="0.25">
      <c r="A2961" s="141">
        <v>2960</v>
      </c>
      <c r="B2961" s="143" t="s">
        <v>8187</v>
      </c>
      <c r="C2961" s="143" t="s">
        <v>8188</v>
      </c>
      <c r="D2961" s="143" t="s">
        <v>119</v>
      </c>
      <c r="E2961" s="143" t="s">
        <v>278</v>
      </c>
      <c r="F2961" s="143" t="s">
        <v>155</v>
      </c>
      <c r="G2961" s="143" t="s">
        <v>11062</v>
      </c>
    </row>
    <row r="2962" spans="1:7" x14ac:dyDescent="0.25">
      <c r="A2962" s="141">
        <v>2961</v>
      </c>
      <c r="B2962" s="143" t="s">
        <v>2715</v>
      </c>
      <c r="C2962" s="143" t="s">
        <v>2716</v>
      </c>
      <c r="D2962" s="143" t="s">
        <v>91</v>
      </c>
      <c r="E2962" s="143" t="s">
        <v>181</v>
      </c>
      <c r="F2962" s="143" t="s">
        <v>71</v>
      </c>
      <c r="G2962" s="143" t="s">
        <v>5875</v>
      </c>
    </row>
    <row r="2963" spans="1:7" x14ac:dyDescent="0.25">
      <c r="A2963" s="141">
        <v>2962</v>
      </c>
      <c r="B2963" s="143" t="s">
        <v>2717</v>
      </c>
      <c r="C2963" s="143" t="s">
        <v>2718</v>
      </c>
      <c r="D2963" s="143" t="s">
        <v>74</v>
      </c>
      <c r="E2963" s="143" t="s">
        <v>145</v>
      </c>
      <c r="F2963" s="143" t="s">
        <v>71</v>
      </c>
      <c r="G2963" s="143" t="s">
        <v>5875</v>
      </c>
    </row>
    <row r="2964" spans="1:7" x14ac:dyDescent="0.25">
      <c r="A2964" s="141">
        <v>2963</v>
      </c>
      <c r="B2964" s="143" t="s">
        <v>8189</v>
      </c>
      <c r="C2964" s="143" t="s">
        <v>8190</v>
      </c>
      <c r="D2964" s="143" t="s">
        <v>103</v>
      </c>
      <c r="E2964" s="143" t="s">
        <v>884</v>
      </c>
      <c r="F2964" s="143" t="s">
        <v>71</v>
      </c>
      <c r="G2964" s="143" t="s">
        <v>11062</v>
      </c>
    </row>
    <row r="2965" spans="1:7" x14ac:dyDescent="0.25">
      <c r="A2965" s="141">
        <v>2964</v>
      </c>
      <c r="B2965" s="143" t="s">
        <v>8191</v>
      </c>
      <c r="C2965" s="143" t="s">
        <v>8192</v>
      </c>
      <c r="D2965" s="143" t="s">
        <v>103</v>
      </c>
      <c r="E2965" s="143" t="s">
        <v>2486</v>
      </c>
      <c r="F2965" s="143" t="s">
        <v>71</v>
      </c>
      <c r="G2965" s="143" t="s">
        <v>11062</v>
      </c>
    </row>
    <row r="2966" spans="1:7" x14ac:dyDescent="0.25">
      <c r="A2966" s="141">
        <v>2965</v>
      </c>
      <c r="B2966" s="143" t="s">
        <v>2719</v>
      </c>
      <c r="C2966" s="143" t="s">
        <v>12785</v>
      </c>
      <c r="D2966" s="143" t="s">
        <v>91</v>
      </c>
      <c r="E2966" s="143" t="s">
        <v>139</v>
      </c>
      <c r="F2966" s="143" t="s">
        <v>71</v>
      </c>
      <c r="G2966" s="143" t="s">
        <v>5875</v>
      </c>
    </row>
    <row r="2967" spans="1:7" x14ac:dyDescent="0.25">
      <c r="A2967" s="141">
        <v>2966</v>
      </c>
      <c r="B2967" s="143" t="s">
        <v>8193</v>
      </c>
      <c r="C2967" s="143" t="s">
        <v>12786</v>
      </c>
      <c r="D2967" s="143" t="s">
        <v>119</v>
      </c>
      <c r="E2967" s="143" t="s">
        <v>148</v>
      </c>
      <c r="F2967" s="143" t="s">
        <v>71</v>
      </c>
      <c r="G2967" s="143" t="s">
        <v>11062</v>
      </c>
    </row>
    <row r="2968" spans="1:7" x14ac:dyDescent="0.25">
      <c r="A2968" s="141">
        <v>2967</v>
      </c>
      <c r="B2968" s="143" t="s">
        <v>2720</v>
      </c>
      <c r="C2968" s="143" t="s">
        <v>2721</v>
      </c>
      <c r="D2968" s="143" t="s">
        <v>78</v>
      </c>
      <c r="E2968" s="143" t="s">
        <v>599</v>
      </c>
      <c r="F2968" s="143" t="s">
        <v>71</v>
      </c>
      <c r="G2968" s="143" t="s">
        <v>5875</v>
      </c>
    </row>
    <row r="2969" spans="1:7" x14ac:dyDescent="0.25">
      <c r="A2969" s="141">
        <v>2968</v>
      </c>
      <c r="B2969" s="143" t="s">
        <v>2722</v>
      </c>
      <c r="C2969" s="143" t="s">
        <v>2723</v>
      </c>
      <c r="D2969" s="143" t="s">
        <v>188</v>
      </c>
      <c r="E2969" s="143" t="s">
        <v>202</v>
      </c>
      <c r="F2969" s="143" t="s">
        <v>71</v>
      </c>
      <c r="G2969" s="143" t="s">
        <v>5875</v>
      </c>
    </row>
    <row r="2970" spans="1:7" x14ac:dyDescent="0.25">
      <c r="A2970" s="141">
        <v>2969</v>
      </c>
      <c r="B2970" s="143" t="s">
        <v>8194</v>
      </c>
      <c r="C2970" s="143" t="s">
        <v>8195</v>
      </c>
      <c r="D2970" s="143" t="s">
        <v>69</v>
      </c>
      <c r="E2970" s="143" t="s">
        <v>352</v>
      </c>
      <c r="F2970" s="143" t="s">
        <v>71</v>
      </c>
      <c r="G2970" s="143" t="s">
        <v>11062</v>
      </c>
    </row>
    <row r="2971" spans="1:7" x14ac:dyDescent="0.25">
      <c r="A2971" s="141">
        <v>2970</v>
      </c>
      <c r="B2971" s="143" t="s">
        <v>11447</v>
      </c>
      <c r="C2971" s="143" t="s">
        <v>12787</v>
      </c>
      <c r="D2971" s="143" t="s">
        <v>91</v>
      </c>
      <c r="E2971" s="143" t="s">
        <v>308</v>
      </c>
      <c r="F2971" s="143" t="s">
        <v>71</v>
      </c>
      <c r="G2971" s="143" t="s">
        <v>11955</v>
      </c>
    </row>
    <row r="2972" spans="1:7" x14ac:dyDescent="0.25">
      <c r="A2972" s="141">
        <v>2971</v>
      </c>
      <c r="B2972" s="143" t="s">
        <v>8196</v>
      </c>
      <c r="C2972" s="143" t="s">
        <v>8197</v>
      </c>
      <c r="D2972" s="143" t="s">
        <v>119</v>
      </c>
      <c r="E2972" s="143" t="s">
        <v>371</v>
      </c>
      <c r="F2972" s="143" t="s">
        <v>71</v>
      </c>
      <c r="G2972" s="143" t="s">
        <v>11062</v>
      </c>
    </row>
    <row r="2973" spans="1:7" x14ac:dyDescent="0.25">
      <c r="A2973" s="141">
        <v>2972</v>
      </c>
      <c r="B2973" s="143" t="s">
        <v>11448</v>
      </c>
      <c r="C2973" s="143" t="s">
        <v>11449</v>
      </c>
      <c r="D2973" s="143" t="s">
        <v>69</v>
      </c>
      <c r="E2973" s="143" t="s">
        <v>1303</v>
      </c>
      <c r="F2973" s="143" t="s">
        <v>71</v>
      </c>
      <c r="G2973" s="143" t="s">
        <v>11955</v>
      </c>
    </row>
    <row r="2974" spans="1:7" x14ac:dyDescent="0.25">
      <c r="A2974" s="141">
        <v>2973</v>
      </c>
      <c r="B2974" s="143" t="s">
        <v>8198</v>
      </c>
      <c r="C2974" s="143" t="s">
        <v>8199</v>
      </c>
      <c r="D2974" s="143" t="s">
        <v>119</v>
      </c>
      <c r="E2974" s="143" t="s">
        <v>371</v>
      </c>
      <c r="F2974" s="143" t="s">
        <v>71</v>
      </c>
      <c r="G2974" s="143" t="s">
        <v>11062</v>
      </c>
    </row>
    <row r="2975" spans="1:7" x14ac:dyDescent="0.25">
      <c r="A2975" s="141">
        <v>2974</v>
      </c>
      <c r="B2975" s="143" t="s">
        <v>8200</v>
      </c>
      <c r="C2975" s="143" t="s">
        <v>8201</v>
      </c>
      <c r="D2975" s="143" t="s">
        <v>78</v>
      </c>
      <c r="E2975" s="143" t="s">
        <v>154</v>
      </c>
      <c r="F2975" s="143" t="s">
        <v>71</v>
      </c>
      <c r="G2975" s="143" t="s">
        <v>11062</v>
      </c>
    </row>
    <row r="2976" spans="1:7" x14ac:dyDescent="0.25">
      <c r="A2976" s="141">
        <v>2975</v>
      </c>
      <c r="B2976" s="143" t="s">
        <v>8202</v>
      </c>
      <c r="C2976" s="143" t="s">
        <v>8203</v>
      </c>
      <c r="D2976" s="143" t="s">
        <v>69</v>
      </c>
      <c r="E2976" s="143" t="s">
        <v>321</v>
      </c>
      <c r="F2976" s="143" t="s">
        <v>71</v>
      </c>
      <c r="G2976" s="143" t="s">
        <v>11062</v>
      </c>
    </row>
    <row r="2977" spans="1:7" x14ac:dyDescent="0.25">
      <c r="A2977" s="141">
        <v>2976</v>
      </c>
      <c r="B2977" s="143" t="s">
        <v>2724</v>
      </c>
      <c r="C2977" s="143" t="s">
        <v>2725</v>
      </c>
      <c r="D2977" s="143" t="s">
        <v>69</v>
      </c>
      <c r="E2977" s="143" t="s">
        <v>126</v>
      </c>
      <c r="F2977" s="143" t="s">
        <v>71</v>
      </c>
      <c r="G2977" s="143" t="s">
        <v>5875</v>
      </c>
    </row>
    <row r="2978" spans="1:7" x14ac:dyDescent="0.25">
      <c r="A2978" s="141">
        <v>2977</v>
      </c>
      <c r="B2978" s="143" t="s">
        <v>8204</v>
      </c>
      <c r="C2978" s="143" t="s">
        <v>12788</v>
      </c>
      <c r="D2978" s="143" t="s">
        <v>69</v>
      </c>
      <c r="E2978" s="143" t="s">
        <v>168</v>
      </c>
      <c r="F2978" s="143" t="s">
        <v>71</v>
      </c>
      <c r="G2978" s="143" t="s">
        <v>11062</v>
      </c>
    </row>
    <row r="2979" spans="1:7" x14ac:dyDescent="0.25">
      <c r="A2979" s="141">
        <v>2978</v>
      </c>
      <c r="B2979" s="143" t="s">
        <v>2726</v>
      </c>
      <c r="C2979" s="143" t="s">
        <v>2727</v>
      </c>
      <c r="D2979" s="143" t="s">
        <v>91</v>
      </c>
      <c r="E2979" s="143" t="s">
        <v>181</v>
      </c>
      <c r="F2979" s="143" t="s">
        <v>71</v>
      </c>
      <c r="G2979" s="143" t="s">
        <v>5875</v>
      </c>
    </row>
    <row r="2980" spans="1:7" x14ac:dyDescent="0.25">
      <c r="A2980" s="141">
        <v>2979</v>
      </c>
      <c r="B2980" s="143" t="s">
        <v>2728</v>
      </c>
      <c r="C2980" s="143" t="s">
        <v>2729</v>
      </c>
      <c r="D2980" s="143" t="s">
        <v>91</v>
      </c>
      <c r="E2980" s="143" t="s">
        <v>181</v>
      </c>
      <c r="F2980" s="143" t="s">
        <v>71</v>
      </c>
      <c r="G2980" s="143" t="s">
        <v>5875</v>
      </c>
    </row>
    <row r="2981" spans="1:7" x14ac:dyDescent="0.25">
      <c r="A2981" s="141">
        <v>2980</v>
      </c>
      <c r="B2981" s="143" t="s">
        <v>2730</v>
      </c>
      <c r="C2981" s="143" t="s">
        <v>12789</v>
      </c>
      <c r="D2981" s="143" t="s">
        <v>91</v>
      </c>
      <c r="E2981" s="143" t="s">
        <v>181</v>
      </c>
      <c r="F2981" s="143" t="s">
        <v>71</v>
      </c>
      <c r="G2981" s="143" t="s">
        <v>5875</v>
      </c>
    </row>
    <row r="2982" spans="1:7" x14ac:dyDescent="0.25">
      <c r="A2982" s="141">
        <v>2981</v>
      </c>
      <c r="B2982" s="143" t="s">
        <v>8205</v>
      </c>
      <c r="C2982" s="143" t="s">
        <v>12790</v>
      </c>
      <c r="D2982" s="143" t="s">
        <v>119</v>
      </c>
      <c r="E2982" s="143" t="s">
        <v>5897</v>
      </c>
      <c r="F2982" s="143" t="s">
        <v>71</v>
      </c>
      <c r="G2982" s="143" t="s">
        <v>11062</v>
      </c>
    </row>
    <row r="2983" spans="1:7" x14ac:dyDescent="0.25">
      <c r="A2983" s="141">
        <v>2982</v>
      </c>
      <c r="B2983" s="143" t="s">
        <v>11450</v>
      </c>
      <c r="C2983" s="143" t="s">
        <v>11451</v>
      </c>
      <c r="D2983" s="143" t="s">
        <v>69</v>
      </c>
      <c r="E2983" s="143" t="s">
        <v>675</v>
      </c>
      <c r="F2983" s="143" t="s">
        <v>71</v>
      </c>
      <c r="G2983" s="143" t="s">
        <v>11955</v>
      </c>
    </row>
    <row r="2984" spans="1:7" x14ac:dyDescent="0.25">
      <c r="A2984" s="141">
        <v>2983</v>
      </c>
      <c r="B2984" s="143" t="s">
        <v>2731</v>
      </c>
      <c r="C2984" s="143" t="s">
        <v>2732</v>
      </c>
      <c r="D2984" s="143" t="s">
        <v>91</v>
      </c>
      <c r="E2984" s="143" t="s">
        <v>181</v>
      </c>
      <c r="F2984" s="143" t="s">
        <v>71</v>
      </c>
      <c r="G2984" s="143" t="s">
        <v>5875</v>
      </c>
    </row>
    <row r="2985" spans="1:7" x14ac:dyDescent="0.25">
      <c r="A2985" s="141">
        <v>2984</v>
      </c>
      <c r="B2985" s="143" t="s">
        <v>2733</v>
      </c>
      <c r="C2985" s="143" t="s">
        <v>2734</v>
      </c>
      <c r="D2985" s="143" t="s">
        <v>91</v>
      </c>
      <c r="E2985" s="143" t="s">
        <v>181</v>
      </c>
      <c r="F2985" s="143" t="s">
        <v>71</v>
      </c>
      <c r="G2985" s="143" t="s">
        <v>5875</v>
      </c>
    </row>
    <row r="2986" spans="1:7" x14ac:dyDescent="0.25">
      <c r="A2986" s="141">
        <v>2985</v>
      </c>
      <c r="B2986" s="143" t="s">
        <v>2735</v>
      </c>
      <c r="C2986" s="143" t="s">
        <v>2736</v>
      </c>
      <c r="D2986" s="143" t="s">
        <v>91</v>
      </c>
      <c r="E2986" s="143" t="s">
        <v>181</v>
      </c>
      <c r="F2986" s="143" t="s">
        <v>71</v>
      </c>
      <c r="G2986" s="143" t="s">
        <v>5875</v>
      </c>
    </row>
    <row r="2987" spans="1:7" x14ac:dyDescent="0.25">
      <c r="A2987" s="141">
        <v>2986</v>
      </c>
      <c r="B2987" s="143" t="s">
        <v>2737</v>
      </c>
      <c r="C2987" s="143" t="s">
        <v>2738</v>
      </c>
      <c r="D2987" s="143" t="s">
        <v>91</v>
      </c>
      <c r="E2987" s="143" t="s">
        <v>165</v>
      </c>
      <c r="F2987" s="143" t="s">
        <v>71</v>
      </c>
      <c r="G2987" s="143" t="s">
        <v>5875</v>
      </c>
    </row>
    <row r="2988" spans="1:7" x14ac:dyDescent="0.25">
      <c r="A2988" s="141">
        <v>2987</v>
      </c>
      <c r="B2988" s="143" t="s">
        <v>8206</v>
      </c>
      <c r="C2988" s="143" t="s">
        <v>8207</v>
      </c>
      <c r="D2988" s="143" t="s">
        <v>95</v>
      </c>
      <c r="E2988" s="143" t="s">
        <v>965</v>
      </c>
      <c r="F2988" s="143" t="s">
        <v>71</v>
      </c>
      <c r="G2988" s="143" t="s">
        <v>11062</v>
      </c>
    </row>
    <row r="2989" spans="1:7" x14ac:dyDescent="0.25">
      <c r="A2989" s="141">
        <v>2988</v>
      </c>
      <c r="B2989" s="143" t="s">
        <v>2739</v>
      </c>
      <c r="C2989" s="143" t="s">
        <v>2740</v>
      </c>
      <c r="D2989" s="143" t="s">
        <v>91</v>
      </c>
      <c r="E2989" s="143" t="s">
        <v>181</v>
      </c>
      <c r="F2989" s="143" t="s">
        <v>71</v>
      </c>
      <c r="G2989" s="143" t="s">
        <v>5875</v>
      </c>
    </row>
    <row r="2990" spans="1:7" x14ac:dyDescent="0.25">
      <c r="A2990" s="141">
        <v>2989</v>
      </c>
      <c r="B2990" s="143" t="s">
        <v>2741</v>
      </c>
      <c r="C2990" s="143" t="s">
        <v>2742</v>
      </c>
      <c r="D2990" s="143" t="s">
        <v>95</v>
      </c>
      <c r="E2990" s="143" t="s">
        <v>387</v>
      </c>
      <c r="F2990" s="143" t="s">
        <v>71</v>
      </c>
      <c r="G2990" s="143" t="s">
        <v>5875</v>
      </c>
    </row>
    <row r="2991" spans="1:7" x14ac:dyDescent="0.25">
      <c r="A2991" s="141">
        <v>2990</v>
      </c>
      <c r="B2991" s="143" t="s">
        <v>2743</v>
      </c>
      <c r="C2991" s="143" t="s">
        <v>2744</v>
      </c>
      <c r="D2991" s="143" t="s">
        <v>91</v>
      </c>
      <c r="E2991" s="143" t="s">
        <v>181</v>
      </c>
      <c r="F2991" s="143" t="s">
        <v>71</v>
      </c>
      <c r="G2991" s="143" t="s">
        <v>5875</v>
      </c>
    </row>
    <row r="2992" spans="1:7" x14ac:dyDescent="0.25">
      <c r="A2992" s="141">
        <v>2991</v>
      </c>
      <c r="B2992" s="143" t="s">
        <v>11452</v>
      </c>
      <c r="C2992" s="143" t="s">
        <v>12791</v>
      </c>
      <c r="D2992" s="143" t="s">
        <v>91</v>
      </c>
      <c r="E2992" s="143" t="s">
        <v>393</v>
      </c>
      <c r="F2992" s="143" t="s">
        <v>71</v>
      </c>
      <c r="G2992" s="143" t="s">
        <v>11955</v>
      </c>
    </row>
    <row r="2993" spans="1:7" x14ac:dyDescent="0.25">
      <c r="A2993" s="141">
        <v>2992</v>
      </c>
      <c r="B2993" s="143" t="s">
        <v>8208</v>
      </c>
      <c r="C2993" s="143" t="s">
        <v>8209</v>
      </c>
      <c r="D2993" s="143" t="s">
        <v>91</v>
      </c>
      <c r="E2993" s="143" t="s">
        <v>181</v>
      </c>
      <c r="F2993" s="143" t="s">
        <v>71</v>
      </c>
      <c r="G2993" s="143" t="s">
        <v>11062</v>
      </c>
    </row>
    <row r="2994" spans="1:7" x14ac:dyDescent="0.25">
      <c r="A2994" s="141">
        <v>2993</v>
      </c>
      <c r="B2994" s="143" t="s">
        <v>8210</v>
      </c>
      <c r="C2994" s="143" t="s">
        <v>8211</v>
      </c>
      <c r="D2994" s="143" t="s">
        <v>91</v>
      </c>
      <c r="E2994" s="143" t="s">
        <v>181</v>
      </c>
      <c r="F2994" s="143" t="s">
        <v>71</v>
      </c>
      <c r="G2994" s="143" t="s">
        <v>11062</v>
      </c>
    </row>
    <row r="2995" spans="1:7" x14ac:dyDescent="0.25">
      <c r="A2995" s="141">
        <v>2994</v>
      </c>
      <c r="B2995" s="143" t="s">
        <v>2745</v>
      </c>
      <c r="C2995" s="143" t="s">
        <v>2746</v>
      </c>
      <c r="D2995" s="143" t="s">
        <v>74</v>
      </c>
      <c r="E2995" s="143" t="s">
        <v>551</v>
      </c>
      <c r="F2995" s="143" t="s">
        <v>71</v>
      </c>
      <c r="G2995" s="143" t="s">
        <v>5875</v>
      </c>
    </row>
    <row r="2996" spans="1:7" x14ac:dyDescent="0.25">
      <c r="A2996" s="141">
        <v>2995</v>
      </c>
      <c r="B2996" s="143" t="s">
        <v>8212</v>
      </c>
      <c r="C2996" s="143" t="s">
        <v>8213</v>
      </c>
      <c r="D2996" s="143" t="s">
        <v>91</v>
      </c>
      <c r="E2996" s="143" t="s">
        <v>181</v>
      </c>
      <c r="F2996" s="143" t="s">
        <v>71</v>
      </c>
      <c r="G2996" s="143" t="s">
        <v>11062</v>
      </c>
    </row>
    <row r="2997" spans="1:7" x14ac:dyDescent="0.25">
      <c r="A2997" s="141">
        <v>2996</v>
      </c>
      <c r="B2997" s="143" t="s">
        <v>8214</v>
      </c>
      <c r="C2997" s="143" t="s">
        <v>8215</v>
      </c>
      <c r="D2997" s="143" t="s">
        <v>69</v>
      </c>
      <c r="E2997" s="143" t="s">
        <v>159</v>
      </c>
      <c r="F2997" s="143" t="s">
        <v>71</v>
      </c>
      <c r="G2997" s="143" t="s">
        <v>11062</v>
      </c>
    </row>
    <row r="2998" spans="1:7" x14ac:dyDescent="0.25">
      <c r="A2998" s="141">
        <v>2997</v>
      </c>
      <c r="B2998" s="143" t="s">
        <v>2747</v>
      </c>
      <c r="C2998" s="143" t="s">
        <v>2748</v>
      </c>
      <c r="D2998" s="143" t="s">
        <v>91</v>
      </c>
      <c r="E2998" s="143" t="s">
        <v>393</v>
      </c>
      <c r="F2998" s="143" t="s">
        <v>71</v>
      </c>
      <c r="G2998" s="143" t="s">
        <v>5875</v>
      </c>
    </row>
    <row r="2999" spans="1:7" x14ac:dyDescent="0.25">
      <c r="A2999" s="141">
        <v>2998</v>
      </c>
      <c r="B2999" s="143" t="s">
        <v>8216</v>
      </c>
      <c r="C2999" s="143" t="s">
        <v>8217</v>
      </c>
      <c r="D2999" s="143" t="s">
        <v>91</v>
      </c>
      <c r="E2999" s="143" t="s">
        <v>181</v>
      </c>
      <c r="F2999" s="143" t="s">
        <v>71</v>
      </c>
      <c r="G2999" s="143" t="s">
        <v>11062</v>
      </c>
    </row>
    <row r="3000" spans="1:7" x14ac:dyDescent="0.25">
      <c r="A3000" s="141">
        <v>2999</v>
      </c>
      <c r="B3000" s="143" t="s">
        <v>8218</v>
      </c>
      <c r="C3000" s="143" t="s">
        <v>8219</v>
      </c>
      <c r="D3000" s="143" t="s">
        <v>74</v>
      </c>
      <c r="E3000" s="143" t="s">
        <v>331</v>
      </c>
      <c r="F3000" s="143" t="s">
        <v>71</v>
      </c>
      <c r="G3000" s="143" t="s">
        <v>11062</v>
      </c>
    </row>
    <row r="3001" spans="1:7" x14ac:dyDescent="0.25">
      <c r="A3001" s="141">
        <v>3000</v>
      </c>
      <c r="B3001" s="143" t="s">
        <v>8220</v>
      </c>
      <c r="C3001" s="143" t="s">
        <v>8221</v>
      </c>
      <c r="D3001" s="143" t="s">
        <v>78</v>
      </c>
      <c r="E3001" s="143" t="s">
        <v>435</v>
      </c>
      <c r="F3001" s="143" t="s">
        <v>71</v>
      </c>
      <c r="G3001" s="143" t="s">
        <v>11062</v>
      </c>
    </row>
    <row r="3002" spans="1:7" x14ac:dyDescent="0.25">
      <c r="A3002" s="141">
        <v>3001</v>
      </c>
      <c r="B3002" s="143" t="s">
        <v>8222</v>
      </c>
      <c r="C3002" s="143" t="s">
        <v>8223</v>
      </c>
      <c r="D3002" s="143" t="s">
        <v>91</v>
      </c>
      <c r="E3002" s="143" t="s">
        <v>576</v>
      </c>
      <c r="F3002" s="143" t="s">
        <v>71</v>
      </c>
      <c r="G3002" s="143" t="s">
        <v>11062</v>
      </c>
    </row>
    <row r="3003" spans="1:7" x14ac:dyDescent="0.25">
      <c r="A3003" s="141">
        <v>3002</v>
      </c>
      <c r="B3003" s="143" t="s">
        <v>8224</v>
      </c>
      <c r="C3003" s="143" t="s">
        <v>8225</v>
      </c>
      <c r="D3003" s="143" t="s">
        <v>95</v>
      </c>
      <c r="E3003" s="143" t="s">
        <v>275</v>
      </c>
      <c r="F3003" s="143" t="s">
        <v>71</v>
      </c>
      <c r="G3003" s="143" t="s">
        <v>11062</v>
      </c>
    </row>
    <row r="3004" spans="1:7" x14ac:dyDescent="0.25">
      <c r="A3004" s="141">
        <v>3003</v>
      </c>
      <c r="B3004" s="143" t="s">
        <v>8226</v>
      </c>
      <c r="C3004" s="143" t="s">
        <v>8227</v>
      </c>
      <c r="D3004" s="143" t="s">
        <v>91</v>
      </c>
      <c r="E3004" s="143" t="s">
        <v>181</v>
      </c>
      <c r="F3004" s="143" t="s">
        <v>71</v>
      </c>
      <c r="G3004" s="143" t="s">
        <v>11062</v>
      </c>
    </row>
    <row r="3005" spans="1:7" x14ac:dyDescent="0.25">
      <c r="A3005" s="141">
        <v>3004</v>
      </c>
      <c r="B3005" s="143" t="s">
        <v>11453</v>
      </c>
      <c r="C3005" s="143" t="s">
        <v>11454</v>
      </c>
      <c r="D3005" s="143" t="s">
        <v>119</v>
      </c>
      <c r="E3005" s="143" t="s">
        <v>371</v>
      </c>
      <c r="F3005" s="143" t="s">
        <v>71</v>
      </c>
      <c r="G3005" s="143" t="s">
        <v>11955</v>
      </c>
    </row>
    <row r="3006" spans="1:7" x14ac:dyDescent="0.25">
      <c r="A3006" s="141">
        <v>3005</v>
      </c>
      <c r="B3006" s="143" t="s">
        <v>2749</v>
      </c>
      <c r="C3006" s="143" t="s">
        <v>2750</v>
      </c>
      <c r="D3006" s="143" t="s">
        <v>91</v>
      </c>
      <c r="E3006" s="143" t="s">
        <v>393</v>
      </c>
      <c r="F3006" s="143" t="s">
        <v>71</v>
      </c>
      <c r="G3006" s="143" t="s">
        <v>5875</v>
      </c>
    </row>
    <row r="3007" spans="1:7" x14ac:dyDescent="0.25">
      <c r="A3007" s="141">
        <v>3006</v>
      </c>
      <c r="B3007" s="143" t="s">
        <v>11455</v>
      </c>
      <c r="C3007" s="143" t="s">
        <v>11456</v>
      </c>
      <c r="D3007" s="143" t="s">
        <v>95</v>
      </c>
      <c r="E3007" s="143" t="s">
        <v>1656</v>
      </c>
      <c r="F3007" s="143" t="s">
        <v>71</v>
      </c>
      <c r="G3007" s="143" t="s">
        <v>11955</v>
      </c>
    </row>
    <row r="3008" spans="1:7" x14ac:dyDescent="0.25">
      <c r="A3008" s="141">
        <v>3007</v>
      </c>
      <c r="B3008" s="143" t="s">
        <v>2751</v>
      </c>
      <c r="C3008" s="143" t="s">
        <v>2752</v>
      </c>
      <c r="D3008" s="143" t="s">
        <v>91</v>
      </c>
      <c r="E3008" s="143" t="s">
        <v>393</v>
      </c>
      <c r="F3008" s="143" t="s">
        <v>71</v>
      </c>
      <c r="G3008" s="143" t="s">
        <v>5875</v>
      </c>
    </row>
    <row r="3009" spans="1:7" x14ac:dyDescent="0.25">
      <c r="A3009" s="141">
        <v>3008</v>
      </c>
      <c r="B3009" s="143" t="s">
        <v>2753</v>
      </c>
      <c r="C3009" s="143" t="s">
        <v>2754</v>
      </c>
      <c r="D3009" s="143" t="s">
        <v>91</v>
      </c>
      <c r="E3009" s="143" t="s">
        <v>181</v>
      </c>
      <c r="F3009" s="143" t="s">
        <v>71</v>
      </c>
      <c r="G3009" s="143" t="s">
        <v>5875</v>
      </c>
    </row>
    <row r="3010" spans="1:7" x14ac:dyDescent="0.25">
      <c r="A3010" s="141">
        <v>3009</v>
      </c>
      <c r="B3010" s="143" t="s">
        <v>2755</v>
      </c>
      <c r="C3010" s="143" t="s">
        <v>2756</v>
      </c>
      <c r="D3010" s="143" t="s">
        <v>91</v>
      </c>
      <c r="E3010" s="143" t="s">
        <v>181</v>
      </c>
      <c r="F3010" s="143" t="s">
        <v>71</v>
      </c>
      <c r="G3010" s="143" t="s">
        <v>5875</v>
      </c>
    </row>
    <row r="3011" spans="1:7" x14ac:dyDescent="0.25">
      <c r="A3011" s="141">
        <v>3010</v>
      </c>
      <c r="B3011" s="143" t="s">
        <v>8228</v>
      </c>
      <c r="C3011" s="143" t="s">
        <v>8229</v>
      </c>
      <c r="D3011" s="143" t="s">
        <v>69</v>
      </c>
      <c r="E3011" s="143" t="s">
        <v>126</v>
      </c>
      <c r="F3011" s="143" t="s">
        <v>841</v>
      </c>
      <c r="G3011" s="143" t="s">
        <v>11062</v>
      </c>
    </row>
    <row r="3012" spans="1:7" x14ac:dyDescent="0.25">
      <c r="A3012" s="141">
        <v>3011</v>
      </c>
      <c r="B3012" s="143" t="s">
        <v>2757</v>
      </c>
      <c r="C3012" s="143" t="s">
        <v>2758</v>
      </c>
      <c r="D3012" s="143" t="s">
        <v>91</v>
      </c>
      <c r="E3012" s="143" t="s">
        <v>181</v>
      </c>
      <c r="F3012" s="143" t="s">
        <v>71</v>
      </c>
      <c r="G3012" s="143" t="s">
        <v>5875</v>
      </c>
    </row>
    <row r="3013" spans="1:7" x14ac:dyDescent="0.25">
      <c r="A3013" s="141">
        <v>3012</v>
      </c>
      <c r="B3013" s="143" t="s">
        <v>2759</v>
      </c>
      <c r="C3013" s="143" t="s">
        <v>2760</v>
      </c>
      <c r="D3013" s="143" t="s">
        <v>91</v>
      </c>
      <c r="E3013" s="143" t="s">
        <v>181</v>
      </c>
      <c r="F3013" s="143" t="s">
        <v>71</v>
      </c>
      <c r="G3013" s="143" t="s">
        <v>5875</v>
      </c>
    </row>
    <row r="3014" spans="1:7" x14ac:dyDescent="0.25">
      <c r="A3014" s="141">
        <v>3013</v>
      </c>
      <c r="B3014" s="143" t="s">
        <v>8230</v>
      </c>
      <c r="C3014" s="143" t="s">
        <v>8231</v>
      </c>
      <c r="D3014" s="143" t="s">
        <v>69</v>
      </c>
      <c r="E3014" s="143" t="s">
        <v>5993</v>
      </c>
      <c r="F3014" s="143" t="s">
        <v>71</v>
      </c>
      <c r="G3014" s="143" t="s">
        <v>11062</v>
      </c>
    </row>
    <row r="3015" spans="1:7" x14ac:dyDescent="0.25">
      <c r="A3015" s="141">
        <v>3014</v>
      </c>
      <c r="B3015" s="143" t="s">
        <v>8232</v>
      </c>
      <c r="C3015" s="143" t="s">
        <v>8233</v>
      </c>
      <c r="D3015" s="143" t="s">
        <v>91</v>
      </c>
      <c r="E3015" s="143" t="s">
        <v>181</v>
      </c>
      <c r="F3015" s="143" t="s">
        <v>71</v>
      </c>
      <c r="G3015" s="143" t="s">
        <v>11062</v>
      </c>
    </row>
    <row r="3016" spans="1:7" x14ac:dyDescent="0.25">
      <c r="A3016" s="141">
        <v>3015</v>
      </c>
      <c r="B3016" s="143" t="s">
        <v>2761</v>
      </c>
      <c r="C3016" s="143" t="s">
        <v>2762</v>
      </c>
      <c r="D3016" s="143" t="s">
        <v>91</v>
      </c>
      <c r="E3016" s="143" t="s">
        <v>393</v>
      </c>
      <c r="F3016" s="143" t="s">
        <v>71</v>
      </c>
      <c r="G3016" s="143" t="s">
        <v>5875</v>
      </c>
    </row>
    <row r="3017" spans="1:7" x14ac:dyDescent="0.25">
      <c r="A3017" s="141">
        <v>3016</v>
      </c>
      <c r="B3017" s="143" t="s">
        <v>2763</v>
      </c>
      <c r="C3017" s="143" t="s">
        <v>2764</v>
      </c>
      <c r="D3017" s="143" t="s">
        <v>69</v>
      </c>
      <c r="E3017" s="143" t="s">
        <v>2603</v>
      </c>
      <c r="F3017" s="143" t="s">
        <v>71</v>
      </c>
      <c r="G3017" s="143" t="s">
        <v>5875</v>
      </c>
    </row>
    <row r="3018" spans="1:7" x14ac:dyDescent="0.25">
      <c r="A3018" s="141">
        <v>3017</v>
      </c>
      <c r="B3018" s="143" t="s">
        <v>8234</v>
      </c>
      <c r="C3018" s="143" t="s">
        <v>12792</v>
      </c>
      <c r="D3018" s="143" t="s">
        <v>69</v>
      </c>
      <c r="E3018" s="143" t="s">
        <v>159</v>
      </c>
      <c r="F3018" s="143" t="s">
        <v>71</v>
      </c>
      <c r="G3018" s="143" t="s">
        <v>11062</v>
      </c>
    </row>
    <row r="3019" spans="1:7" x14ac:dyDescent="0.25">
      <c r="A3019" s="141">
        <v>3018</v>
      </c>
      <c r="B3019" s="143" t="s">
        <v>2765</v>
      </c>
      <c r="C3019" s="143" t="s">
        <v>2766</v>
      </c>
      <c r="D3019" s="143" t="s">
        <v>91</v>
      </c>
      <c r="E3019" s="143" t="s">
        <v>181</v>
      </c>
      <c r="F3019" s="143" t="s">
        <v>71</v>
      </c>
      <c r="G3019" s="143" t="s">
        <v>5875</v>
      </c>
    </row>
    <row r="3020" spans="1:7" x14ac:dyDescent="0.25">
      <c r="A3020" s="141">
        <v>3019</v>
      </c>
      <c r="B3020" s="143" t="s">
        <v>2767</v>
      </c>
      <c r="C3020" s="143" t="s">
        <v>2768</v>
      </c>
      <c r="D3020" s="143" t="s">
        <v>91</v>
      </c>
      <c r="E3020" s="143" t="s">
        <v>191</v>
      </c>
      <c r="F3020" s="143" t="s">
        <v>71</v>
      </c>
      <c r="G3020" s="143" t="s">
        <v>5875</v>
      </c>
    </row>
    <row r="3021" spans="1:7" x14ac:dyDescent="0.25">
      <c r="A3021" s="141">
        <v>3020</v>
      </c>
      <c r="B3021" s="143" t="s">
        <v>2769</v>
      </c>
      <c r="C3021" s="143" t="s">
        <v>2770</v>
      </c>
      <c r="D3021" s="143" t="s">
        <v>91</v>
      </c>
      <c r="E3021" s="143" t="s">
        <v>181</v>
      </c>
      <c r="F3021" s="143" t="s">
        <v>71</v>
      </c>
      <c r="G3021" s="143" t="s">
        <v>5875</v>
      </c>
    </row>
    <row r="3022" spans="1:7" x14ac:dyDescent="0.25">
      <c r="A3022" s="141">
        <v>3021</v>
      </c>
      <c r="B3022" s="143" t="s">
        <v>2771</v>
      </c>
      <c r="C3022" s="143" t="s">
        <v>2772</v>
      </c>
      <c r="D3022" s="143" t="s">
        <v>91</v>
      </c>
      <c r="E3022" s="143" t="s">
        <v>181</v>
      </c>
      <c r="F3022" s="143" t="s">
        <v>71</v>
      </c>
      <c r="G3022" s="143" t="s">
        <v>5875</v>
      </c>
    </row>
    <row r="3023" spans="1:7" x14ac:dyDescent="0.25">
      <c r="A3023" s="141">
        <v>3022</v>
      </c>
      <c r="B3023" s="143" t="s">
        <v>2773</v>
      </c>
      <c r="C3023" s="143" t="s">
        <v>2774</v>
      </c>
      <c r="D3023" s="143" t="s">
        <v>78</v>
      </c>
      <c r="E3023" s="143" t="s">
        <v>1062</v>
      </c>
      <c r="F3023" s="143" t="s">
        <v>533</v>
      </c>
      <c r="G3023" s="143" t="s">
        <v>5875</v>
      </c>
    </row>
    <row r="3024" spans="1:7" x14ac:dyDescent="0.25">
      <c r="A3024" s="141">
        <v>3023</v>
      </c>
      <c r="B3024" s="143" t="s">
        <v>2775</v>
      </c>
      <c r="C3024" s="143" t="s">
        <v>2776</v>
      </c>
      <c r="D3024" s="143" t="s">
        <v>91</v>
      </c>
      <c r="E3024" s="143" t="s">
        <v>181</v>
      </c>
      <c r="F3024" s="143" t="s">
        <v>71</v>
      </c>
      <c r="G3024" s="143" t="s">
        <v>5875</v>
      </c>
    </row>
    <row r="3025" spans="1:7" x14ac:dyDescent="0.25">
      <c r="A3025" s="141">
        <v>3024</v>
      </c>
      <c r="B3025" s="143" t="s">
        <v>2777</v>
      </c>
      <c r="C3025" s="143" t="s">
        <v>2778</v>
      </c>
      <c r="D3025" s="143" t="s">
        <v>69</v>
      </c>
      <c r="E3025" s="143" t="s">
        <v>1303</v>
      </c>
      <c r="F3025" s="143" t="s">
        <v>71</v>
      </c>
      <c r="G3025" s="143" t="s">
        <v>5875</v>
      </c>
    </row>
    <row r="3026" spans="1:7" x14ac:dyDescent="0.25">
      <c r="A3026" s="141">
        <v>3025</v>
      </c>
      <c r="B3026" s="143" t="s">
        <v>11457</v>
      </c>
      <c r="C3026" s="143" t="s">
        <v>11458</v>
      </c>
      <c r="D3026" s="143" t="s">
        <v>91</v>
      </c>
      <c r="E3026" s="143" t="s">
        <v>262</v>
      </c>
      <c r="F3026" s="143" t="s">
        <v>71</v>
      </c>
      <c r="G3026" s="143" t="s">
        <v>11955</v>
      </c>
    </row>
    <row r="3027" spans="1:7" x14ac:dyDescent="0.25">
      <c r="A3027" s="141">
        <v>3026</v>
      </c>
      <c r="B3027" s="143" t="s">
        <v>2779</v>
      </c>
      <c r="C3027" s="143" t="s">
        <v>12793</v>
      </c>
      <c r="D3027" s="143" t="s">
        <v>91</v>
      </c>
      <c r="E3027" s="143" t="s">
        <v>139</v>
      </c>
      <c r="F3027" s="143" t="s">
        <v>71</v>
      </c>
      <c r="G3027" s="143" t="s">
        <v>5875</v>
      </c>
    </row>
    <row r="3028" spans="1:7" x14ac:dyDescent="0.25">
      <c r="A3028" s="141">
        <v>3027</v>
      </c>
      <c r="B3028" s="143" t="s">
        <v>2780</v>
      </c>
      <c r="C3028" s="143" t="s">
        <v>12794</v>
      </c>
      <c r="D3028" s="143" t="s">
        <v>91</v>
      </c>
      <c r="E3028" s="143" t="s">
        <v>393</v>
      </c>
      <c r="F3028" s="143" t="s">
        <v>71</v>
      </c>
      <c r="G3028" s="143" t="s">
        <v>5875</v>
      </c>
    </row>
    <row r="3029" spans="1:7" x14ac:dyDescent="0.25">
      <c r="A3029" s="141">
        <v>3028</v>
      </c>
      <c r="B3029" s="143" t="s">
        <v>2781</v>
      </c>
      <c r="C3029" s="143" t="s">
        <v>2782</v>
      </c>
      <c r="D3029" s="143" t="s">
        <v>91</v>
      </c>
      <c r="E3029" s="143" t="s">
        <v>393</v>
      </c>
      <c r="F3029" s="143" t="s">
        <v>71</v>
      </c>
      <c r="G3029" s="143" t="s">
        <v>5875</v>
      </c>
    </row>
    <row r="3030" spans="1:7" x14ac:dyDescent="0.25">
      <c r="A3030" s="141">
        <v>3029</v>
      </c>
      <c r="B3030" s="143" t="s">
        <v>11459</v>
      </c>
      <c r="C3030" s="143" t="s">
        <v>11460</v>
      </c>
      <c r="D3030" s="143" t="s">
        <v>69</v>
      </c>
      <c r="E3030" s="143" t="s">
        <v>2344</v>
      </c>
      <c r="F3030" s="143" t="s">
        <v>71</v>
      </c>
      <c r="G3030" s="143" t="s">
        <v>11955</v>
      </c>
    </row>
    <row r="3031" spans="1:7" x14ac:dyDescent="0.25">
      <c r="A3031" s="141">
        <v>3030</v>
      </c>
      <c r="B3031" s="143" t="s">
        <v>11461</v>
      </c>
      <c r="C3031" s="143" t="s">
        <v>11462</v>
      </c>
      <c r="D3031" s="143" t="s">
        <v>91</v>
      </c>
      <c r="E3031" s="143" t="s">
        <v>181</v>
      </c>
      <c r="F3031" s="143" t="s">
        <v>71</v>
      </c>
      <c r="G3031" s="143" t="s">
        <v>11955</v>
      </c>
    </row>
    <row r="3032" spans="1:7" x14ac:dyDescent="0.25">
      <c r="A3032" s="141">
        <v>3031</v>
      </c>
      <c r="B3032" s="143" t="s">
        <v>8235</v>
      </c>
      <c r="C3032" s="143" t="s">
        <v>8236</v>
      </c>
      <c r="D3032" s="143" t="s">
        <v>78</v>
      </c>
      <c r="E3032" s="143" t="s">
        <v>154</v>
      </c>
      <c r="F3032" s="143" t="s">
        <v>71</v>
      </c>
      <c r="G3032" s="143" t="s">
        <v>11062</v>
      </c>
    </row>
    <row r="3033" spans="1:7" x14ac:dyDescent="0.25">
      <c r="A3033" s="141">
        <v>3032</v>
      </c>
      <c r="B3033" s="143" t="s">
        <v>8237</v>
      </c>
      <c r="C3033" s="143" t="s">
        <v>8238</v>
      </c>
      <c r="D3033" s="143" t="s">
        <v>74</v>
      </c>
      <c r="E3033" s="143" t="s">
        <v>301</v>
      </c>
      <c r="F3033" s="143" t="s">
        <v>71</v>
      </c>
      <c r="G3033" s="143" t="s">
        <v>11062</v>
      </c>
    </row>
    <row r="3034" spans="1:7" x14ac:dyDescent="0.25">
      <c r="A3034" s="141">
        <v>3033</v>
      </c>
      <c r="B3034" s="143" t="s">
        <v>8239</v>
      </c>
      <c r="C3034" s="143" t="s">
        <v>8240</v>
      </c>
      <c r="D3034" s="143" t="s">
        <v>69</v>
      </c>
      <c r="E3034" s="143" t="s">
        <v>7100</v>
      </c>
      <c r="F3034" s="143" t="s">
        <v>457</v>
      </c>
      <c r="G3034" s="143" t="s">
        <v>11062</v>
      </c>
    </row>
    <row r="3035" spans="1:7" x14ac:dyDescent="0.25">
      <c r="A3035" s="141">
        <v>3034</v>
      </c>
      <c r="B3035" s="143" t="s">
        <v>8241</v>
      </c>
      <c r="C3035" s="143" t="s">
        <v>8242</v>
      </c>
      <c r="D3035" s="143" t="s">
        <v>78</v>
      </c>
      <c r="E3035" s="143" t="s">
        <v>113</v>
      </c>
      <c r="F3035" s="143" t="s">
        <v>71</v>
      </c>
      <c r="G3035" s="143" t="s">
        <v>11062</v>
      </c>
    </row>
    <row r="3036" spans="1:7" x14ac:dyDescent="0.25">
      <c r="A3036" s="141">
        <v>3035</v>
      </c>
      <c r="B3036" s="143" t="s">
        <v>2783</v>
      </c>
      <c r="C3036" s="143" t="s">
        <v>12795</v>
      </c>
      <c r="D3036" s="143" t="s">
        <v>91</v>
      </c>
      <c r="E3036" s="143" t="s">
        <v>139</v>
      </c>
      <c r="F3036" s="143" t="s">
        <v>71</v>
      </c>
      <c r="G3036" s="143" t="s">
        <v>5875</v>
      </c>
    </row>
    <row r="3037" spans="1:7" x14ac:dyDescent="0.25">
      <c r="A3037" s="141">
        <v>3036</v>
      </c>
      <c r="B3037" s="143" t="s">
        <v>8243</v>
      </c>
      <c r="C3037" s="143" t="s">
        <v>8244</v>
      </c>
      <c r="D3037" s="143" t="s">
        <v>95</v>
      </c>
      <c r="E3037" s="143" t="s">
        <v>387</v>
      </c>
      <c r="F3037" s="143" t="s">
        <v>71</v>
      </c>
      <c r="G3037" s="143" t="s">
        <v>11062</v>
      </c>
    </row>
    <row r="3038" spans="1:7" x14ac:dyDescent="0.25">
      <c r="A3038" s="141">
        <v>3037</v>
      </c>
      <c r="B3038" s="143" t="s">
        <v>2784</v>
      </c>
      <c r="C3038" s="143" t="s">
        <v>2785</v>
      </c>
      <c r="D3038" s="143" t="s">
        <v>69</v>
      </c>
      <c r="E3038" s="143" t="s">
        <v>824</v>
      </c>
      <c r="F3038" s="143" t="s">
        <v>2786</v>
      </c>
      <c r="G3038" s="143" t="s">
        <v>5875</v>
      </c>
    </row>
    <row r="3039" spans="1:7" x14ac:dyDescent="0.25">
      <c r="A3039" s="141">
        <v>3038</v>
      </c>
      <c r="B3039" s="143" t="s">
        <v>8245</v>
      </c>
      <c r="C3039" s="143" t="s">
        <v>8246</v>
      </c>
      <c r="D3039" s="143" t="s">
        <v>69</v>
      </c>
      <c r="E3039" s="143" t="s">
        <v>70</v>
      </c>
      <c r="F3039" s="143" t="s">
        <v>71</v>
      </c>
      <c r="G3039" s="143" t="s">
        <v>11062</v>
      </c>
    </row>
    <row r="3040" spans="1:7" x14ac:dyDescent="0.25">
      <c r="A3040" s="141">
        <v>3039</v>
      </c>
      <c r="B3040" s="143" t="s">
        <v>2787</v>
      </c>
      <c r="C3040" s="143" t="s">
        <v>2788</v>
      </c>
      <c r="D3040" s="143" t="s">
        <v>91</v>
      </c>
      <c r="E3040" s="143" t="s">
        <v>181</v>
      </c>
      <c r="F3040" s="143" t="s">
        <v>71</v>
      </c>
      <c r="G3040" s="143" t="s">
        <v>5875</v>
      </c>
    </row>
    <row r="3041" spans="1:7" x14ac:dyDescent="0.25">
      <c r="A3041" s="141">
        <v>3040</v>
      </c>
      <c r="B3041" s="143" t="s">
        <v>2789</v>
      </c>
      <c r="C3041" s="143" t="s">
        <v>2790</v>
      </c>
      <c r="D3041" s="143" t="s">
        <v>91</v>
      </c>
      <c r="E3041" s="143" t="s">
        <v>181</v>
      </c>
      <c r="F3041" s="143" t="s">
        <v>71</v>
      </c>
      <c r="G3041" s="143" t="s">
        <v>5875</v>
      </c>
    </row>
    <row r="3042" spans="1:7" x14ac:dyDescent="0.25">
      <c r="A3042" s="141">
        <v>3041</v>
      </c>
      <c r="B3042" s="143" t="s">
        <v>2791</v>
      </c>
      <c r="C3042" s="143" t="s">
        <v>2792</v>
      </c>
      <c r="D3042" s="143" t="s">
        <v>91</v>
      </c>
      <c r="E3042" s="143" t="s">
        <v>181</v>
      </c>
      <c r="F3042" s="143" t="s">
        <v>71</v>
      </c>
      <c r="G3042" s="143" t="s">
        <v>5875</v>
      </c>
    </row>
    <row r="3043" spans="1:7" x14ac:dyDescent="0.25">
      <c r="A3043" s="141">
        <v>3042</v>
      </c>
      <c r="B3043" s="143" t="s">
        <v>2793</v>
      </c>
      <c r="C3043" s="143" t="s">
        <v>2794</v>
      </c>
      <c r="D3043" s="143" t="s">
        <v>91</v>
      </c>
      <c r="E3043" s="143" t="s">
        <v>181</v>
      </c>
      <c r="F3043" s="143" t="s">
        <v>71</v>
      </c>
      <c r="G3043" s="143" t="s">
        <v>5875</v>
      </c>
    </row>
    <row r="3044" spans="1:7" x14ac:dyDescent="0.25">
      <c r="A3044" s="141">
        <v>3043</v>
      </c>
      <c r="B3044" s="143" t="s">
        <v>2795</v>
      </c>
      <c r="C3044" s="143" t="s">
        <v>2796</v>
      </c>
      <c r="D3044" s="143" t="s">
        <v>91</v>
      </c>
      <c r="E3044" s="143" t="s">
        <v>181</v>
      </c>
      <c r="F3044" s="143" t="s">
        <v>71</v>
      </c>
      <c r="G3044" s="143" t="s">
        <v>5875</v>
      </c>
    </row>
    <row r="3045" spans="1:7" x14ac:dyDescent="0.25">
      <c r="A3045" s="141">
        <v>3044</v>
      </c>
      <c r="B3045" s="143" t="s">
        <v>2797</v>
      </c>
      <c r="C3045" s="143" t="s">
        <v>2798</v>
      </c>
      <c r="D3045" s="143" t="s">
        <v>91</v>
      </c>
      <c r="E3045" s="143" t="s">
        <v>181</v>
      </c>
      <c r="F3045" s="143" t="s">
        <v>71</v>
      </c>
      <c r="G3045" s="143" t="s">
        <v>5875</v>
      </c>
    </row>
    <row r="3046" spans="1:7" x14ac:dyDescent="0.25">
      <c r="A3046" s="141">
        <v>3045</v>
      </c>
      <c r="B3046" s="143" t="s">
        <v>8247</v>
      </c>
      <c r="C3046" s="143" t="s">
        <v>8248</v>
      </c>
      <c r="D3046" s="143" t="s">
        <v>69</v>
      </c>
      <c r="E3046" s="143" t="s">
        <v>321</v>
      </c>
      <c r="F3046" s="143" t="s">
        <v>71</v>
      </c>
      <c r="G3046" s="143" t="s">
        <v>11062</v>
      </c>
    </row>
    <row r="3047" spans="1:7" x14ac:dyDescent="0.25">
      <c r="A3047" s="141">
        <v>3046</v>
      </c>
      <c r="B3047" s="143" t="s">
        <v>8249</v>
      </c>
      <c r="C3047" s="143" t="s">
        <v>8250</v>
      </c>
      <c r="D3047" s="143" t="s">
        <v>103</v>
      </c>
      <c r="E3047" s="143" t="s">
        <v>934</v>
      </c>
      <c r="F3047" s="143" t="s">
        <v>71</v>
      </c>
      <c r="G3047" s="143" t="s">
        <v>11062</v>
      </c>
    </row>
    <row r="3048" spans="1:7" x14ac:dyDescent="0.25">
      <c r="A3048" s="141">
        <v>3047</v>
      </c>
      <c r="B3048" s="143" t="s">
        <v>12796</v>
      </c>
      <c r="C3048" s="143" t="s">
        <v>12797</v>
      </c>
      <c r="D3048" s="143" t="s">
        <v>69</v>
      </c>
      <c r="E3048" s="143" t="s">
        <v>3457</v>
      </c>
      <c r="F3048" s="143" t="s">
        <v>71</v>
      </c>
      <c r="G3048" s="143" t="s">
        <v>5875</v>
      </c>
    </row>
    <row r="3049" spans="1:7" x14ac:dyDescent="0.25">
      <c r="A3049" s="141">
        <v>3048</v>
      </c>
      <c r="B3049" s="143" t="s">
        <v>2799</v>
      </c>
      <c r="C3049" s="143" t="s">
        <v>2800</v>
      </c>
      <c r="D3049" s="143" t="s">
        <v>91</v>
      </c>
      <c r="E3049" s="143" t="s">
        <v>181</v>
      </c>
      <c r="F3049" s="143" t="s">
        <v>71</v>
      </c>
      <c r="G3049" s="143" t="s">
        <v>5875</v>
      </c>
    </row>
    <row r="3050" spans="1:7" x14ac:dyDescent="0.25">
      <c r="A3050" s="141">
        <v>3049</v>
      </c>
      <c r="B3050" s="143" t="s">
        <v>8251</v>
      </c>
      <c r="C3050" s="143" t="s">
        <v>8252</v>
      </c>
      <c r="D3050" s="143" t="s">
        <v>119</v>
      </c>
      <c r="E3050" s="143" t="s">
        <v>371</v>
      </c>
      <c r="F3050" s="143" t="s">
        <v>71</v>
      </c>
      <c r="G3050" s="143" t="s">
        <v>11062</v>
      </c>
    </row>
    <row r="3051" spans="1:7" x14ac:dyDescent="0.25">
      <c r="A3051" s="141">
        <v>3050</v>
      </c>
      <c r="B3051" s="143" t="s">
        <v>2801</v>
      </c>
      <c r="C3051" s="143" t="s">
        <v>2802</v>
      </c>
      <c r="D3051" s="143" t="s">
        <v>78</v>
      </c>
      <c r="E3051" s="143" t="s">
        <v>2803</v>
      </c>
      <c r="F3051" s="143" t="s">
        <v>71</v>
      </c>
      <c r="G3051" s="143" t="s">
        <v>5875</v>
      </c>
    </row>
    <row r="3052" spans="1:7" x14ac:dyDescent="0.25">
      <c r="A3052" s="141">
        <v>3051</v>
      </c>
      <c r="B3052" s="143" t="s">
        <v>8253</v>
      </c>
      <c r="C3052" s="143" t="s">
        <v>8254</v>
      </c>
      <c r="D3052" s="143" t="s">
        <v>103</v>
      </c>
      <c r="E3052" s="143" t="s">
        <v>934</v>
      </c>
      <c r="F3052" s="143" t="s">
        <v>88</v>
      </c>
      <c r="G3052" s="143" t="s">
        <v>11062</v>
      </c>
    </row>
    <row r="3053" spans="1:7" x14ac:dyDescent="0.25">
      <c r="A3053" s="141">
        <v>3052</v>
      </c>
      <c r="B3053" s="143" t="s">
        <v>2804</v>
      </c>
      <c r="C3053" s="143" t="s">
        <v>12798</v>
      </c>
      <c r="D3053" s="143" t="s">
        <v>91</v>
      </c>
      <c r="E3053" s="143" t="s">
        <v>139</v>
      </c>
      <c r="F3053" s="143" t="s">
        <v>71</v>
      </c>
      <c r="G3053" s="143" t="s">
        <v>5875</v>
      </c>
    </row>
    <row r="3054" spans="1:7" x14ac:dyDescent="0.25">
      <c r="A3054" s="141">
        <v>3053</v>
      </c>
      <c r="B3054" s="143" t="s">
        <v>2805</v>
      </c>
      <c r="C3054" s="143" t="s">
        <v>2806</v>
      </c>
      <c r="D3054" s="143" t="s">
        <v>91</v>
      </c>
      <c r="E3054" s="143" t="s">
        <v>139</v>
      </c>
      <c r="F3054" s="143" t="s">
        <v>71</v>
      </c>
      <c r="G3054" s="143" t="s">
        <v>5875</v>
      </c>
    </row>
    <row r="3055" spans="1:7" x14ac:dyDescent="0.25">
      <c r="A3055" s="141">
        <v>3054</v>
      </c>
      <c r="B3055" s="143" t="s">
        <v>8255</v>
      </c>
      <c r="C3055" s="143" t="s">
        <v>8256</v>
      </c>
      <c r="D3055" s="143" t="s">
        <v>119</v>
      </c>
      <c r="E3055" s="143" t="s">
        <v>371</v>
      </c>
      <c r="F3055" s="143" t="s">
        <v>71</v>
      </c>
      <c r="G3055" s="143" t="s">
        <v>11062</v>
      </c>
    </row>
    <row r="3056" spans="1:7" x14ac:dyDescent="0.25">
      <c r="A3056" s="141">
        <v>3055</v>
      </c>
      <c r="B3056" s="143" t="s">
        <v>12799</v>
      </c>
      <c r="C3056" s="143" t="s">
        <v>12800</v>
      </c>
      <c r="D3056" s="143" t="s">
        <v>91</v>
      </c>
      <c r="E3056" s="143" t="s">
        <v>220</v>
      </c>
      <c r="F3056" s="143" t="s">
        <v>71</v>
      </c>
      <c r="G3056" s="143" t="s">
        <v>11955</v>
      </c>
    </row>
    <row r="3057" spans="1:7" x14ac:dyDescent="0.25">
      <c r="A3057" s="141">
        <v>3056</v>
      </c>
      <c r="B3057" s="143" t="s">
        <v>8257</v>
      </c>
      <c r="C3057" s="143" t="s">
        <v>8258</v>
      </c>
      <c r="D3057" s="143" t="s">
        <v>78</v>
      </c>
      <c r="E3057" s="143" t="s">
        <v>840</v>
      </c>
      <c r="F3057" s="143" t="s">
        <v>71</v>
      </c>
      <c r="G3057" s="143" t="s">
        <v>11062</v>
      </c>
    </row>
    <row r="3058" spans="1:7" x14ac:dyDescent="0.25">
      <c r="A3058" s="141">
        <v>3057</v>
      </c>
      <c r="B3058" s="143" t="s">
        <v>8259</v>
      </c>
      <c r="C3058" s="143" t="s">
        <v>8260</v>
      </c>
      <c r="D3058" s="143" t="s">
        <v>69</v>
      </c>
      <c r="E3058" s="143" t="s">
        <v>477</v>
      </c>
      <c r="F3058" s="143" t="s">
        <v>71</v>
      </c>
      <c r="G3058" s="143" t="s">
        <v>11062</v>
      </c>
    </row>
    <row r="3059" spans="1:7" x14ac:dyDescent="0.25">
      <c r="A3059" s="141">
        <v>3058</v>
      </c>
      <c r="B3059" s="143" t="s">
        <v>8261</v>
      </c>
      <c r="C3059" s="143" t="s">
        <v>8262</v>
      </c>
      <c r="D3059" s="143" t="s">
        <v>119</v>
      </c>
      <c r="E3059" s="143" t="s">
        <v>5897</v>
      </c>
      <c r="F3059" s="143" t="s">
        <v>71</v>
      </c>
      <c r="G3059" s="143" t="s">
        <v>11062</v>
      </c>
    </row>
    <row r="3060" spans="1:7" x14ac:dyDescent="0.25">
      <c r="A3060" s="141">
        <v>3059</v>
      </c>
      <c r="B3060" s="143" t="s">
        <v>2807</v>
      </c>
      <c r="C3060" s="143" t="s">
        <v>2808</v>
      </c>
      <c r="D3060" s="143" t="s">
        <v>69</v>
      </c>
      <c r="E3060" s="143" t="s">
        <v>1141</v>
      </c>
      <c r="F3060" s="143" t="s">
        <v>71</v>
      </c>
      <c r="G3060" s="143" t="s">
        <v>5875</v>
      </c>
    </row>
    <row r="3061" spans="1:7" x14ac:dyDescent="0.25">
      <c r="A3061" s="141">
        <v>3060</v>
      </c>
      <c r="B3061" s="143" t="s">
        <v>11463</v>
      </c>
      <c r="C3061" s="143" t="s">
        <v>11464</v>
      </c>
      <c r="D3061" s="143" t="s">
        <v>74</v>
      </c>
      <c r="E3061" s="143" t="s">
        <v>317</v>
      </c>
      <c r="F3061" s="143" t="s">
        <v>88</v>
      </c>
      <c r="G3061" s="143" t="s">
        <v>11955</v>
      </c>
    </row>
    <row r="3062" spans="1:7" x14ac:dyDescent="0.25">
      <c r="A3062" s="141">
        <v>3061</v>
      </c>
      <c r="B3062" s="143" t="s">
        <v>8263</v>
      </c>
      <c r="C3062" s="143" t="s">
        <v>8264</v>
      </c>
      <c r="D3062" s="143" t="s">
        <v>69</v>
      </c>
      <c r="E3062" s="143" t="s">
        <v>453</v>
      </c>
      <c r="F3062" s="143" t="s">
        <v>454</v>
      </c>
      <c r="G3062" s="143" t="s">
        <v>11062</v>
      </c>
    </row>
    <row r="3063" spans="1:7" x14ac:dyDescent="0.25">
      <c r="A3063" s="141">
        <v>3062</v>
      </c>
      <c r="B3063" s="143" t="s">
        <v>2809</v>
      </c>
      <c r="C3063" s="143" t="s">
        <v>12801</v>
      </c>
      <c r="D3063" s="143" t="s">
        <v>91</v>
      </c>
      <c r="E3063" s="143" t="s">
        <v>139</v>
      </c>
      <c r="F3063" s="143" t="s">
        <v>71</v>
      </c>
      <c r="G3063" s="143" t="s">
        <v>5875</v>
      </c>
    </row>
    <row r="3064" spans="1:7" x14ac:dyDescent="0.25">
      <c r="A3064" s="141">
        <v>3063</v>
      </c>
      <c r="B3064" s="143" t="s">
        <v>2810</v>
      </c>
      <c r="C3064" s="143" t="s">
        <v>12802</v>
      </c>
      <c r="D3064" s="143" t="s">
        <v>91</v>
      </c>
      <c r="E3064" s="143" t="s">
        <v>139</v>
      </c>
      <c r="F3064" s="143" t="s">
        <v>71</v>
      </c>
      <c r="G3064" s="143" t="s">
        <v>5875</v>
      </c>
    </row>
    <row r="3065" spans="1:7" x14ac:dyDescent="0.25">
      <c r="A3065" s="141">
        <v>3064</v>
      </c>
      <c r="B3065" s="143" t="s">
        <v>2811</v>
      </c>
      <c r="C3065" s="143" t="s">
        <v>2812</v>
      </c>
      <c r="D3065" s="143" t="s">
        <v>69</v>
      </c>
      <c r="E3065" s="143" t="s">
        <v>477</v>
      </c>
      <c r="F3065" s="143" t="s">
        <v>71</v>
      </c>
      <c r="G3065" s="143" t="s">
        <v>5875</v>
      </c>
    </row>
    <row r="3066" spans="1:7" x14ac:dyDescent="0.25">
      <c r="A3066" s="141">
        <v>3065</v>
      </c>
      <c r="B3066" s="143" t="s">
        <v>8265</v>
      </c>
      <c r="C3066" s="143" t="s">
        <v>8266</v>
      </c>
      <c r="D3066" s="143" t="s">
        <v>69</v>
      </c>
      <c r="E3066" s="143" t="s">
        <v>2344</v>
      </c>
      <c r="F3066" s="143" t="s">
        <v>71</v>
      </c>
      <c r="G3066" s="143" t="s">
        <v>11062</v>
      </c>
    </row>
    <row r="3067" spans="1:7" x14ac:dyDescent="0.25">
      <c r="A3067" s="141">
        <v>3066</v>
      </c>
      <c r="B3067" s="143" t="s">
        <v>2813</v>
      </c>
      <c r="C3067" s="143" t="s">
        <v>12803</v>
      </c>
      <c r="D3067" s="143" t="s">
        <v>91</v>
      </c>
      <c r="E3067" s="143" t="s">
        <v>227</v>
      </c>
      <c r="F3067" s="143" t="s">
        <v>71</v>
      </c>
      <c r="G3067" s="143" t="s">
        <v>5875</v>
      </c>
    </row>
    <row r="3068" spans="1:7" x14ac:dyDescent="0.25">
      <c r="A3068" s="141">
        <v>3067</v>
      </c>
      <c r="B3068" s="143" t="s">
        <v>8267</v>
      </c>
      <c r="C3068" s="143" t="s">
        <v>2814</v>
      </c>
      <c r="D3068" s="143" t="s">
        <v>119</v>
      </c>
      <c r="E3068" s="143" t="s">
        <v>2557</v>
      </c>
      <c r="F3068" s="143" t="s">
        <v>71</v>
      </c>
      <c r="G3068" s="143" t="s">
        <v>11062</v>
      </c>
    </row>
    <row r="3069" spans="1:7" x14ac:dyDescent="0.25">
      <c r="A3069" s="141">
        <v>3068</v>
      </c>
      <c r="B3069" s="143" t="s">
        <v>8268</v>
      </c>
      <c r="C3069" s="143" t="s">
        <v>8269</v>
      </c>
      <c r="D3069" s="143" t="s">
        <v>91</v>
      </c>
      <c r="E3069" s="143" t="s">
        <v>212</v>
      </c>
      <c r="F3069" s="143" t="s">
        <v>71</v>
      </c>
      <c r="G3069" s="143" t="s">
        <v>11062</v>
      </c>
    </row>
    <row r="3070" spans="1:7" x14ac:dyDescent="0.25">
      <c r="A3070" s="141">
        <v>3069</v>
      </c>
      <c r="B3070" s="143" t="s">
        <v>8270</v>
      </c>
      <c r="C3070" s="143" t="s">
        <v>8271</v>
      </c>
      <c r="D3070" s="143" t="s">
        <v>119</v>
      </c>
      <c r="E3070" s="143" t="s">
        <v>371</v>
      </c>
      <c r="F3070" s="143" t="s">
        <v>71</v>
      </c>
      <c r="G3070" s="143" t="s">
        <v>11062</v>
      </c>
    </row>
    <row r="3071" spans="1:7" x14ac:dyDescent="0.25">
      <c r="A3071" s="141">
        <v>3070</v>
      </c>
      <c r="B3071" s="143" t="s">
        <v>8272</v>
      </c>
      <c r="C3071" s="143" t="s">
        <v>8273</v>
      </c>
      <c r="D3071" s="143" t="s">
        <v>91</v>
      </c>
      <c r="E3071" s="143" t="s">
        <v>979</v>
      </c>
      <c r="F3071" s="143" t="s">
        <v>71</v>
      </c>
      <c r="G3071" s="143" t="s">
        <v>11062</v>
      </c>
    </row>
    <row r="3072" spans="1:7" x14ac:dyDescent="0.25">
      <c r="A3072" s="141">
        <v>3071</v>
      </c>
      <c r="B3072" s="143" t="s">
        <v>12804</v>
      </c>
      <c r="C3072" s="143" t="s">
        <v>12805</v>
      </c>
      <c r="D3072" s="143" t="s">
        <v>91</v>
      </c>
      <c r="E3072" s="143" t="s">
        <v>181</v>
      </c>
      <c r="F3072" s="143" t="s">
        <v>71</v>
      </c>
      <c r="G3072" s="143" t="s">
        <v>5875</v>
      </c>
    </row>
    <row r="3073" spans="1:7" x14ac:dyDescent="0.25">
      <c r="A3073" s="141">
        <v>3072</v>
      </c>
      <c r="B3073" s="143" t="s">
        <v>12806</v>
      </c>
      <c r="C3073" s="143" t="s">
        <v>12807</v>
      </c>
      <c r="D3073" s="143" t="s">
        <v>91</v>
      </c>
      <c r="E3073" s="143" t="s">
        <v>181</v>
      </c>
      <c r="F3073" s="143" t="s">
        <v>71</v>
      </c>
      <c r="G3073" s="143" t="s">
        <v>11062</v>
      </c>
    </row>
    <row r="3074" spans="1:7" x14ac:dyDescent="0.25">
      <c r="A3074" s="141">
        <v>3073</v>
      </c>
      <c r="B3074" s="143" t="s">
        <v>12808</v>
      </c>
      <c r="C3074" s="143" t="s">
        <v>12809</v>
      </c>
      <c r="D3074" s="143" t="s">
        <v>91</v>
      </c>
      <c r="E3074" s="143" t="s">
        <v>181</v>
      </c>
      <c r="F3074" s="143" t="s">
        <v>71</v>
      </c>
      <c r="G3074" s="143" t="s">
        <v>5875</v>
      </c>
    </row>
    <row r="3075" spans="1:7" x14ac:dyDescent="0.25">
      <c r="A3075" s="141">
        <v>3074</v>
      </c>
      <c r="B3075" s="143" t="s">
        <v>8274</v>
      </c>
      <c r="C3075" s="143" t="s">
        <v>8275</v>
      </c>
      <c r="D3075" s="143" t="s">
        <v>78</v>
      </c>
      <c r="E3075" s="143" t="s">
        <v>113</v>
      </c>
      <c r="F3075" s="143" t="s">
        <v>71</v>
      </c>
      <c r="G3075" s="143" t="s">
        <v>11062</v>
      </c>
    </row>
    <row r="3076" spans="1:7" x14ac:dyDescent="0.25">
      <c r="A3076" s="141">
        <v>3075</v>
      </c>
      <c r="B3076" s="143" t="s">
        <v>8276</v>
      </c>
      <c r="C3076" s="143" t="s">
        <v>12810</v>
      </c>
      <c r="D3076" s="143" t="s">
        <v>69</v>
      </c>
      <c r="E3076" s="143" t="s">
        <v>1303</v>
      </c>
      <c r="F3076" s="143" t="s">
        <v>71</v>
      </c>
      <c r="G3076" s="143" t="s">
        <v>11062</v>
      </c>
    </row>
    <row r="3077" spans="1:7" x14ac:dyDescent="0.25">
      <c r="A3077" s="141">
        <v>3076</v>
      </c>
      <c r="B3077" s="143" t="s">
        <v>8277</v>
      </c>
      <c r="C3077" s="143" t="s">
        <v>8278</v>
      </c>
      <c r="D3077" s="143" t="s">
        <v>119</v>
      </c>
      <c r="E3077" s="143" t="s">
        <v>5897</v>
      </c>
      <c r="F3077" s="143" t="s">
        <v>71</v>
      </c>
      <c r="G3077" s="143" t="s">
        <v>11062</v>
      </c>
    </row>
    <row r="3078" spans="1:7" x14ac:dyDescent="0.25">
      <c r="A3078" s="141">
        <v>3077</v>
      </c>
      <c r="B3078" s="143" t="s">
        <v>8279</v>
      </c>
      <c r="C3078" s="143" t="s">
        <v>8280</v>
      </c>
      <c r="D3078" s="143" t="s">
        <v>69</v>
      </c>
      <c r="E3078" s="143" t="s">
        <v>321</v>
      </c>
      <c r="F3078" s="143" t="s">
        <v>71</v>
      </c>
      <c r="G3078" s="143" t="s">
        <v>11062</v>
      </c>
    </row>
    <row r="3079" spans="1:7" x14ac:dyDescent="0.25">
      <c r="A3079" s="141">
        <v>3078</v>
      </c>
      <c r="B3079" s="143" t="s">
        <v>8281</v>
      </c>
      <c r="C3079" s="143" t="s">
        <v>8282</v>
      </c>
      <c r="D3079" s="143" t="s">
        <v>69</v>
      </c>
      <c r="E3079" s="143" t="s">
        <v>5349</v>
      </c>
      <c r="F3079" s="143" t="s">
        <v>2507</v>
      </c>
      <c r="G3079" s="143" t="s">
        <v>11062</v>
      </c>
    </row>
    <row r="3080" spans="1:7" x14ac:dyDescent="0.25">
      <c r="A3080" s="141">
        <v>3079</v>
      </c>
      <c r="B3080" s="143" t="s">
        <v>2815</v>
      </c>
      <c r="C3080" s="143" t="s">
        <v>12811</v>
      </c>
      <c r="D3080" s="143" t="s">
        <v>91</v>
      </c>
      <c r="E3080" s="143" t="s">
        <v>191</v>
      </c>
      <c r="F3080" s="143" t="s">
        <v>192</v>
      </c>
      <c r="G3080" s="143" t="s">
        <v>5875</v>
      </c>
    </row>
    <row r="3081" spans="1:7" x14ac:dyDescent="0.25">
      <c r="A3081" s="141">
        <v>3080</v>
      </c>
      <c r="B3081" s="143" t="s">
        <v>8283</v>
      </c>
      <c r="C3081" s="143" t="s">
        <v>8284</v>
      </c>
      <c r="D3081" s="143" t="s">
        <v>119</v>
      </c>
      <c r="E3081" s="143" t="s">
        <v>371</v>
      </c>
      <c r="F3081" s="143" t="s">
        <v>71</v>
      </c>
      <c r="G3081" s="143" t="s">
        <v>11062</v>
      </c>
    </row>
    <row r="3082" spans="1:7" x14ac:dyDescent="0.25">
      <c r="A3082" s="141">
        <v>3081</v>
      </c>
      <c r="B3082" s="143" t="s">
        <v>8285</v>
      </c>
      <c r="C3082" s="143" t="s">
        <v>8286</v>
      </c>
      <c r="D3082" s="143" t="s">
        <v>69</v>
      </c>
      <c r="E3082" s="143" t="s">
        <v>1303</v>
      </c>
      <c r="F3082" s="143" t="s">
        <v>71</v>
      </c>
      <c r="G3082" s="143" t="s">
        <v>11062</v>
      </c>
    </row>
    <row r="3083" spans="1:7" x14ac:dyDescent="0.25">
      <c r="A3083" s="141">
        <v>3082</v>
      </c>
      <c r="B3083" s="143" t="s">
        <v>8287</v>
      </c>
      <c r="C3083" s="143" t="s">
        <v>8288</v>
      </c>
      <c r="D3083" s="143" t="s">
        <v>119</v>
      </c>
      <c r="E3083" s="143" t="s">
        <v>8289</v>
      </c>
      <c r="F3083" s="143" t="s">
        <v>71</v>
      </c>
      <c r="G3083" s="143" t="s">
        <v>11062</v>
      </c>
    </row>
    <row r="3084" spans="1:7" x14ac:dyDescent="0.25">
      <c r="A3084" s="141">
        <v>3083</v>
      </c>
      <c r="B3084" s="143" t="s">
        <v>11465</v>
      </c>
      <c r="C3084" s="143" t="s">
        <v>12812</v>
      </c>
      <c r="D3084" s="143" t="s">
        <v>119</v>
      </c>
      <c r="E3084" s="143" t="s">
        <v>371</v>
      </c>
      <c r="F3084" s="143" t="s">
        <v>71</v>
      </c>
      <c r="G3084" s="143" t="s">
        <v>11955</v>
      </c>
    </row>
    <row r="3085" spans="1:7" x14ac:dyDescent="0.25">
      <c r="A3085" s="141">
        <v>3084</v>
      </c>
      <c r="B3085" s="143" t="s">
        <v>8290</v>
      </c>
      <c r="C3085" s="143" t="s">
        <v>8291</v>
      </c>
      <c r="D3085" s="143" t="s">
        <v>78</v>
      </c>
      <c r="E3085" s="143" t="s">
        <v>113</v>
      </c>
      <c r="F3085" s="143" t="s">
        <v>71</v>
      </c>
      <c r="G3085" s="143" t="s">
        <v>11062</v>
      </c>
    </row>
    <row r="3086" spans="1:7" x14ac:dyDescent="0.25">
      <c r="A3086" s="141">
        <v>3085</v>
      </c>
      <c r="B3086" s="143" t="s">
        <v>8292</v>
      </c>
      <c r="C3086" s="143" t="s">
        <v>8293</v>
      </c>
      <c r="D3086" s="143" t="s">
        <v>69</v>
      </c>
      <c r="E3086" s="143" t="s">
        <v>2344</v>
      </c>
      <c r="F3086" s="143" t="s">
        <v>71</v>
      </c>
      <c r="G3086" s="143" t="s">
        <v>11062</v>
      </c>
    </row>
    <row r="3087" spans="1:7" x14ac:dyDescent="0.25">
      <c r="A3087" s="141">
        <v>3086</v>
      </c>
      <c r="B3087" s="143" t="s">
        <v>2816</v>
      </c>
      <c r="C3087" s="143" t="s">
        <v>2817</v>
      </c>
      <c r="D3087" s="143" t="s">
        <v>91</v>
      </c>
      <c r="E3087" s="143" t="s">
        <v>181</v>
      </c>
      <c r="F3087" s="143" t="s">
        <v>71</v>
      </c>
      <c r="G3087" s="143" t="s">
        <v>5875</v>
      </c>
    </row>
    <row r="3088" spans="1:7" x14ac:dyDescent="0.25">
      <c r="A3088" s="141">
        <v>3087</v>
      </c>
      <c r="B3088" s="143" t="s">
        <v>8294</v>
      </c>
      <c r="C3088" s="143" t="s">
        <v>8295</v>
      </c>
      <c r="D3088" s="143" t="s">
        <v>69</v>
      </c>
      <c r="E3088" s="143" t="s">
        <v>477</v>
      </c>
      <c r="F3088" s="143" t="s">
        <v>71</v>
      </c>
      <c r="G3088" s="143" t="s">
        <v>11062</v>
      </c>
    </row>
    <row r="3089" spans="1:7" x14ac:dyDescent="0.25">
      <c r="A3089" s="141">
        <v>3088</v>
      </c>
      <c r="B3089" s="143" t="s">
        <v>2818</v>
      </c>
      <c r="C3089" s="143" t="s">
        <v>12813</v>
      </c>
      <c r="D3089" s="143" t="s">
        <v>91</v>
      </c>
      <c r="E3089" s="143" t="s">
        <v>181</v>
      </c>
      <c r="F3089" s="143" t="s">
        <v>71</v>
      </c>
      <c r="G3089" s="143" t="s">
        <v>5875</v>
      </c>
    </row>
    <row r="3090" spans="1:7" x14ac:dyDescent="0.25">
      <c r="A3090" s="141">
        <v>3089</v>
      </c>
      <c r="B3090" s="143" t="s">
        <v>11466</v>
      </c>
      <c r="C3090" s="143" t="s">
        <v>11467</v>
      </c>
      <c r="D3090" s="143" t="s">
        <v>69</v>
      </c>
      <c r="E3090" s="143" t="s">
        <v>5349</v>
      </c>
      <c r="F3090" s="143" t="s">
        <v>71</v>
      </c>
      <c r="G3090" s="143" t="s">
        <v>11955</v>
      </c>
    </row>
    <row r="3091" spans="1:7" x14ac:dyDescent="0.25">
      <c r="A3091" s="141">
        <v>3090</v>
      </c>
      <c r="B3091" s="143" t="s">
        <v>8296</v>
      </c>
      <c r="C3091" s="143" t="s">
        <v>8297</v>
      </c>
      <c r="D3091" s="143" t="s">
        <v>119</v>
      </c>
      <c r="E3091" s="143" t="s">
        <v>371</v>
      </c>
      <c r="F3091" s="143" t="s">
        <v>71</v>
      </c>
      <c r="G3091" s="143" t="s">
        <v>11062</v>
      </c>
    </row>
    <row r="3092" spans="1:7" x14ac:dyDescent="0.25">
      <c r="A3092" s="141">
        <v>3091</v>
      </c>
      <c r="B3092" s="143" t="s">
        <v>8298</v>
      </c>
      <c r="C3092" s="143" t="s">
        <v>8299</v>
      </c>
      <c r="D3092" s="143" t="s">
        <v>69</v>
      </c>
      <c r="E3092" s="143" t="s">
        <v>5915</v>
      </c>
      <c r="F3092" s="143" t="s">
        <v>71</v>
      </c>
      <c r="G3092" s="143" t="s">
        <v>11062</v>
      </c>
    </row>
    <row r="3093" spans="1:7" x14ac:dyDescent="0.25">
      <c r="A3093" s="141">
        <v>3092</v>
      </c>
      <c r="B3093" s="143" t="s">
        <v>8300</v>
      </c>
      <c r="C3093" s="143" t="s">
        <v>8301</v>
      </c>
      <c r="D3093" s="143" t="s">
        <v>95</v>
      </c>
      <c r="E3093" s="143" t="s">
        <v>1656</v>
      </c>
      <c r="F3093" s="143" t="s">
        <v>71</v>
      </c>
      <c r="G3093" s="143" t="s">
        <v>11062</v>
      </c>
    </row>
    <row r="3094" spans="1:7" x14ac:dyDescent="0.25">
      <c r="A3094" s="141">
        <v>3093</v>
      </c>
      <c r="B3094" s="143" t="s">
        <v>8302</v>
      </c>
      <c r="C3094" s="143" t="s">
        <v>8303</v>
      </c>
      <c r="D3094" s="143" t="s">
        <v>78</v>
      </c>
      <c r="E3094" s="143" t="s">
        <v>113</v>
      </c>
      <c r="F3094" s="143" t="s">
        <v>71</v>
      </c>
      <c r="G3094" s="143" t="s">
        <v>11062</v>
      </c>
    </row>
    <row r="3095" spans="1:7" x14ac:dyDescent="0.25">
      <c r="A3095" s="141">
        <v>3094</v>
      </c>
      <c r="B3095" s="143" t="s">
        <v>2819</v>
      </c>
      <c r="C3095" s="143" t="s">
        <v>2820</v>
      </c>
      <c r="D3095" s="143" t="s">
        <v>74</v>
      </c>
      <c r="E3095" s="143" t="s">
        <v>317</v>
      </c>
      <c r="F3095" s="143" t="s">
        <v>71</v>
      </c>
      <c r="G3095" s="143" t="s">
        <v>5875</v>
      </c>
    </row>
    <row r="3096" spans="1:7" x14ac:dyDescent="0.25">
      <c r="A3096" s="141">
        <v>3095</v>
      </c>
      <c r="B3096" s="143" t="s">
        <v>8304</v>
      </c>
      <c r="C3096" s="143" t="s">
        <v>8305</v>
      </c>
      <c r="D3096" s="143" t="s">
        <v>69</v>
      </c>
      <c r="E3096" s="143" t="s">
        <v>168</v>
      </c>
      <c r="F3096" s="143" t="s">
        <v>71</v>
      </c>
      <c r="G3096" s="143" t="s">
        <v>11062</v>
      </c>
    </row>
    <row r="3097" spans="1:7" x14ac:dyDescent="0.25">
      <c r="A3097" s="141">
        <v>3096</v>
      </c>
      <c r="B3097" s="143" t="s">
        <v>8306</v>
      </c>
      <c r="C3097" s="143" t="s">
        <v>8307</v>
      </c>
      <c r="D3097" s="143" t="s">
        <v>91</v>
      </c>
      <c r="E3097" s="143" t="s">
        <v>165</v>
      </c>
      <c r="F3097" s="143" t="s">
        <v>71</v>
      </c>
      <c r="G3097" s="143" t="s">
        <v>11062</v>
      </c>
    </row>
    <row r="3098" spans="1:7" x14ac:dyDescent="0.25">
      <c r="A3098" s="141">
        <v>3097</v>
      </c>
      <c r="B3098" s="143" t="s">
        <v>8308</v>
      </c>
      <c r="C3098" s="143" t="s">
        <v>8309</v>
      </c>
      <c r="D3098" s="143" t="s">
        <v>69</v>
      </c>
      <c r="E3098" s="143" t="s">
        <v>2042</v>
      </c>
      <c r="F3098" s="143" t="s">
        <v>71</v>
      </c>
      <c r="G3098" s="143" t="s">
        <v>11062</v>
      </c>
    </row>
    <row r="3099" spans="1:7" x14ac:dyDescent="0.25">
      <c r="A3099" s="141">
        <v>3098</v>
      </c>
      <c r="B3099" s="143" t="s">
        <v>8310</v>
      </c>
      <c r="C3099" s="143" t="s">
        <v>8311</v>
      </c>
      <c r="D3099" s="143" t="s">
        <v>69</v>
      </c>
      <c r="E3099" s="143" t="s">
        <v>1237</v>
      </c>
      <c r="F3099" s="143" t="s">
        <v>71</v>
      </c>
      <c r="G3099" s="143" t="s">
        <v>11062</v>
      </c>
    </row>
    <row r="3100" spans="1:7" x14ac:dyDescent="0.25">
      <c r="A3100" s="141">
        <v>3099</v>
      </c>
      <c r="B3100" s="143" t="s">
        <v>8312</v>
      </c>
      <c r="C3100" s="143" t="s">
        <v>8313</v>
      </c>
      <c r="D3100" s="143" t="s">
        <v>78</v>
      </c>
      <c r="E3100" s="143" t="s">
        <v>1802</v>
      </c>
      <c r="F3100" s="143" t="s">
        <v>71</v>
      </c>
      <c r="G3100" s="143" t="s">
        <v>11062</v>
      </c>
    </row>
    <row r="3101" spans="1:7" x14ac:dyDescent="0.25">
      <c r="A3101" s="141">
        <v>3100</v>
      </c>
      <c r="B3101" s="143" t="s">
        <v>11468</v>
      </c>
      <c r="C3101" s="143" t="s">
        <v>11469</v>
      </c>
      <c r="D3101" s="143" t="s">
        <v>78</v>
      </c>
      <c r="E3101" s="143" t="s">
        <v>998</v>
      </c>
      <c r="F3101" s="143" t="s">
        <v>71</v>
      </c>
      <c r="G3101" s="143" t="s">
        <v>11955</v>
      </c>
    </row>
    <row r="3102" spans="1:7" x14ac:dyDescent="0.25">
      <c r="A3102" s="141">
        <v>3101</v>
      </c>
      <c r="B3102" s="143" t="s">
        <v>12814</v>
      </c>
      <c r="C3102" s="143" t="s">
        <v>11895</v>
      </c>
      <c r="D3102" s="143" t="s">
        <v>78</v>
      </c>
      <c r="E3102" s="143" t="s">
        <v>154</v>
      </c>
      <c r="F3102" s="143" t="s">
        <v>71</v>
      </c>
      <c r="G3102" s="143" t="s">
        <v>11955</v>
      </c>
    </row>
    <row r="3103" spans="1:7" x14ac:dyDescent="0.25">
      <c r="A3103" s="141">
        <v>3102</v>
      </c>
      <c r="B3103" s="143" t="s">
        <v>12815</v>
      </c>
      <c r="C3103" s="143" t="s">
        <v>12816</v>
      </c>
      <c r="D3103" s="143" t="s">
        <v>69</v>
      </c>
      <c r="E3103" s="143" t="s">
        <v>477</v>
      </c>
      <c r="F3103" s="143" t="s">
        <v>71</v>
      </c>
      <c r="G3103" s="143" t="s">
        <v>11062</v>
      </c>
    </row>
    <row r="3104" spans="1:7" x14ac:dyDescent="0.25">
      <c r="A3104" s="141">
        <v>3103</v>
      </c>
      <c r="B3104" s="143" t="s">
        <v>8314</v>
      </c>
      <c r="C3104" s="143" t="s">
        <v>8315</v>
      </c>
      <c r="D3104" s="143" t="s">
        <v>78</v>
      </c>
      <c r="E3104" s="143" t="s">
        <v>113</v>
      </c>
      <c r="F3104" s="143" t="s">
        <v>71</v>
      </c>
      <c r="G3104" s="143" t="s">
        <v>11062</v>
      </c>
    </row>
    <row r="3105" spans="1:7" x14ac:dyDescent="0.25">
      <c r="A3105" s="141">
        <v>3104</v>
      </c>
      <c r="B3105" s="143" t="s">
        <v>8316</v>
      </c>
      <c r="C3105" s="143" t="s">
        <v>8317</v>
      </c>
      <c r="D3105" s="143" t="s">
        <v>78</v>
      </c>
      <c r="E3105" s="143" t="s">
        <v>2803</v>
      </c>
      <c r="F3105" s="143" t="s">
        <v>71</v>
      </c>
      <c r="G3105" s="143" t="s">
        <v>11062</v>
      </c>
    </row>
    <row r="3106" spans="1:7" x14ac:dyDescent="0.25">
      <c r="A3106" s="141">
        <v>3105</v>
      </c>
      <c r="B3106" s="143" t="s">
        <v>13860</v>
      </c>
      <c r="C3106" s="143" t="s">
        <v>13861</v>
      </c>
      <c r="D3106" s="143" t="s">
        <v>91</v>
      </c>
      <c r="E3106" s="143" t="s">
        <v>181</v>
      </c>
      <c r="F3106" s="143" t="s">
        <v>71</v>
      </c>
      <c r="G3106" s="143" t="s">
        <v>5875</v>
      </c>
    </row>
    <row r="3107" spans="1:7" x14ac:dyDescent="0.25">
      <c r="A3107" s="141">
        <v>3106</v>
      </c>
      <c r="B3107" s="143" t="s">
        <v>2821</v>
      </c>
      <c r="C3107" s="143" t="s">
        <v>12817</v>
      </c>
      <c r="D3107" s="143" t="s">
        <v>91</v>
      </c>
      <c r="E3107" s="143" t="s">
        <v>181</v>
      </c>
      <c r="F3107" s="143" t="s">
        <v>71</v>
      </c>
      <c r="G3107" s="143" t="s">
        <v>5875</v>
      </c>
    </row>
    <row r="3108" spans="1:7" x14ac:dyDescent="0.25">
      <c r="A3108" s="141">
        <v>3107</v>
      </c>
      <c r="B3108" s="143" t="s">
        <v>2822</v>
      </c>
      <c r="C3108" s="143" t="s">
        <v>2823</v>
      </c>
      <c r="D3108" s="143" t="s">
        <v>69</v>
      </c>
      <c r="E3108" s="143" t="s">
        <v>70</v>
      </c>
      <c r="F3108" s="143" t="s">
        <v>71</v>
      </c>
      <c r="G3108" s="143" t="s">
        <v>5875</v>
      </c>
    </row>
    <row r="3109" spans="1:7" x14ac:dyDescent="0.25">
      <c r="A3109" s="141">
        <v>3108</v>
      </c>
      <c r="B3109" s="143" t="s">
        <v>2824</v>
      </c>
      <c r="C3109" s="143" t="s">
        <v>12818</v>
      </c>
      <c r="D3109" s="143" t="s">
        <v>74</v>
      </c>
      <c r="E3109" s="143" t="s">
        <v>317</v>
      </c>
      <c r="F3109" s="143" t="s">
        <v>498</v>
      </c>
      <c r="G3109" s="143" t="s">
        <v>5875</v>
      </c>
    </row>
    <row r="3110" spans="1:7" x14ac:dyDescent="0.25">
      <c r="A3110" s="141">
        <v>3109</v>
      </c>
      <c r="B3110" s="143" t="s">
        <v>2825</v>
      </c>
      <c r="C3110" s="143" t="s">
        <v>2826</v>
      </c>
      <c r="D3110" s="143" t="s">
        <v>91</v>
      </c>
      <c r="E3110" s="143" t="s">
        <v>181</v>
      </c>
      <c r="F3110" s="143" t="s">
        <v>71</v>
      </c>
      <c r="G3110" s="143" t="s">
        <v>5875</v>
      </c>
    </row>
    <row r="3111" spans="1:7" x14ac:dyDescent="0.25">
      <c r="A3111" s="141">
        <v>3110</v>
      </c>
      <c r="B3111" s="143" t="s">
        <v>8318</v>
      </c>
      <c r="C3111" s="143" t="s">
        <v>8319</v>
      </c>
      <c r="D3111" s="143" t="s">
        <v>74</v>
      </c>
      <c r="E3111" s="143" t="s">
        <v>551</v>
      </c>
      <c r="F3111" s="143" t="s">
        <v>533</v>
      </c>
      <c r="G3111" s="143" t="s">
        <v>11062</v>
      </c>
    </row>
    <row r="3112" spans="1:7" x14ac:dyDescent="0.25">
      <c r="A3112" s="141">
        <v>3111</v>
      </c>
      <c r="B3112" s="143" t="s">
        <v>11470</v>
      </c>
      <c r="C3112" s="143" t="s">
        <v>11471</v>
      </c>
      <c r="D3112" s="143" t="s">
        <v>91</v>
      </c>
      <c r="E3112" s="143" t="s">
        <v>220</v>
      </c>
      <c r="F3112" s="143" t="s">
        <v>71</v>
      </c>
      <c r="G3112" s="143" t="s">
        <v>11955</v>
      </c>
    </row>
    <row r="3113" spans="1:7" x14ac:dyDescent="0.25">
      <c r="A3113" s="141">
        <v>3112</v>
      </c>
      <c r="B3113" s="143" t="s">
        <v>2827</v>
      </c>
      <c r="C3113" s="143" t="s">
        <v>2828</v>
      </c>
      <c r="D3113" s="143" t="s">
        <v>103</v>
      </c>
      <c r="E3113" s="143" t="s">
        <v>410</v>
      </c>
      <c r="F3113" s="143" t="s">
        <v>71</v>
      </c>
      <c r="G3113" s="143" t="s">
        <v>5875</v>
      </c>
    </row>
    <row r="3114" spans="1:7" x14ac:dyDescent="0.25">
      <c r="A3114" s="141">
        <v>3113</v>
      </c>
      <c r="B3114" s="143" t="s">
        <v>8320</v>
      </c>
      <c r="C3114" s="143" t="s">
        <v>8321</v>
      </c>
      <c r="D3114" s="143" t="s">
        <v>103</v>
      </c>
      <c r="E3114" s="143" t="s">
        <v>162</v>
      </c>
      <c r="F3114" s="143" t="s">
        <v>71</v>
      </c>
      <c r="G3114" s="143" t="s">
        <v>11062</v>
      </c>
    </row>
    <row r="3115" spans="1:7" x14ac:dyDescent="0.25">
      <c r="A3115" s="141">
        <v>3114</v>
      </c>
      <c r="B3115" s="143" t="s">
        <v>8322</v>
      </c>
      <c r="C3115" s="143" t="s">
        <v>8323</v>
      </c>
      <c r="D3115" s="143" t="s">
        <v>69</v>
      </c>
      <c r="E3115" s="143" t="s">
        <v>2344</v>
      </c>
      <c r="F3115" s="143" t="s">
        <v>71</v>
      </c>
      <c r="G3115" s="143" t="s">
        <v>11062</v>
      </c>
    </row>
    <row r="3116" spans="1:7" x14ac:dyDescent="0.25">
      <c r="A3116" s="141">
        <v>3115</v>
      </c>
      <c r="B3116" s="143" t="s">
        <v>8324</v>
      </c>
      <c r="C3116" s="143" t="s">
        <v>8325</v>
      </c>
      <c r="D3116" s="143" t="s">
        <v>91</v>
      </c>
      <c r="E3116" s="143" t="s">
        <v>135</v>
      </c>
      <c r="F3116" s="143" t="s">
        <v>71</v>
      </c>
      <c r="G3116" s="143" t="s">
        <v>11062</v>
      </c>
    </row>
    <row r="3117" spans="1:7" x14ac:dyDescent="0.25">
      <c r="A3117" s="141">
        <v>3116</v>
      </c>
      <c r="B3117" s="143" t="s">
        <v>8326</v>
      </c>
      <c r="C3117" s="143" t="s">
        <v>8327</v>
      </c>
      <c r="D3117" s="143" t="s">
        <v>119</v>
      </c>
      <c r="E3117" s="143" t="s">
        <v>1630</v>
      </c>
      <c r="F3117" s="143" t="s">
        <v>71</v>
      </c>
      <c r="G3117" s="143" t="s">
        <v>11062</v>
      </c>
    </row>
    <row r="3118" spans="1:7" x14ac:dyDescent="0.25">
      <c r="A3118" s="141">
        <v>3117</v>
      </c>
      <c r="B3118" s="143" t="s">
        <v>2829</v>
      </c>
      <c r="C3118" s="143" t="s">
        <v>2830</v>
      </c>
      <c r="D3118" s="143" t="s">
        <v>91</v>
      </c>
      <c r="E3118" s="143" t="s">
        <v>181</v>
      </c>
      <c r="F3118" s="143" t="s">
        <v>71</v>
      </c>
      <c r="G3118" s="143" t="s">
        <v>5875</v>
      </c>
    </row>
    <row r="3119" spans="1:7" x14ac:dyDescent="0.25">
      <c r="A3119" s="141">
        <v>3118</v>
      </c>
      <c r="B3119" s="143" t="s">
        <v>2831</v>
      </c>
      <c r="C3119" s="143" t="s">
        <v>2832</v>
      </c>
      <c r="D3119" s="143" t="s">
        <v>91</v>
      </c>
      <c r="E3119" s="143" t="s">
        <v>181</v>
      </c>
      <c r="F3119" s="143" t="s">
        <v>71</v>
      </c>
      <c r="G3119" s="143" t="s">
        <v>5875</v>
      </c>
    </row>
    <row r="3120" spans="1:7" x14ac:dyDescent="0.25">
      <c r="A3120" s="141">
        <v>3119</v>
      </c>
      <c r="B3120" s="143" t="s">
        <v>2833</v>
      </c>
      <c r="C3120" s="143" t="s">
        <v>2834</v>
      </c>
      <c r="D3120" s="143" t="s">
        <v>91</v>
      </c>
      <c r="E3120" s="143" t="s">
        <v>181</v>
      </c>
      <c r="F3120" s="143" t="s">
        <v>71</v>
      </c>
      <c r="G3120" s="143" t="s">
        <v>5875</v>
      </c>
    </row>
    <row r="3121" spans="1:7" x14ac:dyDescent="0.25">
      <c r="A3121" s="141">
        <v>3120</v>
      </c>
      <c r="B3121" s="143" t="s">
        <v>2835</v>
      </c>
      <c r="C3121" s="143" t="s">
        <v>12819</v>
      </c>
      <c r="D3121" s="143" t="s">
        <v>78</v>
      </c>
      <c r="E3121" s="143" t="s">
        <v>1144</v>
      </c>
      <c r="F3121" s="143" t="s">
        <v>71</v>
      </c>
      <c r="G3121" s="143" t="s">
        <v>5875</v>
      </c>
    </row>
    <row r="3122" spans="1:7" x14ac:dyDescent="0.25">
      <c r="A3122" s="141">
        <v>3121</v>
      </c>
      <c r="B3122" s="143" t="s">
        <v>8328</v>
      </c>
      <c r="C3122" s="143" t="s">
        <v>8329</v>
      </c>
      <c r="D3122" s="143" t="s">
        <v>69</v>
      </c>
      <c r="E3122" s="143" t="s">
        <v>2042</v>
      </c>
      <c r="F3122" s="143" t="s">
        <v>71</v>
      </c>
      <c r="G3122" s="143" t="s">
        <v>11062</v>
      </c>
    </row>
    <row r="3123" spans="1:7" x14ac:dyDescent="0.25">
      <c r="A3123" s="141">
        <v>3122</v>
      </c>
      <c r="B3123" s="143" t="s">
        <v>8330</v>
      </c>
      <c r="C3123" s="143" t="s">
        <v>8331</v>
      </c>
      <c r="D3123" s="143" t="s">
        <v>74</v>
      </c>
      <c r="E3123" s="143" t="s">
        <v>397</v>
      </c>
      <c r="F3123" s="143" t="s">
        <v>71</v>
      </c>
      <c r="G3123" s="143" t="s">
        <v>11062</v>
      </c>
    </row>
    <row r="3124" spans="1:7" x14ac:dyDescent="0.25">
      <c r="A3124" s="141">
        <v>3123</v>
      </c>
      <c r="B3124" s="143" t="s">
        <v>2836</v>
      </c>
      <c r="C3124" s="143" t="s">
        <v>2837</v>
      </c>
      <c r="D3124" s="143" t="s">
        <v>74</v>
      </c>
      <c r="E3124" s="143" t="s">
        <v>2665</v>
      </c>
      <c r="F3124" s="143" t="s">
        <v>71</v>
      </c>
      <c r="G3124" s="143" t="s">
        <v>5875</v>
      </c>
    </row>
    <row r="3125" spans="1:7" x14ac:dyDescent="0.25">
      <c r="A3125" s="141">
        <v>3124</v>
      </c>
      <c r="B3125" s="143" t="s">
        <v>2838</v>
      </c>
      <c r="C3125" s="143" t="s">
        <v>2839</v>
      </c>
      <c r="D3125" s="143" t="s">
        <v>91</v>
      </c>
      <c r="E3125" s="143" t="s">
        <v>181</v>
      </c>
      <c r="F3125" s="143" t="s">
        <v>71</v>
      </c>
      <c r="G3125" s="143" t="s">
        <v>5875</v>
      </c>
    </row>
    <row r="3126" spans="1:7" x14ac:dyDescent="0.25">
      <c r="A3126" s="141">
        <v>3125</v>
      </c>
      <c r="B3126" s="143" t="s">
        <v>2840</v>
      </c>
      <c r="C3126" s="143" t="s">
        <v>2841</v>
      </c>
      <c r="D3126" s="143" t="s">
        <v>91</v>
      </c>
      <c r="E3126" s="143" t="s">
        <v>181</v>
      </c>
      <c r="F3126" s="143" t="s">
        <v>71</v>
      </c>
      <c r="G3126" s="143" t="s">
        <v>5875</v>
      </c>
    </row>
    <row r="3127" spans="1:7" x14ac:dyDescent="0.25">
      <c r="A3127" s="141">
        <v>3126</v>
      </c>
      <c r="B3127" s="143" t="s">
        <v>2842</v>
      </c>
      <c r="C3127" s="143" t="s">
        <v>2843</v>
      </c>
      <c r="D3127" s="143" t="s">
        <v>91</v>
      </c>
      <c r="E3127" s="143" t="s">
        <v>181</v>
      </c>
      <c r="F3127" s="143" t="s">
        <v>71</v>
      </c>
      <c r="G3127" s="143" t="s">
        <v>5875</v>
      </c>
    </row>
    <row r="3128" spans="1:7" x14ac:dyDescent="0.25">
      <c r="A3128" s="141">
        <v>3127</v>
      </c>
      <c r="B3128" s="143" t="s">
        <v>8332</v>
      </c>
      <c r="C3128" s="143" t="s">
        <v>8333</v>
      </c>
      <c r="D3128" s="143" t="s">
        <v>103</v>
      </c>
      <c r="E3128" s="143" t="s">
        <v>980</v>
      </c>
      <c r="F3128" s="143" t="s">
        <v>71</v>
      </c>
      <c r="G3128" s="143" t="s">
        <v>11062</v>
      </c>
    </row>
    <row r="3129" spans="1:7" x14ac:dyDescent="0.25">
      <c r="A3129" s="141">
        <v>3128</v>
      </c>
      <c r="B3129" s="143" t="s">
        <v>11472</v>
      </c>
      <c r="C3129" s="143" t="s">
        <v>11473</v>
      </c>
      <c r="D3129" s="143" t="s">
        <v>78</v>
      </c>
      <c r="E3129" s="143" t="s">
        <v>657</v>
      </c>
      <c r="F3129" s="143" t="s">
        <v>71</v>
      </c>
      <c r="G3129" s="143" t="s">
        <v>11955</v>
      </c>
    </row>
    <row r="3130" spans="1:7" x14ac:dyDescent="0.25">
      <c r="A3130" s="141">
        <v>3129</v>
      </c>
      <c r="B3130" s="143" t="s">
        <v>2844</v>
      </c>
      <c r="C3130" s="143" t="s">
        <v>2845</v>
      </c>
      <c r="D3130" s="143" t="s">
        <v>91</v>
      </c>
      <c r="E3130" s="143" t="s">
        <v>181</v>
      </c>
      <c r="F3130" s="143" t="s">
        <v>71</v>
      </c>
      <c r="G3130" s="143" t="s">
        <v>5875</v>
      </c>
    </row>
    <row r="3131" spans="1:7" x14ac:dyDescent="0.25">
      <c r="A3131" s="141">
        <v>3130</v>
      </c>
      <c r="B3131" s="143" t="s">
        <v>2846</v>
      </c>
      <c r="C3131" s="143" t="s">
        <v>2847</v>
      </c>
      <c r="D3131" s="143" t="s">
        <v>91</v>
      </c>
      <c r="E3131" s="143" t="s">
        <v>181</v>
      </c>
      <c r="F3131" s="143" t="s">
        <v>71</v>
      </c>
      <c r="G3131" s="143" t="s">
        <v>5875</v>
      </c>
    </row>
    <row r="3132" spans="1:7" x14ac:dyDescent="0.25">
      <c r="A3132" s="141">
        <v>3131</v>
      </c>
      <c r="B3132" s="143" t="s">
        <v>8334</v>
      </c>
      <c r="C3132" s="143" t="s">
        <v>8335</v>
      </c>
      <c r="D3132" s="143" t="s">
        <v>119</v>
      </c>
      <c r="E3132" s="143" t="s">
        <v>120</v>
      </c>
      <c r="F3132" s="143" t="s">
        <v>71</v>
      </c>
      <c r="G3132" s="143" t="s">
        <v>11062</v>
      </c>
    </row>
    <row r="3133" spans="1:7" x14ac:dyDescent="0.25">
      <c r="A3133" s="141">
        <v>3132</v>
      </c>
      <c r="B3133" s="143" t="s">
        <v>2848</v>
      </c>
      <c r="C3133" s="143" t="s">
        <v>12820</v>
      </c>
      <c r="D3133" s="143" t="s">
        <v>91</v>
      </c>
      <c r="E3133" s="143" t="s">
        <v>139</v>
      </c>
      <c r="F3133" s="143" t="s">
        <v>71</v>
      </c>
      <c r="G3133" s="143" t="s">
        <v>5875</v>
      </c>
    </row>
    <row r="3134" spans="1:7" x14ac:dyDescent="0.25">
      <c r="A3134" s="141">
        <v>3133</v>
      </c>
      <c r="B3134" s="143" t="s">
        <v>2849</v>
      </c>
      <c r="C3134" s="143" t="s">
        <v>12821</v>
      </c>
      <c r="D3134" s="143" t="s">
        <v>91</v>
      </c>
      <c r="E3134" s="143" t="s">
        <v>139</v>
      </c>
      <c r="F3134" s="143" t="s">
        <v>71</v>
      </c>
      <c r="G3134" s="143" t="s">
        <v>5875</v>
      </c>
    </row>
    <row r="3135" spans="1:7" x14ac:dyDescent="0.25">
      <c r="A3135" s="141">
        <v>3134</v>
      </c>
      <c r="B3135" s="143" t="s">
        <v>2850</v>
      </c>
      <c r="C3135" s="143" t="s">
        <v>12822</v>
      </c>
      <c r="D3135" s="143" t="s">
        <v>91</v>
      </c>
      <c r="E3135" s="143" t="s">
        <v>139</v>
      </c>
      <c r="F3135" s="143" t="s">
        <v>71</v>
      </c>
      <c r="G3135" s="143" t="s">
        <v>5875</v>
      </c>
    </row>
    <row r="3136" spans="1:7" x14ac:dyDescent="0.25">
      <c r="A3136" s="141">
        <v>3135</v>
      </c>
      <c r="B3136" s="143" t="s">
        <v>2851</v>
      </c>
      <c r="C3136" s="143" t="s">
        <v>12823</v>
      </c>
      <c r="D3136" s="143" t="s">
        <v>91</v>
      </c>
      <c r="E3136" s="143" t="s">
        <v>139</v>
      </c>
      <c r="F3136" s="143" t="s">
        <v>71</v>
      </c>
      <c r="G3136" s="143" t="s">
        <v>5875</v>
      </c>
    </row>
    <row r="3137" spans="1:7" x14ac:dyDescent="0.25">
      <c r="A3137" s="141">
        <v>3136</v>
      </c>
      <c r="B3137" s="143" t="s">
        <v>2852</v>
      </c>
      <c r="C3137" s="143" t="s">
        <v>12824</v>
      </c>
      <c r="D3137" s="143" t="s">
        <v>91</v>
      </c>
      <c r="E3137" s="143" t="s">
        <v>139</v>
      </c>
      <c r="F3137" s="143" t="s">
        <v>71</v>
      </c>
      <c r="G3137" s="143" t="s">
        <v>5875</v>
      </c>
    </row>
    <row r="3138" spans="1:7" x14ac:dyDescent="0.25">
      <c r="A3138" s="141">
        <v>3137</v>
      </c>
      <c r="B3138" s="143" t="s">
        <v>2853</v>
      </c>
      <c r="C3138" s="143" t="s">
        <v>2854</v>
      </c>
      <c r="D3138" s="143" t="s">
        <v>95</v>
      </c>
      <c r="E3138" s="143" t="s">
        <v>387</v>
      </c>
      <c r="F3138" s="143" t="s">
        <v>155</v>
      </c>
      <c r="G3138" s="143" t="s">
        <v>5875</v>
      </c>
    </row>
    <row r="3139" spans="1:7" x14ac:dyDescent="0.25">
      <c r="A3139" s="141">
        <v>3138</v>
      </c>
      <c r="B3139" s="143" t="s">
        <v>8336</v>
      </c>
      <c r="C3139" s="143" t="s">
        <v>8337</v>
      </c>
      <c r="D3139" s="143" t="s">
        <v>103</v>
      </c>
      <c r="E3139" s="143" t="s">
        <v>3288</v>
      </c>
      <c r="F3139" s="143" t="s">
        <v>71</v>
      </c>
      <c r="G3139" s="143" t="s">
        <v>11062</v>
      </c>
    </row>
    <row r="3140" spans="1:7" x14ac:dyDescent="0.25">
      <c r="A3140" s="141">
        <v>3139</v>
      </c>
      <c r="B3140" s="143" t="s">
        <v>2855</v>
      </c>
      <c r="C3140" s="143" t="s">
        <v>2856</v>
      </c>
      <c r="D3140" s="143" t="s">
        <v>91</v>
      </c>
      <c r="E3140" s="143" t="s">
        <v>644</v>
      </c>
      <c r="F3140" s="143" t="s">
        <v>71</v>
      </c>
      <c r="G3140" s="143" t="s">
        <v>5875</v>
      </c>
    </row>
    <row r="3141" spans="1:7" x14ac:dyDescent="0.25">
      <c r="A3141" s="141">
        <v>3140</v>
      </c>
      <c r="B3141" s="143" t="s">
        <v>8338</v>
      </c>
      <c r="C3141" s="143" t="s">
        <v>8339</v>
      </c>
      <c r="D3141" s="143" t="s">
        <v>69</v>
      </c>
      <c r="E3141" s="143" t="s">
        <v>321</v>
      </c>
      <c r="F3141" s="143" t="s">
        <v>71</v>
      </c>
      <c r="G3141" s="143" t="s">
        <v>11062</v>
      </c>
    </row>
    <row r="3142" spans="1:7" x14ac:dyDescent="0.25">
      <c r="A3142" s="141">
        <v>3141</v>
      </c>
      <c r="B3142" s="143" t="s">
        <v>2857</v>
      </c>
      <c r="C3142" s="143" t="s">
        <v>2858</v>
      </c>
      <c r="D3142" s="143" t="s">
        <v>91</v>
      </c>
      <c r="E3142" s="143" t="s">
        <v>564</v>
      </c>
      <c r="F3142" s="143" t="s">
        <v>155</v>
      </c>
      <c r="G3142" s="143" t="s">
        <v>5875</v>
      </c>
    </row>
    <row r="3143" spans="1:7" x14ac:dyDescent="0.25">
      <c r="A3143" s="141">
        <v>3142</v>
      </c>
      <c r="B3143" s="143" t="s">
        <v>8340</v>
      </c>
      <c r="C3143" s="143" t="s">
        <v>8341</v>
      </c>
      <c r="D3143" s="143" t="s">
        <v>91</v>
      </c>
      <c r="E3143" s="143" t="s">
        <v>644</v>
      </c>
      <c r="F3143" s="143" t="s">
        <v>71</v>
      </c>
      <c r="G3143" s="143" t="s">
        <v>11062</v>
      </c>
    </row>
    <row r="3144" spans="1:7" x14ac:dyDescent="0.25">
      <c r="A3144" s="141">
        <v>3143</v>
      </c>
      <c r="B3144" s="143" t="s">
        <v>8342</v>
      </c>
      <c r="C3144" s="143" t="s">
        <v>8341</v>
      </c>
      <c r="D3144" s="143" t="s">
        <v>91</v>
      </c>
      <c r="E3144" s="143" t="s">
        <v>116</v>
      </c>
      <c r="F3144" s="143" t="s">
        <v>71</v>
      </c>
      <c r="G3144" s="143" t="s">
        <v>11062</v>
      </c>
    </row>
    <row r="3145" spans="1:7" x14ac:dyDescent="0.25">
      <c r="A3145" s="141">
        <v>3144</v>
      </c>
      <c r="B3145" s="143" t="s">
        <v>2859</v>
      </c>
      <c r="C3145" s="143" t="s">
        <v>2860</v>
      </c>
      <c r="D3145" s="143" t="s">
        <v>69</v>
      </c>
      <c r="E3145" s="143" t="s">
        <v>2042</v>
      </c>
      <c r="F3145" s="143" t="s">
        <v>71</v>
      </c>
      <c r="G3145" s="143" t="s">
        <v>5875</v>
      </c>
    </row>
    <row r="3146" spans="1:7" x14ac:dyDescent="0.25">
      <c r="A3146" s="141">
        <v>3145</v>
      </c>
      <c r="B3146" s="143" t="s">
        <v>8343</v>
      </c>
      <c r="C3146" s="143" t="s">
        <v>8344</v>
      </c>
      <c r="D3146" s="143" t="s">
        <v>69</v>
      </c>
      <c r="E3146" s="143" t="s">
        <v>70</v>
      </c>
      <c r="F3146" s="143" t="s">
        <v>71</v>
      </c>
      <c r="G3146" s="143" t="s">
        <v>11062</v>
      </c>
    </row>
    <row r="3147" spans="1:7" x14ac:dyDescent="0.25">
      <c r="A3147" s="141">
        <v>3146</v>
      </c>
      <c r="B3147" s="143" t="s">
        <v>8345</v>
      </c>
      <c r="C3147" s="143" t="s">
        <v>8346</v>
      </c>
      <c r="D3147" s="143" t="s">
        <v>119</v>
      </c>
      <c r="E3147" s="143" t="s">
        <v>1245</v>
      </c>
      <c r="F3147" s="143" t="s">
        <v>71</v>
      </c>
      <c r="G3147" s="143" t="s">
        <v>11062</v>
      </c>
    </row>
    <row r="3148" spans="1:7" x14ac:dyDescent="0.25">
      <c r="A3148" s="141">
        <v>3147</v>
      </c>
      <c r="B3148" s="143" t="s">
        <v>2861</v>
      </c>
      <c r="C3148" s="143" t="s">
        <v>2862</v>
      </c>
      <c r="D3148" s="143" t="s">
        <v>91</v>
      </c>
      <c r="E3148" s="143" t="s">
        <v>393</v>
      </c>
      <c r="F3148" s="143" t="s">
        <v>155</v>
      </c>
      <c r="G3148" s="143" t="s">
        <v>5875</v>
      </c>
    </row>
    <row r="3149" spans="1:7" x14ac:dyDescent="0.25">
      <c r="A3149" s="141">
        <v>3148</v>
      </c>
      <c r="B3149" s="143" t="s">
        <v>2863</v>
      </c>
      <c r="C3149" s="143" t="s">
        <v>2864</v>
      </c>
      <c r="D3149" s="143" t="s">
        <v>69</v>
      </c>
      <c r="E3149" s="143" t="s">
        <v>1303</v>
      </c>
      <c r="F3149" s="143" t="s">
        <v>71</v>
      </c>
      <c r="G3149" s="143" t="s">
        <v>5875</v>
      </c>
    </row>
    <row r="3150" spans="1:7" x14ac:dyDescent="0.25">
      <c r="A3150" s="141">
        <v>3149</v>
      </c>
      <c r="B3150" s="143" t="s">
        <v>2865</v>
      </c>
      <c r="C3150" s="143" t="s">
        <v>12825</v>
      </c>
      <c r="D3150" s="143" t="s">
        <v>91</v>
      </c>
      <c r="E3150" s="143" t="s">
        <v>227</v>
      </c>
      <c r="F3150" s="143" t="s">
        <v>71</v>
      </c>
      <c r="G3150" s="143" t="s">
        <v>5875</v>
      </c>
    </row>
    <row r="3151" spans="1:7" x14ac:dyDescent="0.25">
      <c r="A3151" s="141">
        <v>3150</v>
      </c>
      <c r="B3151" s="143" t="s">
        <v>2866</v>
      </c>
      <c r="C3151" s="143" t="s">
        <v>2867</v>
      </c>
      <c r="D3151" s="143" t="s">
        <v>91</v>
      </c>
      <c r="E3151" s="143" t="s">
        <v>518</v>
      </c>
      <c r="F3151" s="143" t="s">
        <v>641</v>
      </c>
      <c r="G3151" s="143" t="s">
        <v>5875</v>
      </c>
    </row>
    <row r="3152" spans="1:7" x14ac:dyDescent="0.25">
      <c r="A3152" s="141">
        <v>3151</v>
      </c>
      <c r="B3152" s="143" t="s">
        <v>8347</v>
      </c>
      <c r="C3152" s="143" t="s">
        <v>8348</v>
      </c>
      <c r="D3152" s="143" t="s">
        <v>69</v>
      </c>
      <c r="E3152" s="143" t="s">
        <v>2042</v>
      </c>
      <c r="F3152" s="143" t="s">
        <v>71</v>
      </c>
      <c r="G3152" s="143" t="s">
        <v>11062</v>
      </c>
    </row>
    <row r="3153" spans="1:7" x14ac:dyDescent="0.25">
      <c r="A3153" s="141">
        <v>3152</v>
      </c>
      <c r="B3153" s="143" t="s">
        <v>2868</v>
      </c>
      <c r="C3153" s="143" t="s">
        <v>2869</v>
      </c>
      <c r="D3153" s="143" t="s">
        <v>91</v>
      </c>
      <c r="E3153" s="143" t="s">
        <v>181</v>
      </c>
      <c r="F3153" s="143" t="s">
        <v>71</v>
      </c>
      <c r="G3153" s="143" t="s">
        <v>5875</v>
      </c>
    </row>
    <row r="3154" spans="1:7" x14ac:dyDescent="0.25">
      <c r="A3154" s="141">
        <v>3153</v>
      </c>
      <c r="B3154" s="143" t="s">
        <v>12826</v>
      </c>
      <c r="C3154" s="143" t="s">
        <v>12827</v>
      </c>
      <c r="D3154" s="143" t="s">
        <v>119</v>
      </c>
      <c r="E3154" s="143" t="s">
        <v>278</v>
      </c>
      <c r="F3154" s="143" t="s">
        <v>71</v>
      </c>
      <c r="G3154" s="143" t="s">
        <v>11062</v>
      </c>
    </row>
    <row r="3155" spans="1:7" x14ac:dyDescent="0.25">
      <c r="A3155" s="141">
        <v>3154</v>
      </c>
      <c r="B3155" s="143" t="s">
        <v>2870</v>
      </c>
      <c r="C3155" s="143" t="s">
        <v>2871</v>
      </c>
      <c r="D3155" s="143" t="s">
        <v>91</v>
      </c>
      <c r="E3155" s="143" t="s">
        <v>181</v>
      </c>
      <c r="F3155" s="143" t="s">
        <v>71</v>
      </c>
      <c r="G3155" s="143" t="s">
        <v>5875</v>
      </c>
    </row>
    <row r="3156" spans="1:7" x14ac:dyDescent="0.25">
      <c r="A3156" s="141">
        <v>3155</v>
      </c>
      <c r="B3156" s="143" t="s">
        <v>8349</v>
      </c>
      <c r="C3156" s="143" t="s">
        <v>8350</v>
      </c>
      <c r="D3156" s="143" t="s">
        <v>91</v>
      </c>
      <c r="E3156" s="143" t="s">
        <v>212</v>
      </c>
      <c r="F3156" s="143" t="s">
        <v>71</v>
      </c>
      <c r="G3156" s="143" t="s">
        <v>11062</v>
      </c>
    </row>
    <row r="3157" spans="1:7" x14ac:dyDescent="0.25">
      <c r="A3157" s="141">
        <v>3156</v>
      </c>
      <c r="B3157" s="143" t="s">
        <v>8351</v>
      </c>
      <c r="C3157" s="143" t="s">
        <v>8352</v>
      </c>
      <c r="D3157" s="143" t="s">
        <v>78</v>
      </c>
      <c r="E3157" s="143" t="s">
        <v>1633</v>
      </c>
      <c r="F3157" s="143" t="s">
        <v>71</v>
      </c>
      <c r="G3157" s="143" t="s">
        <v>11062</v>
      </c>
    </row>
    <row r="3158" spans="1:7" x14ac:dyDescent="0.25">
      <c r="A3158" s="141">
        <v>3157</v>
      </c>
      <c r="B3158" s="143" t="s">
        <v>2872</v>
      </c>
      <c r="C3158" s="143" t="s">
        <v>2873</v>
      </c>
      <c r="D3158" s="143" t="s">
        <v>78</v>
      </c>
      <c r="E3158" s="143" t="s">
        <v>312</v>
      </c>
      <c r="F3158" s="143" t="s">
        <v>71</v>
      </c>
      <c r="G3158" s="143" t="s">
        <v>5875</v>
      </c>
    </row>
    <row r="3159" spans="1:7" x14ac:dyDescent="0.25">
      <c r="A3159" s="141">
        <v>3158</v>
      </c>
      <c r="B3159" s="143" t="s">
        <v>8353</v>
      </c>
      <c r="C3159" s="143" t="s">
        <v>8354</v>
      </c>
      <c r="D3159" s="143" t="s">
        <v>91</v>
      </c>
      <c r="E3159" s="143" t="s">
        <v>181</v>
      </c>
      <c r="F3159" s="143" t="s">
        <v>71</v>
      </c>
      <c r="G3159" s="143" t="s">
        <v>11062</v>
      </c>
    </row>
    <row r="3160" spans="1:7" x14ac:dyDescent="0.25">
      <c r="A3160" s="141">
        <v>3159</v>
      </c>
      <c r="B3160" s="143" t="s">
        <v>2874</v>
      </c>
      <c r="C3160" s="143" t="s">
        <v>2875</v>
      </c>
      <c r="D3160" s="143" t="s">
        <v>91</v>
      </c>
      <c r="E3160" s="143" t="s">
        <v>181</v>
      </c>
      <c r="F3160" s="143" t="s">
        <v>71</v>
      </c>
      <c r="G3160" s="143" t="s">
        <v>5875</v>
      </c>
    </row>
    <row r="3161" spans="1:7" x14ac:dyDescent="0.25">
      <c r="A3161" s="141">
        <v>3160</v>
      </c>
      <c r="B3161" s="143" t="s">
        <v>8355</v>
      </c>
      <c r="C3161" s="143" t="s">
        <v>8356</v>
      </c>
      <c r="D3161" s="143" t="s">
        <v>78</v>
      </c>
      <c r="E3161" s="143" t="s">
        <v>998</v>
      </c>
      <c r="F3161" s="143" t="s">
        <v>71</v>
      </c>
      <c r="G3161" s="143" t="s">
        <v>11062</v>
      </c>
    </row>
    <row r="3162" spans="1:7" x14ac:dyDescent="0.25">
      <c r="A3162" s="141">
        <v>3161</v>
      </c>
      <c r="B3162" s="143" t="s">
        <v>8357</v>
      </c>
      <c r="C3162" s="143" t="s">
        <v>12828</v>
      </c>
      <c r="D3162" s="143" t="s">
        <v>69</v>
      </c>
      <c r="E3162" s="143" t="s">
        <v>168</v>
      </c>
      <c r="F3162" s="143" t="s">
        <v>71</v>
      </c>
      <c r="G3162" s="143" t="s">
        <v>11062</v>
      </c>
    </row>
    <row r="3163" spans="1:7" x14ac:dyDescent="0.25">
      <c r="A3163" s="141">
        <v>3162</v>
      </c>
      <c r="B3163" s="143" t="s">
        <v>8358</v>
      </c>
      <c r="C3163" s="143" t="s">
        <v>8359</v>
      </c>
      <c r="D3163" s="143" t="s">
        <v>119</v>
      </c>
      <c r="E3163" s="143" t="s">
        <v>239</v>
      </c>
      <c r="F3163" s="143" t="s">
        <v>71</v>
      </c>
      <c r="G3163" s="143" t="s">
        <v>11062</v>
      </c>
    </row>
    <row r="3164" spans="1:7" x14ac:dyDescent="0.25">
      <c r="A3164" s="141">
        <v>3163</v>
      </c>
      <c r="B3164" s="143" t="s">
        <v>11474</v>
      </c>
      <c r="C3164" s="143" t="s">
        <v>12829</v>
      </c>
      <c r="D3164" s="143" t="s">
        <v>91</v>
      </c>
      <c r="E3164" s="143" t="s">
        <v>393</v>
      </c>
      <c r="F3164" s="143" t="s">
        <v>71</v>
      </c>
      <c r="G3164" s="143" t="s">
        <v>11955</v>
      </c>
    </row>
    <row r="3165" spans="1:7" x14ac:dyDescent="0.25">
      <c r="A3165" s="141">
        <v>3164</v>
      </c>
      <c r="B3165" s="143" t="s">
        <v>8360</v>
      </c>
      <c r="C3165" s="143" t="s">
        <v>8361</v>
      </c>
      <c r="D3165" s="143" t="s">
        <v>78</v>
      </c>
      <c r="E3165" s="143" t="s">
        <v>906</v>
      </c>
      <c r="F3165" s="143" t="s">
        <v>71</v>
      </c>
      <c r="G3165" s="143" t="s">
        <v>11062</v>
      </c>
    </row>
    <row r="3166" spans="1:7" x14ac:dyDescent="0.25">
      <c r="A3166" s="141">
        <v>3165</v>
      </c>
      <c r="B3166" s="143" t="s">
        <v>8362</v>
      </c>
      <c r="C3166" s="143" t="s">
        <v>8363</v>
      </c>
      <c r="D3166" s="143" t="s">
        <v>69</v>
      </c>
      <c r="E3166" s="143" t="s">
        <v>1141</v>
      </c>
      <c r="F3166" s="143" t="s">
        <v>71</v>
      </c>
      <c r="G3166" s="143" t="s">
        <v>11062</v>
      </c>
    </row>
    <row r="3167" spans="1:7" x14ac:dyDescent="0.25">
      <c r="A3167" s="141">
        <v>3166</v>
      </c>
      <c r="B3167" s="143" t="s">
        <v>8364</v>
      </c>
      <c r="C3167" s="143" t="s">
        <v>8365</v>
      </c>
      <c r="D3167" s="143" t="s">
        <v>69</v>
      </c>
      <c r="E3167" s="143" t="s">
        <v>5349</v>
      </c>
      <c r="F3167" s="143" t="s">
        <v>71</v>
      </c>
      <c r="G3167" s="143" t="s">
        <v>11062</v>
      </c>
    </row>
    <row r="3168" spans="1:7" x14ac:dyDescent="0.25">
      <c r="A3168" s="141">
        <v>3167</v>
      </c>
      <c r="B3168" s="143" t="s">
        <v>8366</v>
      </c>
      <c r="C3168" s="143" t="s">
        <v>8367</v>
      </c>
      <c r="D3168" s="143" t="s">
        <v>119</v>
      </c>
      <c r="E3168" s="143" t="s">
        <v>239</v>
      </c>
      <c r="F3168" s="143" t="s">
        <v>71</v>
      </c>
      <c r="G3168" s="143" t="s">
        <v>11062</v>
      </c>
    </row>
    <row r="3169" spans="1:7" x14ac:dyDescent="0.25">
      <c r="A3169" s="141">
        <v>3168</v>
      </c>
      <c r="B3169" s="143" t="s">
        <v>11475</v>
      </c>
      <c r="C3169" s="143" t="s">
        <v>11476</v>
      </c>
      <c r="D3169" s="143" t="s">
        <v>119</v>
      </c>
      <c r="E3169" s="143" t="s">
        <v>148</v>
      </c>
      <c r="F3169" s="143" t="s">
        <v>71</v>
      </c>
      <c r="G3169" s="143" t="s">
        <v>11955</v>
      </c>
    </row>
    <row r="3170" spans="1:7" x14ac:dyDescent="0.25">
      <c r="A3170" s="141">
        <v>3169</v>
      </c>
      <c r="B3170" s="143" t="s">
        <v>8368</v>
      </c>
      <c r="C3170" s="143" t="s">
        <v>8369</v>
      </c>
      <c r="D3170" s="143" t="s">
        <v>119</v>
      </c>
      <c r="E3170" s="143" t="s">
        <v>1245</v>
      </c>
      <c r="F3170" s="143" t="s">
        <v>71</v>
      </c>
      <c r="G3170" s="143" t="s">
        <v>11062</v>
      </c>
    </row>
    <row r="3171" spans="1:7" x14ac:dyDescent="0.25">
      <c r="A3171" s="141">
        <v>3170</v>
      </c>
      <c r="B3171" s="143" t="s">
        <v>8370</v>
      </c>
      <c r="C3171" s="143" t="s">
        <v>8371</v>
      </c>
      <c r="D3171" s="143" t="s">
        <v>74</v>
      </c>
      <c r="E3171" s="143" t="s">
        <v>390</v>
      </c>
      <c r="F3171" s="143" t="s">
        <v>71</v>
      </c>
      <c r="G3171" s="143" t="s">
        <v>11062</v>
      </c>
    </row>
    <row r="3172" spans="1:7" x14ac:dyDescent="0.25">
      <c r="A3172" s="141">
        <v>3171</v>
      </c>
      <c r="B3172" s="143" t="s">
        <v>8372</v>
      </c>
      <c r="C3172" s="143" t="s">
        <v>8373</v>
      </c>
      <c r="D3172" s="143" t="s">
        <v>69</v>
      </c>
      <c r="E3172" s="143" t="s">
        <v>1303</v>
      </c>
      <c r="F3172" s="143" t="s">
        <v>71</v>
      </c>
      <c r="G3172" s="143" t="s">
        <v>11062</v>
      </c>
    </row>
    <row r="3173" spans="1:7" x14ac:dyDescent="0.25">
      <c r="A3173" s="141">
        <v>3172</v>
      </c>
      <c r="B3173" s="143" t="s">
        <v>8374</v>
      </c>
      <c r="C3173" s="143" t="s">
        <v>8375</v>
      </c>
      <c r="D3173" s="143" t="s">
        <v>69</v>
      </c>
      <c r="E3173" s="143" t="s">
        <v>3657</v>
      </c>
      <c r="F3173" s="143" t="s">
        <v>71</v>
      </c>
      <c r="G3173" s="143" t="s">
        <v>11062</v>
      </c>
    </row>
    <row r="3174" spans="1:7" x14ac:dyDescent="0.25">
      <c r="A3174" s="141">
        <v>3173</v>
      </c>
      <c r="B3174" s="143" t="s">
        <v>2876</v>
      </c>
      <c r="C3174" s="143" t="s">
        <v>2877</v>
      </c>
      <c r="D3174" s="143" t="s">
        <v>91</v>
      </c>
      <c r="E3174" s="143" t="s">
        <v>181</v>
      </c>
      <c r="F3174" s="143" t="s">
        <v>71</v>
      </c>
      <c r="G3174" s="143" t="s">
        <v>5875</v>
      </c>
    </row>
    <row r="3175" spans="1:7" x14ac:dyDescent="0.25">
      <c r="A3175" s="141">
        <v>3174</v>
      </c>
      <c r="B3175" s="143" t="s">
        <v>8376</v>
      </c>
      <c r="C3175" s="143" t="s">
        <v>8377</v>
      </c>
      <c r="D3175" s="143" t="s">
        <v>119</v>
      </c>
      <c r="E3175" s="143" t="s">
        <v>239</v>
      </c>
      <c r="F3175" s="143" t="s">
        <v>71</v>
      </c>
      <c r="G3175" s="143" t="s">
        <v>11062</v>
      </c>
    </row>
    <row r="3176" spans="1:7" x14ac:dyDescent="0.25">
      <c r="A3176" s="141">
        <v>3175</v>
      </c>
      <c r="B3176" s="143" t="s">
        <v>8378</v>
      </c>
      <c r="C3176" s="143" t="s">
        <v>8379</v>
      </c>
      <c r="D3176" s="143" t="s">
        <v>69</v>
      </c>
      <c r="E3176" s="143" t="s">
        <v>1303</v>
      </c>
      <c r="F3176" s="143" t="s">
        <v>71</v>
      </c>
      <c r="G3176" s="143" t="s">
        <v>11062</v>
      </c>
    </row>
    <row r="3177" spans="1:7" x14ac:dyDescent="0.25">
      <c r="A3177" s="141">
        <v>3176</v>
      </c>
      <c r="B3177" s="143" t="s">
        <v>2878</v>
      </c>
      <c r="C3177" s="143" t="s">
        <v>2879</v>
      </c>
      <c r="D3177" s="143" t="s">
        <v>78</v>
      </c>
      <c r="E3177" s="143" t="s">
        <v>154</v>
      </c>
      <c r="F3177" s="143" t="s">
        <v>71</v>
      </c>
      <c r="G3177" s="143" t="s">
        <v>5875</v>
      </c>
    </row>
    <row r="3178" spans="1:7" x14ac:dyDescent="0.25">
      <c r="A3178" s="141">
        <v>3177</v>
      </c>
      <c r="B3178" s="143" t="s">
        <v>2880</v>
      </c>
      <c r="C3178" s="143" t="s">
        <v>2881</v>
      </c>
      <c r="D3178" s="143" t="s">
        <v>91</v>
      </c>
      <c r="E3178" s="143" t="s">
        <v>181</v>
      </c>
      <c r="F3178" s="143" t="s">
        <v>71</v>
      </c>
      <c r="G3178" s="143" t="s">
        <v>5875</v>
      </c>
    </row>
    <row r="3179" spans="1:7" x14ac:dyDescent="0.25">
      <c r="A3179" s="141">
        <v>3178</v>
      </c>
      <c r="B3179" s="143" t="s">
        <v>2882</v>
      </c>
      <c r="C3179" s="143" t="s">
        <v>2883</v>
      </c>
      <c r="D3179" s="143" t="s">
        <v>91</v>
      </c>
      <c r="E3179" s="143" t="s">
        <v>181</v>
      </c>
      <c r="F3179" s="143" t="s">
        <v>71</v>
      </c>
      <c r="G3179" s="143" t="s">
        <v>5875</v>
      </c>
    </row>
    <row r="3180" spans="1:7" x14ac:dyDescent="0.25">
      <c r="A3180" s="141">
        <v>3179</v>
      </c>
      <c r="B3180" s="143" t="s">
        <v>2884</v>
      </c>
      <c r="C3180" s="143" t="s">
        <v>2885</v>
      </c>
      <c r="D3180" s="143" t="s">
        <v>188</v>
      </c>
      <c r="E3180" s="143" t="s">
        <v>202</v>
      </c>
      <c r="F3180" s="143" t="s">
        <v>71</v>
      </c>
      <c r="G3180" s="143" t="s">
        <v>5875</v>
      </c>
    </row>
    <row r="3181" spans="1:7" x14ac:dyDescent="0.25">
      <c r="A3181" s="141">
        <v>3180</v>
      </c>
      <c r="B3181" s="143" t="s">
        <v>2886</v>
      </c>
      <c r="C3181" s="143" t="s">
        <v>2887</v>
      </c>
      <c r="D3181" s="143" t="s">
        <v>91</v>
      </c>
      <c r="E3181" s="143" t="s">
        <v>181</v>
      </c>
      <c r="F3181" s="143" t="s">
        <v>71</v>
      </c>
      <c r="G3181" s="143" t="s">
        <v>5875</v>
      </c>
    </row>
    <row r="3182" spans="1:7" x14ac:dyDescent="0.25">
      <c r="A3182" s="141">
        <v>3181</v>
      </c>
      <c r="B3182" s="143" t="s">
        <v>2888</v>
      </c>
      <c r="C3182" s="143" t="s">
        <v>2889</v>
      </c>
      <c r="D3182" s="143" t="s">
        <v>91</v>
      </c>
      <c r="E3182" s="143" t="s">
        <v>181</v>
      </c>
      <c r="F3182" s="143" t="s">
        <v>71</v>
      </c>
      <c r="G3182" s="143" t="s">
        <v>5875</v>
      </c>
    </row>
    <row r="3183" spans="1:7" x14ac:dyDescent="0.25">
      <c r="A3183" s="141">
        <v>3182</v>
      </c>
      <c r="B3183" s="143" t="s">
        <v>2890</v>
      </c>
      <c r="C3183" s="143" t="s">
        <v>2891</v>
      </c>
      <c r="D3183" s="143" t="s">
        <v>91</v>
      </c>
      <c r="E3183" s="143" t="s">
        <v>265</v>
      </c>
      <c r="F3183" s="143" t="s">
        <v>71</v>
      </c>
      <c r="G3183" s="143" t="s">
        <v>5875</v>
      </c>
    </row>
    <row r="3184" spans="1:7" x14ac:dyDescent="0.25">
      <c r="A3184" s="141">
        <v>3183</v>
      </c>
      <c r="B3184" s="143" t="s">
        <v>11477</v>
      </c>
      <c r="C3184" s="143" t="s">
        <v>11478</v>
      </c>
      <c r="D3184" s="143" t="s">
        <v>69</v>
      </c>
      <c r="E3184" s="143" t="s">
        <v>4269</v>
      </c>
      <c r="F3184" s="143" t="s">
        <v>71</v>
      </c>
      <c r="G3184" s="143" t="s">
        <v>11955</v>
      </c>
    </row>
    <row r="3185" spans="1:7" x14ac:dyDescent="0.25">
      <c r="A3185" s="141">
        <v>3184</v>
      </c>
      <c r="B3185" s="143" t="s">
        <v>8380</v>
      </c>
      <c r="C3185" s="143" t="s">
        <v>8381</v>
      </c>
      <c r="D3185" s="143" t="s">
        <v>91</v>
      </c>
      <c r="E3185" s="143" t="s">
        <v>110</v>
      </c>
      <c r="F3185" s="143" t="s">
        <v>71</v>
      </c>
      <c r="G3185" s="143" t="s">
        <v>11062</v>
      </c>
    </row>
    <row r="3186" spans="1:7" x14ac:dyDescent="0.25">
      <c r="A3186" s="141">
        <v>3185</v>
      </c>
      <c r="B3186" s="143" t="s">
        <v>2892</v>
      </c>
      <c r="C3186" s="143" t="s">
        <v>2893</v>
      </c>
      <c r="D3186" s="143" t="s">
        <v>91</v>
      </c>
      <c r="E3186" s="143" t="s">
        <v>181</v>
      </c>
      <c r="F3186" s="143" t="s">
        <v>71</v>
      </c>
      <c r="G3186" s="143" t="s">
        <v>5875</v>
      </c>
    </row>
    <row r="3187" spans="1:7" x14ac:dyDescent="0.25">
      <c r="A3187" s="141">
        <v>3186</v>
      </c>
      <c r="B3187" s="143" t="s">
        <v>8382</v>
      </c>
      <c r="C3187" s="143" t="s">
        <v>8383</v>
      </c>
      <c r="D3187" s="143" t="s">
        <v>119</v>
      </c>
      <c r="E3187" s="143" t="s">
        <v>371</v>
      </c>
      <c r="F3187" s="143" t="s">
        <v>71</v>
      </c>
      <c r="G3187" s="143" t="s">
        <v>11062</v>
      </c>
    </row>
    <row r="3188" spans="1:7" x14ac:dyDescent="0.25">
      <c r="A3188" s="141">
        <v>3187</v>
      </c>
      <c r="B3188" s="143" t="s">
        <v>2894</v>
      </c>
      <c r="C3188" s="143" t="s">
        <v>12830</v>
      </c>
      <c r="D3188" s="143" t="s">
        <v>91</v>
      </c>
      <c r="E3188" s="143" t="s">
        <v>181</v>
      </c>
      <c r="F3188" s="143" t="s">
        <v>71</v>
      </c>
      <c r="G3188" s="143" t="s">
        <v>5875</v>
      </c>
    </row>
    <row r="3189" spans="1:7" x14ac:dyDescent="0.25">
      <c r="A3189" s="141">
        <v>3188</v>
      </c>
      <c r="B3189" s="143" t="s">
        <v>8384</v>
      </c>
      <c r="C3189" s="143" t="s">
        <v>12831</v>
      </c>
      <c r="D3189" s="143" t="s">
        <v>69</v>
      </c>
      <c r="E3189" s="143" t="s">
        <v>70</v>
      </c>
      <c r="F3189" s="143" t="s">
        <v>71</v>
      </c>
      <c r="G3189" s="143" t="s">
        <v>11062</v>
      </c>
    </row>
    <row r="3190" spans="1:7" x14ac:dyDescent="0.25">
      <c r="A3190" s="141">
        <v>3189</v>
      </c>
      <c r="B3190" s="143" t="s">
        <v>8385</v>
      </c>
      <c r="C3190" s="143" t="s">
        <v>8386</v>
      </c>
      <c r="D3190" s="143" t="s">
        <v>78</v>
      </c>
      <c r="E3190" s="143" t="s">
        <v>435</v>
      </c>
      <c r="F3190" s="143" t="s">
        <v>841</v>
      </c>
      <c r="G3190" s="143" t="s">
        <v>11062</v>
      </c>
    </row>
    <row r="3191" spans="1:7" x14ac:dyDescent="0.25">
      <c r="A3191" s="141">
        <v>3190</v>
      </c>
      <c r="B3191" s="143" t="s">
        <v>2895</v>
      </c>
      <c r="C3191" s="143" t="s">
        <v>2896</v>
      </c>
      <c r="D3191" s="143" t="s">
        <v>95</v>
      </c>
      <c r="E3191" s="143" t="s">
        <v>387</v>
      </c>
      <c r="F3191" s="143" t="s">
        <v>71</v>
      </c>
      <c r="G3191" s="143" t="s">
        <v>5875</v>
      </c>
    </row>
    <row r="3192" spans="1:7" x14ac:dyDescent="0.25">
      <c r="A3192" s="141">
        <v>3191</v>
      </c>
      <c r="B3192" s="143" t="s">
        <v>2897</v>
      </c>
      <c r="C3192" s="143" t="s">
        <v>12832</v>
      </c>
      <c r="D3192" s="143" t="s">
        <v>91</v>
      </c>
      <c r="E3192" s="143" t="s">
        <v>270</v>
      </c>
      <c r="F3192" s="143" t="s">
        <v>124</v>
      </c>
      <c r="G3192" s="143" t="s">
        <v>5875</v>
      </c>
    </row>
    <row r="3193" spans="1:7" x14ac:dyDescent="0.25">
      <c r="A3193" s="141">
        <v>3192</v>
      </c>
      <c r="B3193" s="143" t="s">
        <v>2898</v>
      </c>
      <c r="C3193" s="143" t="s">
        <v>2899</v>
      </c>
      <c r="D3193" s="143" t="s">
        <v>95</v>
      </c>
      <c r="E3193" s="143" t="s">
        <v>387</v>
      </c>
      <c r="F3193" s="143" t="s">
        <v>71</v>
      </c>
      <c r="G3193" s="143" t="s">
        <v>5875</v>
      </c>
    </row>
    <row r="3194" spans="1:7" x14ac:dyDescent="0.25">
      <c r="A3194" s="141">
        <v>3193</v>
      </c>
      <c r="B3194" s="143" t="s">
        <v>11479</v>
      </c>
      <c r="C3194" s="143" t="s">
        <v>11480</v>
      </c>
      <c r="D3194" s="143" t="s">
        <v>78</v>
      </c>
      <c r="E3194" s="143" t="s">
        <v>113</v>
      </c>
      <c r="F3194" s="143" t="s">
        <v>71</v>
      </c>
      <c r="G3194" s="143" t="s">
        <v>11955</v>
      </c>
    </row>
    <row r="3195" spans="1:7" x14ac:dyDescent="0.25">
      <c r="A3195" s="141">
        <v>3194</v>
      </c>
      <c r="B3195" s="143" t="s">
        <v>8387</v>
      </c>
      <c r="C3195" s="143" t="s">
        <v>8388</v>
      </c>
      <c r="D3195" s="143" t="s">
        <v>69</v>
      </c>
      <c r="E3195" s="143" t="s">
        <v>402</v>
      </c>
      <c r="F3195" s="143" t="s">
        <v>71</v>
      </c>
      <c r="G3195" s="143" t="s">
        <v>11062</v>
      </c>
    </row>
    <row r="3196" spans="1:7" x14ac:dyDescent="0.25">
      <c r="A3196" s="141">
        <v>3195</v>
      </c>
      <c r="B3196" s="143" t="s">
        <v>8389</v>
      </c>
      <c r="C3196" s="143" t="s">
        <v>12833</v>
      </c>
      <c r="D3196" s="143" t="s">
        <v>74</v>
      </c>
      <c r="E3196" s="143" t="s">
        <v>390</v>
      </c>
      <c r="F3196" s="143" t="s">
        <v>88</v>
      </c>
      <c r="G3196" s="143" t="s">
        <v>11062</v>
      </c>
    </row>
    <row r="3197" spans="1:7" x14ac:dyDescent="0.25">
      <c r="A3197" s="141">
        <v>3196</v>
      </c>
      <c r="B3197" s="143" t="s">
        <v>2900</v>
      </c>
      <c r="C3197" s="143" t="s">
        <v>2901</v>
      </c>
      <c r="D3197" s="143" t="s">
        <v>119</v>
      </c>
      <c r="E3197" s="143" t="s">
        <v>1245</v>
      </c>
      <c r="F3197" s="143" t="s">
        <v>71</v>
      </c>
      <c r="G3197" s="143" t="s">
        <v>5875</v>
      </c>
    </row>
    <row r="3198" spans="1:7" x14ac:dyDescent="0.25">
      <c r="A3198" s="141">
        <v>3197</v>
      </c>
      <c r="B3198" s="143" t="s">
        <v>11481</v>
      </c>
      <c r="C3198" s="143" t="s">
        <v>11482</v>
      </c>
      <c r="D3198" s="143" t="s">
        <v>119</v>
      </c>
      <c r="E3198" s="143" t="s">
        <v>148</v>
      </c>
      <c r="F3198" s="143" t="s">
        <v>71</v>
      </c>
      <c r="G3198" s="143" t="s">
        <v>11955</v>
      </c>
    </row>
    <row r="3199" spans="1:7" x14ac:dyDescent="0.25">
      <c r="A3199" s="141">
        <v>3198</v>
      </c>
      <c r="B3199" s="143" t="s">
        <v>2902</v>
      </c>
      <c r="C3199" s="143" t="s">
        <v>2903</v>
      </c>
      <c r="D3199" s="143" t="s">
        <v>91</v>
      </c>
      <c r="E3199" s="143" t="s">
        <v>181</v>
      </c>
      <c r="F3199" s="143" t="s">
        <v>71</v>
      </c>
      <c r="G3199" s="143" t="s">
        <v>5875</v>
      </c>
    </row>
    <row r="3200" spans="1:7" x14ac:dyDescent="0.25">
      <c r="A3200" s="141">
        <v>3199</v>
      </c>
      <c r="B3200" s="143" t="s">
        <v>2904</v>
      </c>
      <c r="C3200" s="143" t="s">
        <v>2905</v>
      </c>
      <c r="D3200" s="143" t="s">
        <v>74</v>
      </c>
      <c r="E3200" s="143" t="s">
        <v>145</v>
      </c>
      <c r="F3200" s="143" t="s">
        <v>88</v>
      </c>
      <c r="G3200" s="143" t="s">
        <v>5875</v>
      </c>
    </row>
    <row r="3201" spans="1:7" x14ac:dyDescent="0.25">
      <c r="A3201" s="141">
        <v>3200</v>
      </c>
      <c r="B3201" s="143" t="s">
        <v>12834</v>
      </c>
      <c r="C3201" s="143" t="s">
        <v>12835</v>
      </c>
      <c r="D3201" s="143" t="s">
        <v>91</v>
      </c>
      <c r="E3201" s="143" t="s">
        <v>181</v>
      </c>
      <c r="F3201" s="143" t="s">
        <v>71</v>
      </c>
      <c r="G3201" s="143" t="s">
        <v>5875</v>
      </c>
    </row>
    <row r="3202" spans="1:7" x14ac:dyDescent="0.25">
      <c r="A3202" s="141">
        <v>3201</v>
      </c>
      <c r="B3202" s="143" t="s">
        <v>12836</v>
      </c>
      <c r="C3202" s="143" t="s">
        <v>12837</v>
      </c>
      <c r="D3202" s="143" t="s">
        <v>91</v>
      </c>
      <c r="E3202" s="143" t="s">
        <v>181</v>
      </c>
      <c r="F3202" s="143" t="s">
        <v>71</v>
      </c>
      <c r="G3202" s="143" t="s">
        <v>5875</v>
      </c>
    </row>
    <row r="3203" spans="1:7" x14ac:dyDescent="0.25">
      <c r="A3203" s="141">
        <v>3202</v>
      </c>
      <c r="B3203" s="143" t="s">
        <v>12838</v>
      </c>
      <c r="C3203" s="143" t="s">
        <v>12839</v>
      </c>
      <c r="D3203" s="143" t="s">
        <v>91</v>
      </c>
      <c r="E3203" s="143" t="s">
        <v>181</v>
      </c>
      <c r="F3203" s="143" t="s">
        <v>71</v>
      </c>
      <c r="G3203" s="143" t="s">
        <v>5875</v>
      </c>
    </row>
    <row r="3204" spans="1:7" x14ac:dyDescent="0.25">
      <c r="A3204" s="141">
        <v>3203</v>
      </c>
      <c r="B3204" s="143" t="s">
        <v>2906</v>
      </c>
      <c r="C3204" s="143" t="s">
        <v>2907</v>
      </c>
      <c r="D3204" s="143" t="s">
        <v>91</v>
      </c>
      <c r="E3204" s="143" t="s">
        <v>220</v>
      </c>
      <c r="F3204" s="143" t="s">
        <v>71</v>
      </c>
      <c r="G3204" s="143" t="s">
        <v>5875</v>
      </c>
    </row>
    <row r="3205" spans="1:7" x14ac:dyDescent="0.25">
      <c r="A3205" s="141">
        <v>3204</v>
      </c>
      <c r="B3205" s="143" t="s">
        <v>2908</v>
      </c>
      <c r="C3205" s="143" t="s">
        <v>2909</v>
      </c>
      <c r="D3205" s="143" t="s">
        <v>91</v>
      </c>
      <c r="E3205" s="143" t="s">
        <v>181</v>
      </c>
      <c r="F3205" s="143" t="s">
        <v>71</v>
      </c>
      <c r="G3205" s="143" t="s">
        <v>5875</v>
      </c>
    </row>
    <row r="3206" spans="1:7" x14ac:dyDescent="0.25">
      <c r="A3206" s="141">
        <v>3205</v>
      </c>
      <c r="B3206" s="143" t="s">
        <v>2910</v>
      </c>
      <c r="C3206" s="143" t="s">
        <v>2911</v>
      </c>
      <c r="D3206" s="143" t="s">
        <v>91</v>
      </c>
      <c r="E3206" s="143" t="s">
        <v>181</v>
      </c>
      <c r="F3206" s="143" t="s">
        <v>71</v>
      </c>
      <c r="G3206" s="143" t="s">
        <v>5875</v>
      </c>
    </row>
    <row r="3207" spans="1:7" x14ac:dyDescent="0.25">
      <c r="A3207" s="141">
        <v>3206</v>
      </c>
      <c r="B3207" s="143" t="s">
        <v>64</v>
      </c>
      <c r="C3207" s="143" t="s">
        <v>2912</v>
      </c>
      <c r="D3207" s="143" t="s">
        <v>91</v>
      </c>
      <c r="E3207" s="143" t="s">
        <v>92</v>
      </c>
      <c r="F3207" s="143" t="s">
        <v>71</v>
      </c>
      <c r="G3207" s="143" t="s">
        <v>5875</v>
      </c>
    </row>
    <row r="3208" spans="1:7" x14ac:dyDescent="0.25">
      <c r="A3208" s="141">
        <v>3207</v>
      </c>
      <c r="B3208" s="143" t="s">
        <v>2913</v>
      </c>
      <c r="C3208" s="143" t="s">
        <v>2914</v>
      </c>
      <c r="D3208" s="143" t="s">
        <v>91</v>
      </c>
      <c r="E3208" s="143" t="s">
        <v>181</v>
      </c>
      <c r="F3208" s="143" t="s">
        <v>71</v>
      </c>
      <c r="G3208" s="143" t="s">
        <v>5875</v>
      </c>
    </row>
    <row r="3209" spans="1:7" x14ac:dyDescent="0.25">
      <c r="A3209" s="141">
        <v>3208</v>
      </c>
      <c r="B3209" s="143" t="s">
        <v>2915</v>
      </c>
      <c r="C3209" s="143" t="s">
        <v>2916</v>
      </c>
      <c r="D3209" s="143" t="s">
        <v>91</v>
      </c>
      <c r="E3209" s="143" t="s">
        <v>181</v>
      </c>
      <c r="F3209" s="143" t="s">
        <v>71</v>
      </c>
      <c r="G3209" s="143" t="s">
        <v>5875</v>
      </c>
    </row>
    <row r="3210" spans="1:7" x14ac:dyDescent="0.25">
      <c r="A3210" s="141">
        <v>3209</v>
      </c>
      <c r="B3210" s="143" t="s">
        <v>2917</v>
      </c>
      <c r="C3210" s="143" t="s">
        <v>2918</v>
      </c>
      <c r="D3210" s="143" t="s">
        <v>91</v>
      </c>
      <c r="E3210" s="143" t="s">
        <v>181</v>
      </c>
      <c r="F3210" s="143" t="s">
        <v>71</v>
      </c>
      <c r="G3210" s="143" t="s">
        <v>5875</v>
      </c>
    </row>
    <row r="3211" spans="1:7" x14ac:dyDescent="0.25">
      <c r="A3211" s="141">
        <v>3210</v>
      </c>
      <c r="B3211" s="143" t="s">
        <v>2919</v>
      </c>
      <c r="C3211" s="143" t="s">
        <v>2920</v>
      </c>
      <c r="D3211" s="143" t="s">
        <v>91</v>
      </c>
      <c r="E3211" s="143" t="s">
        <v>181</v>
      </c>
      <c r="F3211" s="143" t="s">
        <v>71</v>
      </c>
      <c r="G3211" s="143" t="s">
        <v>5875</v>
      </c>
    </row>
    <row r="3212" spans="1:7" x14ac:dyDescent="0.25">
      <c r="A3212" s="141">
        <v>3211</v>
      </c>
      <c r="B3212" s="143" t="s">
        <v>12840</v>
      </c>
      <c r="C3212" s="143" t="s">
        <v>12841</v>
      </c>
      <c r="D3212" s="143" t="s">
        <v>91</v>
      </c>
      <c r="E3212" s="143" t="s">
        <v>181</v>
      </c>
      <c r="F3212" s="143" t="s">
        <v>71</v>
      </c>
      <c r="G3212" s="143" t="s">
        <v>5875</v>
      </c>
    </row>
    <row r="3213" spans="1:7" x14ac:dyDescent="0.25">
      <c r="A3213" s="141">
        <v>3212</v>
      </c>
      <c r="B3213" s="143" t="s">
        <v>2921</v>
      </c>
      <c r="C3213" s="143" t="s">
        <v>2922</v>
      </c>
      <c r="D3213" s="143" t="s">
        <v>91</v>
      </c>
      <c r="E3213" s="143" t="s">
        <v>181</v>
      </c>
      <c r="F3213" s="143" t="s">
        <v>71</v>
      </c>
      <c r="G3213" s="143" t="s">
        <v>5875</v>
      </c>
    </row>
    <row r="3214" spans="1:7" x14ac:dyDescent="0.25">
      <c r="A3214" s="141">
        <v>3213</v>
      </c>
      <c r="B3214" s="143" t="s">
        <v>2923</v>
      </c>
      <c r="C3214" s="143" t="s">
        <v>2924</v>
      </c>
      <c r="D3214" s="143" t="s">
        <v>91</v>
      </c>
      <c r="E3214" s="143" t="s">
        <v>181</v>
      </c>
      <c r="F3214" s="143" t="s">
        <v>71</v>
      </c>
      <c r="G3214" s="143" t="s">
        <v>5875</v>
      </c>
    </row>
    <row r="3215" spans="1:7" x14ac:dyDescent="0.25">
      <c r="A3215" s="141">
        <v>3214</v>
      </c>
      <c r="B3215" s="143" t="s">
        <v>2925</v>
      </c>
      <c r="C3215" s="143" t="s">
        <v>2926</v>
      </c>
      <c r="D3215" s="143" t="s">
        <v>91</v>
      </c>
      <c r="E3215" s="143" t="s">
        <v>181</v>
      </c>
      <c r="F3215" s="143" t="s">
        <v>71</v>
      </c>
      <c r="G3215" s="143" t="s">
        <v>5875</v>
      </c>
    </row>
    <row r="3216" spans="1:7" x14ac:dyDescent="0.25">
      <c r="A3216" s="141">
        <v>3215</v>
      </c>
      <c r="B3216" s="143" t="s">
        <v>2927</v>
      </c>
      <c r="C3216" s="143" t="s">
        <v>2928</v>
      </c>
      <c r="D3216" s="143" t="s">
        <v>91</v>
      </c>
      <c r="E3216" s="143" t="s">
        <v>181</v>
      </c>
      <c r="F3216" s="143" t="s">
        <v>71</v>
      </c>
      <c r="G3216" s="143" t="s">
        <v>5875</v>
      </c>
    </row>
    <row r="3217" spans="1:7" x14ac:dyDescent="0.25">
      <c r="A3217" s="141">
        <v>3216</v>
      </c>
      <c r="B3217" s="143" t="s">
        <v>2929</v>
      </c>
      <c r="C3217" s="143" t="s">
        <v>2930</v>
      </c>
      <c r="D3217" s="143" t="s">
        <v>91</v>
      </c>
      <c r="E3217" s="143" t="s">
        <v>181</v>
      </c>
      <c r="F3217" s="143" t="s">
        <v>71</v>
      </c>
      <c r="G3217" s="143" t="s">
        <v>5875</v>
      </c>
    </row>
    <row r="3218" spans="1:7" x14ac:dyDescent="0.25">
      <c r="A3218" s="141">
        <v>3217</v>
      </c>
      <c r="B3218" s="143" t="s">
        <v>2931</v>
      </c>
      <c r="C3218" s="143" t="s">
        <v>2932</v>
      </c>
      <c r="D3218" s="143" t="s">
        <v>91</v>
      </c>
      <c r="E3218" s="143" t="s">
        <v>181</v>
      </c>
      <c r="F3218" s="143" t="s">
        <v>71</v>
      </c>
      <c r="G3218" s="143" t="s">
        <v>5875</v>
      </c>
    </row>
    <row r="3219" spans="1:7" x14ac:dyDescent="0.25">
      <c r="A3219" s="141">
        <v>3218</v>
      </c>
      <c r="B3219" s="143" t="s">
        <v>2933</v>
      </c>
      <c r="C3219" s="143" t="s">
        <v>2934</v>
      </c>
      <c r="D3219" s="143" t="s">
        <v>91</v>
      </c>
      <c r="E3219" s="143" t="s">
        <v>181</v>
      </c>
      <c r="F3219" s="143" t="s">
        <v>71</v>
      </c>
      <c r="G3219" s="143" t="s">
        <v>5875</v>
      </c>
    </row>
    <row r="3220" spans="1:7" x14ac:dyDescent="0.25">
      <c r="A3220" s="141">
        <v>3219</v>
      </c>
      <c r="B3220" s="143" t="s">
        <v>2935</v>
      </c>
      <c r="C3220" s="143" t="s">
        <v>2936</v>
      </c>
      <c r="D3220" s="143" t="s">
        <v>91</v>
      </c>
      <c r="E3220" s="143" t="s">
        <v>181</v>
      </c>
      <c r="F3220" s="143" t="s">
        <v>71</v>
      </c>
      <c r="G3220" s="143" t="s">
        <v>5875</v>
      </c>
    </row>
    <row r="3221" spans="1:7" x14ac:dyDescent="0.25">
      <c r="A3221" s="141">
        <v>3220</v>
      </c>
      <c r="B3221" s="143" t="s">
        <v>12842</v>
      </c>
      <c r="C3221" s="143" t="s">
        <v>12843</v>
      </c>
      <c r="D3221" s="143" t="s">
        <v>91</v>
      </c>
      <c r="E3221" s="143" t="s">
        <v>181</v>
      </c>
      <c r="F3221" s="143" t="s">
        <v>71</v>
      </c>
      <c r="G3221" s="143" t="s">
        <v>5875</v>
      </c>
    </row>
    <row r="3222" spans="1:7" x14ac:dyDescent="0.25">
      <c r="A3222" s="141">
        <v>3221</v>
      </c>
      <c r="B3222" s="143" t="s">
        <v>12844</v>
      </c>
      <c r="C3222" s="143" t="s">
        <v>12845</v>
      </c>
      <c r="D3222" s="143" t="s">
        <v>91</v>
      </c>
      <c r="E3222" s="143" t="s">
        <v>181</v>
      </c>
      <c r="F3222" s="143" t="s">
        <v>71</v>
      </c>
      <c r="G3222" s="143" t="s">
        <v>5875</v>
      </c>
    </row>
    <row r="3223" spans="1:7" x14ac:dyDescent="0.25">
      <c r="A3223" s="141">
        <v>3222</v>
      </c>
      <c r="B3223" s="143" t="s">
        <v>2937</v>
      </c>
      <c r="C3223" s="143" t="s">
        <v>2938</v>
      </c>
      <c r="D3223" s="143" t="s">
        <v>91</v>
      </c>
      <c r="E3223" s="143" t="s">
        <v>181</v>
      </c>
      <c r="F3223" s="143" t="s">
        <v>71</v>
      </c>
      <c r="G3223" s="143" t="s">
        <v>5875</v>
      </c>
    </row>
    <row r="3224" spans="1:7" x14ac:dyDescent="0.25">
      <c r="A3224" s="141">
        <v>3223</v>
      </c>
      <c r="B3224" s="143" t="s">
        <v>2939</v>
      </c>
      <c r="C3224" s="143" t="s">
        <v>2940</v>
      </c>
      <c r="D3224" s="143" t="s">
        <v>960</v>
      </c>
      <c r="E3224" s="143" t="s">
        <v>960</v>
      </c>
      <c r="F3224" s="143" t="s">
        <v>457</v>
      </c>
      <c r="G3224" s="143" t="s">
        <v>5875</v>
      </c>
    </row>
    <row r="3225" spans="1:7" x14ac:dyDescent="0.25">
      <c r="A3225" s="141">
        <v>3224</v>
      </c>
      <c r="B3225" s="143" t="s">
        <v>2941</v>
      </c>
      <c r="C3225" s="143" t="s">
        <v>2942</v>
      </c>
      <c r="D3225" s="143" t="s">
        <v>91</v>
      </c>
      <c r="E3225" s="143" t="s">
        <v>181</v>
      </c>
      <c r="F3225" s="143" t="s">
        <v>71</v>
      </c>
      <c r="G3225" s="143" t="s">
        <v>5875</v>
      </c>
    </row>
    <row r="3226" spans="1:7" x14ac:dyDescent="0.25">
      <c r="A3226" s="141">
        <v>3225</v>
      </c>
      <c r="B3226" s="143" t="s">
        <v>2943</v>
      </c>
      <c r="C3226" s="143" t="s">
        <v>2944</v>
      </c>
      <c r="D3226" s="143" t="s">
        <v>91</v>
      </c>
      <c r="E3226" s="143" t="s">
        <v>181</v>
      </c>
      <c r="F3226" s="143" t="s">
        <v>71</v>
      </c>
      <c r="G3226" s="143" t="s">
        <v>5875</v>
      </c>
    </row>
    <row r="3227" spans="1:7" x14ac:dyDescent="0.25">
      <c r="A3227" s="141">
        <v>3226</v>
      </c>
      <c r="B3227" s="143" t="s">
        <v>2945</v>
      </c>
      <c r="C3227" s="143" t="s">
        <v>2946</v>
      </c>
      <c r="D3227" s="143" t="s">
        <v>91</v>
      </c>
      <c r="E3227" s="143" t="s">
        <v>181</v>
      </c>
      <c r="F3227" s="143" t="s">
        <v>71</v>
      </c>
      <c r="G3227" s="143" t="s">
        <v>5875</v>
      </c>
    </row>
    <row r="3228" spans="1:7" x14ac:dyDescent="0.25">
      <c r="A3228" s="141">
        <v>3227</v>
      </c>
      <c r="B3228" s="143" t="s">
        <v>2947</v>
      </c>
      <c r="C3228" s="143" t="s">
        <v>2948</v>
      </c>
      <c r="D3228" s="143" t="s">
        <v>91</v>
      </c>
      <c r="E3228" s="143" t="s">
        <v>181</v>
      </c>
      <c r="F3228" s="143" t="s">
        <v>71</v>
      </c>
      <c r="G3228" s="143" t="s">
        <v>5875</v>
      </c>
    </row>
    <row r="3229" spans="1:7" x14ac:dyDescent="0.25">
      <c r="A3229" s="141">
        <v>3228</v>
      </c>
      <c r="B3229" s="143" t="s">
        <v>2949</v>
      </c>
      <c r="C3229" s="143" t="s">
        <v>2950</v>
      </c>
      <c r="D3229" s="143" t="s">
        <v>91</v>
      </c>
      <c r="E3229" s="143" t="s">
        <v>181</v>
      </c>
      <c r="F3229" s="143" t="s">
        <v>71</v>
      </c>
      <c r="G3229" s="143" t="s">
        <v>5875</v>
      </c>
    </row>
    <row r="3230" spans="1:7" x14ac:dyDescent="0.25">
      <c r="A3230" s="141">
        <v>3229</v>
      </c>
      <c r="B3230" s="143" t="s">
        <v>8390</v>
      </c>
      <c r="C3230" s="143" t="s">
        <v>8391</v>
      </c>
      <c r="D3230" s="143" t="s">
        <v>69</v>
      </c>
      <c r="E3230" s="143" t="s">
        <v>3331</v>
      </c>
      <c r="F3230" s="143" t="s">
        <v>71</v>
      </c>
      <c r="G3230" s="143" t="s">
        <v>11062</v>
      </c>
    </row>
    <row r="3231" spans="1:7" x14ac:dyDescent="0.25">
      <c r="A3231" s="141">
        <v>3230</v>
      </c>
      <c r="B3231" s="143" t="s">
        <v>2951</v>
      </c>
      <c r="C3231" s="143" t="s">
        <v>2952</v>
      </c>
      <c r="D3231" s="143" t="s">
        <v>91</v>
      </c>
      <c r="E3231" s="143" t="s">
        <v>181</v>
      </c>
      <c r="F3231" s="143" t="s">
        <v>71</v>
      </c>
      <c r="G3231" s="143" t="s">
        <v>5875</v>
      </c>
    </row>
    <row r="3232" spans="1:7" x14ac:dyDescent="0.25">
      <c r="A3232" s="141">
        <v>3231</v>
      </c>
      <c r="B3232" s="143" t="s">
        <v>2953</v>
      </c>
      <c r="C3232" s="143" t="s">
        <v>2954</v>
      </c>
      <c r="D3232" s="143" t="s">
        <v>91</v>
      </c>
      <c r="E3232" s="143" t="s">
        <v>181</v>
      </c>
      <c r="F3232" s="143" t="s">
        <v>71</v>
      </c>
      <c r="G3232" s="143" t="s">
        <v>5875</v>
      </c>
    </row>
    <row r="3233" spans="1:7" x14ac:dyDescent="0.25">
      <c r="A3233" s="141">
        <v>3232</v>
      </c>
      <c r="B3233" s="143" t="s">
        <v>2955</v>
      </c>
      <c r="C3233" s="143" t="s">
        <v>2956</v>
      </c>
      <c r="D3233" s="143" t="s">
        <v>91</v>
      </c>
      <c r="E3233" s="143" t="s">
        <v>181</v>
      </c>
      <c r="F3233" s="143" t="s">
        <v>71</v>
      </c>
      <c r="G3233" s="143" t="s">
        <v>5875</v>
      </c>
    </row>
    <row r="3234" spans="1:7" x14ac:dyDescent="0.25">
      <c r="A3234" s="141">
        <v>3233</v>
      </c>
      <c r="B3234" s="143" t="s">
        <v>2957</v>
      </c>
      <c r="C3234" s="143" t="s">
        <v>2958</v>
      </c>
      <c r="D3234" s="143" t="s">
        <v>91</v>
      </c>
      <c r="E3234" s="143" t="s">
        <v>181</v>
      </c>
      <c r="F3234" s="143" t="s">
        <v>71</v>
      </c>
      <c r="G3234" s="143" t="s">
        <v>5875</v>
      </c>
    </row>
    <row r="3235" spans="1:7" x14ac:dyDescent="0.25">
      <c r="A3235" s="141">
        <v>3234</v>
      </c>
      <c r="B3235" s="143" t="s">
        <v>2959</v>
      </c>
      <c r="C3235" s="143" t="s">
        <v>2960</v>
      </c>
      <c r="D3235" s="143" t="s">
        <v>91</v>
      </c>
      <c r="E3235" s="143" t="s">
        <v>181</v>
      </c>
      <c r="F3235" s="143" t="s">
        <v>71</v>
      </c>
      <c r="G3235" s="143" t="s">
        <v>5875</v>
      </c>
    </row>
    <row r="3236" spans="1:7" x14ac:dyDescent="0.25">
      <c r="A3236" s="141">
        <v>3235</v>
      </c>
      <c r="B3236" s="143" t="s">
        <v>2961</v>
      </c>
      <c r="C3236" s="143" t="s">
        <v>2962</v>
      </c>
      <c r="D3236" s="143" t="s">
        <v>91</v>
      </c>
      <c r="E3236" s="143" t="s">
        <v>181</v>
      </c>
      <c r="F3236" s="143" t="s">
        <v>71</v>
      </c>
      <c r="G3236" s="143" t="s">
        <v>5875</v>
      </c>
    </row>
    <row r="3237" spans="1:7" x14ac:dyDescent="0.25">
      <c r="A3237" s="141">
        <v>3236</v>
      </c>
      <c r="B3237" s="143" t="s">
        <v>2963</v>
      </c>
      <c r="C3237" s="143" t="s">
        <v>2964</v>
      </c>
      <c r="D3237" s="143" t="s">
        <v>91</v>
      </c>
      <c r="E3237" s="143" t="s">
        <v>181</v>
      </c>
      <c r="F3237" s="143" t="s">
        <v>71</v>
      </c>
      <c r="G3237" s="143" t="s">
        <v>5875</v>
      </c>
    </row>
    <row r="3238" spans="1:7" x14ac:dyDescent="0.25">
      <c r="A3238" s="141">
        <v>3237</v>
      </c>
      <c r="B3238" s="143" t="s">
        <v>2965</v>
      </c>
      <c r="C3238" s="143" t="s">
        <v>2966</v>
      </c>
      <c r="D3238" s="143" t="s">
        <v>91</v>
      </c>
      <c r="E3238" s="143" t="s">
        <v>181</v>
      </c>
      <c r="F3238" s="143" t="s">
        <v>71</v>
      </c>
      <c r="G3238" s="143" t="s">
        <v>5875</v>
      </c>
    </row>
    <row r="3239" spans="1:7" x14ac:dyDescent="0.25">
      <c r="A3239" s="141">
        <v>3238</v>
      </c>
      <c r="B3239" s="143" t="s">
        <v>2967</v>
      </c>
      <c r="C3239" s="143" t="s">
        <v>2968</v>
      </c>
      <c r="D3239" s="143" t="s">
        <v>91</v>
      </c>
      <c r="E3239" s="143" t="s">
        <v>181</v>
      </c>
      <c r="F3239" s="143" t="s">
        <v>71</v>
      </c>
      <c r="G3239" s="143" t="s">
        <v>5875</v>
      </c>
    </row>
    <row r="3240" spans="1:7" x14ac:dyDescent="0.25">
      <c r="A3240" s="141">
        <v>3239</v>
      </c>
      <c r="B3240" s="143" t="s">
        <v>2969</v>
      </c>
      <c r="C3240" s="143" t="s">
        <v>2970</v>
      </c>
      <c r="D3240" s="143" t="s">
        <v>91</v>
      </c>
      <c r="E3240" s="143" t="s">
        <v>181</v>
      </c>
      <c r="F3240" s="143" t="s">
        <v>71</v>
      </c>
      <c r="G3240" s="143" t="s">
        <v>5875</v>
      </c>
    </row>
    <row r="3241" spans="1:7" x14ac:dyDescent="0.25">
      <c r="A3241" s="141">
        <v>3240</v>
      </c>
      <c r="B3241" s="143" t="s">
        <v>2971</v>
      </c>
      <c r="C3241" s="143" t="s">
        <v>2972</v>
      </c>
      <c r="D3241" s="143" t="s">
        <v>91</v>
      </c>
      <c r="E3241" s="143" t="s">
        <v>181</v>
      </c>
      <c r="F3241" s="143" t="s">
        <v>71</v>
      </c>
      <c r="G3241" s="143" t="s">
        <v>5875</v>
      </c>
    </row>
    <row r="3242" spans="1:7" x14ac:dyDescent="0.25">
      <c r="A3242" s="141">
        <v>3241</v>
      </c>
      <c r="B3242" s="143" t="s">
        <v>2973</v>
      </c>
      <c r="C3242" s="143" t="s">
        <v>2974</v>
      </c>
      <c r="D3242" s="143" t="s">
        <v>91</v>
      </c>
      <c r="E3242" s="143" t="s">
        <v>181</v>
      </c>
      <c r="F3242" s="143" t="s">
        <v>71</v>
      </c>
      <c r="G3242" s="143" t="s">
        <v>5875</v>
      </c>
    </row>
    <row r="3243" spans="1:7" x14ac:dyDescent="0.25">
      <c r="A3243" s="141">
        <v>3242</v>
      </c>
      <c r="B3243" s="143" t="s">
        <v>2975</v>
      </c>
      <c r="C3243" s="143" t="s">
        <v>2976</v>
      </c>
      <c r="D3243" s="143" t="s">
        <v>91</v>
      </c>
      <c r="E3243" s="143" t="s">
        <v>181</v>
      </c>
      <c r="F3243" s="143" t="s">
        <v>71</v>
      </c>
      <c r="G3243" s="143" t="s">
        <v>5875</v>
      </c>
    </row>
    <row r="3244" spans="1:7" x14ac:dyDescent="0.25">
      <c r="A3244" s="141">
        <v>3243</v>
      </c>
      <c r="B3244" s="143" t="s">
        <v>8392</v>
      </c>
      <c r="C3244" s="143" t="s">
        <v>8393</v>
      </c>
      <c r="D3244" s="143" t="s">
        <v>78</v>
      </c>
      <c r="E3244" s="143" t="s">
        <v>717</v>
      </c>
      <c r="F3244" s="143" t="s">
        <v>71</v>
      </c>
      <c r="G3244" s="143" t="s">
        <v>11062</v>
      </c>
    </row>
    <row r="3245" spans="1:7" x14ac:dyDescent="0.25">
      <c r="A3245" s="141">
        <v>3244</v>
      </c>
      <c r="B3245" s="143" t="s">
        <v>8394</v>
      </c>
      <c r="C3245" s="143" t="s">
        <v>8395</v>
      </c>
      <c r="D3245" s="143" t="s">
        <v>103</v>
      </c>
      <c r="E3245" s="143" t="s">
        <v>588</v>
      </c>
      <c r="F3245" s="143" t="s">
        <v>1022</v>
      </c>
      <c r="G3245" s="143" t="s">
        <v>11062</v>
      </c>
    </row>
    <row r="3246" spans="1:7" x14ac:dyDescent="0.25">
      <c r="A3246" s="141">
        <v>3245</v>
      </c>
      <c r="B3246" s="143" t="s">
        <v>2977</v>
      </c>
      <c r="C3246" s="143" t="s">
        <v>2978</v>
      </c>
      <c r="D3246" s="143" t="s">
        <v>74</v>
      </c>
      <c r="E3246" s="143" t="s">
        <v>129</v>
      </c>
      <c r="F3246" s="143" t="s">
        <v>71</v>
      </c>
      <c r="G3246" s="143" t="s">
        <v>5875</v>
      </c>
    </row>
    <row r="3247" spans="1:7" x14ac:dyDescent="0.25">
      <c r="A3247" s="141">
        <v>3246</v>
      </c>
      <c r="B3247" s="143" t="s">
        <v>41</v>
      </c>
      <c r="C3247" s="143" t="s">
        <v>2979</v>
      </c>
      <c r="D3247" s="143" t="s">
        <v>103</v>
      </c>
      <c r="E3247" s="143" t="s">
        <v>745</v>
      </c>
      <c r="F3247" s="143" t="s">
        <v>71</v>
      </c>
      <c r="G3247" s="143" t="s">
        <v>5875</v>
      </c>
    </row>
    <row r="3248" spans="1:7" x14ac:dyDescent="0.25">
      <c r="A3248" s="141">
        <v>3247</v>
      </c>
      <c r="B3248" s="143" t="s">
        <v>8396</v>
      </c>
      <c r="C3248" s="143" t="s">
        <v>12846</v>
      </c>
      <c r="D3248" s="143" t="s">
        <v>103</v>
      </c>
      <c r="E3248" s="143" t="s">
        <v>2489</v>
      </c>
      <c r="F3248" s="143" t="s">
        <v>71</v>
      </c>
      <c r="G3248" s="143" t="s">
        <v>11062</v>
      </c>
    </row>
    <row r="3249" spans="1:7" x14ac:dyDescent="0.25">
      <c r="A3249" s="141">
        <v>3248</v>
      </c>
      <c r="B3249" s="143" t="s">
        <v>2980</v>
      </c>
      <c r="C3249" s="143" t="s">
        <v>2981</v>
      </c>
      <c r="D3249" s="143" t="s">
        <v>78</v>
      </c>
      <c r="E3249" s="143" t="s">
        <v>657</v>
      </c>
      <c r="F3249" s="143" t="s">
        <v>71</v>
      </c>
      <c r="G3249" s="143" t="s">
        <v>5875</v>
      </c>
    </row>
    <row r="3250" spans="1:7" x14ac:dyDescent="0.25">
      <c r="A3250" s="141">
        <v>3249</v>
      </c>
      <c r="B3250" s="143" t="s">
        <v>8397</v>
      </c>
      <c r="C3250" s="143" t="s">
        <v>8398</v>
      </c>
      <c r="D3250" s="143" t="s">
        <v>69</v>
      </c>
      <c r="E3250" s="143" t="s">
        <v>3331</v>
      </c>
      <c r="F3250" s="143" t="s">
        <v>142</v>
      </c>
      <c r="G3250" s="143" t="s">
        <v>11062</v>
      </c>
    </row>
    <row r="3251" spans="1:7" x14ac:dyDescent="0.25">
      <c r="A3251" s="141">
        <v>3250</v>
      </c>
      <c r="B3251" s="143" t="s">
        <v>8399</v>
      </c>
      <c r="C3251" s="143" t="s">
        <v>8400</v>
      </c>
      <c r="D3251" s="143" t="s">
        <v>78</v>
      </c>
      <c r="E3251" s="143" t="s">
        <v>717</v>
      </c>
      <c r="F3251" s="143" t="s">
        <v>71</v>
      </c>
      <c r="G3251" s="143" t="s">
        <v>11062</v>
      </c>
    </row>
    <row r="3252" spans="1:7" x14ac:dyDescent="0.25">
      <c r="A3252" s="141">
        <v>3251</v>
      </c>
      <c r="B3252" s="143" t="s">
        <v>8401</v>
      </c>
      <c r="C3252" s="143" t="s">
        <v>8402</v>
      </c>
      <c r="D3252" s="143" t="s">
        <v>91</v>
      </c>
      <c r="E3252" s="143" t="s">
        <v>576</v>
      </c>
      <c r="F3252" s="143" t="s">
        <v>71</v>
      </c>
      <c r="G3252" s="143" t="s">
        <v>11062</v>
      </c>
    </row>
    <row r="3253" spans="1:7" x14ac:dyDescent="0.25">
      <c r="A3253" s="141">
        <v>3252</v>
      </c>
      <c r="B3253" s="143" t="s">
        <v>8403</v>
      </c>
      <c r="C3253" s="143" t="s">
        <v>8404</v>
      </c>
      <c r="D3253" s="143" t="s">
        <v>119</v>
      </c>
      <c r="E3253" s="143" t="s">
        <v>371</v>
      </c>
      <c r="F3253" s="143" t="s">
        <v>71</v>
      </c>
      <c r="G3253" s="143" t="s">
        <v>11062</v>
      </c>
    </row>
    <row r="3254" spans="1:7" x14ac:dyDescent="0.25">
      <c r="A3254" s="141">
        <v>3253</v>
      </c>
      <c r="B3254" s="143" t="s">
        <v>8405</v>
      </c>
      <c r="C3254" s="143" t="s">
        <v>8406</v>
      </c>
      <c r="D3254" s="143" t="s">
        <v>78</v>
      </c>
      <c r="E3254" s="143" t="s">
        <v>1042</v>
      </c>
      <c r="F3254" s="143" t="s">
        <v>71</v>
      </c>
      <c r="G3254" s="143" t="s">
        <v>11062</v>
      </c>
    </row>
    <row r="3255" spans="1:7" x14ac:dyDescent="0.25">
      <c r="A3255" s="141">
        <v>3254</v>
      </c>
      <c r="B3255" s="143" t="s">
        <v>2982</v>
      </c>
      <c r="C3255" s="143" t="s">
        <v>2983</v>
      </c>
      <c r="D3255" s="143" t="s">
        <v>69</v>
      </c>
      <c r="E3255" s="143" t="s">
        <v>675</v>
      </c>
      <c r="F3255" s="143" t="s">
        <v>71</v>
      </c>
      <c r="G3255" s="143" t="s">
        <v>5875</v>
      </c>
    </row>
    <row r="3256" spans="1:7" x14ac:dyDescent="0.25">
      <c r="A3256" s="141">
        <v>3255</v>
      </c>
      <c r="B3256" s="143" t="s">
        <v>8407</v>
      </c>
      <c r="C3256" s="143" t="s">
        <v>8408</v>
      </c>
      <c r="D3256" s="143" t="s">
        <v>78</v>
      </c>
      <c r="E3256" s="143" t="s">
        <v>79</v>
      </c>
      <c r="F3256" s="143" t="s">
        <v>71</v>
      </c>
      <c r="G3256" s="143" t="s">
        <v>11062</v>
      </c>
    </row>
    <row r="3257" spans="1:7" x14ac:dyDescent="0.25">
      <c r="A3257" s="141">
        <v>3256</v>
      </c>
      <c r="B3257" s="143" t="s">
        <v>8409</v>
      </c>
      <c r="C3257" s="143" t="s">
        <v>8410</v>
      </c>
      <c r="D3257" s="143" t="s">
        <v>103</v>
      </c>
      <c r="E3257" s="143" t="s">
        <v>662</v>
      </c>
      <c r="F3257" s="143" t="s">
        <v>71</v>
      </c>
      <c r="G3257" s="143" t="s">
        <v>11062</v>
      </c>
    </row>
    <row r="3258" spans="1:7" x14ac:dyDescent="0.25">
      <c r="A3258" s="141">
        <v>3257</v>
      </c>
      <c r="B3258" s="143" t="s">
        <v>2984</v>
      </c>
      <c r="C3258" s="143" t="s">
        <v>2985</v>
      </c>
      <c r="D3258" s="143" t="s">
        <v>95</v>
      </c>
      <c r="E3258" s="143" t="s">
        <v>387</v>
      </c>
      <c r="F3258" s="143" t="s">
        <v>71</v>
      </c>
      <c r="G3258" s="143" t="s">
        <v>5875</v>
      </c>
    </row>
    <row r="3259" spans="1:7" x14ac:dyDescent="0.25">
      <c r="A3259" s="141">
        <v>3258</v>
      </c>
      <c r="B3259" s="143" t="s">
        <v>8411</v>
      </c>
      <c r="C3259" s="143" t="s">
        <v>8412</v>
      </c>
      <c r="D3259" s="143" t="s">
        <v>69</v>
      </c>
      <c r="E3259" s="143" t="s">
        <v>2344</v>
      </c>
      <c r="F3259" s="143" t="s">
        <v>841</v>
      </c>
      <c r="G3259" s="143" t="s">
        <v>11062</v>
      </c>
    </row>
    <row r="3260" spans="1:7" x14ac:dyDescent="0.25">
      <c r="A3260" s="141">
        <v>3259</v>
      </c>
      <c r="B3260" s="143" t="s">
        <v>2986</v>
      </c>
      <c r="C3260" s="143" t="s">
        <v>12847</v>
      </c>
      <c r="D3260" s="143" t="s">
        <v>91</v>
      </c>
      <c r="E3260" s="143" t="s">
        <v>227</v>
      </c>
      <c r="F3260" s="143" t="s">
        <v>71</v>
      </c>
      <c r="G3260" s="143" t="s">
        <v>5875</v>
      </c>
    </row>
    <row r="3261" spans="1:7" x14ac:dyDescent="0.25">
      <c r="A3261" s="141">
        <v>3260</v>
      </c>
      <c r="B3261" s="143" t="s">
        <v>2987</v>
      </c>
      <c r="C3261" s="143" t="s">
        <v>2988</v>
      </c>
      <c r="D3261" s="143" t="s">
        <v>78</v>
      </c>
      <c r="E3261" s="143" t="s">
        <v>199</v>
      </c>
      <c r="F3261" s="143" t="s">
        <v>71</v>
      </c>
      <c r="G3261" s="143" t="s">
        <v>5875</v>
      </c>
    </row>
    <row r="3262" spans="1:7" x14ac:dyDescent="0.25">
      <c r="A3262" s="141">
        <v>3261</v>
      </c>
      <c r="B3262" s="143" t="s">
        <v>54</v>
      </c>
      <c r="C3262" s="143" t="s">
        <v>2989</v>
      </c>
      <c r="D3262" s="143" t="s">
        <v>103</v>
      </c>
      <c r="E3262" s="143" t="s">
        <v>325</v>
      </c>
      <c r="F3262" s="143" t="s">
        <v>71</v>
      </c>
      <c r="G3262" s="143" t="s">
        <v>5875</v>
      </c>
    </row>
    <row r="3263" spans="1:7" x14ac:dyDescent="0.25">
      <c r="A3263" s="141">
        <v>3262</v>
      </c>
      <c r="B3263" s="143" t="s">
        <v>12848</v>
      </c>
      <c r="C3263" s="143" t="s">
        <v>12849</v>
      </c>
      <c r="D3263" s="143" t="s">
        <v>91</v>
      </c>
      <c r="E3263" s="143" t="s">
        <v>181</v>
      </c>
      <c r="F3263" s="143" t="s">
        <v>71</v>
      </c>
      <c r="G3263" s="143" t="s">
        <v>5875</v>
      </c>
    </row>
    <row r="3264" spans="1:7" x14ac:dyDescent="0.25">
      <c r="A3264" s="141">
        <v>3263</v>
      </c>
      <c r="B3264" s="143" t="s">
        <v>8413</v>
      </c>
      <c r="C3264" s="143" t="s">
        <v>8414</v>
      </c>
      <c r="D3264" s="143" t="s">
        <v>69</v>
      </c>
      <c r="E3264" s="143" t="s">
        <v>2344</v>
      </c>
      <c r="F3264" s="143" t="s">
        <v>71</v>
      </c>
      <c r="G3264" s="143" t="s">
        <v>11062</v>
      </c>
    </row>
    <row r="3265" spans="1:7" x14ac:dyDescent="0.25">
      <c r="A3265" s="141">
        <v>3264</v>
      </c>
      <c r="B3265" s="143" t="s">
        <v>55</v>
      </c>
      <c r="C3265" s="143" t="s">
        <v>2990</v>
      </c>
      <c r="D3265" s="143" t="s">
        <v>78</v>
      </c>
      <c r="E3265" s="143" t="s">
        <v>1418</v>
      </c>
      <c r="F3265" s="143" t="s">
        <v>71</v>
      </c>
      <c r="G3265" s="143" t="s">
        <v>5875</v>
      </c>
    </row>
    <row r="3266" spans="1:7" x14ac:dyDescent="0.25">
      <c r="A3266" s="141">
        <v>3265</v>
      </c>
      <c r="B3266" s="143" t="s">
        <v>8415</v>
      </c>
      <c r="C3266" s="143" t="s">
        <v>8416</v>
      </c>
      <c r="D3266" s="143" t="s">
        <v>69</v>
      </c>
      <c r="E3266" s="143" t="s">
        <v>321</v>
      </c>
      <c r="F3266" s="143" t="s">
        <v>71</v>
      </c>
      <c r="G3266" s="143" t="s">
        <v>11062</v>
      </c>
    </row>
    <row r="3267" spans="1:7" x14ac:dyDescent="0.25">
      <c r="A3267" s="141">
        <v>3266</v>
      </c>
      <c r="B3267" s="143" t="s">
        <v>8417</v>
      </c>
      <c r="C3267" s="143" t="s">
        <v>8418</v>
      </c>
      <c r="D3267" s="143" t="s">
        <v>95</v>
      </c>
      <c r="E3267" s="143" t="s">
        <v>1430</v>
      </c>
      <c r="F3267" s="143" t="s">
        <v>71</v>
      </c>
      <c r="G3267" s="143" t="s">
        <v>11062</v>
      </c>
    </row>
    <row r="3268" spans="1:7" x14ac:dyDescent="0.25">
      <c r="A3268" s="141">
        <v>3267</v>
      </c>
      <c r="B3268" s="143" t="s">
        <v>8419</v>
      </c>
      <c r="C3268" s="143" t="s">
        <v>8420</v>
      </c>
      <c r="D3268" s="143" t="s">
        <v>69</v>
      </c>
      <c r="E3268" s="143" t="s">
        <v>1303</v>
      </c>
      <c r="F3268" s="143" t="s">
        <v>71</v>
      </c>
      <c r="G3268" s="143" t="s">
        <v>11062</v>
      </c>
    </row>
    <row r="3269" spans="1:7" x14ac:dyDescent="0.25">
      <c r="A3269" s="141">
        <v>3268</v>
      </c>
      <c r="B3269" s="143" t="s">
        <v>2991</v>
      </c>
      <c r="C3269" s="143" t="s">
        <v>2992</v>
      </c>
      <c r="D3269" s="143" t="s">
        <v>91</v>
      </c>
      <c r="E3269" s="143" t="s">
        <v>227</v>
      </c>
      <c r="F3269" s="143" t="s">
        <v>71</v>
      </c>
      <c r="G3269" s="143" t="s">
        <v>5875</v>
      </c>
    </row>
    <row r="3270" spans="1:7" x14ac:dyDescent="0.25">
      <c r="A3270" s="141">
        <v>3269</v>
      </c>
      <c r="B3270" s="143" t="s">
        <v>8421</v>
      </c>
      <c r="C3270" s="143" t="s">
        <v>12850</v>
      </c>
      <c r="D3270" s="143" t="s">
        <v>69</v>
      </c>
      <c r="E3270" s="143" t="s">
        <v>321</v>
      </c>
      <c r="F3270" s="143" t="s">
        <v>71</v>
      </c>
      <c r="G3270" s="143" t="s">
        <v>11062</v>
      </c>
    </row>
    <row r="3271" spans="1:7" x14ac:dyDescent="0.25">
      <c r="A3271" s="141">
        <v>3270</v>
      </c>
      <c r="B3271" s="143" t="s">
        <v>2993</v>
      </c>
      <c r="C3271" s="143" t="s">
        <v>2994</v>
      </c>
      <c r="D3271" s="143" t="s">
        <v>78</v>
      </c>
      <c r="E3271" s="143" t="s">
        <v>151</v>
      </c>
      <c r="F3271" s="143" t="s">
        <v>71</v>
      </c>
      <c r="G3271" s="143" t="s">
        <v>5875</v>
      </c>
    </row>
    <row r="3272" spans="1:7" x14ac:dyDescent="0.25">
      <c r="A3272" s="141">
        <v>3271</v>
      </c>
      <c r="B3272" s="143" t="s">
        <v>2995</v>
      </c>
      <c r="C3272" s="143" t="s">
        <v>2996</v>
      </c>
      <c r="D3272" s="143" t="s">
        <v>91</v>
      </c>
      <c r="E3272" s="143" t="s">
        <v>265</v>
      </c>
      <c r="F3272" s="143" t="s">
        <v>71</v>
      </c>
      <c r="G3272" s="143" t="s">
        <v>5875</v>
      </c>
    </row>
    <row r="3273" spans="1:7" x14ac:dyDescent="0.25">
      <c r="A3273" s="141">
        <v>3272</v>
      </c>
      <c r="B3273" s="143" t="s">
        <v>2997</v>
      </c>
      <c r="C3273" s="143" t="s">
        <v>2998</v>
      </c>
      <c r="D3273" s="143" t="s">
        <v>91</v>
      </c>
      <c r="E3273" s="143" t="s">
        <v>181</v>
      </c>
      <c r="F3273" s="143" t="s">
        <v>71</v>
      </c>
      <c r="G3273" s="143" t="s">
        <v>5875</v>
      </c>
    </row>
    <row r="3274" spans="1:7" x14ac:dyDescent="0.25">
      <c r="A3274" s="141">
        <v>3273</v>
      </c>
      <c r="B3274" s="143" t="s">
        <v>2999</v>
      </c>
      <c r="C3274" s="143" t="s">
        <v>3000</v>
      </c>
      <c r="D3274" s="143" t="s">
        <v>91</v>
      </c>
      <c r="E3274" s="143" t="s">
        <v>393</v>
      </c>
      <c r="F3274" s="143" t="s">
        <v>457</v>
      </c>
      <c r="G3274" s="143" t="s">
        <v>5875</v>
      </c>
    </row>
    <row r="3275" spans="1:7" x14ac:dyDescent="0.25">
      <c r="A3275" s="141">
        <v>3274</v>
      </c>
      <c r="B3275" s="143" t="s">
        <v>8422</v>
      </c>
      <c r="C3275" s="143" t="s">
        <v>8423</v>
      </c>
      <c r="D3275" s="143" t="s">
        <v>91</v>
      </c>
      <c r="E3275" s="143" t="s">
        <v>979</v>
      </c>
      <c r="F3275" s="143" t="s">
        <v>71</v>
      </c>
      <c r="G3275" s="143" t="s">
        <v>11062</v>
      </c>
    </row>
    <row r="3276" spans="1:7" x14ac:dyDescent="0.25">
      <c r="A3276" s="141">
        <v>3275</v>
      </c>
      <c r="B3276" s="143" t="s">
        <v>8424</v>
      </c>
      <c r="C3276" s="143" t="s">
        <v>8425</v>
      </c>
      <c r="D3276" s="143" t="s">
        <v>91</v>
      </c>
      <c r="E3276" s="143" t="s">
        <v>212</v>
      </c>
      <c r="F3276" s="143" t="s">
        <v>71</v>
      </c>
      <c r="G3276" s="143" t="s">
        <v>11062</v>
      </c>
    </row>
    <row r="3277" spans="1:7" x14ac:dyDescent="0.25">
      <c r="A3277" s="141">
        <v>3276</v>
      </c>
      <c r="B3277" s="143" t="s">
        <v>3001</v>
      </c>
      <c r="C3277" s="143" t="s">
        <v>3002</v>
      </c>
      <c r="D3277" s="143" t="s">
        <v>91</v>
      </c>
      <c r="E3277" s="143" t="s">
        <v>393</v>
      </c>
      <c r="F3277" s="143" t="s">
        <v>71</v>
      </c>
      <c r="G3277" s="143" t="s">
        <v>5875</v>
      </c>
    </row>
    <row r="3278" spans="1:7" x14ac:dyDescent="0.25">
      <c r="A3278" s="141">
        <v>3277</v>
      </c>
      <c r="B3278" s="143" t="s">
        <v>3003</v>
      </c>
      <c r="C3278" s="143" t="s">
        <v>3004</v>
      </c>
      <c r="D3278" s="143" t="s">
        <v>91</v>
      </c>
      <c r="E3278" s="143" t="s">
        <v>139</v>
      </c>
      <c r="F3278" s="143" t="s">
        <v>71</v>
      </c>
      <c r="G3278" s="143" t="s">
        <v>11955</v>
      </c>
    </row>
    <row r="3279" spans="1:7" x14ac:dyDescent="0.25">
      <c r="A3279" s="141">
        <v>3278</v>
      </c>
      <c r="B3279" s="143" t="s">
        <v>3005</v>
      </c>
      <c r="C3279" s="143" t="s">
        <v>12851</v>
      </c>
      <c r="D3279" s="143" t="s">
        <v>91</v>
      </c>
      <c r="E3279" s="143" t="s">
        <v>139</v>
      </c>
      <c r="F3279" s="143" t="s">
        <v>71</v>
      </c>
      <c r="G3279" s="143" t="s">
        <v>5875</v>
      </c>
    </row>
    <row r="3280" spans="1:7" x14ac:dyDescent="0.25">
      <c r="A3280" s="141">
        <v>3279</v>
      </c>
      <c r="B3280" s="143" t="s">
        <v>3006</v>
      </c>
      <c r="C3280" s="143" t="s">
        <v>3007</v>
      </c>
      <c r="D3280" s="143" t="s">
        <v>91</v>
      </c>
      <c r="E3280" s="143" t="s">
        <v>181</v>
      </c>
      <c r="F3280" s="143" t="s">
        <v>71</v>
      </c>
      <c r="G3280" s="143" t="s">
        <v>5875</v>
      </c>
    </row>
    <row r="3281" spans="1:7" x14ac:dyDescent="0.25">
      <c r="A3281" s="141">
        <v>3280</v>
      </c>
      <c r="B3281" s="143" t="s">
        <v>12852</v>
      </c>
      <c r="C3281" s="143" t="s">
        <v>12853</v>
      </c>
      <c r="D3281" s="143" t="s">
        <v>119</v>
      </c>
      <c r="E3281" s="143" t="s">
        <v>120</v>
      </c>
      <c r="F3281" s="143" t="s">
        <v>142</v>
      </c>
      <c r="G3281" s="143" t="s">
        <v>11062</v>
      </c>
    </row>
    <row r="3282" spans="1:7" x14ac:dyDescent="0.25">
      <c r="A3282" s="141">
        <v>3281</v>
      </c>
      <c r="B3282" s="143" t="s">
        <v>3008</v>
      </c>
      <c r="C3282" s="143" t="s">
        <v>12854</v>
      </c>
      <c r="D3282" s="143" t="s">
        <v>91</v>
      </c>
      <c r="E3282" s="143" t="s">
        <v>139</v>
      </c>
      <c r="F3282" s="143" t="s">
        <v>71</v>
      </c>
      <c r="G3282" s="143" t="s">
        <v>5875</v>
      </c>
    </row>
    <row r="3283" spans="1:7" x14ac:dyDescent="0.25">
      <c r="A3283" s="141">
        <v>3282</v>
      </c>
      <c r="B3283" s="143" t="s">
        <v>3009</v>
      </c>
      <c r="C3283" s="143" t="s">
        <v>12855</v>
      </c>
      <c r="D3283" s="143" t="s">
        <v>91</v>
      </c>
      <c r="E3283" s="143" t="s">
        <v>227</v>
      </c>
      <c r="F3283" s="143" t="s">
        <v>71</v>
      </c>
      <c r="G3283" s="143" t="s">
        <v>5875</v>
      </c>
    </row>
    <row r="3284" spans="1:7" x14ac:dyDescent="0.25">
      <c r="A3284" s="141">
        <v>3283</v>
      </c>
      <c r="B3284" s="143" t="s">
        <v>3010</v>
      </c>
      <c r="C3284" s="143" t="s">
        <v>3011</v>
      </c>
      <c r="D3284" s="143" t="s">
        <v>91</v>
      </c>
      <c r="E3284" s="143" t="s">
        <v>139</v>
      </c>
      <c r="F3284" s="143" t="s">
        <v>71</v>
      </c>
      <c r="G3284" s="143" t="s">
        <v>5875</v>
      </c>
    </row>
    <row r="3285" spans="1:7" x14ac:dyDescent="0.25">
      <c r="A3285" s="141">
        <v>3284</v>
      </c>
      <c r="B3285" s="143" t="s">
        <v>3012</v>
      </c>
      <c r="C3285" s="143" t="s">
        <v>3013</v>
      </c>
      <c r="D3285" s="143" t="s">
        <v>91</v>
      </c>
      <c r="E3285" s="143" t="s">
        <v>139</v>
      </c>
      <c r="F3285" s="143" t="s">
        <v>71</v>
      </c>
      <c r="G3285" s="143" t="s">
        <v>5875</v>
      </c>
    </row>
    <row r="3286" spans="1:7" x14ac:dyDescent="0.25">
      <c r="A3286" s="141">
        <v>3285</v>
      </c>
      <c r="B3286" s="143" t="s">
        <v>3014</v>
      </c>
      <c r="C3286" s="143" t="s">
        <v>3015</v>
      </c>
      <c r="D3286" s="143" t="s">
        <v>91</v>
      </c>
      <c r="E3286" s="143" t="s">
        <v>139</v>
      </c>
      <c r="F3286" s="143" t="s">
        <v>71</v>
      </c>
      <c r="G3286" s="143" t="s">
        <v>5875</v>
      </c>
    </row>
    <row r="3287" spans="1:7" x14ac:dyDescent="0.25">
      <c r="A3287" s="141">
        <v>3286</v>
      </c>
      <c r="B3287" s="143" t="s">
        <v>3016</v>
      </c>
      <c r="C3287" s="143" t="s">
        <v>12856</v>
      </c>
      <c r="D3287" s="143" t="s">
        <v>95</v>
      </c>
      <c r="E3287" s="143" t="s">
        <v>1228</v>
      </c>
      <c r="F3287" s="143" t="s">
        <v>192</v>
      </c>
      <c r="G3287" s="143" t="s">
        <v>5875</v>
      </c>
    </row>
    <row r="3288" spans="1:7" x14ac:dyDescent="0.25">
      <c r="A3288" s="141">
        <v>3287</v>
      </c>
      <c r="B3288" s="143" t="s">
        <v>3017</v>
      </c>
      <c r="C3288" s="143" t="s">
        <v>12857</v>
      </c>
      <c r="D3288" s="143" t="s">
        <v>91</v>
      </c>
      <c r="E3288" s="143" t="s">
        <v>181</v>
      </c>
      <c r="F3288" s="143" t="s">
        <v>71</v>
      </c>
      <c r="G3288" s="143" t="s">
        <v>5875</v>
      </c>
    </row>
    <row r="3289" spans="1:7" x14ac:dyDescent="0.25">
      <c r="A3289" s="141">
        <v>3288</v>
      </c>
      <c r="B3289" s="143" t="s">
        <v>3018</v>
      </c>
      <c r="C3289" s="143" t="s">
        <v>12858</v>
      </c>
      <c r="D3289" s="143" t="s">
        <v>91</v>
      </c>
      <c r="E3289" s="143" t="s">
        <v>181</v>
      </c>
      <c r="F3289" s="143" t="s">
        <v>71</v>
      </c>
      <c r="G3289" s="143" t="s">
        <v>5875</v>
      </c>
    </row>
    <row r="3290" spans="1:7" x14ac:dyDescent="0.25">
      <c r="A3290" s="141">
        <v>3289</v>
      </c>
      <c r="B3290" s="143" t="s">
        <v>3019</v>
      </c>
      <c r="C3290" s="143" t="s">
        <v>12859</v>
      </c>
      <c r="D3290" s="143" t="s">
        <v>91</v>
      </c>
      <c r="E3290" s="143" t="s">
        <v>181</v>
      </c>
      <c r="F3290" s="143" t="s">
        <v>71</v>
      </c>
      <c r="G3290" s="143" t="s">
        <v>5875</v>
      </c>
    </row>
    <row r="3291" spans="1:7" x14ac:dyDescent="0.25">
      <c r="A3291" s="141">
        <v>3290</v>
      </c>
      <c r="B3291" s="143" t="s">
        <v>3020</v>
      </c>
      <c r="C3291" s="143" t="s">
        <v>12860</v>
      </c>
      <c r="D3291" s="143" t="s">
        <v>91</v>
      </c>
      <c r="E3291" s="143" t="s">
        <v>181</v>
      </c>
      <c r="F3291" s="143" t="s">
        <v>71</v>
      </c>
      <c r="G3291" s="143" t="s">
        <v>5875</v>
      </c>
    </row>
    <row r="3292" spans="1:7" x14ac:dyDescent="0.25">
      <c r="A3292" s="141">
        <v>3291</v>
      </c>
      <c r="B3292" s="143" t="s">
        <v>3021</v>
      </c>
      <c r="C3292" s="143" t="s">
        <v>12861</v>
      </c>
      <c r="D3292" s="143" t="s">
        <v>91</v>
      </c>
      <c r="E3292" s="143" t="s">
        <v>181</v>
      </c>
      <c r="F3292" s="143" t="s">
        <v>71</v>
      </c>
      <c r="G3292" s="143" t="s">
        <v>5875</v>
      </c>
    </row>
    <row r="3293" spans="1:7" x14ac:dyDescent="0.25">
      <c r="A3293" s="141">
        <v>3292</v>
      </c>
      <c r="B3293" s="143" t="s">
        <v>3022</v>
      </c>
      <c r="C3293" s="143" t="s">
        <v>12862</v>
      </c>
      <c r="D3293" s="143" t="s">
        <v>91</v>
      </c>
      <c r="E3293" s="143" t="s">
        <v>181</v>
      </c>
      <c r="F3293" s="143" t="s">
        <v>71</v>
      </c>
      <c r="G3293" s="143" t="s">
        <v>5875</v>
      </c>
    </row>
    <row r="3294" spans="1:7" x14ac:dyDescent="0.25">
      <c r="A3294" s="141">
        <v>3293</v>
      </c>
      <c r="B3294" s="143" t="s">
        <v>3023</v>
      </c>
      <c r="C3294" s="143" t="s">
        <v>12863</v>
      </c>
      <c r="D3294" s="143" t="s">
        <v>91</v>
      </c>
      <c r="E3294" s="143" t="s">
        <v>181</v>
      </c>
      <c r="F3294" s="143" t="s">
        <v>71</v>
      </c>
      <c r="G3294" s="143" t="s">
        <v>5875</v>
      </c>
    </row>
    <row r="3295" spans="1:7" x14ac:dyDescent="0.25">
      <c r="A3295" s="141">
        <v>3294</v>
      </c>
      <c r="B3295" s="143" t="s">
        <v>3024</v>
      </c>
      <c r="C3295" s="143" t="s">
        <v>12864</v>
      </c>
      <c r="D3295" s="143" t="s">
        <v>91</v>
      </c>
      <c r="E3295" s="143" t="s">
        <v>181</v>
      </c>
      <c r="F3295" s="143" t="s">
        <v>71</v>
      </c>
      <c r="G3295" s="143" t="s">
        <v>5875</v>
      </c>
    </row>
    <row r="3296" spans="1:7" x14ac:dyDescent="0.25">
      <c r="A3296" s="141">
        <v>3295</v>
      </c>
      <c r="B3296" s="143" t="s">
        <v>8426</v>
      </c>
      <c r="C3296" s="143" t="s">
        <v>8427</v>
      </c>
      <c r="D3296" s="143" t="s">
        <v>103</v>
      </c>
      <c r="E3296" s="143" t="s">
        <v>662</v>
      </c>
      <c r="F3296" s="143" t="s">
        <v>71</v>
      </c>
      <c r="G3296" s="143" t="s">
        <v>11062</v>
      </c>
    </row>
    <row r="3297" spans="1:7" x14ac:dyDescent="0.25">
      <c r="A3297" s="141">
        <v>3296</v>
      </c>
      <c r="B3297" s="143" t="s">
        <v>3025</v>
      </c>
      <c r="C3297" s="143" t="s">
        <v>12865</v>
      </c>
      <c r="D3297" s="143" t="s">
        <v>91</v>
      </c>
      <c r="E3297" s="143" t="s">
        <v>181</v>
      </c>
      <c r="F3297" s="143" t="s">
        <v>71</v>
      </c>
      <c r="G3297" s="143" t="s">
        <v>5875</v>
      </c>
    </row>
    <row r="3298" spans="1:7" x14ac:dyDescent="0.25">
      <c r="A3298" s="141">
        <v>3297</v>
      </c>
      <c r="B3298" s="143" t="s">
        <v>3026</v>
      </c>
      <c r="C3298" s="143" t="s">
        <v>12866</v>
      </c>
      <c r="D3298" s="143" t="s">
        <v>91</v>
      </c>
      <c r="E3298" s="143" t="s">
        <v>181</v>
      </c>
      <c r="F3298" s="143" t="s">
        <v>71</v>
      </c>
      <c r="G3298" s="143" t="s">
        <v>5875</v>
      </c>
    </row>
    <row r="3299" spans="1:7" x14ac:dyDescent="0.25">
      <c r="A3299" s="141">
        <v>3298</v>
      </c>
      <c r="B3299" s="143" t="s">
        <v>3027</v>
      </c>
      <c r="C3299" s="143" t="s">
        <v>3028</v>
      </c>
      <c r="D3299" s="143" t="s">
        <v>91</v>
      </c>
      <c r="E3299" s="143" t="s">
        <v>181</v>
      </c>
      <c r="F3299" s="143" t="s">
        <v>71</v>
      </c>
      <c r="G3299" s="143" t="s">
        <v>5875</v>
      </c>
    </row>
    <row r="3300" spans="1:7" x14ac:dyDescent="0.25">
      <c r="A3300" s="141">
        <v>3299</v>
      </c>
      <c r="B3300" s="143" t="s">
        <v>3029</v>
      </c>
      <c r="C3300" s="143" t="s">
        <v>3030</v>
      </c>
      <c r="D3300" s="143" t="s">
        <v>91</v>
      </c>
      <c r="E3300" s="143" t="s">
        <v>181</v>
      </c>
      <c r="F3300" s="143" t="s">
        <v>71</v>
      </c>
      <c r="G3300" s="143" t="s">
        <v>5875</v>
      </c>
    </row>
    <row r="3301" spans="1:7" x14ac:dyDescent="0.25">
      <c r="A3301" s="141">
        <v>3300</v>
      </c>
      <c r="B3301" s="143" t="s">
        <v>3031</v>
      </c>
      <c r="C3301" s="143" t="s">
        <v>3032</v>
      </c>
      <c r="D3301" s="143" t="s">
        <v>91</v>
      </c>
      <c r="E3301" s="143" t="s">
        <v>181</v>
      </c>
      <c r="F3301" s="143" t="s">
        <v>71</v>
      </c>
      <c r="G3301" s="143" t="s">
        <v>5875</v>
      </c>
    </row>
    <row r="3302" spans="1:7" x14ac:dyDescent="0.25">
      <c r="A3302" s="141">
        <v>3301</v>
      </c>
      <c r="B3302" s="143" t="s">
        <v>3033</v>
      </c>
      <c r="C3302" s="143" t="s">
        <v>3034</v>
      </c>
      <c r="D3302" s="143" t="s">
        <v>91</v>
      </c>
      <c r="E3302" s="143" t="s">
        <v>181</v>
      </c>
      <c r="F3302" s="143" t="s">
        <v>71</v>
      </c>
      <c r="G3302" s="143" t="s">
        <v>5875</v>
      </c>
    </row>
    <row r="3303" spans="1:7" x14ac:dyDescent="0.25">
      <c r="A3303" s="141">
        <v>3302</v>
      </c>
      <c r="B3303" s="143" t="s">
        <v>3035</v>
      </c>
      <c r="C3303" s="143" t="s">
        <v>3036</v>
      </c>
      <c r="D3303" s="143" t="s">
        <v>91</v>
      </c>
      <c r="E3303" s="143" t="s">
        <v>181</v>
      </c>
      <c r="F3303" s="143" t="s">
        <v>71</v>
      </c>
      <c r="G3303" s="143" t="s">
        <v>5875</v>
      </c>
    </row>
    <row r="3304" spans="1:7" x14ac:dyDescent="0.25">
      <c r="A3304" s="141">
        <v>3303</v>
      </c>
      <c r="B3304" s="143" t="s">
        <v>8428</v>
      </c>
      <c r="C3304" s="143" t="s">
        <v>8429</v>
      </c>
      <c r="D3304" s="143" t="s">
        <v>69</v>
      </c>
      <c r="E3304" s="143" t="s">
        <v>1303</v>
      </c>
      <c r="F3304" s="143" t="s">
        <v>71</v>
      </c>
      <c r="G3304" s="143" t="s">
        <v>11062</v>
      </c>
    </row>
    <row r="3305" spans="1:7" x14ac:dyDescent="0.25">
      <c r="A3305" s="141">
        <v>3304</v>
      </c>
      <c r="B3305" s="143" t="s">
        <v>3037</v>
      </c>
      <c r="C3305" s="143" t="s">
        <v>3038</v>
      </c>
      <c r="D3305" s="143" t="s">
        <v>91</v>
      </c>
      <c r="E3305" s="143" t="s">
        <v>181</v>
      </c>
      <c r="F3305" s="143" t="s">
        <v>71</v>
      </c>
      <c r="G3305" s="143" t="s">
        <v>5875</v>
      </c>
    </row>
    <row r="3306" spans="1:7" x14ac:dyDescent="0.25">
      <c r="A3306" s="141">
        <v>3305</v>
      </c>
      <c r="B3306" s="143" t="s">
        <v>3039</v>
      </c>
      <c r="C3306" s="143" t="s">
        <v>3040</v>
      </c>
      <c r="D3306" s="143" t="s">
        <v>91</v>
      </c>
      <c r="E3306" s="143" t="s">
        <v>181</v>
      </c>
      <c r="F3306" s="143" t="s">
        <v>71</v>
      </c>
      <c r="G3306" s="143" t="s">
        <v>5875</v>
      </c>
    </row>
    <row r="3307" spans="1:7" x14ac:dyDescent="0.25">
      <c r="A3307" s="141">
        <v>3306</v>
      </c>
      <c r="B3307" s="143" t="s">
        <v>3041</v>
      </c>
      <c r="C3307" s="143" t="s">
        <v>3042</v>
      </c>
      <c r="D3307" s="143" t="s">
        <v>91</v>
      </c>
      <c r="E3307" s="143" t="s">
        <v>181</v>
      </c>
      <c r="F3307" s="143" t="s">
        <v>71</v>
      </c>
      <c r="G3307" s="143" t="s">
        <v>5875</v>
      </c>
    </row>
    <row r="3308" spans="1:7" x14ac:dyDescent="0.25">
      <c r="A3308" s="141">
        <v>3307</v>
      </c>
      <c r="B3308" s="143" t="s">
        <v>3043</v>
      </c>
      <c r="C3308" s="143" t="s">
        <v>3044</v>
      </c>
      <c r="D3308" s="143" t="s">
        <v>91</v>
      </c>
      <c r="E3308" s="143" t="s">
        <v>181</v>
      </c>
      <c r="F3308" s="143" t="s">
        <v>71</v>
      </c>
      <c r="G3308" s="143" t="s">
        <v>5875</v>
      </c>
    </row>
    <row r="3309" spans="1:7" x14ac:dyDescent="0.25">
      <c r="A3309" s="141">
        <v>3308</v>
      </c>
      <c r="B3309" s="143" t="s">
        <v>12053</v>
      </c>
      <c r="C3309" s="143" t="s">
        <v>12867</v>
      </c>
      <c r="D3309" s="143" t="s">
        <v>95</v>
      </c>
      <c r="E3309" s="143" t="s">
        <v>96</v>
      </c>
      <c r="F3309" s="143" t="s">
        <v>142</v>
      </c>
      <c r="G3309" s="143" t="s">
        <v>5875</v>
      </c>
    </row>
    <row r="3310" spans="1:7" x14ac:dyDescent="0.25">
      <c r="A3310" s="141">
        <v>3309</v>
      </c>
      <c r="B3310" s="143" t="s">
        <v>3045</v>
      </c>
      <c r="C3310" s="143" t="s">
        <v>3046</v>
      </c>
      <c r="D3310" s="143" t="s">
        <v>91</v>
      </c>
      <c r="E3310" s="143" t="s">
        <v>227</v>
      </c>
      <c r="F3310" s="143" t="s">
        <v>71</v>
      </c>
      <c r="G3310" s="143" t="s">
        <v>5875</v>
      </c>
    </row>
    <row r="3311" spans="1:7" x14ac:dyDescent="0.25">
      <c r="A3311" s="141">
        <v>3310</v>
      </c>
      <c r="B3311" s="143" t="s">
        <v>3047</v>
      </c>
      <c r="C3311" s="143" t="s">
        <v>3048</v>
      </c>
      <c r="D3311" s="143" t="s">
        <v>91</v>
      </c>
      <c r="E3311" s="143" t="s">
        <v>165</v>
      </c>
      <c r="F3311" s="143" t="s">
        <v>71</v>
      </c>
      <c r="G3311" s="143" t="s">
        <v>5875</v>
      </c>
    </row>
    <row r="3312" spans="1:7" x14ac:dyDescent="0.25">
      <c r="A3312" s="141">
        <v>3311</v>
      </c>
      <c r="B3312" s="143" t="s">
        <v>8430</v>
      </c>
      <c r="C3312" s="143" t="s">
        <v>8431</v>
      </c>
      <c r="D3312" s="143" t="s">
        <v>103</v>
      </c>
      <c r="E3312" s="143" t="s">
        <v>662</v>
      </c>
      <c r="F3312" s="143" t="s">
        <v>71</v>
      </c>
      <c r="G3312" s="143" t="s">
        <v>11062</v>
      </c>
    </row>
    <row r="3313" spans="1:7" x14ac:dyDescent="0.25">
      <c r="A3313" s="141">
        <v>3312</v>
      </c>
      <c r="B3313" s="143" t="s">
        <v>3049</v>
      </c>
      <c r="C3313" s="143" t="s">
        <v>3050</v>
      </c>
      <c r="D3313" s="143" t="s">
        <v>91</v>
      </c>
      <c r="E3313" s="143" t="s">
        <v>3051</v>
      </c>
      <c r="F3313" s="143" t="s">
        <v>71</v>
      </c>
      <c r="G3313" s="143" t="s">
        <v>5875</v>
      </c>
    </row>
    <row r="3314" spans="1:7" x14ac:dyDescent="0.25">
      <c r="A3314" s="141">
        <v>3313</v>
      </c>
      <c r="B3314" s="143" t="s">
        <v>12868</v>
      </c>
      <c r="C3314" s="143" t="s">
        <v>12869</v>
      </c>
      <c r="D3314" s="143" t="s">
        <v>69</v>
      </c>
      <c r="E3314" s="143" t="s">
        <v>1237</v>
      </c>
      <c r="F3314" s="143" t="s">
        <v>142</v>
      </c>
      <c r="G3314" s="143" t="s">
        <v>11062</v>
      </c>
    </row>
    <row r="3315" spans="1:7" x14ac:dyDescent="0.25">
      <c r="A3315" s="141">
        <v>3314</v>
      </c>
      <c r="B3315" s="143" t="s">
        <v>3052</v>
      </c>
      <c r="C3315" s="143" t="s">
        <v>3053</v>
      </c>
      <c r="D3315" s="143" t="s">
        <v>119</v>
      </c>
      <c r="E3315" s="143" t="s">
        <v>120</v>
      </c>
      <c r="F3315" s="143" t="s">
        <v>71</v>
      </c>
      <c r="G3315" s="143" t="s">
        <v>5875</v>
      </c>
    </row>
    <row r="3316" spans="1:7" x14ac:dyDescent="0.25">
      <c r="A3316" s="141">
        <v>3315</v>
      </c>
      <c r="B3316" s="143" t="s">
        <v>3054</v>
      </c>
      <c r="C3316" s="143" t="s">
        <v>3055</v>
      </c>
      <c r="D3316" s="143" t="s">
        <v>91</v>
      </c>
      <c r="E3316" s="143" t="s">
        <v>181</v>
      </c>
      <c r="F3316" s="143" t="s">
        <v>71</v>
      </c>
      <c r="G3316" s="143" t="s">
        <v>5875</v>
      </c>
    </row>
    <row r="3317" spans="1:7" x14ac:dyDescent="0.25">
      <c r="A3317" s="141">
        <v>3316</v>
      </c>
      <c r="B3317" s="143" t="s">
        <v>3056</v>
      </c>
      <c r="C3317" s="143" t="s">
        <v>3057</v>
      </c>
      <c r="D3317" s="143" t="s">
        <v>69</v>
      </c>
      <c r="E3317" s="143" t="s">
        <v>3058</v>
      </c>
      <c r="F3317" s="143" t="s">
        <v>71</v>
      </c>
      <c r="G3317" s="143" t="s">
        <v>5875</v>
      </c>
    </row>
    <row r="3318" spans="1:7" x14ac:dyDescent="0.25">
      <c r="A3318" s="141">
        <v>3317</v>
      </c>
      <c r="B3318" s="143" t="s">
        <v>3059</v>
      </c>
      <c r="C3318" s="143" t="s">
        <v>3060</v>
      </c>
      <c r="D3318" s="143" t="s">
        <v>91</v>
      </c>
      <c r="E3318" s="143" t="s">
        <v>92</v>
      </c>
      <c r="F3318" s="143" t="s">
        <v>71</v>
      </c>
      <c r="G3318" s="143" t="s">
        <v>5875</v>
      </c>
    </row>
    <row r="3319" spans="1:7" x14ac:dyDescent="0.25">
      <c r="A3319" s="141">
        <v>3318</v>
      </c>
      <c r="B3319" s="143" t="s">
        <v>3061</v>
      </c>
      <c r="C3319" s="143" t="s">
        <v>3062</v>
      </c>
      <c r="D3319" s="143" t="s">
        <v>78</v>
      </c>
      <c r="E3319" s="143" t="s">
        <v>199</v>
      </c>
      <c r="F3319" s="143" t="s">
        <v>71</v>
      </c>
      <c r="G3319" s="143" t="s">
        <v>5875</v>
      </c>
    </row>
    <row r="3320" spans="1:7" x14ac:dyDescent="0.25">
      <c r="A3320" s="141">
        <v>3319</v>
      </c>
      <c r="B3320" s="143" t="s">
        <v>3063</v>
      </c>
      <c r="C3320" s="143" t="s">
        <v>12870</v>
      </c>
      <c r="D3320" s="143" t="s">
        <v>91</v>
      </c>
      <c r="E3320" s="143" t="s">
        <v>181</v>
      </c>
      <c r="F3320" s="143" t="s">
        <v>71</v>
      </c>
      <c r="G3320" s="143" t="s">
        <v>5875</v>
      </c>
    </row>
    <row r="3321" spans="1:7" x14ac:dyDescent="0.25">
      <c r="A3321" s="141">
        <v>3320</v>
      </c>
      <c r="B3321" s="143" t="s">
        <v>11483</v>
      </c>
      <c r="C3321" s="143" t="s">
        <v>11484</v>
      </c>
      <c r="D3321" s="143" t="s">
        <v>78</v>
      </c>
      <c r="E3321" s="143" t="s">
        <v>259</v>
      </c>
      <c r="F3321" s="143" t="s">
        <v>71</v>
      </c>
      <c r="G3321" s="143" t="s">
        <v>11955</v>
      </c>
    </row>
    <row r="3322" spans="1:7" x14ac:dyDescent="0.25">
      <c r="A3322" s="141">
        <v>3321</v>
      </c>
      <c r="B3322" s="143" t="s">
        <v>8432</v>
      </c>
      <c r="C3322" s="143" t="s">
        <v>8433</v>
      </c>
      <c r="D3322" s="143" t="s">
        <v>78</v>
      </c>
      <c r="E3322" s="143" t="s">
        <v>259</v>
      </c>
      <c r="F3322" s="143" t="s">
        <v>142</v>
      </c>
      <c r="G3322" s="143" t="s">
        <v>11062</v>
      </c>
    </row>
    <row r="3323" spans="1:7" x14ac:dyDescent="0.25">
      <c r="A3323" s="141">
        <v>3322</v>
      </c>
      <c r="B3323" s="143" t="s">
        <v>3064</v>
      </c>
      <c r="C3323" s="143" t="s">
        <v>3065</v>
      </c>
      <c r="D3323" s="143" t="s">
        <v>91</v>
      </c>
      <c r="E3323" s="143" t="s">
        <v>518</v>
      </c>
      <c r="F3323" s="143" t="s">
        <v>71</v>
      </c>
      <c r="G3323" s="143" t="s">
        <v>5875</v>
      </c>
    </row>
    <row r="3324" spans="1:7" x14ac:dyDescent="0.25">
      <c r="A3324" s="141">
        <v>3323</v>
      </c>
      <c r="B3324" s="143" t="s">
        <v>8434</v>
      </c>
      <c r="C3324" s="143" t="s">
        <v>8435</v>
      </c>
      <c r="D3324" s="143" t="s">
        <v>103</v>
      </c>
      <c r="E3324" s="143" t="s">
        <v>1231</v>
      </c>
      <c r="F3324" s="143" t="s">
        <v>71</v>
      </c>
      <c r="G3324" s="143" t="s">
        <v>11062</v>
      </c>
    </row>
    <row r="3325" spans="1:7" x14ac:dyDescent="0.25">
      <c r="A3325" s="141">
        <v>3324</v>
      </c>
      <c r="B3325" s="143" t="s">
        <v>3066</v>
      </c>
      <c r="C3325" s="143" t="s">
        <v>3067</v>
      </c>
      <c r="D3325" s="143" t="s">
        <v>91</v>
      </c>
      <c r="E3325" s="143" t="s">
        <v>393</v>
      </c>
      <c r="F3325" s="143" t="s">
        <v>457</v>
      </c>
      <c r="G3325" s="143" t="s">
        <v>5875</v>
      </c>
    </row>
    <row r="3326" spans="1:7" x14ac:dyDescent="0.25">
      <c r="A3326" s="141">
        <v>3325</v>
      </c>
      <c r="B3326" s="143" t="s">
        <v>8436</v>
      </c>
      <c r="C3326" s="143" t="s">
        <v>8437</v>
      </c>
      <c r="D3326" s="143" t="s">
        <v>78</v>
      </c>
      <c r="E3326" s="143" t="s">
        <v>199</v>
      </c>
      <c r="F3326" s="143" t="s">
        <v>71</v>
      </c>
      <c r="G3326" s="143" t="s">
        <v>11062</v>
      </c>
    </row>
    <row r="3327" spans="1:7" x14ac:dyDescent="0.25">
      <c r="A3327" s="141">
        <v>3326</v>
      </c>
      <c r="B3327" s="143" t="s">
        <v>8438</v>
      </c>
      <c r="C3327" s="143" t="s">
        <v>8439</v>
      </c>
      <c r="D3327" s="143" t="s">
        <v>103</v>
      </c>
      <c r="E3327" s="143" t="s">
        <v>1779</v>
      </c>
      <c r="F3327" s="143" t="s">
        <v>71</v>
      </c>
      <c r="G3327" s="143" t="s">
        <v>11062</v>
      </c>
    </row>
    <row r="3328" spans="1:7" x14ac:dyDescent="0.25">
      <c r="A3328" s="141">
        <v>3327</v>
      </c>
      <c r="B3328" s="143" t="s">
        <v>8440</v>
      </c>
      <c r="C3328" s="143" t="s">
        <v>8441</v>
      </c>
      <c r="D3328" s="143" t="s">
        <v>95</v>
      </c>
      <c r="E3328" s="143" t="s">
        <v>224</v>
      </c>
      <c r="F3328" s="143" t="s">
        <v>71</v>
      </c>
      <c r="G3328" s="143" t="s">
        <v>11062</v>
      </c>
    </row>
    <row r="3329" spans="1:7" x14ac:dyDescent="0.25">
      <c r="A3329" s="141">
        <v>3328</v>
      </c>
      <c r="B3329" s="143" t="s">
        <v>3068</v>
      </c>
      <c r="C3329" s="143" t="s">
        <v>12871</v>
      </c>
      <c r="D3329" s="143" t="s">
        <v>91</v>
      </c>
      <c r="E3329" s="143" t="s">
        <v>139</v>
      </c>
      <c r="F3329" s="143" t="s">
        <v>71</v>
      </c>
      <c r="G3329" s="143" t="s">
        <v>5875</v>
      </c>
    </row>
    <row r="3330" spans="1:7" x14ac:dyDescent="0.25">
      <c r="A3330" s="141">
        <v>3329</v>
      </c>
      <c r="B3330" s="143" t="s">
        <v>3069</v>
      </c>
      <c r="C3330" s="143" t="s">
        <v>3070</v>
      </c>
      <c r="D3330" s="143" t="s">
        <v>91</v>
      </c>
      <c r="E3330" s="143" t="s">
        <v>227</v>
      </c>
      <c r="F3330" s="143" t="s">
        <v>71</v>
      </c>
      <c r="G3330" s="143" t="s">
        <v>5875</v>
      </c>
    </row>
    <row r="3331" spans="1:7" x14ac:dyDescent="0.25">
      <c r="A3331" s="141">
        <v>3330</v>
      </c>
      <c r="B3331" s="143" t="s">
        <v>3071</v>
      </c>
      <c r="C3331" s="143" t="s">
        <v>3072</v>
      </c>
      <c r="D3331" s="143" t="s">
        <v>91</v>
      </c>
      <c r="E3331" s="143" t="s">
        <v>546</v>
      </c>
      <c r="F3331" s="143" t="s">
        <v>71</v>
      </c>
      <c r="G3331" s="143" t="s">
        <v>5875</v>
      </c>
    </row>
    <row r="3332" spans="1:7" x14ac:dyDescent="0.25">
      <c r="A3332" s="141">
        <v>3331</v>
      </c>
      <c r="B3332" s="143" t="s">
        <v>3073</v>
      </c>
      <c r="C3332" s="143" t="s">
        <v>3074</v>
      </c>
      <c r="D3332" s="143" t="s">
        <v>91</v>
      </c>
      <c r="E3332" s="143" t="s">
        <v>181</v>
      </c>
      <c r="F3332" s="143" t="s">
        <v>71</v>
      </c>
      <c r="G3332" s="143" t="s">
        <v>5875</v>
      </c>
    </row>
    <row r="3333" spans="1:7" x14ac:dyDescent="0.25">
      <c r="A3333" s="141">
        <v>3332</v>
      </c>
      <c r="B3333" s="143" t="s">
        <v>3075</v>
      </c>
      <c r="C3333" s="143" t="s">
        <v>3076</v>
      </c>
      <c r="D3333" s="143" t="s">
        <v>91</v>
      </c>
      <c r="E3333" s="143" t="s">
        <v>139</v>
      </c>
      <c r="F3333" s="143" t="s">
        <v>71</v>
      </c>
      <c r="G3333" s="143" t="s">
        <v>5875</v>
      </c>
    </row>
    <row r="3334" spans="1:7" x14ac:dyDescent="0.25">
      <c r="A3334" s="141">
        <v>3333</v>
      </c>
      <c r="B3334" s="143" t="s">
        <v>3077</v>
      </c>
      <c r="C3334" s="143" t="s">
        <v>12872</v>
      </c>
      <c r="D3334" s="143" t="s">
        <v>91</v>
      </c>
      <c r="E3334" s="143" t="s">
        <v>181</v>
      </c>
      <c r="F3334" s="143" t="s">
        <v>71</v>
      </c>
      <c r="G3334" s="143" t="s">
        <v>5875</v>
      </c>
    </row>
    <row r="3335" spans="1:7" x14ac:dyDescent="0.25">
      <c r="A3335" s="141">
        <v>3334</v>
      </c>
      <c r="B3335" s="143" t="s">
        <v>3078</v>
      </c>
      <c r="C3335" s="143" t="s">
        <v>3079</v>
      </c>
      <c r="D3335" s="143" t="s">
        <v>91</v>
      </c>
      <c r="E3335" s="143" t="s">
        <v>227</v>
      </c>
      <c r="F3335" s="143" t="s">
        <v>71</v>
      </c>
      <c r="G3335" s="143" t="s">
        <v>5875</v>
      </c>
    </row>
    <row r="3336" spans="1:7" x14ac:dyDescent="0.25">
      <c r="A3336" s="141">
        <v>3335</v>
      </c>
      <c r="B3336" s="143" t="s">
        <v>3080</v>
      </c>
      <c r="C3336" s="143" t="s">
        <v>12873</v>
      </c>
      <c r="D3336" s="143" t="s">
        <v>91</v>
      </c>
      <c r="E3336" s="143" t="s">
        <v>139</v>
      </c>
      <c r="F3336" s="143" t="s">
        <v>71</v>
      </c>
      <c r="G3336" s="143" t="s">
        <v>5875</v>
      </c>
    </row>
    <row r="3337" spans="1:7" x14ac:dyDescent="0.25">
      <c r="A3337" s="141">
        <v>3336</v>
      </c>
      <c r="B3337" s="143" t="s">
        <v>8442</v>
      </c>
      <c r="C3337" s="143" t="s">
        <v>8443</v>
      </c>
      <c r="D3337" s="143" t="s">
        <v>74</v>
      </c>
      <c r="E3337" s="143" t="s">
        <v>145</v>
      </c>
      <c r="F3337" s="143" t="s">
        <v>71</v>
      </c>
      <c r="G3337" s="143" t="s">
        <v>11062</v>
      </c>
    </row>
    <row r="3338" spans="1:7" x14ac:dyDescent="0.25">
      <c r="A3338" s="141">
        <v>3337</v>
      </c>
      <c r="B3338" s="143" t="s">
        <v>8444</v>
      </c>
      <c r="C3338" s="143" t="s">
        <v>8445</v>
      </c>
      <c r="D3338" s="143" t="s">
        <v>69</v>
      </c>
      <c r="E3338" s="143" t="s">
        <v>5915</v>
      </c>
      <c r="F3338" s="143" t="s">
        <v>142</v>
      </c>
      <c r="G3338" s="143" t="s">
        <v>11062</v>
      </c>
    </row>
    <row r="3339" spans="1:7" x14ac:dyDescent="0.25">
      <c r="A3339" s="141">
        <v>3338</v>
      </c>
      <c r="B3339" s="143" t="s">
        <v>3081</v>
      </c>
      <c r="C3339" s="143" t="s">
        <v>3082</v>
      </c>
      <c r="D3339" s="143" t="s">
        <v>78</v>
      </c>
      <c r="E3339" s="143" t="s">
        <v>252</v>
      </c>
      <c r="F3339" s="143" t="s">
        <v>71</v>
      </c>
      <c r="G3339" s="143" t="s">
        <v>5875</v>
      </c>
    </row>
    <row r="3340" spans="1:7" x14ac:dyDescent="0.25">
      <c r="A3340" s="141">
        <v>3339</v>
      </c>
      <c r="B3340" s="143" t="s">
        <v>3083</v>
      </c>
      <c r="C3340" s="143" t="s">
        <v>12874</v>
      </c>
      <c r="D3340" s="143" t="s">
        <v>91</v>
      </c>
      <c r="E3340" s="143" t="s">
        <v>139</v>
      </c>
      <c r="F3340" s="143" t="s">
        <v>71</v>
      </c>
      <c r="G3340" s="143" t="s">
        <v>5875</v>
      </c>
    </row>
    <row r="3341" spans="1:7" x14ac:dyDescent="0.25">
      <c r="A3341" s="141">
        <v>3340</v>
      </c>
      <c r="B3341" s="143" t="s">
        <v>11485</v>
      </c>
      <c r="C3341" s="143" t="s">
        <v>11486</v>
      </c>
      <c r="D3341" s="143" t="s">
        <v>91</v>
      </c>
      <c r="E3341" s="143" t="s">
        <v>227</v>
      </c>
      <c r="F3341" s="143" t="s">
        <v>71</v>
      </c>
      <c r="G3341" s="143" t="s">
        <v>11955</v>
      </c>
    </row>
    <row r="3342" spans="1:7" x14ac:dyDescent="0.25">
      <c r="A3342" s="141">
        <v>3341</v>
      </c>
      <c r="B3342" s="143" t="s">
        <v>3084</v>
      </c>
      <c r="C3342" s="143" t="s">
        <v>3085</v>
      </c>
      <c r="D3342" s="143" t="s">
        <v>91</v>
      </c>
      <c r="E3342" s="143" t="s">
        <v>181</v>
      </c>
      <c r="F3342" s="143" t="s">
        <v>71</v>
      </c>
      <c r="G3342" s="143" t="s">
        <v>5875</v>
      </c>
    </row>
    <row r="3343" spans="1:7" x14ac:dyDescent="0.25">
      <c r="A3343" s="141">
        <v>3342</v>
      </c>
      <c r="B3343" s="143" t="s">
        <v>8446</v>
      </c>
      <c r="C3343" s="143" t="s">
        <v>8447</v>
      </c>
      <c r="D3343" s="143" t="s">
        <v>103</v>
      </c>
      <c r="E3343" s="143" t="s">
        <v>294</v>
      </c>
      <c r="F3343" s="143" t="s">
        <v>71</v>
      </c>
      <c r="G3343" s="143" t="s">
        <v>11062</v>
      </c>
    </row>
    <row r="3344" spans="1:7" x14ac:dyDescent="0.25">
      <c r="A3344" s="141">
        <v>3343</v>
      </c>
      <c r="B3344" s="143" t="s">
        <v>3086</v>
      </c>
      <c r="C3344" s="143" t="s">
        <v>3087</v>
      </c>
      <c r="D3344" s="143" t="s">
        <v>91</v>
      </c>
      <c r="E3344" s="143" t="s">
        <v>227</v>
      </c>
      <c r="F3344" s="143" t="s">
        <v>71</v>
      </c>
      <c r="G3344" s="143" t="s">
        <v>5875</v>
      </c>
    </row>
    <row r="3345" spans="1:7" x14ac:dyDescent="0.25">
      <c r="A3345" s="141">
        <v>3344</v>
      </c>
      <c r="B3345" s="143" t="s">
        <v>8448</v>
      </c>
      <c r="C3345" s="143" t="s">
        <v>8449</v>
      </c>
      <c r="D3345" s="143" t="s">
        <v>69</v>
      </c>
      <c r="E3345" s="143" t="s">
        <v>402</v>
      </c>
      <c r="F3345" s="143" t="s">
        <v>142</v>
      </c>
      <c r="G3345" s="143" t="s">
        <v>11062</v>
      </c>
    </row>
    <row r="3346" spans="1:7" x14ac:dyDescent="0.25">
      <c r="A3346" s="141">
        <v>3345</v>
      </c>
      <c r="B3346" s="143" t="s">
        <v>3088</v>
      </c>
      <c r="C3346" s="143" t="s">
        <v>3089</v>
      </c>
      <c r="D3346" s="143" t="s">
        <v>91</v>
      </c>
      <c r="E3346" s="143" t="s">
        <v>227</v>
      </c>
      <c r="F3346" s="143" t="s">
        <v>71</v>
      </c>
      <c r="G3346" s="143" t="s">
        <v>5875</v>
      </c>
    </row>
    <row r="3347" spans="1:7" x14ac:dyDescent="0.25">
      <c r="A3347" s="141">
        <v>3346</v>
      </c>
      <c r="B3347" s="143" t="s">
        <v>3090</v>
      </c>
      <c r="C3347" s="143" t="s">
        <v>3091</v>
      </c>
      <c r="D3347" s="143" t="s">
        <v>91</v>
      </c>
      <c r="E3347" s="143" t="s">
        <v>227</v>
      </c>
      <c r="F3347" s="143" t="s">
        <v>71</v>
      </c>
      <c r="G3347" s="143" t="s">
        <v>5875</v>
      </c>
    </row>
    <row r="3348" spans="1:7" x14ac:dyDescent="0.25">
      <c r="A3348" s="141">
        <v>3347</v>
      </c>
      <c r="B3348" s="143" t="s">
        <v>3092</v>
      </c>
      <c r="C3348" s="143" t="s">
        <v>3093</v>
      </c>
      <c r="D3348" s="143" t="s">
        <v>91</v>
      </c>
      <c r="E3348" s="143" t="s">
        <v>139</v>
      </c>
      <c r="F3348" s="143" t="s">
        <v>71</v>
      </c>
      <c r="G3348" s="143" t="s">
        <v>5875</v>
      </c>
    </row>
    <row r="3349" spans="1:7" x14ac:dyDescent="0.25">
      <c r="A3349" s="141">
        <v>3348</v>
      </c>
      <c r="B3349" s="143" t="s">
        <v>3094</v>
      </c>
      <c r="C3349" s="143" t="s">
        <v>3095</v>
      </c>
      <c r="D3349" s="143" t="s">
        <v>78</v>
      </c>
      <c r="E3349" s="143" t="s">
        <v>1220</v>
      </c>
      <c r="F3349" s="143" t="s">
        <v>71</v>
      </c>
      <c r="G3349" s="143" t="s">
        <v>5875</v>
      </c>
    </row>
    <row r="3350" spans="1:7" x14ac:dyDescent="0.25">
      <c r="A3350" s="141">
        <v>3349</v>
      </c>
      <c r="B3350" s="143" t="s">
        <v>11487</v>
      </c>
      <c r="C3350" s="143" t="s">
        <v>11488</v>
      </c>
      <c r="D3350" s="143" t="s">
        <v>103</v>
      </c>
      <c r="E3350" s="143" t="s">
        <v>662</v>
      </c>
      <c r="F3350" s="143" t="s">
        <v>71</v>
      </c>
      <c r="G3350" s="143" t="s">
        <v>11062</v>
      </c>
    </row>
    <row r="3351" spans="1:7" x14ac:dyDescent="0.25">
      <c r="A3351" s="141">
        <v>3350</v>
      </c>
      <c r="B3351" s="143" t="s">
        <v>3096</v>
      </c>
      <c r="C3351" s="143" t="s">
        <v>3097</v>
      </c>
      <c r="D3351" s="143" t="s">
        <v>78</v>
      </c>
      <c r="E3351" s="143" t="s">
        <v>3098</v>
      </c>
      <c r="F3351" s="143" t="s">
        <v>71</v>
      </c>
      <c r="G3351" s="143" t="s">
        <v>5875</v>
      </c>
    </row>
    <row r="3352" spans="1:7" x14ac:dyDescent="0.25">
      <c r="A3352" s="141">
        <v>3351</v>
      </c>
      <c r="B3352" s="143" t="s">
        <v>3099</v>
      </c>
      <c r="C3352" s="143" t="s">
        <v>3100</v>
      </c>
      <c r="D3352" s="143" t="s">
        <v>78</v>
      </c>
      <c r="E3352" s="143" t="s">
        <v>199</v>
      </c>
      <c r="F3352" s="143" t="s">
        <v>71</v>
      </c>
      <c r="G3352" s="143" t="s">
        <v>5875</v>
      </c>
    </row>
    <row r="3353" spans="1:7" x14ac:dyDescent="0.25">
      <c r="A3353" s="141">
        <v>3352</v>
      </c>
      <c r="B3353" s="143" t="s">
        <v>3101</v>
      </c>
      <c r="C3353" s="143" t="s">
        <v>3102</v>
      </c>
      <c r="D3353" s="143" t="s">
        <v>91</v>
      </c>
      <c r="E3353" s="143" t="s">
        <v>181</v>
      </c>
      <c r="F3353" s="143" t="s">
        <v>71</v>
      </c>
      <c r="G3353" s="143" t="s">
        <v>5875</v>
      </c>
    </row>
    <row r="3354" spans="1:7" x14ac:dyDescent="0.25">
      <c r="A3354" s="141">
        <v>3353</v>
      </c>
      <c r="B3354" s="143" t="s">
        <v>8450</v>
      </c>
      <c r="C3354" s="143" t="s">
        <v>8451</v>
      </c>
      <c r="D3354" s="143" t="s">
        <v>91</v>
      </c>
      <c r="E3354" s="143" t="s">
        <v>212</v>
      </c>
      <c r="F3354" s="143" t="s">
        <v>71</v>
      </c>
      <c r="G3354" s="143" t="s">
        <v>11062</v>
      </c>
    </row>
    <row r="3355" spans="1:7" x14ac:dyDescent="0.25">
      <c r="A3355" s="141">
        <v>3354</v>
      </c>
      <c r="B3355" s="143" t="s">
        <v>3103</v>
      </c>
      <c r="C3355" s="143" t="s">
        <v>3104</v>
      </c>
      <c r="D3355" s="143" t="s">
        <v>91</v>
      </c>
      <c r="E3355" s="143" t="s">
        <v>181</v>
      </c>
      <c r="F3355" s="143" t="s">
        <v>71</v>
      </c>
      <c r="G3355" s="143" t="s">
        <v>5875</v>
      </c>
    </row>
    <row r="3356" spans="1:7" x14ac:dyDescent="0.25">
      <c r="A3356" s="141">
        <v>3355</v>
      </c>
      <c r="B3356" s="143" t="s">
        <v>3105</v>
      </c>
      <c r="C3356" s="143" t="s">
        <v>3106</v>
      </c>
      <c r="D3356" s="143" t="s">
        <v>91</v>
      </c>
      <c r="E3356" s="143" t="s">
        <v>181</v>
      </c>
      <c r="F3356" s="143" t="s">
        <v>71</v>
      </c>
      <c r="G3356" s="143" t="s">
        <v>5875</v>
      </c>
    </row>
    <row r="3357" spans="1:7" x14ac:dyDescent="0.25">
      <c r="A3357" s="141">
        <v>3356</v>
      </c>
      <c r="B3357" s="143" t="s">
        <v>3107</v>
      </c>
      <c r="C3357" s="143" t="s">
        <v>3108</v>
      </c>
      <c r="D3357" s="143" t="s">
        <v>103</v>
      </c>
      <c r="E3357" s="143" t="s">
        <v>662</v>
      </c>
      <c r="F3357" s="143" t="s">
        <v>71</v>
      </c>
      <c r="G3357" s="143" t="s">
        <v>5875</v>
      </c>
    </row>
    <row r="3358" spans="1:7" x14ac:dyDescent="0.25">
      <c r="A3358" s="141">
        <v>3357</v>
      </c>
      <c r="B3358" s="143" t="s">
        <v>11489</v>
      </c>
      <c r="C3358" s="143" t="s">
        <v>11490</v>
      </c>
      <c r="D3358" s="143" t="s">
        <v>119</v>
      </c>
      <c r="E3358" s="143" t="s">
        <v>1057</v>
      </c>
      <c r="F3358" s="143" t="s">
        <v>71</v>
      </c>
      <c r="G3358" s="143" t="s">
        <v>11955</v>
      </c>
    </row>
    <row r="3359" spans="1:7" x14ac:dyDescent="0.25">
      <c r="A3359" s="141">
        <v>3358</v>
      </c>
      <c r="B3359" s="143" t="s">
        <v>3109</v>
      </c>
      <c r="C3359" s="143" t="s">
        <v>3110</v>
      </c>
      <c r="D3359" s="143" t="s">
        <v>103</v>
      </c>
      <c r="E3359" s="143" t="s">
        <v>410</v>
      </c>
      <c r="F3359" s="143" t="s">
        <v>71</v>
      </c>
      <c r="G3359" s="143" t="s">
        <v>5875</v>
      </c>
    </row>
    <row r="3360" spans="1:7" x14ac:dyDescent="0.25">
      <c r="A3360" s="141">
        <v>3359</v>
      </c>
      <c r="B3360" s="143" t="s">
        <v>8452</v>
      </c>
      <c r="C3360" s="143" t="s">
        <v>8453</v>
      </c>
      <c r="D3360" s="143" t="s">
        <v>74</v>
      </c>
      <c r="E3360" s="143" t="s">
        <v>75</v>
      </c>
      <c r="F3360" s="143" t="s">
        <v>71</v>
      </c>
      <c r="G3360" s="143" t="s">
        <v>11062</v>
      </c>
    </row>
    <row r="3361" spans="1:7" x14ac:dyDescent="0.25">
      <c r="A3361" s="141">
        <v>3360</v>
      </c>
      <c r="B3361" s="143" t="s">
        <v>8454</v>
      </c>
      <c r="C3361" s="143" t="s">
        <v>8455</v>
      </c>
      <c r="D3361" s="143" t="s">
        <v>95</v>
      </c>
      <c r="E3361" s="143" t="s">
        <v>281</v>
      </c>
      <c r="F3361" s="143" t="s">
        <v>71</v>
      </c>
      <c r="G3361" s="143" t="s">
        <v>11062</v>
      </c>
    </row>
    <row r="3362" spans="1:7" x14ac:dyDescent="0.25">
      <c r="A3362" s="141">
        <v>3361</v>
      </c>
      <c r="B3362" s="143" t="s">
        <v>12875</v>
      </c>
      <c r="C3362" s="143" t="s">
        <v>12876</v>
      </c>
      <c r="D3362" s="143" t="s">
        <v>78</v>
      </c>
      <c r="E3362" s="143" t="s">
        <v>107</v>
      </c>
      <c r="F3362" s="143" t="s">
        <v>71</v>
      </c>
      <c r="G3362" s="143" t="s">
        <v>5875</v>
      </c>
    </row>
    <row r="3363" spans="1:7" x14ac:dyDescent="0.25">
      <c r="A3363" s="141">
        <v>3362</v>
      </c>
      <c r="B3363" s="143" t="s">
        <v>11491</v>
      </c>
      <c r="C3363" s="143" t="s">
        <v>11492</v>
      </c>
      <c r="D3363" s="143" t="s">
        <v>74</v>
      </c>
      <c r="E3363" s="143" t="s">
        <v>390</v>
      </c>
      <c r="F3363" s="143" t="s">
        <v>11493</v>
      </c>
      <c r="G3363" s="143" t="s">
        <v>11955</v>
      </c>
    </row>
    <row r="3364" spans="1:7" x14ac:dyDescent="0.25">
      <c r="A3364" s="141">
        <v>3363</v>
      </c>
      <c r="B3364" s="143" t="s">
        <v>3111</v>
      </c>
      <c r="C3364" s="143" t="s">
        <v>3112</v>
      </c>
      <c r="D3364" s="143" t="s">
        <v>91</v>
      </c>
      <c r="E3364" s="143" t="s">
        <v>564</v>
      </c>
      <c r="F3364" s="143" t="s">
        <v>3113</v>
      </c>
      <c r="G3364" s="143" t="s">
        <v>5875</v>
      </c>
    </row>
    <row r="3365" spans="1:7" x14ac:dyDescent="0.25">
      <c r="A3365" s="141">
        <v>3364</v>
      </c>
      <c r="B3365" s="143" t="s">
        <v>8456</v>
      </c>
      <c r="C3365" s="143" t="s">
        <v>8457</v>
      </c>
      <c r="D3365" s="143" t="s">
        <v>103</v>
      </c>
      <c r="E3365" s="143" t="s">
        <v>1378</v>
      </c>
      <c r="F3365" s="143" t="s">
        <v>71</v>
      </c>
      <c r="G3365" s="143" t="s">
        <v>11062</v>
      </c>
    </row>
    <row r="3366" spans="1:7" x14ac:dyDescent="0.25">
      <c r="A3366" s="141">
        <v>3365</v>
      </c>
      <c r="B3366" s="143" t="s">
        <v>3114</v>
      </c>
      <c r="C3366" s="143" t="s">
        <v>3115</v>
      </c>
      <c r="D3366" s="143" t="s">
        <v>91</v>
      </c>
      <c r="E3366" s="143" t="s">
        <v>181</v>
      </c>
      <c r="F3366" s="143" t="s">
        <v>71</v>
      </c>
      <c r="G3366" s="143" t="s">
        <v>5875</v>
      </c>
    </row>
    <row r="3367" spans="1:7" x14ac:dyDescent="0.25">
      <c r="A3367" s="141">
        <v>3366</v>
      </c>
      <c r="B3367" s="143" t="s">
        <v>3116</v>
      </c>
      <c r="C3367" s="143" t="s">
        <v>3117</v>
      </c>
      <c r="D3367" s="143" t="s">
        <v>95</v>
      </c>
      <c r="E3367" s="143" t="s">
        <v>684</v>
      </c>
      <c r="F3367" s="143" t="s">
        <v>71</v>
      </c>
      <c r="G3367" s="143" t="s">
        <v>5875</v>
      </c>
    </row>
    <row r="3368" spans="1:7" x14ac:dyDescent="0.25">
      <c r="A3368" s="141">
        <v>3367</v>
      </c>
      <c r="B3368" s="143" t="s">
        <v>3118</v>
      </c>
      <c r="C3368" s="143" t="s">
        <v>3119</v>
      </c>
      <c r="D3368" s="143" t="s">
        <v>78</v>
      </c>
      <c r="E3368" s="143" t="s">
        <v>151</v>
      </c>
      <c r="F3368" s="143" t="s">
        <v>71</v>
      </c>
      <c r="G3368" s="143" t="s">
        <v>5875</v>
      </c>
    </row>
    <row r="3369" spans="1:7" x14ac:dyDescent="0.25">
      <c r="A3369" s="141">
        <v>3368</v>
      </c>
      <c r="B3369" s="143" t="s">
        <v>3120</v>
      </c>
      <c r="C3369" s="143" t="s">
        <v>3121</v>
      </c>
      <c r="D3369" s="143" t="s">
        <v>91</v>
      </c>
      <c r="E3369" s="143" t="s">
        <v>92</v>
      </c>
      <c r="F3369" s="143" t="s">
        <v>71</v>
      </c>
      <c r="G3369" s="143" t="s">
        <v>5875</v>
      </c>
    </row>
    <row r="3370" spans="1:7" x14ac:dyDescent="0.25">
      <c r="A3370" s="141">
        <v>3369</v>
      </c>
      <c r="B3370" s="143" t="s">
        <v>11494</v>
      </c>
      <c r="C3370" s="143" t="s">
        <v>11495</v>
      </c>
      <c r="D3370" s="143" t="s">
        <v>74</v>
      </c>
      <c r="E3370" s="143" t="s">
        <v>129</v>
      </c>
      <c r="F3370" s="143" t="s">
        <v>88</v>
      </c>
      <c r="G3370" s="143" t="s">
        <v>11955</v>
      </c>
    </row>
    <row r="3371" spans="1:7" x14ac:dyDescent="0.25">
      <c r="A3371" s="141">
        <v>3370</v>
      </c>
      <c r="B3371" s="143" t="s">
        <v>8458</v>
      </c>
      <c r="C3371" s="143" t="s">
        <v>8459</v>
      </c>
      <c r="D3371" s="143" t="s">
        <v>91</v>
      </c>
      <c r="E3371" s="143" t="s">
        <v>308</v>
      </c>
      <c r="F3371" s="143" t="s">
        <v>71</v>
      </c>
      <c r="G3371" s="143" t="s">
        <v>11062</v>
      </c>
    </row>
    <row r="3372" spans="1:7" x14ac:dyDescent="0.25">
      <c r="A3372" s="141">
        <v>3371</v>
      </c>
      <c r="B3372" s="143" t="s">
        <v>3122</v>
      </c>
      <c r="C3372" s="143" t="s">
        <v>3123</v>
      </c>
      <c r="D3372" s="143" t="s">
        <v>91</v>
      </c>
      <c r="E3372" s="143" t="s">
        <v>181</v>
      </c>
      <c r="F3372" s="143" t="s">
        <v>71</v>
      </c>
      <c r="G3372" s="143" t="s">
        <v>5875</v>
      </c>
    </row>
    <row r="3373" spans="1:7" x14ac:dyDescent="0.25">
      <c r="A3373" s="141">
        <v>3372</v>
      </c>
      <c r="B3373" s="143" t="s">
        <v>12877</v>
      </c>
      <c r="C3373" s="143" t="s">
        <v>9082</v>
      </c>
      <c r="D3373" s="143" t="s">
        <v>91</v>
      </c>
      <c r="E3373" s="143" t="s">
        <v>265</v>
      </c>
      <c r="F3373" s="143" t="s">
        <v>71</v>
      </c>
      <c r="G3373" s="143" t="s">
        <v>5875</v>
      </c>
    </row>
    <row r="3374" spans="1:7" x14ac:dyDescent="0.25">
      <c r="A3374" s="141">
        <v>3373</v>
      </c>
      <c r="B3374" s="143" t="s">
        <v>3124</v>
      </c>
      <c r="C3374" s="143" t="s">
        <v>3125</v>
      </c>
      <c r="D3374" s="143" t="s">
        <v>119</v>
      </c>
      <c r="E3374" s="143" t="s">
        <v>1245</v>
      </c>
      <c r="F3374" s="143" t="s">
        <v>71</v>
      </c>
      <c r="G3374" s="143" t="s">
        <v>5875</v>
      </c>
    </row>
    <row r="3375" spans="1:7" x14ac:dyDescent="0.25">
      <c r="A3375" s="141">
        <v>3374</v>
      </c>
      <c r="B3375" s="143" t="s">
        <v>8460</v>
      </c>
      <c r="C3375" s="143" t="s">
        <v>8461</v>
      </c>
      <c r="D3375" s="143" t="s">
        <v>91</v>
      </c>
      <c r="E3375" s="143" t="s">
        <v>191</v>
      </c>
      <c r="F3375" s="143" t="s">
        <v>71</v>
      </c>
      <c r="G3375" s="143" t="s">
        <v>11062</v>
      </c>
    </row>
    <row r="3376" spans="1:7" x14ac:dyDescent="0.25">
      <c r="A3376" s="141">
        <v>3375</v>
      </c>
      <c r="B3376" s="143" t="s">
        <v>3126</v>
      </c>
      <c r="C3376" s="143" t="s">
        <v>3127</v>
      </c>
      <c r="D3376" s="143" t="s">
        <v>103</v>
      </c>
      <c r="E3376" s="143" t="s">
        <v>884</v>
      </c>
      <c r="F3376" s="143" t="s">
        <v>71</v>
      </c>
      <c r="G3376" s="143" t="s">
        <v>5875</v>
      </c>
    </row>
    <row r="3377" spans="1:7" x14ac:dyDescent="0.25">
      <c r="A3377" s="141">
        <v>3376</v>
      </c>
      <c r="B3377" s="143" t="s">
        <v>3128</v>
      </c>
      <c r="C3377" s="143" t="s">
        <v>3129</v>
      </c>
      <c r="D3377" s="143" t="s">
        <v>95</v>
      </c>
      <c r="E3377" s="143" t="s">
        <v>1098</v>
      </c>
      <c r="F3377" s="143" t="s">
        <v>71</v>
      </c>
      <c r="G3377" s="143" t="s">
        <v>5875</v>
      </c>
    </row>
    <row r="3378" spans="1:7" x14ac:dyDescent="0.25">
      <c r="A3378" s="141">
        <v>3377</v>
      </c>
      <c r="B3378" s="143" t="s">
        <v>3130</v>
      </c>
      <c r="C3378" s="143" t="s">
        <v>3131</v>
      </c>
      <c r="D3378" s="143" t="s">
        <v>91</v>
      </c>
      <c r="E3378" s="143" t="s">
        <v>227</v>
      </c>
      <c r="F3378" s="143" t="s">
        <v>71</v>
      </c>
      <c r="G3378" s="143" t="s">
        <v>5875</v>
      </c>
    </row>
    <row r="3379" spans="1:7" x14ac:dyDescent="0.25">
      <c r="A3379" s="141">
        <v>3378</v>
      </c>
      <c r="B3379" s="143" t="s">
        <v>3132</v>
      </c>
      <c r="C3379" s="143" t="s">
        <v>3133</v>
      </c>
      <c r="D3379" s="143" t="s">
        <v>91</v>
      </c>
      <c r="E3379" s="143" t="s">
        <v>393</v>
      </c>
      <c r="F3379" s="143" t="s">
        <v>457</v>
      </c>
      <c r="G3379" s="143" t="s">
        <v>5875</v>
      </c>
    </row>
    <row r="3380" spans="1:7" x14ac:dyDescent="0.25">
      <c r="A3380" s="141">
        <v>3379</v>
      </c>
      <c r="B3380" s="143" t="s">
        <v>3134</v>
      </c>
      <c r="C3380" s="143" t="s">
        <v>3135</v>
      </c>
      <c r="D3380" s="143" t="s">
        <v>74</v>
      </c>
      <c r="E3380" s="143" t="s">
        <v>87</v>
      </c>
      <c r="F3380" s="143" t="s">
        <v>71</v>
      </c>
      <c r="G3380" s="143" t="s">
        <v>5875</v>
      </c>
    </row>
    <row r="3381" spans="1:7" x14ac:dyDescent="0.25">
      <c r="A3381" s="141">
        <v>3380</v>
      </c>
      <c r="B3381" s="143" t="s">
        <v>3136</v>
      </c>
      <c r="C3381" s="143" t="s">
        <v>3137</v>
      </c>
      <c r="D3381" s="143" t="s">
        <v>69</v>
      </c>
      <c r="E3381" s="143" t="s">
        <v>70</v>
      </c>
      <c r="F3381" s="143" t="s">
        <v>71</v>
      </c>
      <c r="G3381" s="143" t="s">
        <v>5875</v>
      </c>
    </row>
    <row r="3382" spans="1:7" x14ac:dyDescent="0.25">
      <c r="A3382" s="141">
        <v>3381</v>
      </c>
      <c r="B3382" s="143" t="s">
        <v>8462</v>
      </c>
      <c r="C3382" s="143" t="s">
        <v>12878</v>
      </c>
      <c r="D3382" s="143" t="s">
        <v>78</v>
      </c>
      <c r="E3382" s="143" t="s">
        <v>259</v>
      </c>
      <c r="F3382" s="143" t="s">
        <v>71</v>
      </c>
      <c r="G3382" s="143" t="s">
        <v>11062</v>
      </c>
    </row>
    <row r="3383" spans="1:7" x14ac:dyDescent="0.25">
      <c r="A3383" s="141">
        <v>3382</v>
      </c>
      <c r="B3383" s="143" t="s">
        <v>12879</v>
      </c>
      <c r="C3383" s="143" t="s">
        <v>12880</v>
      </c>
      <c r="D3383" s="143" t="s">
        <v>69</v>
      </c>
      <c r="E3383" s="143" t="s">
        <v>402</v>
      </c>
      <c r="F3383" s="143" t="s">
        <v>71</v>
      </c>
      <c r="G3383" s="143" t="s">
        <v>11955</v>
      </c>
    </row>
    <row r="3384" spans="1:7" x14ac:dyDescent="0.25">
      <c r="A3384" s="141">
        <v>3383</v>
      </c>
      <c r="B3384" s="143" t="s">
        <v>8463</v>
      </c>
      <c r="C3384" s="143" t="s">
        <v>8464</v>
      </c>
      <c r="D3384" s="143" t="s">
        <v>91</v>
      </c>
      <c r="E3384" s="143" t="s">
        <v>265</v>
      </c>
      <c r="F3384" s="143" t="s">
        <v>71</v>
      </c>
      <c r="G3384" s="143" t="s">
        <v>11062</v>
      </c>
    </row>
    <row r="3385" spans="1:7" x14ac:dyDescent="0.25">
      <c r="A3385" s="141">
        <v>3384</v>
      </c>
      <c r="B3385" s="143" t="s">
        <v>3138</v>
      </c>
      <c r="C3385" s="143" t="s">
        <v>3139</v>
      </c>
      <c r="D3385" s="143" t="s">
        <v>188</v>
      </c>
      <c r="E3385" s="143" t="s">
        <v>202</v>
      </c>
      <c r="F3385" s="143" t="s">
        <v>3113</v>
      </c>
      <c r="G3385" s="143" t="s">
        <v>5875</v>
      </c>
    </row>
    <row r="3386" spans="1:7" x14ac:dyDescent="0.25">
      <c r="A3386" s="141">
        <v>3385</v>
      </c>
      <c r="B3386" s="143" t="s">
        <v>8465</v>
      </c>
      <c r="C3386" s="143" t="s">
        <v>8466</v>
      </c>
      <c r="D3386" s="143" t="s">
        <v>69</v>
      </c>
      <c r="E3386" s="143" t="s">
        <v>70</v>
      </c>
      <c r="F3386" s="143" t="s">
        <v>71</v>
      </c>
      <c r="G3386" s="143" t="s">
        <v>11062</v>
      </c>
    </row>
    <row r="3387" spans="1:7" x14ac:dyDescent="0.25">
      <c r="A3387" s="141">
        <v>3386</v>
      </c>
      <c r="B3387" s="143" t="s">
        <v>8467</v>
      </c>
      <c r="C3387" s="143" t="s">
        <v>8468</v>
      </c>
      <c r="D3387" s="143" t="s">
        <v>119</v>
      </c>
      <c r="E3387" s="143" t="s">
        <v>120</v>
      </c>
      <c r="F3387" s="143" t="s">
        <v>71</v>
      </c>
      <c r="G3387" s="143" t="s">
        <v>11062</v>
      </c>
    </row>
    <row r="3388" spans="1:7" x14ac:dyDescent="0.25">
      <c r="A3388" s="141">
        <v>3387</v>
      </c>
      <c r="B3388" s="143" t="s">
        <v>3140</v>
      </c>
      <c r="C3388" s="143" t="s">
        <v>3141</v>
      </c>
      <c r="D3388" s="143" t="s">
        <v>78</v>
      </c>
      <c r="E3388" s="143" t="s">
        <v>312</v>
      </c>
      <c r="F3388" s="143" t="s">
        <v>71</v>
      </c>
      <c r="G3388" s="143" t="s">
        <v>5875</v>
      </c>
    </row>
    <row r="3389" spans="1:7" x14ac:dyDescent="0.25">
      <c r="A3389" s="141">
        <v>3388</v>
      </c>
      <c r="B3389" s="143" t="s">
        <v>3142</v>
      </c>
      <c r="C3389" s="143" t="s">
        <v>3143</v>
      </c>
      <c r="D3389" s="143" t="s">
        <v>91</v>
      </c>
      <c r="E3389" s="143" t="s">
        <v>546</v>
      </c>
      <c r="F3389" s="143" t="s">
        <v>71</v>
      </c>
      <c r="G3389" s="143" t="s">
        <v>5875</v>
      </c>
    </row>
    <row r="3390" spans="1:7" x14ac:dyDescent="0.25">
      <c r="A3390" s="141">
        <v>3389</v>
      </c>
      <c r="B3390" s="143" t="s">
        <v>8469</v>
      </c>
      <c r="C3390" s="143" t="s">
        <v>8470</v>
      </c>
      <c r="D3390" s="143" t="s">
        <v>69</v>
      </c>
      <c r="E3390" s="143" t="s">
        <v>2344</v>
      </c>
      <c r="F3390" s="143" t="s">
        <v>71</v>
      </c>
      <c r="G3390" s="143" t="s">
        <v>11062</v>
      </c>
    </row>
    <row r="3391" spans="1:7" x14ac:dyDescent="0.25">
      <c r="A3391" s="141">
        <v>3390</v>
      </c>
      <c r="B3391" s="143" t="s">
        <v>13862</v>
      </c>
      <c r="C3391" s="143" t="s">
        <v>13863</v>
      </c>
      <c r="D3391" s="143" t="s">
        <v>74</v>
      </c>
      <c r="E3391" s="143" t="s">
        <v>793</v>
      </c>
      <c r="F3391" s="143" t="s">
        <v>142</v>
      </c>
      <c r="G3391" s="143" t="s">
        <v>11062</v>
      </c>
    </row>
    <row r="3392" spans="1:7" x14ac:dyDescent="0.25">
      <c r="A3392" s="141">
        <v>3391</v>
      </c>
      <c r="B3392" s="143" t="s">
        <v>13864</v>
      </c>
      <c r="C3392" s="143" t="s">
        <v>13865</v>
      </c>
      <c r="D3392" s="143" t="s">
        <v>69</v>
      </c>
      <c r="E3392" s="143" t="s">
        <v>3457</v>
      </c>
      <c r="F3392" s="143" t="s">
        <v>71</v>
      </c>
      <c r="G3392" s="143" t="s">
        <v>11062</v>
      </c>
    </row>
    <row r="3393" spans="1:7" x14ac:dyDescent="0.25">
      <c r="A3393" s="141">
        <v>3392</v>
      </c>
      <c r="B3393" s="143" t="s">
        <v>3144</v>
      </c>
      <c r="C3393" s="143" t="s">
        <v>3145</v>
      </c>
      <c r="D3393" s="143" t="s">
        <v>91</v>
      </c>
      <c r="E3393" s="143" t="s">
        <v>393</v>
      </c>
      <c r="F3393" s="143" t="s">
        <v>71</v>
      </c>
      <c r="G3393" s="143" t="s">
        <v>5875</v>
      </c>
    </row>
    <row r="3394" spans="1:7" x14ac:dyDescent="0.25">
      <c r="A3394" s="141">
        <v>3393</v>
      </c>
      <c r="B3394" s="143" t="s">
        <v>8471</v>
      </c>
      <c r="C3394" s="143" t="s">
        <v>8472</v>
      </c>
      <c r="D3394" s="143" t="s">
        <v>91</v>
      </c>
      <c r="E3394" s="143" t="s">
        <v>212</v>
      </c>
      <c r="F3394" s="143" t="s">
        <v>71</v>
      </c>
      <c r="G3394" s="143" t="s">
        <v>11062</v>
      </c>
    </row>
    <row r="3395" spans="1:7" x14ac:dyDescent="0.25">
      <c r="A3395" s="141">
        <v>3394</v>
      </c>
      <c r="B3395" s="143" t="s">
        <v>8473</v>
      </c>
      <c r="C3395" s="143" t="s">
        <v>8474</v>
      </c>
      <c r="D3395" s="143" t="s">
        <v>91</v>
      </c>
      <c r="E3395" s="143" t="s">
        <v>212</v>
      </c>
      <c r="F3395" s="143" t="s">
        <v>71</v>
      </c>
      <c r="G3395" s="143" t="s">
        <v>11062</v>
      </c>
    </row>
    <row r="3396" spans="1:7" x14ac:dyDescent="0.25">
      <c r="A3396" s="141">
        <v>3395</v>
      </c>
      <c r="B3396" s="143" t="s">
        <v>3146</v>
      </c>
      <c r="C3396" s="143" t="s">
        <v>3147</v>
      </c>
      <c r="D3396" s="143" t="s">
        <v>91</v>
      </c>
      <c r="E3396" s="143" t="s">
        <v>92</v>
      </c>
      <c r="F3396" s="143" t="s">
        <v>71</v>
      </c>
      <c r="G3396" s="143" t="s">
        <v>5875</v>
      </c>
    </row>
    <row r="3397" spans="1:7" x14ac:dyDescent="0.25">
      <c r="A3397" s="141">
        <v>3396</v>
      </c>
      <c r="B3397" s="143" t="s">
        <v>8475</v>
      </c>
      <c r="C3397" s="143" t="s">
        <v>8476</v>
      </c>
      <c r="D3397" s="143" t="s">
        <v>78</v>
      </c>
      <c r="E3397" s="143" t="s">
        <v>259</v>
      </c>
      <c r="F3397" s="143" t="s">
        <v>71</v>
      </c>
      <c r="G3397" s="143" t="s">
        <v>11062</v>
      </c>
    </row>
    <row r="3398" spans="1:7" x14ac:dyDescent="0.25">
      <c r="A3398" s="141">
        <v>3397</v>
      </c>
      <c r="B3398" s="143" t="s">
        <v>3148</v>
      </c>
      <c r="C3398" s="143" t="s">
        <v>3149</v>
      </c>
      <c r="D3398" s="143" t="s">
        <v>91</v>
      </c>
      <c r="E3398" s="143" t="s">
        <v>135</v>
      </c>
      <c r="F3398" s="143" t="s">
        <v>88</v>
      </c>
      <c r="G3398" s="143" t="s">
        <v>5875</v>
      </c>
    </row>
    <row r="3399" spans="1:7" x14ac:dyDescent="0.25">
      <c r="A3399" s="141">
        <v>3398</v>
      </c>
      <c r="B3399" s="143" t="s">
        <v>3150</v>
      </c>
      <c r="C3399" s="143" t="s">
        <v>3151</v>
      </c>
      <c r="D3399" s="143" t="s">
        <v>103</v>
      </c>
      <c r="E3399" s="143" t="s">
        <v>1538</v>
      </c>
      <c r="F3399" s="143" t="s">
        <v>71</v>
      </c>
      <c r="G3399" s="143" t="s">
        <v>5875</v>
      </c>
    </row>
    <row r="3400" spans="1:7" x14ac:dyDescent="0.25">
      <c r="A3400" s="141">
        <v>3399</v>
      </c>
      <c r="B3400" s="143" t="s">
        <v>3152</v>
      </c>
      <c r="C3400" s="143" t="s">
        <v>3153</v>
      </c>
      <c r="D3400" s="143" t="s">
        <v>78</v>
      </c>
      <c r="E3400" s="143" t="s">
        <v>259</v>
      </c>
      <c r="F3400" s="143" t="s">
        <v>71</v>
      </c>
      <c r="G3400" s="143" t="s">
        <v>5875</v>
      </c>
    </row>
    <row r="3401" spans="1:7" x14ac:dyDescent="0.25">
      <c r="A3401" s="141">
        <v>3400</v>
      </c>
      <c r="B3401" s="143" t="s">
        <v>3154</v>
      </c>
      <c r="C3401" s="143" t="s">
        <v>3155</v>
      </c>
      <c r="D3401" s="143" t="s">
        <v>119</v>
      </c>
      <c r="E3401" s="143" t="s">
        <v>239</v>
      </c>
      <c r="F3401" s="143" t="s">
        <v>71</v>
      </c>
      <c r="G3401" s="143" t="s">
        <v>5875</v>
      </c>
    </row>
    <row r="3402" spans="1:7" x14ac:dyDescent="0.25">
      <c r="A3402" s="141">
        <v>3401</v>
      </c>
      <c r="B3402" s="143" t="s">
        <v>3156</v>
      </c>
      <c r="C3402" s="143" t="s">
        <v>3157</v>
      </c>
      <c r="D3402" s="143" t="s">
        <v>74</v>
      </c>
      <c r="E3402" s="143" t="s">
        <v>129</v>
      </c>
      <c r="F3402" s="143" t="s">
        <v>88</v>
      </c>
      <c r="G3402" s="143" t="s">
        <v>5875</v>
      </c>
    </row>
    <row r="3403" spans="1:7" x14ac:dyDescent="0.25">
      <c r="A3403" s="141">
        <v>3402</v>
      </c>
      <c r="B3403" s="143" t="s">
        <v>12881</v>
      </c>
      <c r="C3403" s="143" t="s">
        <v>12882</v>
      </c>
      <c r="D3403" s="143" t="s">
        <v>103</v>
      </c>
      <c r="E3403" s="143" t="s">
        <v>588</v>
      </c>
      <c r="F3403" s="143" t="s">
        <v>71</v>
      </c>
      <c r="G3403" s="143" t="s">
        <v>11062</v>
      </c>
    </row>
    <row r="3404" spans="1:7" x14ac:dyDescent="0.25">
      <c r="A3404" s="141">
        <v>3403</v>
      </c>
      <c r="B3404" s="143" t="s">
        <v>11496</v>
      </c>
      <c r="C3404" s="143" t="s">
        <v>11497</v>
      </c>
      <c r="D3404" s="143" t="s">
        <v>74</v>
      </c>
      <c r="E3404" s="143" t="s">
        <v>129</v>
      </c>
      <c r="F3404" s="143" t="s">
        <v>88</v>
      </c>
      <c r="G3404" s="143" t="s">
        <v>11955</v>
      </c>
    </row>
    <row r="3405" spans="1:7" x14ac:dyDescent="0.25">
      <c r="A3405" s="141">
        <v>3404</v>
      </c>
      <c r="B3405" s="143" t="s">
        <v>12883</v>
      </c>
      <c r="C3405" s="143" t="s">
        <v>12884</v>
      </c>
      <c r="D3405" s="143" t="s">
        <v>119</v>
      </c>
      <c r="E3405" s="143" t="s">
        <v>1245</v>
      </c>
      <c r="F3405" s="143" t="s">
        <v>142</v>
      </c>
      <c r="G3405" s="143" t="s">
        <v>5875</v>
      </c>
    </row>
    <row r="3406" spans="1:7" x14ac:dyDescent="0.25">
      <c r="A3406" s="141">
        <v>3405</v>
      </c>
      <c r="B3406" s="143" t="s">
        <v>3158</v>
      </c>
      <c r="C3406" s="143" t="s">
        <v>3159</v>
      </c>
      <c r="D3406" s="143" t="s">
        <v>91</v>
      </c>
      <c r="E3406" s="143" t="s">
        <v>139</v>
      </c>
      <c r="F3406" s="143" t="s">
        <v>71</v>
      </c>
      <c r="G3406" s="143" t="s">
        <v>5875</v>
      </c>
    </row>
    <row r="3407" spans="1:7" x14ac:dyDescent="0.25">
      <c r="A3407" s="141">
        <v>3406</v>
      </c>
      <c r="B3407" s="143" t="s">
        <v>3160</v>
      </c>
      <c r="C3407" s="143" t="s">
        <v>3161</v>
      </c>
      <c r="D3407" s="143" t="s">
        <v>103</v>
      </c>
      <c r="E3407" s="143" t="s">
        <v>2489</v>
      </c>
      <c r="F3407" s="143" t="s">
        <v>71</v>
      </c>
      <c r="G3407" s="143" t="s">
        <v>5875</v>
      </c>
    </row>
    <row r="3408" spans="1:7" x14ac:dyDescent="0.25">
      <c r="A3408" s="141">
        <v>3407</v>
      </c>
      <c r="B3408" s="143" t="s">
        <v>3162</v>
      </c>
      <c r="C3408" s="143" t="s">
        <v>3163</v>
      </c>
      <c r="D3408" s="143" t="s">
        <v>91</v>
      </c>
      <c r="E3408" s="143" t="s">
        <v>181</v>
      </c>
      <c r="F3408" s="143" t="s">
        <v>71</v>
      </c>
      <c r="G3408" s="143" t="s">
        <v>5875</v>
      </c>
    </row>
    <row r="3409" spans="1:7" x14ac:dyDescent="0.25">
      <c r="A3409" s="141">
        <v>3408</v>
      </c>
      <c r="B3409" s="143" t="s">
        <v>3164</v>
      </c>
      <c r="C3409" s="143" t="s">
        <v>3165</v>
      </c>
      <c r="D3409" s="143" t="s">
        <v>91</v>
      </c>
      <c r="E3409" s="143" t="s">
        <v>644</v>
      </c>
      <c r="F3409" s="143" t="s">
        <v>71</v>
      </c>
      <c r="G3409" s="143" t="s">
        <v>5875</v>
      </c>
    </row>
    <row r="3410" spans="1:7" x14ac:dyDescent="0.25">
      <c r="A3410" s="141">
        <v>3409</v>
      </c>
      <c r="B3410" s="143" t="s">
        <v>8477</v>
      </c>
      <c r="C3410" s="143" t="s">
        <v>8478</v>
      </c>
      <c r="D3410" s="143" t="s">
        <v>91</v>
      </c>
      <c r="E3410" s="143" t="s">
        <v>135</v>
      </c>
      <c r="F3410" s="143" t="s">
        <v>71</v>
      </c>
      <c r="G3410" s="143" t="s">
        <v>11062</v>
      </c>
    </row>
    <row r="3411" spans="1:7" x14ac:dyDescent="0.25">
      <c r="A3411" s="141">
        <v>3410</v>
      </c>
      <c r="B3411" s="143" t="s">
        <v>8479</v>
      </c>
      <c r="C3411" s="143" t="s">
        <v>8480</v>
      </c>
      <c r="D3411" s="143" t="s">
        <v>78</v>
      </c>
      <c r="E3411" s="143" t="s">
        <v>2660</v>
      </c>
      <c r="F3411" s="143" t="s">
        <v>71</v>
      </c>
      <c r="G3411" s="143" t="s">
        <v>11062</v>
      </c>
    </row>
    <row r="3412" spans="1:7" x14ac:dyDescent="0.25">
      <c r="A3412" s="141">
        <v>3411</v>
      </c>
      <c r="B3412" s="143" t="s">
        <v>8481</v>
      </c>
      <c r="C3412" s="143" t="s">
        <v>8482</v>
      </c>
      <c r="D3412" s="143" t="s">
        <v>78</v>
      </c>
      <c r="E3412" s="143" t="s">
        <v>1491</v>
      </c>
      <c r="F3412" s="143" t="s">
        <v>71</v>
      </c>
      <c r="G3412" s="143" t="s">
        <v>11062</v>
      </c>
    </row>
    <row r="3413" spans="1:7" x14ac:dyDescent="0.25">
      <c r="A3413" s="141">
        <v>3412</v>
      </c>
      <c r="B3413" s="143" t="s">
        <v>3166</v>
      </c>
      <c r="C3413" s="143" t="s">
        <v>3167</v>
      </c>
      <c r="D3413" s="143" t="s">
        <v>78</v>
      </c>
      <c r="E3413" s="143" t="s">
        <v>717</v>
      </c>
      <c r="F3413" s="143" t="s">
        <v>71</v>
      </c>
      <c r="G3413" s="143" t="s">
        <v>5875</v>
      </c>
    </row>
    <row r="3414" spans="1:7" x14ac:dyDescent="0.25">
      <c r="A3414" s="141">
        <v>3413</v>
      </c>
      <c r="B3414" s="143" t="s">
        <v>12885</v>
      </c>
      <c r="C3414" s="143" t="s">
        <v>12886</v>
      </c>
      <c r="D3414" s="143" t="s">
        <v>91</v>
      </c>
      <c r="E3414" s="143" t="s">
        <v>92</v>
      </c>
      <c r="F3414" s="143" t="s">
        <v>71</v>
      </c>
      <c r="G3414" s="143" t="s">
        <v>5875</v>
      </c>
    </row>
    <row r="3415" spans="1:7" x14ac:dyDescent="0.25">
      <c r="A3415" s="141">
        <v>3414</v>
      </c>
      <c r="B3415" s="143" t="s">
        <v>8483</v>
      </c>
      <c r="C3415" s="143" t="s">
        <v>8484</v>
      </c>
      <c r="D3415" s="143" t="s">
        <v>69</v>
      </c>
      <c r="E3415" s="143" t="s">
        <v>453</v>
      </c>
      <c r="F3415" s="143" t="s">
        <v>71</v>
      </c>
      <c r="G3415" s="143" t="s">
        <v>11062</v>
      </c>
    </row>
    <row r="3416" spans="1:7" x14ac:dyDescent="0.25">
      <c r="A3416" s="141">
        <v>3415</v>
      </c>
      <c r="B3416" s="143" t="s">
        <v>3168</v>
      </c>
      <c r="C3416" s="143" t="s">
        <v>3169</v>
      </c>
      <c r="D3416" s="143" t="s">
        <v>91</v>
      </c>
      <c r="E3416" s="143" t="s">
        <v>181</v>
      </c>
      <c r="F3416" s="143" t="s">
        <v>71</v>
      </c>
      <c r="G3416" s="143" t="s">
        <v>5875</v>
      </c>
    </row>
    <row r="3417" spans="1:7" x14ac:dyDescent="0.25">
      <c r="A3417" s="141">
        <v>3416</v>
      </c>
      <c r="B3417" s="143" t="s">
        <v>8485</v>
      </c>
      <c r="C3417" s="143" t="s">
        <v>8486</v>
      </c>
      <c r="D3417" s="143" t="s">
        <v>69</v>
      </c>
      <c r="E3417" s="143" t="s">
        <v>453</v>
      </c>
      <c r="F3417" s="143" t="s">
        <v>71</v>
      </c>
      <c r="G3417" s="143" t="s">
        <v>11062</v>
      </c>
    </row>
    <row r="3418" spans="1:7" x14ac:dyDescent="0.25">
      <c r="A3418" s="141">
        <v>3417</v>
      </c>
      <c r="B3418" s="143" t="s">
        <v>3170</v>
      </c>
      <c r="C3418" s="143" t="s">
        <v>3171</v>
      </c>
      <c r="D3418" s="143" t="s">
        <v>103</v>
      </c>
      <c r="E3418" s="143" t="s">
        <v>162</v>
      </c>
      <c r="F3418" s="143" t="s">
        <v>71</v>
      </c>
      <c r="G3418" s="143" t="s">
        <v>5875</v>
      </c>
    </row>
    <row r="3419" spans="1:7" x14ac:dyDescent="0.25">
      <c r="A3419" s="141">
        <v>3418</v>
      </c>
      <c r="B3419" s="143" t="s">
        <v>3172</v>
      </c>
      <c r="C3419" s="143" t="s">
        <v>3173</v>
      </c>
      <c r="D3419" s="143" t="s">
        <v>91</v>
      </c>
      <c r="E3419" s="143" t="s">
        <v>181</v>
      </c>
      <c r="F3419" s="143" t="s">
        <v>71</v>
      </c>
      <c r="G3419" s="143" t="s">
        <v>5875</v>
      </c>
    </row>
    <row r="3420" spans="1:7" x14ac:dyDescent="0.25">
      <c r="A3420" s="141">
        <v>3419</v>
      </c>
      <c r="B3420" s="143" t="s">
        <v>8487</v>
      </c>
      <c r="C3420" s="143" t="s">
        <v>8488</v>
      </c>
      <c r="D3420" s="143" t="s">
        <v>74</v>
      </c>
      <c r="E3420" s="143" t="s">
        <v>551</v>
      </c>
      <c r="F3420" s="143" t="s">
        <v>71</v>
      </c>
      <c r="G3420" s="143" t="s">
        <v>11062</v>
      </c>
    </row>
    <row r="3421" spans="1:7" x14ac:dyDescent="0.25">
      <c r="A3421" s="141">
        <v>3420</v>
      </c>
      <c r="B3421" s="143" t="s">
        <v>3174</v>
      </c>
      <c r="C3421" s="143" t="s">
        <v>3175</v>
      </c>
      <c r="D3421" s="143" t="s">
        <v>91</v>
      </c>
      <c r="E3421" s="143" t="s">
        <v>139</v>
      </c>
      <c r="F3421" s="143" t="s">
        <v>71</v>
      </c>
      <c r="G3421" s="143" t="s">
        <v>5875</v>
      </c>
    </row>
    <row r="3422" spans="1:7" x14ac:dyDescent="0.25">
      <c r="A3422" s="141">
        <v>3421</v>
      </c>
      <c r="B3422" s="143" t="s">
        <v>3176</v>
      </c>
      <c r="C3422" s="143" t="s">
        <v>3177</v>
      </c>
      <c r="D3422" s="143" t="s">
        <v>74</v>
      </c>
      <c r="E3422" s="143" t="s">
        <v>405</v>
      </c>
      <c r="F3422" s="143" t="s">
        <v>71</v>
      </c>
      <c r="G3422" s="143" t="s">
        <v>5875</v>
      </c>
    </row>
    <row r="3423" spans="1:7" x14ac:dyDescent="0.25">
      <c r="A3423" s="141">
        <v>3422</v>
      </c>
      <c r="B3423" s="143" t="s">
        <v>3178</v>
      </c>
      <c r="C3423" s="143" t="s">
        <v>3179</v>
      </c>
      <c r="D3423" s="143" t="s">
        <v>74</v>
      </c>
      <c r="E3423" s="143" t="s">
        <v>405</v>
      </c>
      <c r="F3423" s="143" t="s">
        <v>71</v>
      </c>
      <c r="G3423" s="143" t="s">
        <v>5875</v>
      </c>
    </row>
    <row r="3424" spans="1:7" x14ac:dyDescent="0.25">
      <c r="A3424" s="141">
        <v>3423</v>
      </c>
      <c r="B3424" s="143" t="s">
        <v>3180</v>
      </c>
      <c r="C3424" s="143" t="s">
        <v>3181</v>
      </c>
      <c r="D3424" s="143" t="s">
        <v>95</v>
      </c>
      <c r="E3424" s="143" t="s">
        <v>1098</v>
      </c>
      <c r="F3424" s="143" t="s">
        <v>71</v>
      </c>
      <c r="G3424" s="143" t="s">
        <v>5875</v>
      </c>
    </row>
    <row r="3425" spans="1:7" x14ac:dyDescent="0.25">
      <c r="A3425" s="141">
        <v>3424</v>
      </c>
      <c r="B3425" s="143" t="s">
        <v>3182</v>
      </c>
      <c r="C3425" s="143" t="s">
        <v>3183</v>
      </c>
      <c r="D3425" s="143" t="s">
        <v>78</v>
      </c>
      <c r="E3425" s="143" t="s">
        <v>107</v>
      </c>
      <c r="F3425" s="143" t="s">
        <v>71</v>
      </c>
      <c r="G3425" s="143" t="s">
        <v>5875</v>
      </c>
    </row>
    <row r="3426" spans="1:7" x14ac:dyDescent="0.25">
      <c r="A3426" s="141">
        <v>3425</v>
      </c>
      <c r="B3426" s="143" t="s">
        <v>3184</v>
      </c>
      <c r="C3426" s="143" t="s">
        <v>3185</v>
      </c>
      <c r="D3426" s="143" t="s">
        <v>119</v>
      </c>
      <c r="E3426" s="143" t="s">
        <v>307</v>
      </c>
      <c r="F3426" s="143" t="s">
        <v>71</v>
      </c>
      <c r="G3426" s="143" t="s">
        <v>5875</v>
      </c>
    </row>
    <row r="3427" spans="1:7" x14ac:dyDescent="0.25">
      <c r="A3427" s="141">
        <v>3426</v>
      </c>
      <c r="B3427" s="143" t="s">
        <v>8489</v>
      </c>
      <c r="C3427" s="143" t="s">
        <v>8490</v>
      </c>
      <c r="D3427" s="143" t="s">
        <v>103</v>
      </c>
      <c r="E3427" s="143" t="s">
        <v>2178</v>
      </c>
      <c r="F3427" s="143" t="s">
        <v>142</v>
      </c>
      <c r="G3427" s="143" t="s">
        <v>11062</v>
      </c>
    </row>
    <row r="3428" spans="1:7" x14ac:dyDescent="0.25">
      <c r="A3428" s="141">
        <v>3427</v>
      </c>
      <c r="B3428" s="143" t="s">
        <v>8491</v>
      </c>
      <c r="C3428" s="143" t="s">
        <v>8492</v>
      </c>
      <c r="D3428" s="143" t="s">
        <v>119</v>
      </c>
      <c r="E3428" s="143" t="s">
        <v>239</v>
      </c>
      <c r="F3428" s="143" t="s">
        <v>71</v>
      </c>
      <c r="G3428" s="143" t="s">
        <v>11062</v>
      </c>
    </row>
    <row r="3429" spans="1:7" x14ac:dyDescent="0.25">
      <c r="A3429" s="141">
        <v>3428</v>
      </c>
      <c r="B3429" s="143" t="s">
        <v>3186</v>
      </c>
      <c r="C3429" s="143" t="s">
        <v>3187</v>
      </c>
      <c r="D3429" s="143" t="s">
        <v>103</v>
      </c>
      <c r="E3429" s="143" t="s">
        <v>1378</v>
      </c>
      <c r="F3429" s="143" t="s">
        <v>71</v>
      </c>
      <c r="G3429" s="143" t="s">
        <v>5875</v>
      </c>
    </row>
    <row r="3430" spans="1:7" x14ac:dyDescent="0.25">
      <c r="A3430" s="141">
        <v>3429</v>
      </c>
      <c r="B3430" s="143" t="s">
        <v>3188</v>
      </c>
      <c r="C3430" s="143" t="s">
        <v>3189</v>
      </c>
      <c r="D3430" s="143" t="s">
        <v>69</v>
      </c>
      <c r="E3430" s="143" t="s">
        <v>3190</v>
      </c>
      <c r="F3430" s="143" t="s">
        <v>457</v>
      </c>
      <c r="G3430" s="143" t="s">
        <v>5875</v>
      </c>
    </row>
    <row r="3431" spans="1:7" x14ac:dyDescent="0.25">
      <c r="A3431" s="141">
        <v>3430</v>
      </c>
      <c r="B3431" s="143" t="s">
        <v>8493</v>
      </c>
      <c r="C3431" s="143" t="s">
        <v>8494</v>
      </c>
      <c r="D3431" s="143" t="s">
        <v>69</v>
      </c>
      <c r="E3431" s="143" t="s">
        <v>352</v>
      </c>
      <c r="F3431" s="143" t="s">
        <v>71</v>
      </c>
      <c r="G3431" s="143" t="s">
        <v>11062</v>
      </c>
    </row>
    <row r="3432" spans="1:7" x14ac:dyDescent="0.25">
      <c r="A3432" s="141">
        <v>3431</v>
      </c>
      <c r="B3432" s="143" t="s">
        <v>8495</v>
      </c>
      <c r="C3432" s="143" t="s">
        <v>8496</v>
      </c>
      <c r="D3432" s="143" t="s">
        <v>69</v>
      </c>
      <c r="E3432" s="143" t="s">
        <v>5915</v>
      </c>
      <c r="F3432" s="143" t="s">
        <v>71</v>
      </c>
      <c r="G3432" s="143" t="s">
        <v>11062</v>
      </c>
    </row>
    <row r="3433" spans="1:7" x14ac:dyDescent="0.25">
      <c r="A3433" s="141">
        <v>3432</v>
      </c>
      <c r="B3433" s="143" t="s">
        <v>8497</v>
      </c>
      <c r="C3433" s="143" t="s">
        <v>12887</v>
      </c>
      <c r="D3433" s="143" t="s">
        <v>119</v>
      </c>
      <c r="E3433" s="143" t="s">
        <v>148</v>
      </c>
      <c r="F3433" s="143" t="s">
        <v>71</v>
      </c>
      <c r="G3433" s="143" t="s">
        <v>11062</v>
      </c>
    </row>
    <row r="3434" spans="1:7" x14ac:dyDescent="0.25">
      <c r="A3434" s="141">
        <v>3433</v>
      </c>
      <c r="B3434" s="143" t="s">
        <v>3191</v>
      </c>
      <c r="C3434" s="143" t="s">
        <v>3192</v>
      </c>
      <c r="D3434" s="143" t="s">
        <v>78</v>
      </c>
      <c r="E3434" s="143" t="s">
        <v>1042</v>
      </c>
      <c r="F3434" s="143" t="s">
        <v>71</v>
      </c>
      <c r="G3434" s="143" t="s">
        <v>5875</v>
      </c>
    </row>
    <row r="3435" spans="1:7" x14ac:dyDescent="0.25">
      <c r="A3435" s="141">
        <v>3434</v>
      </c>
      <c r="B3435" s="143" t="s">
        <v>8498</v>
      </c>
      <c r="C3435" s="143" t="s">
        <v>8499</v>
      </c>
      <c r="D3435" s="143" t="s">
        <v>69</v>
      </c>
      <c r="E3435" s="143" t="s">
        <v>1303</v>
      </c>
      <c r="F3435" s="143" t="s">
        <v>71</v>
      </c>
      <c r="G3435" s="143" t="s">
        <v>11062</v>
      </c>
    </row>
    <row r="3436" spans="1:7" x14ac:dyDescent="0.25">
      <c r="A3436" s="141">
        <v>3435</v>
      </c>
      <c r="B3436" s="143" t="s">
        <v>3193</v>
      </c>
      <c r="C3436" s="143" t="s">
        <v>3194</v>
      </c>
      <c r="D3436" s="143" t="s">
        <v>103</v>
      </c>
      <c r="E3436" s="143" t="s">
        <v>294</v>
      </c>
      <c r="F3436" s="143" t="s">
        <v>71</v>
      </c>
      <c r="G3436" s="143" t="s">
        <v>5875</v>
      </c>
    </row>
    <row r="3437" spans="1:7" x14ac:dyDescent="0.25">
      <c r="A3437" s="141">
        <v>3436</v>
      </c>
      <c r="B3437" s="143" t="s">
        <v>3195</v>
      </c>
      <c r="C3437" s="143" t="s">
        <v>12888</v>
      </c>
      <c r="D3437" s="143" t="s">
        <v>103</v>
      </c>
      <c r="E3437" s="143" t="s">
        <v>294</v>
      </c>
      <c r="F3437" s="143" t="s">
        <v>353</v>
      </c>
      <c r="G3437" s="143" t="s">
        <v>5875</v>
      </c>
    </row>
    <row r="3438" spans="1:7" x14ac:dyDescent="0.25">
      <c r="A3438" s="141">
        <v>3437</v>
      </c>
      <c r="B3438" s="143" t="s">
        <v>11498</v>
      </c>
      <c r="C3438" s="143" t="s">
        <v>11499</v>
      </c>
      <c r="D3438" s="143" t="s">
        <v>74</v>
      </c>
      <c r="E3438" s="143" t="s">
        <v>87</v>
      </c>
      <c r="F3438" s="143" t="s">
        <v>71</v>
      </c>
      <c r="G3438" s="143" t="s">
        <v>11955</v>
      </c>
    </row>
    <row r="3439" spans="1:7" x14ac:dyDescent="0.25">
      <c r="A3439" s="141">
        <v>3438</v>
      </c>
      <c r="B3439" s="143" t="s">
        <v>3196</v>
      </c>
      <c r="C3439" s="143" t="s">
        <v>3197</v>
      </c>
      <c r="D3439" s="143" t="s">
        <v>91</v>
      </c>
      <c r="E3439" s="143" t="s">
        <v>181</v>
      </c>
      <c r="F3439" s="143" t="s">
        <v>71</v>
      </c>
      <c r="G3439" s="143" t="s">
        <v>5875</v>
      </c>
    </row>
    <row r="3440" spans="1:7" x14ac:dyDescent="0.25">
      <c r="A3440" s="141">
        <v>3439</v>
      </c>
      <c r="B3440" s="143" t="s">
        <v>8500</v>
      </c>
      <c r="C3440" s="143" t="s">
        <v>8501</v>
      </c>
      <c r="D3440" s="143" t="s">
        <v>78</v>
      </c>
      <c r="E3440" s="143" t="s">
        <v>717</v>
      </c>
      <c r="F3440" s="143" t="s">
        <v>71</v>
      </c>
      <c r="G3440" s="143" t="s">
        <v>11062</v>
      </c>
    </row>
    <row r="3441" spans="1:7" x14ac:dyDescent="0.25">
      <c r="A3441" s="141">
        <v>3440</v>
      </c>
      <c r="B3441" s="143" t="s">
        <v>12889</v>
      </c>
      <c r="C3441" s="143" t="s">
        <v>12890</v>
      </c>
      <c r="D3441" s="143" t="s">
        <v>69</v>
      </c>
      <c r="E3441" s="143" t="s">
        <v>1303</v>
      </c>
      <c r="F3441" s="143" t="s">
        <v>142</v>
      </c>
      <c r="G3441" s="143" t="s">
        <v>11062</v>
      </c>
    </row>
    <row r="3442" spans="1:7" x14ac:dyDescent="0.25">
      <c r="A3442" s="141">
        <v>3441</v>
      </c>
      <c r="B3442" s="143" t="s">
        <v>8502</v>
      </c>
      <c r="C3442" s="143" t="s">
        <v>8503</v>
      </c>
      <c r="D3442" s="143" t="s">
        <v>78</v>
      </c>
      <c r="E3442" s="143" t="s">
        <v>113</v>
      </c>
      <c r="F3442" s="143" t="s">
        <v>142</v>
      </c>
      <c r="G3442" s="143" t="s">
        <v>11062</v>
      </c>
    </row>
    <row r="3443" spans="1:7" x14ac:dyDescent="0.25">
      <c r="A3443" s="141">
        <v>3442</v>
      </c>
      <c r="B3443" s="143" t="s">
        <v>13866</v>
      </c>
      <c r="C3443" s="143" t="s">
        <v>13867</v>
      </c>
      <c r="D3443" s="143" t="s">
        <v>119</v>
      </c>
      <c r="E3443" s="143" t="s">
        <v>1245</v>
      </c>
      <c r="F3443" s="143" t="s">
        <v>71</v>
      </c>
      <c r="G3443" s="143" t="s">
        <v>11062</v>
      </c>
    </row>
    <row r="3444" spans="1:7" x14ac:dyDescent="0.25">
      <c r="A3444" s="141">
        <v>3443</v>
      </c>
      <c r="B3444" s="143" t="s">
        <v>3198</v>
      </c>
      <c r="C3444" s="143" t="s">
        <v>3199</v>
      </c>
      <c r="D3444" s="143" t="s">
        <v>95</v>
      </c>
      <c r="E3444" s="143" t="s">
        <v>1430</v>
      </c>
      <c r="F3444" s="143" t="s">
        <v>71</v>
      </c>
      <c r="G3444" s="143" t="s">
        <v>5875</v>
      </c>
    </row>
    <row r="3445" spans="1:7" x14ac:dyDescent="0.25">
      <c r="A3445" s="141">
        <v>3444</v>
      </c>
      <c r="B3445" s="143" t="s">
        <v>8504</v>
      </c>
      <c r="C3445" s="143" t="s">
        <v>8505</v>
      </c>
      <c r="D3445" s="143" t="s">
        <v>69</v>
      </c>
      <c r="E3445" s="143" t="s">
        <v>168</v>
      </c>
      <c r="F3445" s="143" t="s">
        <v>71</v>
      </c>
      <c r="G3445" s="143" t="s">
        <v>11062</v>
      </c>
    </row>
    <row r="3446" spans="1:7" x14ac:dyDescent="0.25">
      <c r="A3446" s="141">
        <v>3445</v>
      </c>
      <c r="B3446" s="143" t="s">
        <v>8506</v>
      </c>
      <c r="C3446" s="143" t="s">
        <v>8507</v>
      </c>
      <c r="D3446" s="143" t="s">
        <v>103</v>
      </c>
      <c r="E3446" s="143" t="s">
        <v>2486</v>
      </c>
      <c r="F3446" s="143" t="s">
        <v>71</v>
      </c>
      <c r="G3446" s="143" t="s">
        <v>11062</v>
      </c>
    </row>
    <row r="3447" spans="1:7" x14ac:dyDescent="0.25">
      <c r="A3447" s="141">
        <v>3446</v>
      </c>
      <c r="B3447" s="143" t="s">
        <v>3200</v>
      </c>
      <c r="C3447" s="143" t="s">
        <v>12891</v>
      </c>
      <c r="D3447" s="143" t="s">
        <v>78</v>
      </c>
      <c r="E3447" s="143" t="s">
        <v>840</v>
      </c>
      <c r="F3447" s="143" t="s">
        <v>71</v>
      </c>
      <c r="G3447" s="143" t="s">
        <v>5875</v>
      </c>
    </row>
    <row r="3448" spans="1:7" x14ac:dyDescent="0.25">
      <c r="A3448" s="141">
        <v>3447</v>
      </c>
      <c r="B3448" s="143" t="s">
        <v>12892</v>
      </c>
      <c r="C3448" s="143" t="s">
        <v>12893</v>
      </c>
      <c r="D3448" s="143" t="s">
        <v>74</v>
      </c>
      <c r="E3448" s="143" t="s">
        <v>397</v>
      </c>
      <c r="F3448" s="143" t="s">
        <v>71</v>
      </c>
      <c r="G3448" s="143" t="s">
        <v>5875</v>
      </c>
    </row>
    <row r="3449" spans="1:7" x14ac:dyDescent="0.25">
      <c r="A3449" s="141">
        <v>3448</v>
      </c>
      <c r="B3449" s="143" t="s">
        <v>3201</v>
      </c>
      <c r="C3449" s="143" t="s">
        <v>3202</v>
      </c>
      <c r="D3449" s="143" t="s">
        <v>91</v>
      </c>
      <c r="E3449" s="143" t="s">
        <v>900</v>
      </c>
      <c r="F3449" s="143" t="s">
        <v>71</v>
      </c>
      <c r="G3449" s="143" t="s">
        <v>5875</v>
      </c>
    </row>
    <row r="3450" spans="1:7" x14ac:dyDescent="0.25">
      <c r="A3450" s="141">
        <v>3449</v>
      </c>
      <c r="B3450" s="143" t="s">
        <v>3203</v>
      </c>
      <c r="C3450" s="143" t="s">
        <v>3204</v>
      </c>
      <c r="D3450" s="143" t="s">
        <v>91</v>
      </c>
      <c r="E3450" s="143" t="s">
        <v>181</v>
      </c>
      <c r="F3450" s="143" t="s">
        <v>71</v>
      </c>
      <c r="G3450" s="143" t="s">
        <v>5875</v>
      </c>
    </row>
    <row r="3451" spans="1:7" x14ac:dyDescent="0.25">
      <c r="A3451" s="141">
        <v>3450</v>
      </c>
      <c r="B3451" s="143" t="s">
        <v>3205</v>
      </c>
      <c r="C3451" s="143" t="s">
        <v>3206</v>
      </c>
      <c r="D3451" s="143" t="s">
        <v>91</v>
      </c>
      <c r="E3451" s="143" t="s">
        <v>644</v>
      </c>
      <c r="F3451" s="143" t="s">
        <v>71</v>
      </c>
      <c r="G3451" s="143" t="s">
        <v>5875</v>
      </c>
    </row>
    <row r="3452" spans="1:7" x14ac:dyDescent="0.25">
      <c r="A3452" s="141">
        <v>3451</v>
      </c>
      <c r="B3452" s="143" t="s">
        <v>8509</v>
      </c>
      <c r="C3452" s="143" t="s">
        <v>8510</v>
      </c>
      <c r="D3452" s="143" t="s">
        <v>91</v>
      </c>
      <c r="E3452" s="143" t="s">
        <v>212</v>
      </c>
      <c r="F3452" s="143" t="s">
        <v>71</v>
      </c>
      <c r="G3452" s="143" t="s">
        <v>11062</v>
      </c>
    </row>
    <row r="3453" spans="1:7" x14ac:dyDescent="0.25">
      <c r="A3453" s="141">
        <v>3452</v>
      </c>
      <c r="B3453" s="143" t="s">
        <v>3207</v>
      </c>
      <c r="C3453" s="143" t="s">
        <v>3208</v>
      </c>
      <c r="D3453" s="143" t="s">
        <v>74</v>
      </c>
      <c r="E3453" s="143" t="s">
        <v>551</v>
      </c>
      <c r="F3453" s="143" t="s">
        <v>71</v>
      </c>
      <c r="G3453" s="143" t="s">
        <v>5875</v>
      </c>
    </row>
    <row r="3454" spans="1:7" x14ac:dyDescent="0.25">
      <c r="A3454" s="141">
        <v>3453</v>
      </c>
      <c r="B3454" s="143" t="s">
        <v>12894</v>
      </c>
      <c r="C3454" s="143" t="s">
        <v>12895</v>
      </c>
      <c r="D3454" s="143" t="s">
        <v>91</v>
      </c>
      <c r="E3454" s="143" t="s">
        <v>181</v>
      </c>
      <c r="F3454" s="143" t="s">
        <v>71</v>
      </c>
      <c r="G3454" s="143" t="s">
        <v>5875</v>
      </c>
    </row>
    <row r="3455" spans="1:7" x14ac:dyDescent="0.25">
      <c r="A3455" s="141">
        <v>3454</v>
      </c>
      <c r="B3455" s="143" t="s">
        <v>12896</v>
      </c>
      <c r="C3455" s="143" t="s">
        <v>12897</v>
      </c>
      <c r="D3455" s="143" t="s">
        <v>91</v>
      </c>
      <c r="E3455" s="143" t="s">
        <v>181</v>
      </c>
      <c r="F3455" s="143" t="s">
        <v>71</v>
      </c>
      <c r="G3455" s="143" t="s">
        <v>5875</v>
      </c>
    </row>
    <row r="3456" spans="1:7" x14ac:dyDescent="0.25">
      <c r="A3456" s="141">
        <v>3455</v>
      </c>
      <c r="B3456" s="143" t="s">
        <v>8511</v>
      </c>
      <c r="C3456" s="143" t="s">
        <v>8512</v>
      </c>
      <c r="D3456" s="143" t="s">
        <v>95</v>
      </c>
      <c r="E3456" s="143" t="s">
        <v>281</v>
      </c>
      <c r="F3456" s="143" t="s">
        <v>71</v>
      </c>
      <c r="G3456" s="143" t="s">
        <v>11062</v>
      </c>
    </row>
    <row r="3457" spans="1:7" x14ac:dyDescent="0.25">
      <c r="A3457" s="141">
        <v>3456</v>
      </c>
      <c r="B3457" s="143" t="s">
        <v>12898</v>
      </c>
      <c r="C3457" s="143" t="s">
        <v>12899</v>
      </c>
      <c r="D3457" s="143" t="s">
        <v>91</v>
      </c>
      <c r="E3457" s="143" t="s">
        <v>181</v>
      </c>
      <c r="F3457" s="143" t="s">
        <v>71</v>
      </c>
      <c r="G3457" s="143" t="s">
        <v>5875</v>
      </c>
    </row>
    <row r="3458" spans="1:7" x14ac:dyDescent="0.25">
      <c r="A3458" s="141">
        <v>3457</v>
      </c>
      <c r="B3458" s="143" t="s">
        <v>11500</v>
      </c>
      <c r="C3458" s="143" t="s">
        <v>11501</v>
      </c>
      <c r="D3458" s="143" t="s">
        <v>74</v>
      </c>
      <c r="E3458" s="143" t="s">
        <v>129</v>
      </c>
      <c r="F3458" s="143" t="s">
        <v>88</v>
      </c>
      <c r="G3458" s="143" t="s">
        <v>11955</v>
      </c>
    </row>
    <row r="3459" spans="1:7" x14ac:dyDescent="0.25">
      <c r="A3459" s="141">
        <v>3458</v>
      </c>
      <c r="B3459" s="143" t="s">
        <v>12900</v>
      </c>
      <c r="C3459" s="143" t="s">
        <v>8508</v>
      </c>
      <c r="D3459" s="143" t="s">
        <v>103</v>
      </c>
      <c r="E3459" s="143" t="s">
        <v>410</v>
      </c>
      <c r="F3459" s="143" t="s">
        <v>71</v>
      </c>
      <c r="G3459" s="143" t="s">
        <v>5875</v>
      </c>
    </row>
    <row r="3460" spans="1:7" x14ac:dyDescent="0.25">
      <c r="A3460" s="141">
        <v>3459</v>
      </c>
      <c r="B3460" s="143" t="s">
        <v>3209</v>
      </c>
      <c r="C3460" s="143" t="s">
        <v>3210</v>
      </c>
      <c r="D3460" s="143" t="s">
        <v>91</v>
      </c>
      <c r="E3460" s="143" t="s">
        <v>139</v>
      </c>
      <c r="F3460" s="143" t="s">
        <v>71</v>
      </c>
      <c r="G3460" s="143" t="s">
        <v>5875</v>
      </c>
    </row>
    <row r="3461" spans="1:7" x14ac:dyDescent="0.25">
      <c r="A3461" s="141">
        <v>3460</v>
      </c>
      <c r="B3461" s="143" t="s">
        <v>3211</v>
      </c>
      <c r="C3461" s="143" t="s">
        <v>3212</v>
      </c>
      <c r="D3461" s="143" t="s">
        <v>78</v>
      </c>
      <c r="E3461" s="143" t="s">
        <v>312</v>
      </c>
      <c r="F3461" s="143" t="s">
        <v>71</v>
      </c>
      <c r="G3461" s="143" t="s">
        <v>5875</v>
      </c>
    </row>
    <row r="3462" spans="1:7" x14ac:dyDescent="0.25">
      <c r="A3462" s="141">
        <v>3461</v>
      </c>
      <c r="B3462" s="143" t="s">
        <v>3213</v>
      </c>
      <c r="C3462" s="143" t="s">
        <v>3214</v>
      </c>
      <c r="D3462" s="143" t="s">
        <v>78</v>
      </c>
      <c r="E3462" s="143" t="s">
        <v>1418</v>
      </c>
      <c r="F3462" s="143" t="s">
        <v>71</v>
      </c>
      <c r="G3462" s="143" t="s">
        <v>5875</v>
      </c>
    </row>
    <row r="3463" spans="1:7" x14ac:dyDescent="0.25">
      <c r="A3463" s="141">
        <v>3462</v>
      </c>
      <c r="B3463" s="143" t="s">
        <v>3215</v>
      </c>
      <c r="C3463" s="143" t="s">
        <v>3216</v>
      </c>
      <c r="D3463" s="143" t="s">
        <v>91</v>
      </c>
      <c r="E3463" s="143" t="s">
        <v>139</v>
      </c>
      <c r="F3463" s="143" t="s">
        <v>71</v>
      </c>
      <c r="G3463" s="143" t="s">
        <v>5875</v>
      </c>
    </row>
    <row r="3464" spans="1:7" x14ac:dyDescent="0.25">
      <c r="A3464" s="141">
        <v>3463</v>
      </c>
      <c r="B3464" s="143" t="s">
        <v>3217</v>
      </c>
      <c r="C3464" s="143" t="s">
        <v>3218</v>
      </c>
      <c r="D3464" s="143" t="s">
        <v>78</v>
      </c>
      <c r="E3464" s="143" t="s">
        <v>773</v>
      </c>
      <c r="F3464" s="143" t="s">
        <v>71</v>
      </c>
      <c r="G3464" s="143" t="s">
        <v>5875</v>
      </c>
    </row>
    <row r="3465" spans="1:7" x14ac:dyDescent="0.25">
      <c r="A3465" s="141">
        <v>3464</v>
      </c>
      <c r="B3465" s="143" t="s">
        <v>8513</v>
      </c>
      <c r="C3465" s="143" t="s">
        <v>8514</v>
      </c>
      <c r="D3465" s="143" t="s">
        <v>95</v>
      </c>
      <c r="E3465" s="143" t="s">
        <v>965</v>
      </c>
      <c r="F3465" s="143" t="s">
        <v>71</v>
      </c>
      <c r="G3465" s="143" t="s">
        <v>11062</v>
      </c>
    </row>
    <row r="3466" spans="1:7" x14ac:dyDescent="0.25">
      <c r="A3466" s="141">
        <v>3465</v>
      </c>
      <c r="B3466" s="143" t="s">
        <v>8515</v>
      </c>
      <c r="C3466" s="143" t="s">
        <v>8516</v>
      </c>
      <c r="D3466" s="143" t="s">
        <v>103</v>
      </c>
      <c r="E3466" s="143" t="s">
        <v>884</v>
      </c>
      <c r="F3466" s="143" t="s">
        <v>71</v>
      </c>
      <c r="G3466" s="143" t="s">
        <v>11062</v>
      </c>
    </row>
    <row r="3467" spans="1:7" x14ac:dyDescent="0.25">
      <c r="A3467" s="141">
        <v>3466</v>
      </c>
      <c r="B3467" s="143" t="s">
        <v>12901</v>
      </c>
      <c r="C3467" s="143" t="s">
        <v>3219</v>
      </c>
      <c r="D3467" s="143" t="s">
        <v>69</v>
      </c>
      <c r="E3467" s="143" t="s">
        <v>824</v>
      </c>
      <c r="F3467" s="143" t="s">
        <v>3113</v>
      </c>
      <c r="G3467" s="143" t="s">
        <v>5875</v>
      </c>
    </row>
    <row r="3468" spans="1:7" x14ac:dyDescent="0.25">
      <c r="A3468" s="141">
        <v>3467</v>
      </c>
      <c r="B3468" s="143" t="s">
        <v>8517</v>
      </c>
      <c r="C3468" s="143" t="s">
        <v>8518</v>
      </c>
      <c r="D3468" s="143" t="s">
        <v>69</v>
      </c>
      <c r="E3468" s="143" t="s">
        <v>477</v>
      </c>
      <c r="F3468" s="143" t="s">
        <v>71</v>
      </c>
      <c r="G3468" s="143" t="s">
        <v>11062</v>
      </c>
    </row>
    <row r="3469" spans="1:7" x14ac:dyDescent="0.25">
      <c r="A3469" s="141">
        <v>3468</v>
      </c>
      <c r="B3469" s="143" t="s">
        <v>8519</v>
      </c>
      <c r="C3469" s="143" t="s">
        <v>8520</v>
      </c>
      <c r="D3469" s="143" t="s">
        <v>103</v>
      </c>
      <c r="E3469" s="143" t="s">
        <v>662</v>
      </c>
      <c r="F3469" s="143" t="s">
        <v>71</v>
      </c>
      <c r="G3469" s="143" t="s">
        <v>11062</v>
      </c>
    </row>
    <row r="3470" spans="1:7" x14ac:dyDescent="0.25">
      <c r="A3470" s="141">
        <v>3469</v>
      </c>
      <c r="B3470" s="143" t="s">
        <v>3220</v>
      </c>
      <c r="C3470" s="143" t="s">
        <v>3221</v>
      </c>
      <c r="D3470" s="143" t="s">
        <v>91</v>
      </c>
      <c r="E3470" s="143" t="s">
        <v>139</v>
      </c>
      <c r="F3470" s="143" t="s">
        <v>71</v>
      </c>
      <c r="G3470" s="143" t="s">
        <v>5875</v>
      </c>
    </row>
    <row r="3471" spans="1:7" x14ac:dyDescent="0.25">
      <c r="A3471" s="141">
        <v>3470</v>
      </c>
      <c r="B3471" s="143" t="s">
        <v>8521</v>
      </c>
      <c r="C3471" s="143" t="s">
        <v>8522</v>
      </c>
      <c r="D3471" s="143" t="s">
        <v>78</v>
      </c>
      <c r="E3471" s="143" t="s">
        <v>151</v>
      </c>
      <c r="F3471" s="143" t="s">
        <v>71</v>
      </c>
      <c r="G3471" s="143" t="s">
        <v>11062</v>
      </c>
    </row>
    <row r="3472" spans="1:7" x14ac:dyDescent="0.25">
      <c r="A3472" s="141">
        <v>3471</v>
      </c>
      <c r="B3472" s="143" t="s">
        <v>3222</v>
      </c>
      <c r="C3472" s="143" t="s">
        <v>3223</v>
      </c>
      <c r="D3472" s="143" t="s">
        <v>95</v>
      </c>
      <c r="E3472" s="143" t="s">
        <v>387</v>
      </c>
      <c r="F3472" s="143" t="s">
        <v>457</v>
      </c>
      <c r="G3472" s="143" t="s">
        <v>5875</v>
      </c>
    </row>
    <row r="3473" spans="1:7" x14ac:dyDescent="0.25">
      <c r="A3473" s="141">
        <v>3472</v>
      </c>
      <c r="B3473" s="143" t="s">
        <v>11502</v>
      </c>
      <c r="C3473" s="143" t="s">
        <v>11503</v>
      </c>
      <c r="D3473" s="143" t="s">
        <v>119</v>
      </c>
      <c r="E3473" s="143" t="s">
        <v>2557</v>
      </c>
      <c r="F3473" s="143" t="s">
        <v>142</v>
      </c>
      <c r="G3473" s="143" t="s">
        <v>11955</v>
      </c>
    </row>
    <row r="3474" spans="1:7" x14ac:dyDescent="0.25">
      <c r="A3474" s="141">
        <v>3473</v>
      </c>
      <c r="B3474" s="143" t="s">
        <v>12902</v>
      </c>
      <c r="C3474" s="143" t="s">
        <v>12903</v>
      </c>
      <c r="D3474" s="143" t="s">
        <v>78</v>
      </c>
      <c r="E3474" s="143" t="s">
        <v>1491</v>
      </c>
      <c r="F3474" s="143" t="s">
        <v>142</v>
      </c>
      <c r="G3474" s="143" t="s">
        <v>11062</v>
      </c>
    </row>
    <row r="3475" spans="1:7" x14ac:dyDescent="0.25">
      <c r="A3475" s="141">
        <v>3474</v>
      </c>
      <c r="B3475" s="143" t="s">
        <v>3224</v>
      </c>
      <c r="C3475" s="143" t="s">
        <v>3225</v>
      </c>
      <c r="D3475" s="143" t="s">
        <v>119</v>
      </c>
      <c r="E3475" s="143" t="s">
        <v>869</v>
      </c>
      <c r="F3475" s="143" t="s">
        <v>71</v>
      </c>
      <c r="G3475" s="143" t="s">
        <v>5875</v>
      </c>
    </row>
    <row r="3476" spans="1:7" x14ac:dyDescent="0.25">
      <c r="A3476" s="141">
        <v>3475</v>
      </c>
      <c r="B3476" s="143" t="s">
        <v>8523</v>
      </c>
      <c r="C3476" s="143" t="s">
        <v>8524</v>
      </c>
      <c r="D3476" s="143" t="s">
        <v>69</v>
      </c>
      <c r="E3476" s="143" t="s">
        <v>321</v>
      </c>
      <c r="F3476" s="143" t="s">
        <v>71</v>
      </c>
      <c r="G3476" s="143" t="s">
        <v>11062</v>
      </c>
    </row>
    <row r="3477" spans="1:7" x14ac:dyDescent="0.25">
      <c r="A3477" s="141">
        <v>3476</v>
      </c>
      <c r="B3477" s="143" t="s">
        <v>12904</v>
      </c>
      <c r="C3477" s="143" t="s">
        <v>12905</v>
      </c>
      <c r="D3477" s="143" t="s">
        <v>91</v>
      </c>
      <c r="E3477" s="143" t="s">
        <v>308</v>
      </c>
      <c r="F3477" s="143" t="s">
        <v>71</v>
      </c>
      <c r="G3477" s="143" t="s">
        <v>5875</v>
      </c>
    </row>
    <row r="3478" spans="1:7" x14ac:dyDescent="0.25">
      <c r="A3478" s="141">
        <v>3477</v>
      </c>
      <c r="B3478" s="143" t="s">
        <v>3226</v>
      </c>
      <c r="C3478" s="143" t="s">
        <v>3227</v>
      </c>
      <c r="D3478" s="143" t="s">
        <v>74</v>
      </c>
      <c r="E3478" s="143" t="s">
        <v>390</v>
      </c>
      <c r="F3478" s="143" t="s">
        <v>71</v>
      </c>
      <c r="G3478" s="143" t="s">
        <v>5875</v>
      </c>
    </row>
    <row r="3479" spans="1:7" x14ac:dyDescent="0.25">
      <c r="A3479" s="141">
        <v>3478</v>
      </c>
      <c r="B3479" s="143" t="s">
        <v>3228</v>
      </c>
      <c r="C3479" s="143" t="s">
        <v>3229</v>
      </c>
      <c r="D3479" s="143" t="s">
        <v>74</v>
      </c>
      <c r="E3479" s="143" t="s">
        <v>551</v>
      </c>
      <c r="F3479" s="143" t="s">
        <v>71</v>
      </c>
      <c r="G3479" s="143" t="s">
        <v>5875</v>
      </c>
    </row>
    <row r="3480" spans="1:7" x14ac:dyDescent="0.25">
      <c r="A3480" s="141">
        <v>3479</v>
      </c>
      <c r="B3480" s="143" t="s">
        <v>3230</v>
      </c>
      <c r="C3480" s="143" t="s">
        <v>3231</v>
      </c>
      <c r="D3480" s="143" t="s">
        <v>91</v>
      </c>
      <c r="E3480" s="143" t="s">
        <v>181</v>
      </c>
      <c r="F3480" s="143" t="s">
        <v>71</v>
      </c>
      <c r="G3480" s="143" t="s">
        <v>5875</v>
      </c>
    </row>
    <row r="3481" spans="1:7" x14ac:dyDescent="0.25">
      <c r="A3481" s="141">
        <v>3480</v>
      </c>
      <c r="B3481" s="143" t="s">
        <v>3232</v>
      </c>
      <c r="C3481" s="143" t="s">
        <v>3233</v>
      </c>
      <c r="D3481" s="143" t="s">
        <v>91</v>
      </c>
      <c r="E3481" s="143" t="s">
        <v>181</v>
      </c>
      <c r="F3481" s="143" t="s">
        <v>71</v>
      </c>
      <c r="G3481" s="143" t="s">
        <v>5875</v>
      </c>
    </row>
    <row r="3482" spans="1:7" x14ac:dyDescent="0.25">
      <c r="A3482" s="141">
        <v>3481</v>
      </c>
      <c r="B3482" s="143" t="s">
        <v>12906</v>
      </c>
      <c r="C3482" s="143" t="s">
        <v>12907</v>
      </c>
      <c r="D3482" s="143" t="s">
        <v>74</v>
      </c>
      <c r="E3482" s="143" t="s">
        <v>145</v>
      </c>
      <c r="F3482" s="143" t="s">
        <v>88</v>
      </c>
      <c r="G3482" s="143" t="s">
        <v>11955</v>
      </c>
    </row>
    <row r="3483" spans="1:7" x14ac:dyDescent="0.25">
      <c r="A3483" s="141">
        <v>3482</v>
      </c>
      <c r="B3483" s="143" t="s">
        <v>3234</v>
      </c>
      <c r="C3483" s="143" t="s">
        <v>3235</v>
      </c>
      <c r="D3483" s="143" t="s">
        <v>91</v>
      </c>
      <c r="E3483" s="143" t="s">
        <v>227</v>
      </c>
      <c r="F3483" s="143" t="s">
        <v>71</v>
      </c>
      <c r="G3483" s="143" t="s">
        <v>5875</v>
      </c>
    </row>
    <row r="3484" spans="1:7" x14ac:dyDescent="0.25">
      <c r="A3484" s="141">
        <v>3483</v>
      </c>
      <c r="B3484" s="143" t="s">
        <v>3236</v>
      </c>
      <c r="C3484" s="143" t="s">
        <v>3237</v>
      </c>
      <c r="D3484" s="143" t="s">
        <v>91</v>
      </c>
      <c r="E3484" s="143" t="s">
        <v>227</v>
      </c>
      <c r="F3484" s="143" t="s">
        <v>71</v>
      </c>
      <c r="G3484" s="143" t="s">
        <v>5875</v>
      </c>
    </row>
    <row r="3485" spans="1:7" x14ac:dyDescent="0.25">
      <c r="A3485" s="141">
        <v>3484</v>
      </c>
      <c r="B3485" s="143" t="s">
        <v>3238</v>
      </c>
      <c r="C3485" s="143" t="s">
        <v>3239</v>
      </c>
      <c r="D3485" s="143" t="s">
        <v>69</v>
      </c>
      <c r="E3485" s="143" t="s">
        <v>402</v>
      </c>
      <c r="F3485" s="143" t="s">
        <v>457</v>
      </c>
      <c r="G3485" s="143" t="s">
        <v>5875</v>
      </c>
    </row>
    <row r="3486" spans="1:7" x14ac:dyDescent="0.25">
      <c r="A3486" s="141">
        <v>3485</v>
      </c>
      <c r="B3486" s="143" t="s">
        <v>26</v>
      </c>
      <c r="C3486" s="143" t="s">
        <v>3240</v>
      </c>
      <c r="D3486" s="143" t="s">
        <v>91</v>
      </c>
      <c r="E3486" s="143" t="s">
        <v>135</v>
      </c>
      <c r="F3486" s="143" t="s">
        <v>71</v>
      </c>
      <c r="G3486" s="143" t="s">
        <v>5875</v>
      </c>
    </row>
    <row r="3487" spans="1:7" x14ac:dyDescent="0.25">
      <c r="A3487" s="141">
        <v>3486</v>
      </c>
      <c r="B3487" s="143" t="s">
        <v>3241</v>
      </c>
      <c r="C3487" s="143" t="s">
        <v>3242</v>
      </c>
      <c r="D3487" s="143" t="s">
        <v>91</v>
      </c>
      <c r="E3487" s="143" t="s">
        <v>265</v>
      </c>
      <c r="F3487" s="143" t="s">
        <v>71</v>
      </c>
      <c r="G3487" s="143" t="s">
        <v>5875</v>
      </c>
    </row>
    <row r="3488" spans="1:7" x14ac:dyDescent="0.25">
      <c r="A3488" s="141">
        <v>3487</v>
      </c>
      <c r="B3488" s="143" t="s">
        <v>8525</v>
      </c>
      <c r="C3488" s="143" t="s">
        <v>8526</v>
      </c>
      <c r="D3488" s="143" t="s">
        <v>91</v>
      </c>
      <c r="E3488" s="143" t="s">
        <v>212</v>
      </c>
      <c r="F3488" s="143" t="s">
        <v>71</v>
      </c>
      <c r="G3488" s="143" t="s">
        <v>11062</v>
      </c>
    </row>
    <row r="3489" spans="1:7" x14ac:dyDescent="0.25">
      <c r="A3489" s="141">
        <v>3488</v>
      </c>
      <c r="B3489" s="143" t="s">
        <v>8527</v>
      </c>
      <c r="C3489" s="143" t="s">
        <v>8528</v>
      </c>
      <c r="D3489" s="143" t="s">
        <v>78</v>
      </c>
      <c r="E3489" s="143" t="s">
        <v>113</v>
      </c>
      <c r="F3489" s="143" t="s">
        <v>71</v>
      </c>
      <c r="G3489" s="143" t="s">
        <v>11062</v>
      </c>
    </row>
    <row r="3490" spans="1:7" x14ac:dyDescent="0.25">
      <c r="A3490" s="141">
        <v>3489</v>
      </c>
      <c r="B3490" s="143" t="s">
        <v>8529</v>
      </c>
      <c r="C3490" s="143" t="s">
        <v>8530</v>
      </c>
      <c r="D3490" s="143" t="s">
        <v>78</v>
      </c>
      <c r="E3490" s="143" t="s">
        <v>909</v>
      </c>
      <c r="F3490" s="143" t="s">
        <v>71</v>
      </c>
      <c r="G3490" s="143" t="s">
        <v>11062</v>
      </c>
    </row>
    <row r="3491" spans="1:7" x14ac:dyDescent="0.25">
      <c r="A3491" s="141">
        <v>3490</v>
      </c>
      <c r="B3491" s="143" t="s">
        <v>3243</v>
      </c>
      <c r="C3491" s="143" t="s">
        <v>3244</v>
      </c>
      <c r="D3491" s="143" t="s">
        <v>78</v>
      </c>
      <c r="E3491" s="143" t="s">
        <v>107</v>
      </c>
      <c r="F3491" s="143" t="s">
        <v>71</v>
      </c>
      <c r="G3491" s="143" t="s">
        <v>5875</v>
      </c>
    </row>
    <row r="3492" spans="1:7" x14ac:dyDescent="0.25">
      <c r="A3492" s="141">
        <v>3491</v>
      </c>
      <c r="B3492" s="143" t="s">
        <v>3245</v>
      </c>
      <c r="C3492" s="143" t="s">
        <v>3246</v>
      </c>
      <c r="D3492" s="143" t="s">
        <v>91</v>
      </c>
      <c r="E3492" s="143" t="s">
        <v>181</v>
      </c>
      <c r="F3492" s="143" t="s">
        <v>71</v>
      </c>
      <c r="G3492" s="143" t="s">
        <v>5875</v>
      </c>
    </row>
    <row r="3493" spans="1:7" x14ac:dyDescent="0.25">
      <c r="A3493" s="141">
        <v>3492</v>
      </c>
      <c r="B3493" s="143" t="s">
        <v>8531</v>
      </c>
      <c r="C3493" s="143" t="s">
        <v>8532</v>
      </c>
      <c r="D3493" s="143" t="s">
        <v>119</v>
      </c>
      <c r="E3493" s="143" t="s">
        <v>1245</v>
      </c>
      <c r="F3493" s="143" t="s">
        <v>71</v>
      </c>
      <c r="G3493" s="143" t="s">
        <v>11062</v>
      </c>
    </row>
    <row r="3494" spans="1:7" x14ac:dyDescent="0.25">
      <c r="A3494" s="141">
        <v>3493</v>
      </c>
      <c r="B3494" s="143" t="s">
        <v>8533</v>
      </c>
      <c r="C3494" s="143" t="s">
        <v>8534</v>
      </c>
      <c r="D3494" s="143" t="s">
        <v>78</v>
      </c>
      <c r="E3494" s="143" t="s">
        <v>998</v>
      </c>
      <c r="F3494" s="143" t="s">
        <v>71</v>
      </c>
      <c r="G3494" s="143" t="s">
        <v>11062</v>
      </c>
    </row>
    <row r="3495" spans="1:7" x14ac:dyDescent="0.25">
      <c r="A3495" s="141">
        <v>3494</v>
      </c>
      <c r="B3495" s="143" t="s">
        <v>8535</v>
      </c>
      <c r="C3495" s="143" t="s">
        <v>12908</v>
      </c>
      <c r="D3495" s="143" t="s">
        <v>103</v>
      </c>
      <c r="E3495" s="143" t="s">
        <v>1538</v>
      </c>
      <c r="F3495" s="143" t="s">
        <v>71</v>
      </c>
      <c r="G3495" s="143" t="s">
        <v>11062</v>
      </c>
    </row>
    <row r="3496" spans="1:7" x14ac:dyDescent="0.25">
      <c r="A3496" s="141">
        <v>3495</v>
      </c>
      <c r="B3496" s="143" t="s">
        <v>11504</v>
      </c>
      <c r="C3496" s="143" t="s">
        <v>12909</v>
      </c>
      <c r="D3496" s="143" t="s">
        <v>91</v>
      </c>
      <c r="E3496" s="143" t="s">
        <v>393</v>
      </c>
      <c r="F3496" s="143" t="s">
        <v>71</v>
      </c>
      <c r="G3496" s="143" t="s">
        <v>11955</v>
      </c>
    </row>
    <row r="3497" spans="1:7" x14ac:dyDescent="0.25">
      <c r="A3497" s="141">
        <v>3496</v>
      </c>
      <c r="B3497" s="143" t="s">
        <v>8536</v>
      </c>
      <c r="C3497" s="143" t="s">
        <v>8537</v>
      </c>
      <c r="D3497" s="143" t="s">
        <v>91</v>
      </c>
      <c r="E3497" s="143" t="s">
        <v>1035</v>
      </c>
      <c r="F3497" s="143" t="s">
        <v>71</v>
      </c>
      <c r="G3497" s="143" t="s">
        <v>11062</v>
      </c>
    </row>
    <row r="3498" spans="1:7" x14ac:dyDescent="0.25">
      <c r="A3498" s="141">
        <v>3497</v>
      </c>
      <c r="B3498" s="143" t="s">
        <v>12910</v>
      </c>
      <c r="C3498" s="143" t="s">
        <v>12911</v>
      </c>
      <c r="D3498" s="143" t="s">
        <v>91</v>
      </c>
      <c r="E3498" s="143" t="s">
        <v>181</v>
      </c>
      <c r="F3498" s="143" t="s">
        <v>71</v>
      </c>
      <c r="G3498" s="143" t="s">
        <v>5875</v>
      </c>
    </row>
    <row r="3499" spans="1:7" x14ac:dyDescent="0.25">
      <c r="A3499" s="141">
        <v>3498</v>
      </c>
      <c r="B3499" s="143" t="s">
        <v>8538</v>
      </c>
      <c r="C3499" s="143" t="s">
        <v>8539</v>
      </c>
      <c r="D3499" s="143" t="s">
        <v>69</v>
      </c>
      <c r="E3499" s="143" t="s">
        <v>1303</v>
      </c>
      <c r="F3499" s="143" t="s">
        <v>71</v>
      </c>
      <c r="G3499" s="143" t="s">
        <v>11062</v>
      </c>
    </row>
    <row r="3500" spans="1:7" x14ac:dyDescent="0.25">
      <c r="A3500" s="141">
        <v>3499</v>
      </c>
      <c r="B3500" s="143" t="s">
        <v>8540</v>
      </c>
      <c r="C3500" s="143" t="s">
        <v>8541</v>
      </c>
      <c r="D3500" s="143" t="s">
        <v>78</v>
      </c>
      <c r="E3500" s="143" t="s">
        <v>284</v>
      </c>
      <c r="F3500" s="143" t="s">
        <v>71</v>
      </c>
      <c r="G3500" s="143" t="s">
        <v>11062</v>
      </c>
    </row>
    <row r="3501" spans="1:7" x14ac:dyDescent="0.25">
      <c r="A3501" s="141">
        <v>3500</v>
      </c>
      <c r="B3501" s="143" t="s">
        <v>8542</v>
      </c>
      <c r="C3501" s="143" t="s">
        <v>8543</v>
      </c>
      <c r="D3501" s="143" t="s">
        <v>95</v>
      </c>
      <c r="E3501" s="143" t="s">
        <v>1656</v>
      </c>
      <c r="F3501" s="143" t="s">
        <v>71</v>
      </c>
      <c r="G3501" s="143" t="s">
        <v>11062</v>
      </c>
    </row>
    <row r="3502" spans="1:7" x14ac:dyDescent="0.25">
      <c r="A3502" s="141">
        <v>3501</v>
      </c>
      <c r="B3502" s="143" t="s">
        <v>3247</v>
      </c>
      <c r="C3502" s="143" t="s">
        <v>3248</v>
      </c>
      <c r="D3502" s="143" t="s">
        <v>91</v>
      </c>
      <c r="E3502" s="143" t="s">
        <v>92</v>
      </c>
      <c r="F3502" s="143" t="s">
        <v>71</v>
      </c>
      <c r="G3502" s="143" t="s">
        <v>5875</v>
      </c>
    </row>
    <row r="3503" spans="1:7" x14ac:dyDescent="0.25">
      <c r="A3503" s="141">
        <v>3502</v>
      </c>
      <c r="B3503" s="143" t="s">
        <v>11505</v>
      </c>
      <c r="C3503" s="143" t="s">
        <v>11506</v>
      </c>
      <c r="D3503" s="143" t="s">
        <v>69</v>
      </c>
      <c r="E3503" s="143" t="s">
        <v>70</v>
      </c>
      <c r="F3503" s="143" t="s">
        <v>71</v>
      </c>
      <c r="G3503" s="143" t="s">
        <v>11955</v>
      </c>
    </row>
    <row r="3504" spans="1:7" x14ac:dyDescent="0.25">
      <c r="A3504" s="141">
        <v>3503</v>
      </c>
      <c r="B3504" s="143" t="s">
        <v>8544</v>
      </c>
      <c r="C3504" s="143" t="s">
        <v>8545</v>
      </c>
      <c r="D3504" s="143" t="s">
        <v>91</v>
      </c>
      <c r="E3504" s="143" t="s">
        <v>979</v>
      </c>
      <c r="F3504" s="143" t="s">
        <v>71</v>
      </c>
      <c r="G3504" s="143" t="s">
        <v>11062</v>
      </c>
    </row>
    <row r="3505" spans="1:7" x14ac:dyDescent="0.25">
      <c r="A3505" s="141">
        <v>3504</v>
      </c>
      <c r="B3505" s="143" t="s">
        <v>8546</v>
      </c>
      <c r="C3505" s="143" t="s">
        <v>8547</v>
      </c>
      <c r="D3505" s="143" t="s">
        <v>91</v>
      </c>
      <c r="E3505" s="143" t="s">
        <v>1035</v>
      </c>
      <c r="F3505" s="143" t="s">
        <v>71</v>
      </c>
      <c r="G3505" s="143" t="s">
        <v>11062</v>
      </c>
    </row>
    <row r="3506" spans="1:7" x14ac:dyDescent="0.25">
      <c r="A3506" s="141">
        <v>3505</v>
      </c>
      <c r="B3506" s="143" t="s">
        <v>3249</v>
      </c>
      <c r="C3506" s="143" t="s">
        <v>3250</v>
      </c>
      <c r="D3506" s="143" t="s">
        <v>91</v>
      </c>
      <c r="E3506" s="143" t="s">
        <v>139</v>
      </c>
      <c r="F3506" s="143" t="s">
        <v>71</v>
      </c>
      <c r="G3506" s="143" t="s">
        <v>5875</v>
      </c>
    </row>
    <row r="3507" spans="1:7" x14ac:dyDescent="0.25">
      <c r="A3507" s="141">
        <v>3506</v>
      </c>
      <c r="B3507" s="143" t="s">
        <v>8548</v>
      </c>
      <c r="C3507" s="143" t="s">
        <v>8549</v>
      </c>
      <c r="D3507" s="143" t="s">
        <v>103</v>
      </c>
      <c r="E3507" s="143" t="s">
        <v>294</v>
      </c>
      <c r="F3507" s="143" t="s">
        <v>88</v>
      </c>
      <c r="G3507" s="143" t="s">
        <v>11062</v>
      </c>
    </row>
    <row r="3508" spans="1:7" x14ac:dyDescent="0.25">
      <c r="A3508" s="141">
        <v>3507</v>
      </c>
      <c r="B3508" s="143" t="s">
        <v>12912</v>
      </c>
      <c r="C3508" s="143" t="s">
        <v>12913</v>
      </c>
      <c r="D3508" s="143" t="s">
        <v>91</v>
      </c>
      <c r="E3508" s="143" t="s">
        <v>181</v>
      </c>
      <c r="F3508" s="143" t="s">
        <v>71</v>
      </c>
      <c r="G3508" s="143" t="s">
        <v>5875</v>
      </c>
    </row>
    <row r="3509" spans="1:7" x14ac:dyDescent="0.25">
      <c r="A3509" s="141">
        <v>3508</v>
      </c>
      <c r="B3509" s="143" t="s">
        <v>12914</v>
      </c>
      <c r="C3509" s="143" t="s">
        <v>12915</v>
      </c>
      <c r="D3509" s="143" t="s">
        <v>91</v>
      </c>
      <c r="E3509" s="143" t="s">
        <v>181</v>
      </c>
      <c r="F3509" s="143" t="s">
        <v>71</v>
      </c>
      <c r="G3509" s="143" t="s">
        <v>5875</v>
      </c>
    </row>
    <row r="3510" spans="1:7" x14ac:dyDescent="0.25">
      <c r="A3510" s="141">
        <v>3509</v>
      </c>
      <c r="B3510" s="143" t="s">
        <v>8550</v>
      </c>
      <c r="C3510" s="143" t="s">
        <v>8551</v>
      </c>
      <c r="D3510" s="143" t="s">
        <v>78</v>
      </c>
      <c r="E3510" s="143" t="s">
        <v>848</v>
      </c>
      <c r="F3510" s="143" t="s">
        <v>71</v>
      </c>
      <c r="G3510" s="143" t="s">
        <v>11062</v>
      </c>
    </row>
    <row r="3511" spans="1:7" x14ac:dyDescent="0.25">
      <c r="A3511" s="141">
        <v>3510</v>
      </c>
      <c r="B3511" s="143" t="s">
        <v>12916</v>
      </c>
      <c r="C3511" s="143" t="s">
        <v>12917</v>
      </c>
      <c r="D3511" s="143" t="s">
        <v>103</v>
      </c>
      <c r="E3511" s="143" t="s">
        <v>745</v>
      </c>
      <c r="F3511" s="143" t="s">
        <v>71</v>
      </c>
      <c r="G3511" s="143" t="s">
        <v>11955</v>
      </c>
    </row>
    <row r="3512" spans="1:7" x14ac:dyDescent="0.25">
      <c r="A3512" s="141">
        <v>3511</v>
      </c>
      <c r="B3512" s="143" t="s">
        <v>8552</v>
      </c>
      <c r="C3512" s="143" t="s">
        <v>12918</v>
      </c>
      <c r="D3512" s="143" t="s">
        <v>78</v>
      </c>
      <c r="E3512" s="143" t="s">
        <v>1491</v>
      </c>
      <c r="F3512" s="143" t="s">
        <v>71</v>
      </c>
      <c r="G3512" s="143" t="s">
        <v>11062</v>
      </c>
    </row>
    <row r="3513" spans="1:7" x14ac:dyDescent="0.25">
      <c r="A3513" s="141">
        <v>3512</v>
      </c>
      <c r="B3513" s="143" t="s">
        <v>8553</v>
      </c>
      <c r="C3513" s="143" t="s">
        <v>8554</v>
      </c>
      <c r="D3513" s="143" t="s">
        <v>119</v>
      </c>
      <c r="E3513" s="143" t="s">
        <v>8289</v>
      </c>
      <c r="F3513" s="143" t="s">
        <v>71</v>
      </c>
      <c r="G3513" s="143" t="s">
        <v>11062</v>
      </c>
    </row>
    <row r="3514" spans="1:7" x14ac:dyDescent="0.25">
      <c r="A3514" s="141">
        <v>3513</v>
      </c>
      <c r="B3514" s="143" t="s">
        <v>3251</v>
      </c>
      <c r="C3514" s="143" t="s">
        <v>3252</v>
      </c>
      <c r="D3514" s="143" t="s">
        <v>78</v>
      </c>
      <c r="E3514" s="143" t="s">
        <v>347</v>
      </c>
      <c r="F3514" s="143" t="s">
        <v>71</v>
      </c>
      <c r="G3514" s="143" t="s">
        <v>5875</v>
      </c>
    </row>
    <row r="3515" spans="1:7" x14ac:dyDescent="0.25">
      <c r="A3515" s="141">
        <v>3514</v>
      </c>
      <c r="B3515" s="143" t="s">
        <v>11507</v>
      </c>
      <c r="C3515" s="143" t="s">
        <v>11508</v>
      </c>
      <c r="D3515" s="143" t="s">
        <v>119</v>
      </c>
      <c r="E3515" s="143" t="s">
        <v>239</v>
      </c>
      <c r="F3515" s="143" t="s">
        <v>71</v>
      </c>
      <c r="G3515" s="143" t="s">
        <v>11955</v>
      </c>
    </row>
    <row r="3516" spans="1:7" x14ac:dyDescent="0.25">
      <c r="A3516" s="141">
        <v>3515</v>
      </c>
      <c r="B3516" s="143" t="s">
        <v>3253</v>
      </c>
      <c r="C3516" s="143" t="s">
        <v>3254</v>
      </c>
      <c r="D3516" s="143" t="s">
        <v>91</v>
      </c>
      <c r="E3516" s="143" t="s">
        <v>227</v>
      </c>
      <c r="F3516" s="143" t="s">
        <v>71</v>
      </c>
      <c r="G3516" s="143" t="s">
        <v>5875</v>
      </c>
    </row>
    <row r="3517" spans="1:7" x14ac:dyDescent="0.25">
      <c r="A3517" s="141">
        <v>3516</v>
      </c>
      <c r="B3517" s="143" t="s">
        <v>8555</v>
      </c>
      <c r="C3517" s="143" t="s">
        <v>8556</v>
      </c>
      <c r="D3517" s="143" t="s">
        <v>69</v>
      </c>
      <c r="E3517" s="143" t="s">
        <v>1141</v>
      </c>
      <c r="F3517" s="143" t="s">
        <v>71</v>
      </c>
      <c r="G3517" s="143" t="s">
        <v>11062</v>
      </c>
    </row>
    <row r="3518" spans="1:7" x14ac:dyDescent="0.25">
      <c r="A3518" s="141">
        <v>3517</v>
      </c>
      <c r="B3518" s="143" t="s">
        <v>8557</v>
      </c>
      <c r="C3518" s="143" t="s">
        <v>8558</v>
      </c>
      <c r="D3518" s="143" t="s">
        <v>69</v>
      </c>
      <c r="E3518" s="143" t="s">
        <v>70</v>
      </c>
      <c r="F3518" s="143" t="s">
        <v>71</v>
      </c>
      <c r="G3518" s="143" t="s">
        <v>11062</v>
      </c>
    </row>
    <row r="3519" spans="1:7" x14ac:dyDescent="0.25">
      <c r="A3519" s="141">
        <v>3518</v>
      </c>
      <c r="B3519" s="143" t="s">
        <v>8559</v>
      </c>
      <c r="C3519" s="143" t="s">
        <v>8560</v>
      </c>
      <c r="D3519" s="143" t="s">
        <v>103</v>
      </c>
      <c r="E3519" s="143" t="s">
        <v>745</v>
      </c>
      <c r="F3519" s="143" t="s">
        <v>71</v>
      </c>
      <c r="G3519" s="143" t="s">
        <v>11062</v>
      </c>
    </row>
    <row r="3520" spans="1:7" x14ac:dyDescent="0.25">
      <c r="A3520" s="141">
        <v>3519</v>
      </c>
      <c r="B3520" s="143" t="s">
        <v>3255</v>
      </c>
      <c r="C3520" s="143" t="s">
        <v>12919</v>
      </c>
      <c r="D3520" s="143" t="s">
        <v>91</v>
      </c>
      <c r="E3520" s="143" t="s">
        <v>181</v>
      </c>
      <c r="F3520" s="143" t="s">
        <v>71</v>
      </c>
      <c r="G3520" s="143" t="s">
        <v>5875</v>
      </c>
    </row>
    <row r="3521" spans="1:7" x14ac:dyDescent="0.25">
      <c r="A3521" s="141">
        <v>3520</v>
      </c>
      <c r="B3521" s="143" t="s">
        <v>3256</v>
      </c>
      <c r="C3521" s="143" t="s">
        <v>3257</v>
      </c>
      <c r="D3521" s="143" t="s">
        <v>91</v>
      </c>
      <c r="E3521" s="143" t="s">
        <v>393</v>
      </c>
      <c r="F3521" s="143" t="s">
        <v>71</v>
      </c>
      <c r="G3521" s="143" t="s">
        <v>5875</v>
      </c>
    </row>
    <row r="3522" spans="1:7" x14ac:dyDescent="0.25">
      <c r="A3522" s="141">
        <v>3521</v>
      </c>
      <c r="B3522" s="143" t="s">
        <v>3258</v>
      </c>
      <c r="C3522" s="143" t="s">
        <v>12920</v>
      </c>
      <c r="D3522" s="143" t="s">
        <v>69</v>
      </c>
      <c r="E3522" s="143" t="s">
        <v>168</v>
      </c>
      <c r="F3522" s="143" t="s">
        <v>142</v>
      </c>
      <c r="G3522" s="143" t="s">
        <v>5875</v>
      </c>
    </row>
    <row r="3523" spans="1:7" x14ac:dyDescent="0.25">
      <c r="A3523" s="141">
        <v>3522</v>
      </c>
      <c r="B3523" s="143" t="s">
        <v>3259</v>
      </c>
      <c r="C3523" s="143" t="s">
        <v>3260</v>
      </c>
      <c r="D3523" s="143" t="s">
        <v>74</v>
      </c>
      <c r="E3523" s="143" t="s">
        <v>304</v>
      </c>
      <c r="F3523" s="143" t="s">
        <v>71</v>
      </c>
      <c r="G3523" s="143" t="s">
        <v>5875</v>
      </c>
    </row>
    <row r="3524" spans="1:7" x14ac:dyDescent="0.25">
      <c r="A3524" s="141">
        <v>3523</v>
      </c>
      <c r="B3524" s="143" t="s">
        <v>3261</v>
      </c>
      <c r="C3524" s="143" t="s">
        <v>3262</v>
      </c>
      <c r="D3524" s="143" t="s">
        <v>78</v>
      </c>
      <c r="E3524" s="143" t="s">
        <v>413</v>
      </c>
      <c r="F3524" s="143" t="s">
        <v>71</v>
      </c>
      <c r="G3524" s="143" t="s">
        <v>5875</v>
      </c>
    </row>
    <row r="3525" spans="1:7" x14ac:dyDescent="0.25">
      <c r="A3525" s="141">
        <v>3524</v>
      </c>
      <c r="B3525" s="143" t="s">
        <v>8561</v>
      </c>
      <c r="C3525" s="143" t="s">
        <v>8562</v>
      </c>
      <c r="D3525" s="143" t="s">
        <v>95</v>
      </c>
      <c r="E3525" s="143" t="s">
        <v>3531</v>
      </c>
      <c r="F3525" s="143" t="s">
        <v>71</v>
      </c>
      <c r="G3525" s="143" t="s">
        <v>11062</v>
      </c>
    </row>
    <row r="3526" spans="1:7" x14ac:dyDescent="0.25">
      <c r="A3526" s="141">
        <v>3525</v>
      </c>
      <c r="B3526" s="143" t="s">
        <v>12921</v>
      </c>
      <c r="C3526" s="143" t="s">
        <v>12922</v>
      </c>
      <c r="D3526" s="143" t="s">
        <v>103</v>
      </c>
      <c r="E3526" s="143" t="s">
        <v>325</v>
      </c>
      <c r="F3526" s="143" t="s">
        <v>71</v>
      </c>
      <c r="G3526" s="143" t="s">
        <v>5875</v>
      </c>
    </row>
    <row r="3527" spans="1:7" x14ac:dyDescent="0.25">
      <c r="A3527" s="141">
        <v>3526</v>
      </c>
      <c r="B3527" s="143" t="s">
        <v>8563</v>
      </c>
      <c r="C3527" s="143" t="s">
        <v>8564</v>
      </c>
      <c r="D3527" s="143" t="s">
        <v>69</v>
      </c>
      <c r="E3527" s="143" t="s">
        <v>352</v>
      </c>
      <c r="F3527" s="143" t="s">
        <v>71</v>
      </c>
      <c r="G3527" s="143" t="s">
        <v>11062</v>
      </c>
    </row>
    <row r="3528" spans="1:7" x14ac:dyDescent="0.25">
      <c r="A3528" s="141">
        <v>3527</v>
      </c>
      <c r="B3528" s="143" t="s">
        <v>8565</v>
      </c>
      <c r="C3528" s="143" t="s">
        <v>8566</v>
      </c>
      <c r="D3528" s="143" t="s">
        <v>95</v>
      </c>
      <c r="E3528" s="143" t="s">
        <v>613</v>
      </c>
      <c r="F3528" s="143" t="s">
        <v>71</v>
      </c>
      <c r="G3528" s="143" t="s">
        <v>11062</v>
      </c>
    </row>
    <row r="3529" spans="1:7" x14ac:dyDescent="0.25">
      <c r="A3529" s="141">
        <v>3528</v>
      </c>
      <c r="B3529" s="143" t="s">
        <v>8567</v>
      </c>
      <c r="C3529" s="143" t="s">
        <v>8568</v>
      </c>
      <c r="D3529" s="143" t="s">
        <v>69</v>
      </c>
      <c r="E3529" s="143" t="s">
        <v>5915</v>
      </c>
      <c r="F3529" s="143" t="s">
        <v>71</v>
      </c>
      <c r="G3529" s="143" t="s">
        <v>11062</v>
      </c>
    </row>
    <row r="3530" spans="1:7" x14ac:dyDescent="0.25">
      <c r="A3530" s="141">
        <v>3529</v>
      </c>
      <c r="B3530" s="143" t="s">
        <v>3263</v>
      </c>
      <c r="C3530" s="143" t="s">
        <v>3264</v>
      </c>
      <c r="D3530" s="143" t="s">
        <v>78</v>
      </c>
      <c r="E3530" s="143" t="s">
        <v>252</v>
      </c>
      <c r="F3530" s="143" t="s">
        <v>71</v>
      </c>
      <c r="G3530" s="143" t="s">
        <v>5875</v>
      </c>
    </row>
    <row r="3531" spans="1:7" x14ac:dyDescent="0.25">
      <c r="A3531" s="141">
        <v>3530</v>
      </c>
      <c r="B3531" s="143" t="s">
        <v>50</v>
      </c>
      <c r="C3531" s="143" t="s">
        <v>3265</v>
      </c>
      <c r="D3531" s="143" t="s">
        <v>103</v>
      </c>
      <c r="E3531" s="143" t="s">
        <v>525</v>
      </c>
      <c r="F3531" s="143" t="s">
        <v>71</v>
      </c>
      <c r="G3531" s="143" t="s">
        <v>5875</v>
      </c>
    </row>
    <row r="3532" spans="1:7" x14ac:dyDescent="0.25">
      <c r="A3532" s="141">
        <v>3531</v>
      </c>
      <c r="B3532" s="143" t="s">
        <v>8569</v>
      </c>
      <c r="C3532" s="143" t="s">
        <v>8570</v>
      </c>
      <c r="D3532" s="143" t="s">
        <v>91</v>
      </c>
      <c r="E3532" s="143" t="s">
        <v>979</v>
      </c>
      <c r="F3532" s="143" t="s">
        <v>71</v>
      </c>
      <c r="G3532" s="143" t="s">
        <v>11062</v>
      </c>
    </row>
    <row r="3533" spans="1:7" x14ac:dyDescent="0.25">
      <c r="A3533" s="141">
        <v>3532</v>
      </c>
      <c r="B3533" s="143" t="s">
        <v>11509</v>
      </c>
      <c r="C3533" s="143" t="s">
        <v>11510</v>
      </c>
      <c r="D3533" s="143" t="s">
        <v>74</v>
      </c>
      <c r="E3533" s="143" t="s">
        <v>390</v>
      </c>
      <c r="F3533" s="143" t="s">
        <v>71</v>
      </c>
      <c r="G3533" s="143" t="s">
        <v>11955</v>
      </c>
    </row>
    <row r="3534" spans="1:7" x14ac:dyDescent="0.25">
      <c r="A3534" s="141">
        <v>3533</v>
      </c>
      <c r="B3534" s="143" t="s">
        <v>3266</v>
      </c>
      <c r="C3534" s="143" t="s">
        <v>3267</v>
      </c>
      <c r="D3534" s="143" t="s">
        <v>95</v>
      </c>
      <c r="E3534" s="143" t="s">
        <v>684</v>
      </c>
      <c r="F3534" s="143" t="s">
        <v>71</v>
      </c>
      <c r="G3534" s="143" t="s">
        <v>5875</v>
      </c>
    </row>
    <row r="3535" spans="1:7" x14ac:dyDescent="0.25">
      <c r="A3535" s="141">
        <v>3534</v>
      </c>
      <c r="B3535" s="143" t="s">
        <v>3268</v>
      </c>
      <c r="C3535" s="143" t="s">
        <v>3269</v>
      </c>
      <c r="D3535" s="143" t="s">
        <v>91</v>
      </c>
      <c r="E3535" s="143" t="s">
        <v>139</v>
      </c>
      <c r="F3535" s="143" t="s">
        <v>71</v>
      </c>
      <c r="G3535" s="143" t="s">
        <v>5875</v>
      </c>
    </row>
    <row r="3536" spans="1:7" x14ac:dyDescent="0.25">
      <c r="A3536" s="141">
        <v>3535</v>
      </c>
      <c r="B3536" s="143" t="s">
        <v>3270</v>
      </c>
      <c r="C3536" s="143" t="s">
        <v>3271</v>
      </c>
      <c r="D3536" s="143" t="s">
        <v>103</v>
      </c>
      <c r="E3536" s="143" t="s">
        <v>2489</v>
      </c>
      <c r="F3536" s="143" t="s">
        <v>71</v>
      </c>
      <c r="G3536" s="143" t="s">
        <v>5875</v>
      </c>
    </row>
    <row r="3537" spans="1:7" x14ac:dyDescent="0.25">
      <c r="A3537" s="141">
        <v>3536</v>
      </c>
      <c r="B3537" s="143" t="s">
        <v>3272</v>
      </c>
      <c r="C3537" s="143" t="s">
        <v>3273</v>
      </c>
      <c r="D3537" s="143" t="s">
        <v>91</v>
      </c>
      <c r="E3537" s="143" t="s">
        <v>191</v>
      </c>
      <c r="F3537" s="143" t="s">
        <v>142</v>
      </c>
      <c r="G3537" s="143" t="s">
        <v>5875</v>
      </c>
    </row>
    <row r="3538" spans="1:7" x14ac:dyDescent="0.25">
      <c r="A3538" s="141">
        <v>3537</v>
      </c>
      <c r="B3538" s="143" t="s">
        <v>3274</v>
      </c>
      <c r="C3538" s="143" t="s">
        <v>3275</v>
      </c>
      <c r="D3538" s="143" t="s">
        <v>78</v>
      </c>
      <c r="E3538" s="143" t="s">
        <v>79</v>
      </c>
      <c r="F3538" s="143" t="s">
        <v>295</v>
      </c>
      <c r="G3538" s="143" t="s">
        <v>5875</v>
      </c>
    </row>
    <row r="3539" spans="1:7" x14ac:dyDescent="0.25">
      <c r="A3539" s="141">
        <v>3538</v>
      </c>
      <c r="B3539" s="143" t="s">
        <v>3276</v>
      </c>
      <c r="C3539" s="143" t="s">
        <v>3277</v>
      </c>
      <c r="D3539" s="143" t="s">
        <v>69</v>
      </c>
      <c r="E3539" s="143" t="s">
        <v>1303</v>
      </c>
      <c r="F3539" s="143" t="s">
        <v>1022</v>
      </c>
      <c r="G3539" s="143" t="s">
        <v>5875</v>
      </c>
    </row>
    <row r="3540" spans="1:7" x14ac:dyDescent="0.25">
      <c r="A3540" s="141">
        <v>3539</v>
      </c>
      <c r="B3540" s="143" t="s">
        <v>8571</v>
      </c>
      <c r="C3540" s="143" t="s">
        <v>8572</v>
      </c>
      <c r="D3540" s="143" t="s">
        <v>95</v>
      </c>
      <c r="E3540" s="143" t="s">
        <v>96</v>
      </c>
      <c r="F3540" s="143" t="s">
        <v>71</v>
      </c>
      <c r="G3540" s="143" t="s">
        <v>11062</v>
      </c>
    </row>
    <row r="3541" spans="1:7" x14ac:dyDescent="0.25">
      <c r="A3541" s="141">
        <v>3540</v>
      </c>
      <c r="B3541" s="143" t="s">
        <v>3278</v>
      </c>
      <c r="C3541" s="143" t="s">
        <v>3279</v>
      </c>
      <c r="D3541" s="143" t="s">
        <v>188</v>
      </c>
      <c r="E3541" s="143" t="s">
        <v>234</v>
      </c>
      <c r="F3541" s="143" t="s">
        <v>71</v>
      </c>
      <c r="G3541" s="143" t="s">
        <v>5875</v>
      </c>
    </row>
    <row r="3542" spans="1:7" x14ac:dyDescent="0.25">
      <c r="A3542" s="141">
        <v>3541</v>
      </c>
      <c r="B3542" s="143" t="s">
        <v>8573</v>
      </c>
      <c r="C3542" s="143" t="s">
        <v>8574</v>
      </c>
      <c r="D3542" s="143" t="s">
        <v>74</v>
      </c>
      <c r="E3542" s="143" t="s">
        <v>87</v>
      </c>
      <c r="F3542" s="143" t="s">
        <v>71</v>
      </c>
      <c r="G3542" s="143" t="s">
        <v>11062</v>
      </c>
    </row>
    <row r="3543" spans="1:7" x14ac:dyDescent="0.25">
      <c r="A3543" s="141">
        <v>3542</v>
      </c>
      <c r="B3543" s="143" t="s">
        <v>3280</v>
      </c>
      <c r="C3543" s="143" t="s">
        <v>3281</v>
      </c>
      <c r="D3543" s="143" t="s">
        <v>78</v>
      </c>
      <c r="E3543" s="143" t="s">
        <v>1165</v>
      </c>
      <c r="F3543" s="143" t="s">
        <v>88</v>
      </c>
      <c r="G3543" s="143" t="s">
        <v>5875</v>
      </c>
    </row>
    <row r="3544" spans="1:7" x14ac:dyDescent="0.25">
      <c r="A3544" s="141">
        <v>3543</v>
      </c>
      <c r="B3544" s="143" t="s">
        <v>3282</v>
      </c>
      <c r="C3544" s="143" t="s">
        <v>12923</v>
      </c>
      <c r="D3544" s="143" t="s">
        <v>91</v>
      </c>
      <c r="E3544" s="143" t="s">
        <v>393</v>
      </c>
      <c r="F3544" s="143" t="s">
        <v>71</v>
      </c>
      <c r="G3544" s="143" t="s">
        <v>5875</v>
      </c>
    </row>
    <row r="3545" spans="1:7" x14ac:dyDescent="0.25">
      <c r="A3545" s="141">
        <v>3544</v>
      </c>
      <c r="B3545" s="143" t="s">
        <v>11511</v>
      </c>
      <c r="C3545" s="143" t="s">
        <v>11512</v>
      </c>
      <c r="D3545" s="143" t="s">
        <v>69</v>
      </c>
      <c r="E3545" s="143" t="s">
        <v>70</v>
      </c>
      <c r="F3545" s="143" t="s">
        <v>71</v>
      </c>
      <c r="G3545" s="143" t="s">
        <v>11955</v>
      </c>
    </row>
    <row r="3546" spans="1:7" x14ac:dyDescent="0.25">
      <c r="A3546" s="141">
        <v>3545</v>
      </c>
      <c r="B3546" s="143" t="s">
        <v>8575</v>
      </c>
      <c r="C3546" s="143" t="s">
        <v>8576</v>
      </c>
      <c r="D3546" s="143" t="s">
        <v>119</v>
      </c>
      <c r="E3546" s="143" t="s">
        <v>371</v>
      </c>
      <c r="F3546" s="143" t="s">
        <v>71</v>
      </c>
      <c r="G3546" s="143" t="s">
        <v>11062</v>
      </c>
    </row>
    <row r="3547" spans="1:7" x14ac:dyDescent="0.25">
      <c r="A3547" s="141">
        <v>3546</v>
      </c>
      <c r="B3547" s="143" t="s">
        <v>3283</v>
      </c>
      <c r="C3547" s="143" t="s">
        <v>3284</v>
      </c>
      <c r="D3547" s="143" t="s">
        <v>119</v>
      </c>
      <c r="E3547" s="143" t="s">
        <v>278</v>
      </c>
      <c r="F3547" s="143" t="s">
        <v>71</v>
      </c>
      <c r="G3547" s="143" t="s">
        <v>5875</v>
      </c>
    </row>
    <row r="3548" spans="1:7" x14ac:dyDescent="0.25">
      <c r="A3548" s="141">
        <v>3547</v>
      </c>
      <c r="B3548" s="143" t="s">
        <v>12924</v>
      </c>
      <c r="C3548" s="143" t="s">
        <v>12925</v>
      </c>
      <c r="D3548" s="143" t="s">
        <v>91</v>
      </c>
      <c r="E3548" s="143" t="s">
        <v>181</v>
      </c>
      <c r="F3548" s="143" t="s">
        <v>71</v>
      </c>
      <c r="G3548" s="143" t="s">
        <v>5875</v>
      </c>
    </row>
    <row r="3549" spans="1:7" x14ac:dyDescent="0.25">
      <c r="A3549" s="141">
        <v>3548</v>
      </c>
      <c r="B3549" s="143" t="s">
        <v>8577</v>
      </c>
      <c r="C3549" s="143" t="s">
        <v>8578</v>
      </c>
      <c r="D3549" s="143" t="s">
        <v>119</v>
      </c>
      <c r="E3549" s="143" t="s">
        <v>1057</v>
      </c>
      <c r="F3549" s="143" t="s">
        <v>71</v>
      </c>
      <c r="G3549" s="143" t="s">
        <v>11062</v>
      </c>
    </row>
    <row r="3550" spans="1:7" x14ac:dyDescent="0.25">
      <c r="A3550" s="141">
        <v>3549</v>
      </c>
      <c r="B3550" s="143" t="s">
        <v>3285</v>
      </c>
      <c r="C3550" s="143" t="s">
        <v>3286</v>
      </c>
      <c r="D3550" s="143" t="s">
        <v>91</v>
      </c>
      <c r="E3550" s="143" t="s">
        <v>262</v>
      </c>
      <c r="F3550" s="143" t="s">
        <v>71</v>
      </c>
      <c r="G3550" s="143" t="s">
        <v>5875</v>
      </c>
    </row>
    <row r="3551" spans="1:7" x14ac:dyDescent="0.25">
      <c r="A3551" s="141">
        <v>3550</v>
      </c>
      <c r="B3551" s="143" t="s">
        <v>11513</v>
      </c>
      <c r="C3551" s="143" t="s">
        <v>11514</v>
      </c>
      <c r="D3551" s="143" t="s">
        <v>91</v>
      </c>
      <c r="E3551" s="143" t="s">
        <v>308</v>
      </c>
      <c r="F3551" s="143" t="s">
        <v>71</v>
      </c>
      <c r="G3551" s="143" t="s">
        <v>11955</v>
      </c>
    </row>
    <row r="3552" spans="1:7" x14ac:dyDescent="0.25">
      <c r="A3552" s="141">
        <v>3551</v>
      </c>
      <c r="B3552" s="143" t="s">
        <v>8579</v>
      </c>
      <c r="C3552" s="143" t="s">
        <v>8580</v>
      </c>
      <c r="D3552" s="143" t="s">
        <v>119</v>
      </c>
      <c r="E3552" s="143" t="s">
        <v>371</v>
      </c>
      <c r="F3552" s="143" t="s">
        <v>71</v>
      </c>
      <c r="G3552" s="143" t="s">
        <v>11062</v>
      </c>
    </row>
    <row r="3553" spans="1:7" x14ac:dyDescent="0.25">
      <c r="A3553" s="141">
        <v>3552</v>
      </c>
      <c r="B3553" s="143" t="s">
        <v>3287</v>
      </c>
      <c r="C3553" s="143" t="s">
        <v>12926</v>
      </c>
      <c r="D3553" s="143" t="s">
        <v>103</v>
      </c>
      <c r="E3553" s="143" t="s">
        <v>3288</v>
      </c>
      <c r="F3553" s="143" t="s">
        <v>71</v>
      </c>
      <c r="G3553" s="143" t="s">
        <v>5875</v>
      </c>
    </row>
    <row r="3554" spans="1:7" x14ac:dyDescent="0.25">
      <c r="A3554" s="141">
        <v>3553</v>
      </c>
      <c r="B3554" s="143" t="s">
        <v>8581</v>
      </c>
      <c r="C3554" s="143" t="s">
        <v>8582</v>
      </c>
      <c r="D3554" s="143" t="s">
        <v>78</v>
      </c>
      <c r="E3554" s="143" t="s">
        <v>113</v>
      </c>
      <c r="F3554" s="143" t="s">
        <v>71</v>
      </c>
      <c r="G3554" s="143" t="s">
        <v>11062</v>
      </c>
    </row>
    <row r="3555" spans="1:7" x14ac:dyDescent="0.25">
      <c r="A3555" s="141">
        <v>3554</v>
      </c>
      <c r="B3555" s="143" t="s">
        <v>8583</v>
      </c>
      <c r="C3555" s="143" t="s">
        <v>8584</v>
      </c>
      <c r="D3555" s="143" t="s">
        <v>78</v>
      </c>
      <c r="E3555" s="143" t="s">
        <v>796</v>
      </c>
      <c r="F3555" s="143" t="s">
        <v>71</v>
      </c>
      <c r="G3555" s="143" t="s">
        <v>11062</v>
      </c>
    </row>
    <row r="3556" spans="1:7" x14ac:dyDescent="0.25">
      <c r="A3556" s="141">
        <v>3555</v>
      </c>
      <c r="B3556" s="143" t="s">
        <v>8585</v>
      </c>
      <c r="C3556" s="143" t="s">
        <v>8586</v>
      </c>
      <c r="D3556" s="143" t="s">
        <v>74</v>
      </c>
      <c r="E3556" s="143" t="s">
        <v>390</v>
      </c>
      <c r="F3556" s="143" t="s">
        <v>71</v>
      </c>
      <c r="G3556" s="143" t="s">
        <v>11062</v>
      </c>
    </row>
    <row r="3557" spans="1:7" x14ac:dyDescent="0.25">
      <c r="A3557" s="141">
        <v>3556</v>
      </c>
      <c r="B3557" s="143" t="s">
        <v>8587</v>
      </c>
      <c r="C3557" s="143" t="s">
        <v>8588</v>
      </c>
      <c r="D3557" s="143" t="s">
        <v>78</v>
      </c>
      <c r="E3557" s="143" t="s">
        <v>470</v>
      </c>
      <c r="F3557" s="143" t="s">
        <v>71</v>
      </c>
      <c r="G3557" s="143" t="s">
        <v>11062</v>
      </c>
    </row>
    <row r="3558" spans="1:7" x14ac:dyDescent="0.25">
      <c r="A3558" s="141">
        <v>3557</v>
      </c>
      <c r="B3558" s="143" t="s">
        <v>8589</v>
      </c>
      <c r="C3558" s="143" t="s">
        <v>8590</v>
      </c>
      <c r="D3558" s="143" t="s">
        <v>91</v>
      </c>
      <c r="E3558" s="143" t="s">
        <v>576</v>
      </c>
      <c r="F3558" s="143" t="s">
        <v>71</v>
      </c>
      <c r="G3558" s="143" t="s">
        <v>11062</v>
      </c>
    </row>
    <row r="3559" spans="1:7" x14ac:dyDescent="0.25">
      <c r="A3559" s="141">
        <v>3558</v>
      </c>
      <c r="B3559" s="143" t="s">
        <v>8591</v>
      </c>
      <c r="C3559" s="143" t="s">
        <v>8592</v>
      </c>
      <c r="D3559" s="143" t="s">
        <v>69</v>
      </c>
      <c r="E3559" s="143" t="s">
        <v>2344</v>
      </c>
      <c r="F3559" s="143" t="s">
        <v>71</v>
      </c>
      <c r="G3559" s="143" t="s">
        <v>11062</v>
      </c>
    </row>
    <row r="3560" spans="1:7" x14ac:dyDescent="0.25">
      <c r="A3560" s="141">
        <v>3559</v>
      </c>
      <c r="B3560" s="143" t="s">
        <v>12927</v>
      </c>
      <c r="C3560" s="143" t="s">
        <v>12928</v>
      </c>
      <c r="D3560" s="143" t="s">
        <v>91</v>
      </c>
      <c r="E3560" s="143" t="s">
        <v>181</v>
      </c>
      <c r="F3560" s="143" t="s">
        <v>71</v>
      </c>
      <c r="G3560" s="143" t="s">
        <v>5875</v>
      </c>
    </row>
    <row r="3561" spans="1:7" x14ac:dyDescent="0.25">
      <c r="A3561" s="141">
        <v>3560</v>
      </c>
      <c r="B3561" s="143" t="s">
        <v>13868</v>
      </c>
      <c r="C3561" s="143" t="s">
        <v>8593</v>
      </c>
      <c r="D3561" s="143" t="s">
        <v>78</v>
      </c>
      <c r="E3561" s="143" t="s">
        <v>470</v>
      </c>
      <c r="F3561" s="143" t="s">
        <v>71</v>
      </c>
      <c r="G3561" s="143" t="s">
        <v>11062</v>
      </c>
    </row>
    <row r="3562" spans="1:7" x14ac:dyDescent="0.25">
      <c r="A3562" s="141">
        <v>3561</v>
      </c>
      <c r="B3562" s="143" t="s">
        <v>8594</v>
      </c>
      <c r="C3562" s="143" t="s">
        <v>8595</v>
      </c>
      <c r="D3562" s="143" t="s">
        <v>74</v>
      </c>
      <c r="E3562" s="143" t="s">
        <v>2046</v>
      </c>
      <c r="F3562" s="143" t="s">
        <v>142</v>
      </c>
      <c r="G3562" s="143" t="s">
        <v>11062</v>
      </c>
    </row>
    <row r="3563" spans="1:7" x14ac:dyDescent="0.25">
      <c r="A3563" s="141">
        <v>3562</v>
      </c>
      <c r="B3563" s="143" t="s">
        <v>3289</v>
      </c>
      <c r="C3563" s="143" t="s">
        <v>3290</v>
      </c>
      <c r="D3563" s="143" t="s">
        <v>103</v>
      </c>
      <c r="E3563" s="143" t="s">
        <v>1231</v>
      </c>
      <c r="F3563" s="143" t="s">
        <v>71</v>
      </c>
      <c r="G3563" s="143" t="s">
        <v>5875</v>
      </c>
    </row>
    <row r="3564" spans="1:7" x14ac:dyDescent="0.25">
      <c r="A3564" s="141">
        <v>3563</v>
      </c>
      <c r="B3564" s="143" t="s">
        <v>8596</v>
      </c>
      <c r="C3564" s="143" t="s">
        <v>8597</v>
      </c>
      <c r="D3564" s="143" t="s">
        <v>91</v>
      </c>
      <c r="E3564" s="143" t="s">
        <v>955</v>
      </c>
      <c r="F3564" s="143" t="s">
        <v>71</v>
      </c>
      <c r="G3564" s="143" t="s">
        <v>11062</v>
      </c>
    </row>
    <row r="3565" spans="1:7" x14ac:dyDescent="0.25">
      <c r="A3565" s="141">
        <v>3564</v>
      </c>
      <c r="B3565" s="143" t="s">
        <v>8598</v>
      </c>
      <c r="C3565" s="143" t="s">
        <v>8599</v>
      </c>
      <c r="D3565" s="143" t="s">
        <v>78</v>
      </c>
      <c r="E3565" s="143" t="s">
        <v>2389</v>
      </c>
      <c r="F3565" s="143" t="s">
        <v>71</v>
      </c>
      <c r="G3565" s="143" t="s">
        <v>11062</v>
      </c>
    </row>
    <row r="3566" spans="1:7" x14ac:dyDescent="0.25">
      <c r="A3566" s="141">
        <v>3565</v>
      </c>
      <c r="B3566" s="143" t="s">
        <v>3291</v>
      </c>
      <c r="C3566" s="143" t="s">
        <v>12929</v>
      </c>
      <c r="D3566" s="143" t="s">
        <v>78</v>
      </c>
      <c r="E3566" s="143" t="s">
        <v>2504</v>
      </c>
      <c r="F3566" s="143" t="s">
        <v>71</v>
      </c>
      <c r="G3566" s="143" t="s">
        <v>5875</v>
      </c>
    </row>
    <row r="3567" spans="1:7" x14ac:dyDescent="0.25">
      <c r="A3567" s="141">
        <v>3566</v>
      </c>
      <c r="B3567" s="143" t="s">
        <v>12930</v>
      </c>
      <c r="C3567" s="143" t="s">
        <v>12931</v>
      </c>
      <c r="D3567" s="143" t="s">
        <v>74</v>
      </c>
      <c r="E3567" s="143" t="s">
        <v>145</v>
      </c>
      <c r="F3567" s="143" t="s">
        <v>71</v>
      </c>
      <c r="G3567" s="143" t="s">
        <v>11062</v>
      </c>
    </row>
    <row r="3568" spans="1:7" x14ac:dyDescent="0.25">
      <c r="A3568" s="141">
        <v>3567</v>
      </c>
      <c r="B3568" s="143" t="s">
        <v>3292</v>
      </c>
      <c r="C3568" s="143" t="s">
        <v>3293</v>
      </c>
      <c r="D3568" s="143" t="s">
        <v>95</v>
      </c>
      <c r="E3568" s="143" t="s">
        <v>281</v>
      </c>
      <c r="F3568" s="143" t="s">
        <v>71</v>
      </c>
      <c r="G3568" s="143" t="s">
        <v>5875</v>
      </c>
    </row>
    <row r="3569" spans="1:7" x14ac:dyDescent="0.25">
      <c r="A3569" s="141">
        <v>3568</v>
      </c>
      <c r="B3569" s="143" t="s">
        <v>8600</v>
      </c>
      <c r="C3569" s="143" t="s">
        <v>8601</v>
      </c>
      <c r="D3569" s="143" t="s">
        <v>78</v>
      </c>
      <c r="E3569" s="143" t="s">
        <v>113</v>
      </c>
      <c r="F3569" s="143" t="s">
        <v>71</v>
      </c>
      <c r="G3569" s="143" t="s">
        <v>11062</v>
      </c>
    </row>
    <row r="3570" spans="1:7" x14ac:dyDescent="0.25">
      <c r="A3570" s="141">
        <v>3569</v>
      </c>
      <c r="B3570" s="143" t="s">
        <v>8602</v>
      </c>
      <c r="C3570" s="143" t="s">
        <v>8603</v>
      </c>
      <c r="D3570" s="143" t="s">
        <v>69</v>
      </c>
      <c r="E3570" s="143" t="s">
        <v>3331</v>
      </c>
      <c r="F3570" s="143" t="s">
        <v>71</v>
      </c>
      <c r="G3570" s="143" t="s">
        <v>11062</v>
      </c>
    </row>
    <row r="3571" spans="1:7" x14ac:dyDescent="0.25">
      <c r="A3571" s="141">
        <v>3570</v>
      </c>
      <c r="B3571" s="143" t="s">
        <v>3294</v>
      </c>
      <c r="C3571" s="143" t="s">
        <v>3295</v>
      </c>
      <c r="D3571" s="143" t="s">
        <v>119</v>
      </c>
      <c r="E3571" s="143" t="s">
        <v>120</v>
      </c>
      <c r="F3571" s="143" t="s">
        <v>71</v>
      </c>
      <c r="G3571" s="143" t="s">
        <v>5875</v>
      </c>
    </row>
    <row r="3572" spans="1:7" x14ac:dyDescent="0.25">
      <c r="A3572" s="141">
        <v>3571</v>
      </c>
      <c r="B3572" s="143" t="s">
        <v>3296</v>
      </c>
      <c r="C3572" s="143" t="s">
        <v>3297</v>
      </c>
      <c r="D3572" s="143" t="s">
        <v>91</v>
      </c>
      <c r="E3572" s="143" t="s">
        <v>92</v>
      </c>
      <c r="F3572" s="143" t="s">
        <v>71</v>
      </c>
      <c r="G3572" s="143" t="s">
        <v>5875</v>
      </c>
    </row>
    <row r="3573" spans="1:7" x14ac:dyDescent="0.25">
      <c r="A3573" s="141">
        <v>3572</v>
      </c>
      <c r="B3573" s="143" t="s">
        <v>8604</v>
      </c>
      <c r="C3573" s="143" t="s">
        <v>8605</v>
      </c>
      <c r="D3573" s="143" t="s">
        <v>119</v>
      </c>
      <c r="E3573" s="143" t="s">
        <v>148</v>
      </c>
      <c r="F3573" s="143" t="s">
        <v>71</v>
      </c>
      <c r="G3573" s="143" t="s">
        <v>11062</v>
      </c>
    </row>
    <row r="3574" spans="1:7" x14ac:dyDescent="0.25">
      <c r="A3574" s="141">
        <v>3573</v>
      </c>
      <c r="B3574" s="143" t="s">
        <v>8606</v>
      </c>
      <c r="C3574" s="143" t="s">
        <v>8607</v>
      </c>
      <c r="D3574" s="143" t="s">
        <v>95</v>
      </c>
      <c r="E3574" s="143" t="s">
        <v>281</v>
      </c>
      <c r="F3574" s="143" t="s">
        <v>71</v>
      </c>
      <c r="G3574" s="143" t="s">
        <v>11062</v>
      </c>
    </row>
    <row r="3575" spans="1:7" x14ac:dyDescent="0.25">
      <c r="A3575" s="141">
        <v>3574</v>
      </c>
      <c r="B3575" s="143" t="s">
        <v>8608</v>
      </c>
      <c r="C3575" s="143" t="s">
        <v>8609</v>
      </c>
      <c r="D3575" s="143" t="s">
        <v>78</v>
      </c>
      <c r="E3575" s="143" t="s">
        <v>113</v>
      </c>
      <c r="F3575" s="143" t="s">
        <v>88</v>
      </c>
      <c r="G3575" s="143" t="s">
        <v>11062</v>
      </c>
    </row>
    <row r="3576" spans="1:7" x14ac:dyDescent="0.25">
      <c r="A3576" s="141">
        <v>3575</v>
      </c>
      <c r="B3576" s="143" t="s">
        <v>12932</v>
      </c>
      <c r="C3576" s="143" t="s">
        <v>12933</v>
      </c>
      <c r="D3576" s="143" t="s">
        <v>103</v>
      </c>
      <c r="E3576" s="143" t="s">
        <v>171</v>
      </c>
      <c r="F3576" s="143" t="s">
        <v>71</v>
      </c>
      <c r="G3576" s="143" t="s">
        <v>11062</v>
      </c>
    </row>
    <row r="3577" spans="1:7" x14ac:dyDescent="0.25">
      <c r="A3577" s="141">
        <v>3576</v>
      </c>
      <c r="B3577" s="143" t="s">
        <v>8610</v>
      </c>
      <c r="C3577" s="143" t="s">
        <v>8611</v>
      </c>
      <c r="D3577" s="143" t="s">
        <v>119</v>
      </c>
      <c r="E3577" s="143" t="s">
        <v>148</v>
      </c>
      <c r="F3577" s="143" t="s">
        <v>71</v>
      </c>
      <c r="G3577" s="143" t="s">
        <v>11062</v>
      </c>
    </row>
    <row r="3578" spans="1:7" x14ac:dyDescent="0.25">
      <c r="A3578" s="141">
        <v>3577</v>
      </c>
      <c r="B3578" s="143" t="s">
        <v>3298</v>
      </c>
      <c r="C3578" s="143" t="s">
        <v>3299</v>
      </c>
      <c r="D3578" s="143" t="s">
        <v>95</v>
      </c>
      <c r="E3578" s="143" t="s">
        <v>281</v>
      </c>
      <c r="F3578" s="143" t="s">
        <v>71</v>
      </c>
      <c r="G3578" s="143" t="s">
        <v>5875</v>
      </c>
    </row>
    <row r="3579" spans="1:7" x14ac:dyDescent="0.25">
      <c r="A3579" s="141">
        <v>3578</v>
      </c>
      <c r="B3579" s="143" t="s">
        <v>8612</v>
      </c>
      <c r="C3579" s="143" t="s">
        <v>8613</v>
      </c>
      <c r="D3579" s="143" t="s">
        <v>91</v>
      </c>
      <c r="E3579" s="143" t="s">
        <v>955</v>
      </c>
      <c r="F3579" s="143" t="s">
        <v>71</v>
      </c>
      <c r="G3579" s="143" t="s">
        <v>11062</v>
      </c>
    </row>
    <row r="3580" spans="1:7" x14ac:dyDescent="0.25">
      <c r="A3580" s="141">
        <v>3579</v>
      </c>
      <c r="B3580" s="143" t="s">
        <v>3300</v>
      </c>
      <c r="C3580" s="143" t="s">
        <v>3301</v>
      </c>
      <c r="D3580" s="143" t="s">
        <v>91</v>
      </c>
      <c r="E3580" s="143" t="s">
        <v>191</v>
      </c>
      <c r="F3580" s="143" t="s">
        <v>71</v>
      </c>
      <c r="G3580" s="143" t="s">
        <v>5875</v>
      </c>
    </row>
    <row r="3581" spans="1:7" x14ac:dyDescent="0.25">
      <c r="A3581" s="141">
        <v>3580</v>
      </c>
      <c r="B3581" s="143" t="s">
        <v>8614</v>
      </c>
      <c r="C3581" s="143" t="s">
        <v>8615</v>
      </c>
      <c r="D3581" s="143" t="s">
        <v>103</v>
      </c>
      <c r="E3581" s="143" t="s">
        <v>662</v>
      </c>
      <c r="F3581" s="143" t="s">
        <v>71</v>
      </c>
      <c r="G3581" s="143" t="s">
        <v>11062</v>
      </c>
    </row>
    <row r="3582" spans="1:7" x14ac:dyDescent="0.25">
      <c r="A3582" s="141">
        <v>3581</v>
      </c>
      <c r="B3582" s="143" t="s">
        <v>8616</v>
      </c>
      <c r="C3582" s="143" t="s">
        <v>8617</v>
      </c>
      <c r="D3582" s="143" t="s">
        <v>119</v>
      </c>
      <c r="E3582" s="143" t="s">
        <v>1057</v>
      </c>
      <c r="F3582" s="143" t="s">
        <v>71</v>
      </c>
      <c r="G3582" s="143" t="s">
        <v>11062</v>
      </c>
    </row>
    <row r="3583" spans="1:7" x14ac:dyDescent="0.25">
      <c r="A3583" s="141">
        <v>3582</v>
      </c>
      <c r="B3583" s="143" t="s">
        <v>8618</v>
      </c>
      <c r="C3583" s="143" t="s">
        <v>8619</v>
      </c>
      <c r="D3583" s="143" t="s">
        <v>74</v>
      </c>
      <c r="E3583" s="143" t="s">
        <v>304</v>
      </c>
      <c r="F3583" s="143" t="s">
        <v>71</v>
      </c>
      <c r="G3583" s="143" t="s">
        <v>11062</v>
      </c>
    </row>
    <row r="3584" spans="1:7" x14ac:dyDescent="0.25">
      <c r="A3584" s="141">
        <v>3583</v>
      </c>
      <c r="B3584" s="143" t="s">
        <v>8620</v>
      </c>
      <c r="C3584" s="143" t="s">
        <v>8621</v>
      </c>
      <c r="D3584" s="143" t="s">
        <v>78</v>
      </c>
      <c r="E3584" s="143" t="s">
        <v>848</v>
      </c>
      <c r="F3584" s="143" t="s">
        <v>71</v>
      </c>
      <c r="G3584" s="143" t="s">
        <v>11062</v>
      </c>
    </row>
    <row r="3585" spans="1:7" x14ac:dyDescent="0.25">
      <c r="A3585" s="141">
        <v>3584</v>
      </c>
      <c r="B3585" s="143" t="s">
        <v>11515</v>
      </c>
      <c r="C3585" s="143" t="s">
        <v>11516</v>
      </c>
      <c r="D3585" s="143" t="s">
        <v>74</v>
      </c>
      <c r="E3585" s="143" t="s">
        <v>87</v>
      </c>
      <c r="F3585" s="143" t="s">
        <v>71</v>
      </c>
      <c r="G3585" s="143" t="s">
        <v>11955</v>
      </c>
    </row>
    <row r="3586" spans="1:7" x14ac:dyDescent="0.25">
      <c r="A3586" s="141">
        <v>3585</v>
      </c>
      <c r="B3586" s="143" t="s">
        <v>3302</v>
      </c>
      <c r="C3586" s="143" t="s">
        <v>3303</v>
      </c>
      <c r="D3586" s="143" t="s">
        <v>95</v>
      </c>
      <c r="E3586" s="143" t="s">
        <v>224</v>
      </c>
      <c r="F3586" s="143" t="s">
        <v>71</v>
      </c>
      <c r="G3586" s="143" t="s">
        <v>5875</v>
      </c>
    </row>
    <row r="3587" spans="1:7" x14ac:dyDescent="0.25">
      <c r="A3587" s="141">
        <v>3586</v>
      </c>
      <c r="B3587" s="143" t="s">
        <v>3304</v>
      </c>
      <c r="C3587" s="143" t="s">
        <v>3305</v>
      </c>
      <c r="D3587" s="143" t="s">
        <v>188</v>
      </c>
      <c r="E3587" s="143" t="s">
        <v>189</v>
      </c>
      <c r="F3587" s="143" t="s">
        <v>71</v>
      </c>
      <c r="G3587" s="143" t="s">
        <v>5875</v>
      </c>
    </row>
    <row r="3588" spans="1:7" x14ac:dyDescent="0.25">
      <c r="A3588" s="141">
        <v>3587</v>
      </c>
      <c r="B3588" s="143" t="s">
        <v>3306</v>
      </c>
      <c r="C3588" s="143" t="s">
        <v>3307</v>
      </c>
      <c r="D3588" s="143" t="s">
        <v>103</v>
      </c>
      <c r="E3588" s="143" t="s">
        <v>3308</v>
      </c>
      <c r="F3588" s="143" t="s">
        <v>71</v>
      </c>
      <c r="G3588" s="143" t="s">
        <v>5875</v>
      </c>
    </row>
    <row r="3589" spans="1:7" x14ac:dyDescent="0.25">
      <c r="A3589" s="141">
        <v>3588</v>
      </c>
      <c r="B3589" s="143" t="s">
        <v>8623</v>
      </c>
      <c r="C3589" s="143" t="s">
        <v>8624</v>
      </c>
      <c r="D3589" s="143" t="s">
        <v>91</v>
      </c>
      <c r="E3589" s="143" t="s">
        <v>136</v>
      </c>
      <c r="F3589" s="143" t="s">
        <v>71</v>
      </c>
      <c r="G3589" s="143" t="s">
        <v>11062</v>
      </c>
    </row>
    <row r="3590" spans="1:7" x14ac:dyDescent="0.25">
      <c r="A3590" s="141">
        <v>3589</v>
      </c>
      <c r="B3590" s="143" t="s">
        <v>8625</v>
      </c>
      <c r="C3590" s="143" t="s">
        <v>8626</v>
      </c>
      <c r="D3590" s="143" t="s">
        <v>69</v>
      </c>
      <c r="E3590" s="143" t="s">
        <v>5915</v>
      </c>
      <c r="F3590" s="143" t="s">
        <v>71</v>
      </c>
      <c r="G3590" s="143" t="s">
        <v>11062</v>
      </c>
    </row>
    <row r="3591" spans="1:7" x14ac:dyDescent="0.25">
      <c r="A3591" s="141">
        <v>3590</v>
      </c>
      <c r="B3591" s="143" t="s">
        <v>8627</v>
      </c>
      <c r="C3591" s="143" t="s">
        <v>8628</v>
      </c>
      <c r="D3591" s="143" t="s">
        <v>69</v>
      </c>
      <c r="E3591" s="143" t="s">
        <v>3331</v>
      </c>
      <c r="F3591" s="143" t="s">
        <v>71</v>
      </c>
      <c r="G3591" s="143" t="s">
        <v>11062</v>
      </c>
    </row>
    <row r="3592" spans="1:7" x14ac:dyDescent="0.25">
      <c r="A3592" s="141">
        <v>3591</v>
      </c>
      <c r="B3592" s="143" t="s">
        <v>8629</v>
      </c>
      <c r="C3592" s="143" t="s">
        <v>8630</v>
      </c>
      <c r="D3592" s="143" t="s">
        <v>69</v>
      </c>
      <c r="E3592" s="143" t="s">
        <v>477</v>
      </c>
      <c r="F3592" s="143" t="s">
        <v>97</v>
      </c>
      <c r="G3592" s="143" t="s">
        <v>11062</v>
      </c>
    </row>
    <row r="3593" spans="1:7" x14ac:dyDescent="0.25">
      <c r="A3593" s="141">
        <v>3592</v>
      </c>
      <c r="B3593" s="143" t="s">
        <v>8631</v>
      </c>
      <c r="C3593" s="143" t="s">
        <v>8632</v>
      </c>
      <c r="D3593" s="143" t="s">
        <v>69</v>
      </c>
      <c r="E3593" s="143" t="s">
        <v>159</v>
      </c>
      <c r="F3593" s="143" t="s">
        <v>71</v>
      </c>
      <c r="G3593" s="143" t="s">
        <v>11062</v>
      </c>
    </row>
    <row r="3594" spans="1:7" x14ac:dyDescent="0.25">
      <c r="A3594" s="141">
        <v>3593</v>
      </c>
      <c r="B3594" s="143" t="s">
        <v>8633</v>
      </c>
      <c r="C3594" s="143" t="s">
        <v>8634</v>
      </c>
      <c r="D3594" s="143" t="s">
        <v>78</v>
      </c>
      <c r="E3594" s="143" t="s">
        <v>599</v>
      </c>
      <c r="F3594" s="143" t="s">
        <v>71</v>
      </c>
      <c r="G3594" s="143" t="s">
        <v>11062</v>
      </c>
    </row>
    <row r="3595" spans="1:7" x14ac:dyDescent="0.25">
      <c r="A3595" s="141">
        <v>3594</v>
      </c>
      <c r="B3595" s="143" t="s">
        <v>28</v>
      </c>
      <c r="C3595" s="143" t="s">
        <v>8635</v>
      </c>
      <c r="D3595" s="143" t="s">
        <v>78</v>
      </c>
      <c r="E3595" s="143" t="s">
        <v>1220</v>
      </c>
      <c r="F3595" s="143" t="s">
        <v>142</v>
      </c>
      <c r="G3595" s="143" t="s">
        <v>11062</v>
      </c>
    </row>
    <row r="3596" spans="1:7" x14ac:dyDescent="0.25">
      <c r="A3596" s="141">
        <v>3595</v>
      </c>
      <c r="B3596" s="143" t="s">
        <v>8636</v>
      </c>
      <c r="C3596" s="143" t="s">
        <v>8637</v>
      </c>
      <c r="D3596" s="143" t="s">
        <v>69</v>
      </c>
      <c r="E3596" s="143" t="s">
        <v>5915</v>
      </c>
      <c r="F3596" s="143" t="s">
        <v>71</v>
      </c>
      <c r="G3596" s="143" t="s">
        <v>11062</v>
      </c>
    </row>
    <row r="3597" spans="1:7" x14ac:dyDescent="0.25">
      <c r="A3597" s="141">
        <v>3596</v>
      </c>
      <c r="B3597" s="143" t="s">
        <v>8638</v>
      </c>
      <c r="C3597" s="143" t="s">
        <v>8639</v>
      </c>
      <c r="D3597" s="143" t="s">
        <v>91</v>
      </c>
      <c r="E3597" s="143" t="s">
        <v>165</v>
      </c>
      <c r="F3597" s="143" t="s">
        <v>71</v>
      </c>
      <c r="G3597" s="143" t="s">
        <v>11062</v>
      </c>
    </row>
    <row r="3598" spans="1:7" x14ac:dyDescent="0.25">
      <c r="A3598" s="141">
        <v>3597</v>
      </c>
      <c r="B3598" s="143" t="s">
        <v>8640</v>
      </c>
      <c r="C3598" s="143" t="s">
        <v>8641</v>
      </c>
      <c r="D3598" s="143" t="s">
        <v>78</v>
      </c>
      <c r="E3598" s="143" t="s">
        <v>796</v>
      </c>
      <c r="F3598" s="143" t="s">
        <v>71</v>
      </c>
      <c r="G3598" s="143" t="s">
        <v>11062</v>
      </c>
    </row>
    <row r="3599" spans="1:7" x14ac:dyDescent="0.25">
      <c r="A3599" s="141">
        <v>3598</v>
      </c>
      <c r="B3599" s="143" t="s">
        <v>3309</v>
      </c>
      <c r="C3599" s="143" t="s">
        <v>3310</v>
      </c>
      <c r="D3599" s="143" t="s">
        <v>91</v>
      </c>
      <c r="E3599" s="143" t="s">
        <v>393</v>
      </c>
      <c r="F3599" s="143" t="s">
        <v>71</v>
      </c>
      <c r="G3599" s="143" t="s">
        <v>5875</v>
      </c>
    </row>
    <row r="3600" spans="1:7" x14ac:dyDescent="0.25">
      <c r="A3600" s="141">
        <v>3599</v>
      </c>
      <c r="B3600" s="143" t="s">
        <v>8642</v>
      </c>
      <c r="C3600" s="143" t="s">
        <v>8643</v>
      </c>
      <c r="D3600" s="143" t="s">
        <v>69</v>
      </c>
      <c r="E3600" s="143" t="s">
        <v>321</v>
      </c>
      <c r="F3600" s="143" t="s">
        <v>71</v>
      </c>
      <c r="G3600" s="143" t="s">
        <v>11062</v>
      </c>
    </row>
    <row r="3601" spans="1:7" x14ac:dyDescent="0.25">
      <c r="A3601" s="141">
        <v>3600</v>
      </c>
      <c r="B3601" s="143" t="s">
        <v>11517</v>
      </c>
      <c r="C3601" s="143" t="s">
        <v>11518</v>
      </c>
      <c r="D3601" s="143" t="s">
        <v>78</v>
      </c>
      <c r="E3601" s="143" t="s">
        <v>1802</v>
      </c>
      <c r="F3601" s="143" t="s">
        <v>71</v>
      </c>
      <c r="G3601" s="143" t="s">
        <v>11955</v>
      </c>
    </row>
    <row r="3602" spans="1:7" x14ac:dyDescent="0.25">
      <c r="A3602" s="141">
        <v>3601</v>
      </c>
      <c r="B3602" s="143" t="s">
        <v>3311</v>
      </c>
      <c r="C3602" s="143" t="s">
        <v>3312</v>
      </c>
      <c r="D3602" s="143" t="s">
        <v>78</v>
      </c>
      <c r="E3602" s="143" t="s">
        <v>2504</v>
      </c>
      <c r="F3602" s="143" t="s">
        <v>71</v>
      </c>
      <c r="G3602" s="143" t="s">
        <v>5875</v>
      </c>
    </row>
    <row r="3603" spans="1:7" x14ac:dyDescent="0.25">
      <c r="A3603" s="141">
        <v>3602</v>
      </c>
      <c r="B3603" s="143" t="s">
        <v>12934</v>
      </c>
      <c r="C3603" s="143" t="s">
        <v>12935</v>
      </c>
      <c r="D3603" s="143" t="s">
        <v>78</v>
      </c>
      <c r="E3603" s="143" t="s">
        <v>365</v>
      </c>
      <c r="F3603" s="143" t="s">
        <v>142</v>
      </c>
      <c r="G3603" s="143" t="s">
        <v>11955</v>
      </c>
    </row>
    <row r="3604" spans="1:7" x14ac:dyDescent="0.25">
      <c r="A3604" s="141">
        <v>3603</v>
      </c>
      <c r="B3604" s="143" t="s">
        <v>8644</v>
      </c>
      <c r="C3604" s="143" t="s">
        <v>12936</v>
      </c>
      <c r="D3604" s="143" t="s">
        <v>91</v>
      </c>
      <c r="E3604" s="143" t="s">
        <v>308</v>
      </c>
      <c r="F3604" s="143" t="s">
        <v>71</v>
      </c>
      <c r="G3604" s="143" t="s">
        <v>11062</v>
      </c>
    </row>
    <row r="3605" spans="1:7" x14ac:dyDescent="0.25">
      <c r="A3605" s="141">
        <v>3604</v>
      </c>
      <c r="B3605" s="143" t="s">
        <v>3313</v>
      </c>
      <c r="C3605" s="143" t="s">
        <v>3314</v>
      </c>
      <c r="D3605" s="143" t="s">
        <v>69</v>
      </c>
      <c r="E3605" s="143" t="s">
        <v>402</v>
      </c>
      <c r="F3605" s="143" t="s">
        <v>3113</v>
      </c>
      <c r="G3605" s="143" t="s">
        <v>5875</v>
      </c>
    </row>
    <row r="3606" spans="1:7" x14ac:dyDescent="0.25">
      <c r="A3606" s="141">
        <v>3605</v>
      </c>
      <c r="B3606" s="143" t="s">
        <v>8645</v>
      </c>
      <c r="C3606" s="143" t="s">
        <v>8646</v>
      </c>
      <c r="D3606" s="143" t="s">
        <v>119</v>
      </c>
      <c r="E3606" s="143" t="s">
        <v>1344</v>
      </c>
      <c r="F3606" s="143" t="s">
        <v>71</v>
      </c>
      <c r="G3606" s="143" t="s">
        <v>11062</v>
      </c>
    </row>
    <row r="3607" spans="1:7" x14ac:dyDescent="0.25">
      <c r="A3607" s="141">
        <v>3606</v>
      </c>
      <c r="B3607" s="143" t="s">
        <v>3315</v>
      </c>
      <c r="C3607" s="143" t="s">
        <v>3316</v>
      </c>
      <c r="D3607" s="143" t="s">
        <v>78</v>
      </c>
      <c r="E3607" s="143" t="s">
        <v>113</v>
      </c>
      <c r="F3607" s="143" t="s">
        <v>71</v>
      </c>
      <c r="G3607" s="143" t="s">
        <v>5875</v>
      </c>
    </row>
    <row r="3608" spans="1:7" x14ac:dyDescent="0.25">
      <c r="A3608" s="141">
        <v>3607</v>
      </c>
      <c r="B3608" s="143" t="s">
        <v>8647</v>
      </c>
      <c r="C3608" s="143" t="s">
        <v>8648</v>
      </c>
      <c r="D3608" s="143" t="s">
        <v>91</v>
      </c>
      <c r="E3608" s="143" t="s">
        <v>955</v>
      </c>
      <c r="F3608" s="143" t="s">
        <v>71</v>
      </c>
      <c r="G3608" s="143" t="s">
        <v>11062</v>
      </c>
    </row>
    <row r="3609" spans="1:7" x14ac:dyDescent="0.25">
      <c r="A3609" s="141">
        <v>3608</v>
      </c>
      <c r="B3609" s="143" t="s">
        <v>8649</v>
      </c>
      <c r="C3609" s="143" t="s">
        <v>8650</v>
      </c>
      <c r="D3609" s="143" t="s">
        <v>78</v>
      </c>
      <c r="E3609" s="143" t="s">
        <v>113</v>
      </c>
      <c r="F3609" s="143" t="s">
        <v>71</v>
      </c>
      <c r="G3609" s="143" t="s">
        <v>11062</v>
      </c>
    </row>
    <row r="3610" spans="1:7" x14ac:dyDescent="0.25">
      <c r="A3610" s="141">
        <v>3609</v>
      </c>
      <c r="B3610" s="143" t="s">
        <v>8651</v>
      </c>
      <c r="C3610" s="143" t="s">
        <v>8652</v>
      </c>
      <c r="D3610" s="143" t="s">
        <v>69</v>
      </c>
      <c r="E3610" s="143" t="s">
        <v>453</v>
      </c>
      <c r="F3610" s="143" t="s">
        <v>71</v>
      </c>
      <c r="G3610" s="143" t="s">
        <v>11062</v>
      </c>
    </row>
    <row r="3611" spans="1:7" x14ac:dyDescent="0.25">
      <c r="A3611" s="141">
        <v>3610</v>
      </c>
      <c r="B3611" s="143" t="s">
        <v>3317</v>
      </c>
      <c r="C3611" s="143" t="s">
        <v>3318</v>
      </c>
      <c r="D3611" s="143" t="s">
        <v>95</v>
      </c>
      <c r="E3611" s="143" t="s">
        <v>1430</v>
      </c>
      <c r="F3611" s="143" t="s">
        <v>71</v>
      </c>
      <c r="G3611" s="143" t="s">
        <v>5875</v>
      </c>
    </row>
    <row r="3612" spans="1:7" x14ac:dyDescent="0.25">
      <c r="A3612" s="141">
        <v>3611</v>
      </c>
      <c r="B3612" s="143" t="s">
        <v>3319</v>
      </c>
      <c r="C3612" s="143" t="s">
        <v>3320</v>
      </c>
      <c r="D3612" s="143" t="s">
        <v>91</v>
      </c>
      <c r="E3612" s="143" t="s">
        <v>181</v>
      </c>
      <c r="F3612" s="143" t="s">
        <v>71</v>
      </c>
      <c r="G3612" s="143" t="s">
        <v>5875</v>
      </c>
    </row>
    <row r="3613" spans="1:7" x14ac:dyDescent="0.25">
      <c r="A3613" s="141">
        <v>3612</v>
      </c>
      <c r="B3613" s="143" t="s">
        <v>8653</v>
      </c>
      <c r="C3613" s="143" t="s">
        <v>8654</v>
      </c>
      <c r="D3613" s="143" t="s">
        <v>69</v>
      </c>
      <c r="E3613" s="143" t="s">
        <v>2344</v>
      </c>
      <c r="F3613" s="143" t="s">
        <v>71</v>
      </c>
      <c r="G3613" s="143" t="s">
        <v>11062</v>
      </c>
    </row>
    <row r="3614" spans="1:7" x14ac:dyDescent="0.25">
      <c r="A3614" s="141">
        <v>3613</v>
      </c>
      <c r="B3614" s="143" t="s">
        <v>12937</v>
      </c>
      <c r="C3614" s="143" t="s">
        <v>12938</v>
      </c>
      <c r="D3614" s="143" t="s">
        <v>69</v>
      </c>
      <c r="E3614" s="143" t="s">
        <v>402</v>
      </c>
      <c r="F3614" s="143" t="s">
        <v>71</v>
      </c>
      <c r="G3614" s="143" t="s">
        <v>11062</v>
      </c>
    </row>
    <row r="3615" spans="1:7" x14ac:dyDescent="0.25">
      <c r="A3615" s="141">
        <v>3614</v>
      </c>
      <c r="B3615" s="143" t="s">
        <v>8655</v>
      </c>
      <c r="C3615" s="143" t="s">
        <v>8656</v>
      </c>
      <c r="D3615" s="143" t="s">
        <v>69</v>
      </c>
      <c r="E3615" s="143" t="s">
        <v>453</v>
      </c>
      <c r="F3615" s="143" t="s">
        <v>71</v>
      </c>
      <c r="G3615" s="143" t="s">
        <v>11062</v>
      </c>
    </row>
    <row r="3616" spans="1:7" x14ac:dyDescent="0.25">
      <c r="A3616" s="141">
        <v>3615</v>
      </c>
      <c r="B3616" s="143" t="s">
        <v>3321</v>
      </c>
      <c r="C3616" s="143" t="s">
        <v>3322</v>
      </c>
      <c r="D3616" s="143" t="s">
        <v>78</v>
      </c>
      <c r="E3616" s="143" t="s">
        <v>796</v>
      </c>
      <c r="F3616" s="143" t="s">
        <v>71</v>
      </c>
      <c r="G3616" s="143" t="s">
        <v>5875</v>
      </c>
    </row>
    <row r="3617" spans="1:7" x14ac:dyDescent="0.25">
      <c r="A3617" s="141">
        <v>3616</v>
      </c>
      <c r="B3617" s="143" t="s">
        <v>3323</v>
      </c>
      <c r="C3617" s="143" t="s">
        <v>3324</v>
      </c>
      <c r="D3617" s="143" t="s">
        <v>91</v>
      </c>
      <c r="E3617" s="143" t="s">
        <v>900</v>
      </c>
      <c r="F3617" s="143" t="s">
        <v>71</v>
      </c>
      <c r="G3617" s="143" t="s">
        <v>5875</v>
      </c>
    </row>
    <row r="3618" spans="1:7" x14ac:dyDescent="0.25">
      <c r="A3618" s="141">
        <v>3617</v>
      </c>
      <c r="B3618" s="143" t="s">
        <v>8657</v>
      </c>
      <c r="C3618" s="143" t="s">
        <v>8658</v>
      </c>
      <c r="D3618" s="143" t="s">
        <v>91</v>
      </c>
      <c r="E3618" s="143" t="s">
        <v>212</v>
      </c>
      <c r="F3618" s="143" t="s">
        <v>71</v>
      </c>
      <c r="G3618" s="143" t="s">
        <v>11062</v>
      </c>
    </row>
    <row r="3619" spans="1:7" x14ac:dyDescent="0.25">
      <c r="A3619" s="141">
        <v>3618</v>
      </c>
      <c r="B3619" s="143" t="s">
        <v>8659</v>
      </c>
      <c r="C3619" s="143" t="s">
        <v>8660</v>
      </c>
      <c r="D3619" s="143" t="s">
        <v>91</v>
      </c>
      <c r="E3619" s="143" t="s">
        <v>212</v>
      </c>
      <c r="F3619" s="143" t="s">
        <v>71</v>
      </c>
      <c r="G3619" s="143" t="s">
        <v>11062</v>
      </c>
    </row>
    <row r="3620" spans="1:7" x14ac:dyDescent="0.25">
      <c r="A3620" s="141">
        <v>3619</v>
      </c>
      <c r="B3620" s="143" t="s">
        <v>8661</v>
      </c>
      <c r="C3620" s="143" t="s">
        <v>8662</v>
      </c>
      <c r="D3620" s="143" t="s">
        <v>91</v>
      </c>
      <c r="E3620" s="143" t="s">
        <v>979</v>
      </c>
      <c r="F3620" s="143" t="s">
        <v>71</v>
      </c>
      <c r="G3620" s="143" t="s">
        <v>11062</v>
      </c>
    </row>
    <row r="3621" spans="1:7" x14ac:dyDescent="0.25">
      <c r="A3621" s="141">
        <v>3620</v>
      </c>
      <c r="B3621" s="143" t="s">
        <v>3325</v>
      </c>
      <c r="C3621" s="143" t="s">
        <v>3326</v>
      </c>
      <c r="D3621" s="143" t="s">
        <v>91</v>
      </c>
      <c r="E3621" s="143" t="s">
        <v>181</v>
      </c>
      <c r="F3621" s="143" t="s">
        <v>71</v>
      </c>
      <c r="G3621" s="143" t="s">
        <v>5875</v>
      </c>
    </row>
    <row r="3622" spans="1:7" x14ac:dyDescent="0.25">
      <c r="A3622" s="141">
        <v>3621</v>
      </c>
      <c r="B3622" s="143" t="s">
        <v>8663</v>
      </c>
      <c r="C3622" s="143" t="s">
        <v>8664</v>
      </c>
      <c r="D3622" s="143" t="s">
        <v>69</v>
      </c>
      <c r="E3622" s="143" t="s">
        <v>3331</v>
      </c>
      <c r="F3622" s="143" t="s">
        <v>71</v>
      </c>
      <c r="G3622" s="143" t="s">
        <v>11062</v>
      </c>
    </row>
    <row r="3623" spans="1:7" x14ac:dyDescent="0.25">
      <c r="A3623" s="141">
        <v>3622</v>
      </c>
      <c r="B3623" s="143" t="s">
        <v>3327</v>
      </c>
      <c r="C3623" s="143" t="s">
        <v>3328</v>
      </c>
      <c r="D3623" s="143" t="s">
        <v>91</v>
      </c>
      <c r="E3623" s="143" t="s">
        <v>900</v>
      </c>
      <c r="F3623" s="143" t="s">
        <v>71</v>
      </c>
      <c r="G3623" s="143" t="s">
        <v>5875</v>
      </c>
    </row>
    <row r="3624" spans="1:7" x14ac:dyDescent="0.25">
      <c r="A3624" s="141">
        <v>3623</v>
      </c>
      <c r="B3624" s="143" t="s">
        <v>3329</v>
      </c>
      <c r="C3624" s="143" t="s">
        <v>3330</v>
      </c>
      <c r="D3624" s="143" t="s">
        <v>69</v>
      </c>
      <c r="E3624" s="143" t="s">
        <v>3331</v>
      </c>
      <c r="F3624" s="143" t="s">
        <v>71</v>
      </c>
      <c r="G3624" s="143" t="s">
        <v>5875</v>
      </c>
    </row>
    <row r="3625" spans="1:7" x14ac:dyDescent="0.25">
      <c r="A3625" s="141">
        <v>3624</v>
      </c>
      <c r="B3625" s="143" t="s">
        <v>8665</v>
      </c>
      <c r="C3625" s="143" t="s">
        <v>8666</v>
      </c>
      <c r="D3625" s="143" t="s">
        <v>78</v>
      </c>
      <c r="E3625" s="143" t="s">
        <v>1042</v>
      </c>
      <c r="F3625" s="143" t="s">
        <v>71</v>
      </c>
      <c r="G3625" s="143" t="s">
        <v>11062</v>
      </c>
    </row>
    <row r="3626" spans="1:7" x14ac:dyDescent="0.25">
      <c r="A3626" s="141">
        <v>3625</v>
      </c>
      <c r="B3626" s="143" t="s">
        <v>12939</v>
      </c>
      <c r="C3626" s="143" t="s">
        <v>12940</v>
      </c>
      <c r="D3626" s="143" t="s">
        <v>78</v>
      </c>
      <c r="E3626" s="143" t="s">
        <v>1491</v>
      </c>
      <c r="F3626" s="143" t="s">
        <v>71</v>
      </c>
      <c r="G3626" s="143" t="s">
        <v>11062</v>
      </c>
    </row>
    <row r="3627" spans="1:7" x14ac:dyDescent="0.25">
      <c r="A3627" s="141">
        <v>3626</v>
      </c>
      <c r="B3627" s="143" t="s">
        <v>8667</v>
      </c>
      <c r="C3627" s="143" t="s">
        <v>8668</v>
      </c>
      <c r="D3627" s="143" t="s">
        <v>74</v>
      </c>
      <c r="E3627" s="143" t="s">
        <v>304</v>
      </c>
      <c r="F3627" s="143" t="s">
        <v>71</v>
      </c>
      <c r="G3627" s="143" t="s">
        <v>11062</v>
      </c>
    </row>
    <row r="3628" spans="1:7" x14ac:dyDescent="0.25">
      <c r="A3628" s="141">
        <v>3627</v>
      </c>
      <c r="B3628" s="143" t="s">
        <v>3332</v>
      </c>
      <c r="C3628" s="143" t="s">
        <v>3333</v>
      </c>
      <c r="D3628" s="143" t="s">
        <v>91</v>
      </c>
      <c r="E3628" s="143" t="s">
        <v>1250</v>
      </c>
      <c r="F3628" s="143" t="s">
        <v>71</v>
      </c>
      <c r="G3628" s="143" t="s">
        <v>5875</v>
      </c>
    </row>
    <row r="3629" spans="1:7" x14ac:dyDescent="0.25">
      <c r="A3629" s="141">
        <v>3628</v>
      </c>
      <c r="B3629" s="143" t="s">
        <v>3334</v>
      </c>
      <c r="C3629" s="143" t="s">
        <v>12941</v>
      </c>
      <c r="D3629" s="143" t="s">
        <v>78</v>
      </c>
      <c r="E3629" s="143" t="s">
        <v>199</v>
      </c>
      <c r="F3629" s="143" t="s">
        <v>71</v>
      </c>
      <c r="G3629" s="143" t="s">
        <v>5875</v>
      </c>
    </row>
    <row r="3630" spans="1:7" x14ac:dyDescent="0.25">
      <c r="A3630" s="141">
        <v>3629</v>
      </c>
      <c r="B3630" s="143" t="s">
        <v>3335</v>
      </c>
      <c r="C3630" s="143" t="s">
        <v>12942</v>
      </c>
      <c r="D3630" s="143" t="s">
        <v>91</v>
      </c>
      <c r="E3630" s="143" t="s">
        <v>181</v>
      </c>
      <c r="F3630" s="143" t="s">
        <v>71</v>
      </c>
      <c r="G3630" s="143" t="s">
        <v>5875</v>
      </c>
    </row>
    <row r="3631" spans="1:7" x14ac:dyDescent="0.25">
      <c r="A3631" s="141">
        <v>3630</v>
      </c>
      <c r="B3631" s="143" t="s">
        <v>3336</v>
      </c>
      <c r="C3631" s="143" t="s">
        <v>3337</v>
      </c>
      <c r="D3631" s="143" t="s">
        <v>78</v>
      </c>
      <c r="E3631" s="143" t="s">
        <v>1633</v>
      </c>
      <c r="F3631" s="143" t="s">
        <v>71</v>
      </c>
      <c r="G3631" s="143" t="s">
        <v>5875</v>
      </c>
    </row>
    <row r="3632" spans="1:7" x14ac:dyDescent="0.25">
      <c r="A3632" s="141">
        <v>3631</v>
      </c>
      <c r="B3632" s="143" t="s">
        <v>8669</v>
      </c>
      <c r="C3632" s="143" t="s">
        <v>8670</v>
      </c>
      <c r="D3632" s="143" t="s">
        <v>69</v>
      </c>
      <c r="E3632" s="143" t="s">
        <v>352</v>
      </c>
      <c r="F3632" s="143" t="s">
        <v>142</v>
      </c>
      <c r="G3632" s="143" t="s">
        <v>11062</v>
      </c>
    </row>
    <row r="3633" spans="1:7" x14ac:dyDescent="0.25">
      <c r="A3633" s="141">
        <v>3632</v>
      </c>
      <c r="B3633" s="143" t="s">
        <v>12943</v>
      </c>
      <c r="C3633" s="143" t="s">
        <v>12944</v>
      </c>
      <c r="D3633" s="143" t="s">
        <v>91</v>
      </c>
      <c r="E3633" s="143" t="s">
        <v>181</v>
      </c>
      <c r="F3633" s="143" t="s">
        <v>71</v>
      </c>
      <c r="G3633" s="143" t="s">
        <v>5875</v>
      </c>
    </row>
    <row r="3634" spans="1:7" x14ac:dyDescent="0.25">
      <c r="A3634" s="141">
        <v>3633</v>
      </c>
      <c r="B3634" s="143" t="s">
        <v>8671</v>
      </c>
      <c r="C3634" s="143" t="s">
        <v>8672</v>
      </c>
      <c r="D3634" s="143" t="s">
        <v>78</v>
      </c>
      <c r="E3634" s="143" t="s">
        <v>796</v>
      </c>
      <c r="F3634" s="143" t="s">
        <v>71</v>
      </c>
      <c r="G3634" s="143" t="s">
        <v>11062</v>
      </c>
    </row>
    <row r="3635" spans="1:7" x14ac:dyDescent="0.25">
      <c r="A3635" s="141">
        <v>3634</v>
      </c>
      <c r="B3635" s="143" t="s">
        <v>8673</v>
      </c>
      <c r="C3635" s="143" t="s">
        <v>8674</v>
      </c>
      <c r="D3635" s="143" t="s">
        <v>69</v>
      </c>
      <c r="E3635" s="143" t="s">
        <v>3058</v>
      </c>
      <c r="F3635" s="143" t="s">
        <v>71</v>
      </c>
      <c r="G3635" s="143" t="s">
        <v>11062</v>
      </c>
    </row>
    <row r="3636" spans="1:7" x14ac:dyDescent="0.25">
      <c r="A3636" s="141">
        <v>3635</v>
      </c>
      <c r="B3636" s="143" t="s">
        <v>11519</v>
      </c>
      <c r="C3636" s="143" t="s">
        <v>11520</v>
      </c>
      <c r="D3636" s="143" t="s">
        <v>91</v>
      </c>
      <c r="E3636" s="143" t="s">
        <v>3051</v>
      </c>
      <c r="F3636" s="143" t="s">
        <v>71</v>
      </c>
      <c r="G3636" s="143" t="s">
        <v>11955</v>
      </c>
    </row>
    <row r="3637" spans="1:7" x14ac:dyDescent="0.25">
      <c r="A3637" s="141">
        <v>3636</v>
      </c>
      <c r="B3637" s="143" t="s">
        <v>8675</v>
      </c>
      <c r="C3637" s="143" t="s">
        <v>8676</v>
      </c>
      <c r="D3637" s="143" t="s">
        <v>69</v>
      </c>
      <c r="E3637" s="143" t="s">
        <v>453</v>
      </c>
      <c r="F3637" s="143" t="s">
        <v>71</v>
      </c>
      <c r="G3637" s="143" t="s">
        <v>11062</v>
      </c>
    </row>
    <row r="3638" spans="1:7" x14ac:dyDescent="0.25">
      <c r="A3638" s="141">
        <v>3637</v>
      </c>
      <c r="B3638" s="143" t="s">
        <v>13869</v>
      </c>
      <c r="C3638" s="143" t="s">
        <v>8676</v>
      </c>
      <c r="D3638" s="143" t="s">
        <v>69</v>
      </c>
      <c r="E3638" s="143" t="s">
        <v>453</v>
      </c>
      <c r="F3638" s="143" t="s">
        <v>71</v>
      </c>
      <c r="G3638" s="143" t="s">
        <v>11062</v>
      </c>
    </row>
    <row r="3639" spans="1:7" x14ac:dyDescent="0.25">
      <c r="A3639" s="141">
        <v>3638</v>
      </c>
      <c r="B3639" s="143" t="s">
        <v>3338</v>
      </c>
      <c r="C3639" s="143" t="s">
        <v>3339</v>
      </c>
      <c r="D3639" s="143" t="s">
        <v>78</v>
      </c>
      <c r="E3639" s="143" t="s">
        <v>717</v>
      </c>
      <c r="F3639" s="143" t="s">
        <v>71</v>
      </c>
      <c r="G3639" s="143" t="s">
        <v>5875</v>
      </c>
    </row>
    <row r="3640" spans="1:7" x14ac:dyDescent="0.25">
      <c r="A3640" s="141">
        <v>3639</v>
      </c>
      <c r="B3640" s="143" t="s">
        <v>8677</v>
      </c>
      <c r="C3640" s="143" t="s">
        <v>8678</v>
      </c>
      <c r="D3640" s="143" t="s">
        <v>74</v>
      </c>
      <c r="E3640" s="143" t="s">
        <v>331</v>
      </c>
      <c r="F3640" s="143" t="s">
        <v>71</v>
      </c>
      <c r="G3640" s="143" t="s">
        <v>11062</v>
      </c>
    </row>
    <row r="3641" spans="1:7" x14ac:dyDescent="0.25">
      <c r="A3641" s="141">
        <v>3640</v>
      </c>
      <c r="B3641" s="143" t="s">
        <v>3340</v>
      </c>
      <c r="C3641" s="143" t="s">
        <v>3341</v>
      </c>
      <c r="D3641" s="143" t="s">
        <v>95</v>
      </c>
      <c r="E3641" s="143" t="s">
        <v>1430</v>
      </c>
      <c r="F3641" s="143" t="s">
        <v>71</v>
      </c>
      <c r="G3641" s="143" t="s">
        <v>5875</v>
      </c>
    </row>
    <row r="3642" spans="1:7" x14ac:dyDescent="0.25">
      <c r="A3642" s="141">
        <v>3641</v>
      </c>
      <c r="B3642" s="143" t="s">
        <v>8679</v>
      </c>
      <c r="C3642" s="143" t="s">
        <v>8680</v>
      </c>
      <c r="D3642" s="143" t="s">
        <v>103</v>
      </c>
      <c r="E3642" s="143" t="s">
        <v>1231</v>
      </c>
      <c r="F3642" s="143" t="s">
        <v>88</v>
      </c>
      <c r="G3642" s="143" t="s">
        <v>11062</v>
      </c>
    </row>
    <row r="3643" spans="1:7" x14ac:dyDescent="0.25">
      <c r="A3643" s="141">
        <v>3642</v>
      </c>
      <c r="B3643" s="143" t="s">
        <v>8681</v>
      </c>
      <c r="C3643" s="143" t="s">
        <v>8682</v>
      </c>
      <c r="D3643" s="143" t="s">
        <v>78</v>
      </c>
      <c r="E3643" s="143" t="s">
        <v>413</v>
      </c>
      <c r="F3643" s="143" t="s">
        <v>71</v>
      </c>
      <c r="G3643" s="143" t="s">
        <v>11062</v>
      </c>
    </row>
    <row r="3644" spans="1:7" x14ac:dyDescent="0.25">
      <c r="A3644" s="141">
        <v>3643</v>
      </c>
      <c r="B3644" s="143" t="s">
        <v>3342</v>
      </c>
      <c r="C3644" s="143" t="s">
        <v>3343</v>
      </c>
      <c r="D3644" s="143" t="s">
        <v>78</v>
      </c>
      <c r="E3644" s="143" t="s">
        <v>79</v>
      </c>
      <c r="F3644" s="143" t="s">
        <v>71</v>
      </c>
      <c r="G3644" s="143" t="s">
        <v>5875</v>
      </c>
    </row>
    <row r="3645" spans="1:7" x14ac:dyDescent="0.25">
      <c r="A3645" s="141">
        <v>3644</v>
      </c>
      <c r="B3645" s="143" t="s">
        <v>3344</v>
      </c>
      <c r="C3645" s="143" t="s">
        <v>3345</v>
      </c>
      <c r="D3645" s="143" t="s">
        <v>78</v>
      </c>
      <c r="E3645" s="143" t="s">
        <v>657</v>
      </c>
      <c r="F3645" s="143" t="s">
        <v>1667</v>
      </c>
      <c r="G3645" s="143" t="s">
        <v>5875</v>
      </c>
    </row>
    <row r="3646" spans="1:7" x14ac:dyDescent="0.25">
      <c r="A3646" s="141">
        <v>3645</v>
      </c>
      <c r="B3646" s="143" t="s">
        <v>3346</v>
      </c>
      <c r="C3646" s="143" t="s">
        <v>3347</v>
      </c>
      <c r="D3646" s="143" t="s">
        <v>103</v>
      </c>
      <c r="E3646" s="143" t="s">
        <v>588</v>
      </c>
      <c r="F3646" s="143" t="s">
        <v>71</v>
      </c>
      <c r="G3646" s="143" t="s">
        <v>5875</v>
      </c>
    </row>
    <row r="3647" spans="1:7" x14ac:dyDescent="0.25">
      <c r="A3647" s="141">
        <v>3646</v>
      </c>
      <c r="B3647" s="143" t="s">
        <v>3348</v>
      </c>
      <c r="C3647" s="143" t="s">
        <v>3349</v>
      </c>
      <c r="D3647" s="143" t="s">
        <v>91</v>
      </c>
      <c r="E3647" s="143" t="s">
        <v>181</v>
      </c>
      <c r="F3647" s="143" t="s">
        <v>71</v>
      </c>
      <c r="G3647" s="143" t="s">
        <v>5875</v>
      </c>
    </row>
    <row r="3648" spans="1:7" x14ac:dyDescent="0.25">
      <c r="A3648" s="141">
        <v>3647</v>
      </c>
      <c r="B3648" s="143" t="s">
        <v>8683</v>
      </c>
      <c r="C3648" s="143" t="s">
        <v>8684</v>
      </c>
      <c r="D3648" s="143" t="s">
        <v>69</v>
      </c>
      <c r="E3648" s="143" t="s">
        <v>126</v>
      </c>
      <c r="F3648" s="143" t="s">
        <v>71</v>
      </c>
      <c r="G3648" s="143" t="s">
        <v>11062</v>
      </c>
    </row>
    <row r="3649" spans="1:7" x14ac:dyDescent="0.25">
      <c r="A3649" s="141">
        <v>3648</v>
      </c>
      <c r="B3649" s="143" t="s">
        <v>3350</v>
      </c>
      <c r="C3649" s="143" t="s">
        <v>3351</v>
      </c>
      <c r="D3649" s="143" t="s">
        <v>78</v>
      </c>
      <c r="E3649" s="143" t="s">
        <v>906</v>
      </c>
      <c r="F3649" s="143" t="s">
        <v>71</v>
      </c>
      <c r="G3649" s="143" t="s">
        <v>5875</v>
      </c>
    </row>
    <row r="3650" spans="1:7" x14ac:dyDescent="0.25">
      <c r="A3650" s="141">
        <v>3649</v>
      </c>
      <c r="B3650" s="143" t="s">
        <v>8685</v>
      </c>
      <c r="C3650" s="143" t="s">
        <v>8686</v>
      </c>
      <c r="D3650" s="143" t="s">
        <v>103</v>
      </c>
      <c r="E3650" s="143" t="s">
        <v>178</v>
      </c>
      <c r="F3650" s="143" t="s">
        <v>71</v>
      </c>
      <c r="G3650" s="143" t="s">
        <v>11062</v>
      </c>
    </row>
    <row r="3651" spans="1:7" x14ac:dyDescent="0.25">
      <c r="A3651" s="141">
        <v>3650</v>
      </c>
      <c r="B3651" s="143" t="s">
        <v>3352</v>
      </c>
      <c r="C3651" s="143" t="s">
        <v>3353</v>
      </c>
      <c r="D3651" s="143" t="s">
        <v>91</v>
      </c>
      <c r="E3651" s="143" t="s">
        <v>181</v>
      </c>
      <c r="F3651" s="143" t="s">
        <v>71</v>
      </c>
      <c r="G3651" s="143" t="s">
        <v>5875</v>
      </c>
    </row>
    <row r="3652" spans="1:7" x14ac:dyDescent="0.25">
      <c r="A3652" s="141">
        <v>3651</v>
      </c>
      <c r="B3652" s="143" t="s">
        <v>8687</v>
      </c>
      <c r="C3652" s="143" t="s">
        <v>8688</v>
      </c>
      <c r="D3652" s="143" t="s">
        <v>69</v>
      </c>
      <c r="E3652" s="143" t="s">
        <v>1237</v>
      </c>
      <c r="F3652" s="143" t="s">
        <v>71</v>
      </c>
      <c r="G3652" s="143" t="s">
        <v>11062</v>
      </c>
    </row>
    <row r="3653" spans="1:7" x14ac:dyDescent="0.25">
      <c r="A3653" s="141">
        <v>3652</v>
      </c>
      <c r="B3653" s="143" t="s">
        <v>3354</v>
      </c>
      <c r="C3653" s="143" t="s">
        <v>3355</v>
      </c>
      <c r="D3653" s="143" t="s">
        <v>69</v>
      </c>
      <c r="E3653" s="143" t="s">
        <v>5993</v>
      </c>
      <c r="F3653" s="143" t="s">
        <v>71</v>
      </c>
      <c r="G3653" s="143" t="s">
        <v>5875</v>
      </c>
    </row>
    <row r="3654" spans="1:7" x14ac:dyDescent="0.25">
      <c r="A3654" s="141">
        <v>3653</v>
      </c>
      <c r="B3654" s="143" t="s">
        <v>3356</v>
      </c>
      <c r="C3654" s="143" t="s">
        <v>3357</v>
      </c>
      <c r="D3654" s="143" t="s">
        <v>91</v>
      </c>
      <c r="E3654" s="143" t="s">
        <v>644</v>
      </c>
      <c r="F3654" s="143" t="s">
        <v>71</v>
      </c>
      <c r="G3654" s="143" t="s">
        <v>5875</v>
      </c>
    </row>
    <row r="3655" spans="1:7" x14ac:dyDescent="0.25">
      <c r="A3655" s="141">
        <v>3654</v>
      </c>
      <c r="B3655" s="143" t="s">
        <v>8689</v>
      </c>
      <c r="C3655" s="143" t="s">
        <v>8690</v>
      </c>
      <c r="D3655" s="143" t="s">
        <v>119</v>
      </c>
      <c r="E3655" s="143" t="s">
        <v>371</v>
      </c>
      <c r="F3655" s="143" t="s">
        <v>71</v>
      </c>
      <c r="G3655" s="143" t="s">
        <v>11062</v>
      </c>
    </row>
    <row r="3656" spans="1:7" x14ac:dyDescent="0.25">
      <c r="A3656" s="141">
        <v>3655</v>
      </c>
      <c r="B3656" s="143" t="s">
        <v>3358</v>
      </c>
      <c r="C3656" s="143" t="s">
        <v>3359</v>
      </c>
      <c r="D3656" s="143" t="s">
        <v>103</v>
      </c>
      <c r="E3656" s="143" t="s">
        <v>2486</v>
      </c>
      <c r="F3656" s="143" t="s">
        <v>71</v>
      </c>
      <c r="G3656" s="143" t="s">
        <v>5875</v>
      </c>
    </row>
    <row r="3657" spans="1:7" x14ac:dyDescent="0.25">
      <c r="A3657" s="141">
        <v>3656</v>
      </c>
      <c r="B3657" s="143" t="s">
        <v>13870</v>
      </c>
      <c r="C3657" s="143" t="s">
        <v>13871</v>
      </c>
      <c r="D3657" s="143" t="s">
        <v>74</v>
      </c>
      <c r="E3657" s="143" t="s">
        <v>551</v>
      </c>
      <c r="F3657" s="143" t="s">
        <v>192</v>
      </c>
      <c r="G3657" s="143" t="s">
        <v>5875</v>
      </c>
    </row>
    <row r="3658" spans="1:7" x14ac:dyDescent="0.25">
      <c r="A3658" s="141">
        <v>3657</v>
      </c>
      <c r="B3658" s="143" t="s">
        <v>3360</v>
      </c>
      <c r="C3658" s="143" t="s">
        <v>3361</v>
      </c>
      <c r="D3658" s="143" t="s">
        <v>91</v>
      </c>
      <c r="E3658" s="143" t="s">
        <v>270</v>
      </c>
      <c r="F3658" s="143" t="s">
        <v>533</v>
      </c>
      <c r="G3658" s="143" t="s">
        <v>5875</v>
      </c>
    </row>
    <row r="3659" spans="1:7" x14ac:dyDescent="0.25">
      <c r="A3659" s="141">
        <v>3658</v>
      </c>
      <c r="B3659" s="143" t="s">
        <v>8691</v>
      </c>
      <c r="C3659" s="143" t="s">
        <v>8692</v>
      </c>
      <c r="D3659" s="143" t="s">
        <v>103</v>
      </c>
      <c r="E3659" s="143" t="s">
        <v>1378</v>
      </c>
      <c r="F3659" s="143" t="s">
        <v>71</v>
      </c>
      <c r="G3659" s="143" t="s">
        <v>11062</v>
      </c>
    </row>
    <row r="3660" spans="1:7" x14ac:dyDescent="0.25">
      <c r="A3660" s="141">
        <v>3659</v>
      </c>
      <c r="B3660" s="143" t="s">
        <v>3362</v>
      </c>
      <c r="C3660" s="143" t="s">
        <v>12945</v>
      </c>
      <c r="D3660" s="143" t="s">
        <v>78</v>
      </c>
      <c r="E3660" s="143" t="s">
        <v>995</v>
      </c>
      <c r="F3660" s="143" t="s">
        <v>71</v>
      </c>
      <c r="G3660" s="143" t="s">
        <v>5875</v>
      </c>
    </row>
    <row r="3661" spans="1:7" x14ac:dyDescent="0.25">
      <c r="A3661" s="141">
        <v>3660</v>
      </c>
      <c r="B3661" s="143" t="s">
        <v>3363</v>
      </c>
      <c r="C3661" s="143" t="s">
        <v>12946</v>
      </c>
      <c r="D3661" s="143" t="s">
        <v>74</v>
      </c>
      <c r="E3661" s="143" t="s">
        <v>551</v>
      </c>
      <c r="F3661" s="143" t="s">
        <v>71</v>
      </c>
      <c r="G3661" s="143" t="s">
        <v>5875</v>
      </c>
    </row>
    <row r="3662" spans="1:7" x14ac:dyDescent="0.25">
      <c r="A3662" s="141">
        <v>3661</v>
      </c>
      <c r="B3662" s="143" t="s">
        <v>3364</v>
      </c>
      <c r="C3662" s="143" t="s">
        <v>3365</v>
      </c>
      <c r="D3662" s="143" t="s">
        <v>103</v>
      </c>
      <c r="E3662" s="143" t="s">
        <v>525</v>
      </c>
      <c r="F3662" s="143" t="s">
        <v>71</v>
      </c>
      <c r="G3662" s="143" t="s">
        <v>5875</v>
      </c>
    </row>
    <row r="3663" spans="1:7" x14ac:dyDescent="0.25">
      <c r="A3663" s="141">
        <v>3662</v>
      </c>
      <c r="B3663" s="143" t="s">
        <v>11521</v>
      </c>
      <c r="C3663" s="143" t="s">
        <v>11522</v>
      </c>
      <c r="D3663" s="143" t="s">
        <v>119</v>
      </c>
      <c r="E3663" s="143" t="s">
        <v>1245</v>
      </c>
      <c r="F3663" s="143" t="s">
        <v>71</v>
      </c>
      <c r="G3663" s="143" t="s">
        <v>11955</v>
      </c>
    </row>
    <row r="3664" spans="1:7" x14ac:dyDescent="0.25">
      <c r="A3664" s="141">
        <v>3663</v>
      </c>
      <c r="B3664" s="143" t="s">
        <v>3366</v>
      </c>
      <c r="C3664" s="143" t="s">
        <v>3367</v>
      </c>
      <c r="D3664" s="143" t="s">
        <v>78</v>
      </c>
      <c r="E3664" s="143" t="s">
        <v>1418</v>
      </c>
      <c r="F3664" s="143" t="s">
        <v>71</v>
      </c>
      <c r="G3664" s="143" t="s">
        <v>5875</v>
      </c>
    </row>
    <row r="3665" spans="1:7" x14ac:dyDescent="0.25">
      <c r="A3665" s="141">
        <v>3664</v>
      </c>
      <c r="B3665" s="143" t="s">
        <v>3368</v>
      </c>
      <c r="C3665" s="143" t="s">
        <v>3369</v>
      </c>
      <c r="D3665" s="143" t="s">
        <v>78</v>
      </c>
      <c r="E3665" s="143" t="s">
        <v>113</v>
      </c>
      <c r="F3665" s="143" t="s">
        <v>71</v>
      </c>
      <c r="G3665" s="143" t="s">
        <v>5875</v>
      </c>
    </row>
    <row r="3666" spans="1:7" x14ac:dyDescent="0.25">
      <c r="A3666" s="141">
        <v>3665</v>
      </c>
      <c r="B3666" s="143" t="s">
        <v>3370</v>
      </c>
      <c r="C3666" s="143" t="s">
        <v>3371</v>
      </c>
      <c r="D3666" s="143" t="s">
        <v>91</v>
      </c>
      <c r="E3666" s="143" t="s">
        <v>132</v>
      </c>
      <c r="F3666" s="143" t="s">
        <v>71</v>
      </c>
      <c r="G3666" s="143" t="s">
        <v>5875</v>
      </c>
    </row>
    <row r="3667" spans="1:7" x14ac:dyDescent="0.25">
      <c r="A3667" s="141">
        <v>3666</v>
      </c>
      <c r="B3667" s="143" t="s">
        <v>11523</v>
      </c>
      <c r="C3667" s="143" t="s">
        <v>12947</v>
      </c>
      <c r="D3667" s="143" t="s">
        <v>91</v>
      </c>
      <c r="E3667" s="143" t="s">
        <v>139</v>
      </c>
      <c r="F3667" s="143" t="s">
        <v>71</v>
      </c>
      <c r="G3667" s="143" t="s">
        <v>11955</v>
      </c>
    </row>
    <row r="3668" spans="1:7" x14ac:dyDescent="0.25">
      <c r="A3668" s="141">
        <v>3667</v>
      </c>
      <c r="B3668" s="143" t="s">
        <v>3372</v>
      </c>
      <c r="C3668" s="143" t="s">
        <v>3373</v>
      </c>
      <c r="D3668" s="143" t="s">
        <v>91</v>
      </c>
      <c r="E3668" s="143" t="s">
        <v>644</v>
      </c>
      <c r="F3668" s="143" t="s">
        <v>71</v>
      </c>
      <c r="G3668" s="143" t="s">
        <v>5875</v>
      </c>
    </row>
    <row r="3669" spans="1:7" x14ac:dyDescent="0.25">
      <c r="A3669" s="141">
        <v>3668</v>
      </c>
      <c r="B3669" s="143" t="s">
        <v>8693</v>
      </c>
      <c r="C3669" s="143" t="s">
        <v>8694</v>
      </c>
      <c r="D3669" s="143" t="s">
        <v>91</v>
      </c>
      <c r="E3669" s="143" t="s">
        <v>308</v>
      </c>
      <c r="F3669" s="143" t="s">
        <v>71</v>
      </c>
      <c r="G3669" s="143" t="s">
        <v>11062</v>
      </c>
    </row>
    <row r="3670" spans="1:7" x14ac:dyDescent="0.25">
      <c r="A3670" s="141">
        <v>3669</v>
      </c>
      <c r="B3670" s="143" t="s">
        <v>8695</v>
      </c>
      <c r="C3670" s="143" t="s">
        <v>8696</v>
      </c>
      <c r="D3670" s="143" t="s">
        <v>74</v>
      </c>
      <c r="E3670" s="143" t="s">
        <v>551</v>
      </c>
      <c r="F3670" s="143" t="s">
        <v>71</v>
      </c>
      <c r="G3670" s="143" t="s">
        <v>11062</v>
      </c>
    </row>
    <row r="3671" spans="1:7" x14ac:dyDescent="0.25">
      <c r="A3671" s="141">
        <v>3670</v>
      </c>
      <c r="B3671" s="143" t="s">
        <v>3374</v>
      </c>
      <c r="C3671" s="143" t="s">
        <v>3375</v>
      </c>
      <c r="D3671" s="143" t="s">
        <v>95</v>
      </c>
      <c r="E3671" s="143" t="s">
        <v>96</v>
      </c>
      <c r="F3671" s="143" t="s">
        <v>71</v>
      </c>
      <c r="G3671" s="143" t="s">
        <v>5875</v>
      </c>
    </row>
    <row r="3672" spans="1:7" x14ac:dyDescent="0.25">
      <c r="A3672" s="141">
        <v>3671</v>
      </c>
      <c r="B3672" s="143" t="s">
        <v>8697</v>
      </c>
      <c r="C3672" s="143" t="s">
        <v>8698</v>
      </c>
      <c r="D3672" s="143" t="s">
        <v>78</v>
      </c>
      <c r="E3672" s="143" t="s">
        <v>599</v>
      </c>
      <c r="F3672" s="143" t="s">
        <v>841</v>
      </c>
      <c r="G3672" s="143" t="s">
        <v>11062</v>
      </c>
    </row>
    <row r="3673" spans="1:7" x14ac:dyDescent="0.25">
      <c r="A3673" s="141">
        <v>3672</v>
      </c>
      <c r="B3673" s="143" t="s">
        <v>8699</v>
      </c>
      <c r="C3673" s="143" t="s">
        <v>8700</v>
      </c>
      <c r="D3673" s="143" t="s">
        <v>69</v>
      </c>
      <c r="E3673" s="143" t="s">
        <v>1303</v>
      </c>
      <c r="F3673" s="143" t="s">
        <v>841</v>
      </c>
      <c r="G3673" s="143" t="s">
        <v>11062</v>
      </c>
    </row>
    <row r="3674" spans="1:7" x14ac:dyDescent="0.25">
      <c r="A3674" s="141">
        <v>3673</v>
      </c>
      <c r="B3674" s="143" t="s">
        <v>8701</v>
      </c>
      <c r="C3674" s="143" t="s">
        <v>8702</v>
      </c>
      <c r="D3674" s="143" t="s">
        <v>91</v>
      </c>
      <c r="E3674" s="143" t="s">
        <v>308</v>
      </c>
      <c r="F3674" s="143" t="s">
        <v>71</v>
      </c>
      <c r="G3674" s="143" t="s">
        <v>5875</v>
      </c>
    </row>
    <row r="3675" spans="1:7" x14ac:dyDescent="0.25">
      <c r="A3675" s="141">
        <v>3674</v>
      </c>
      <c r="B3675" s="143" t="s">
        <v>12948</v>
      </c>
      <c r="C3675" s="143" t="s">
        <v>12949</v>
      </c>
      <c r="D3675" s="143" t="s">
        <v>91</v>
      </c>
      <c r="E3675" s="143" t="s">
        <v>135</v>
      </c>
      <c r="F3675" s="143" t="s">
        <v>242</v>
      </c>
      <c r="G3675" s="143" t="s">
        <v>11062</v>
      </c>
    </row>
    <row r="3676" spans="1:7" x14ac:dyDescent="0.25">
      <c r="A3676" s="141">
        <v>3675</v>
      </c>
      <c r="B3676" s="143" t="s">
        <v>8703</v>
      </c>
      <c r="C3676" s="143" t="s">
        <v>8704</v>
      </c>
      <c r="D3676" s="143" t="s">
        <v>119</v>
      </c>
      <c r="E3676" s="143" t="s">
        <v>1245</v>
      </c>
      <c r="F3676" s="143" t="s">
        <v>71</v>
      </c>
      <c r="G3676" s="143" t="s">
        <v>11062</v>
      </c>
    </row>
    <row r="3677" spans="1:7" x14ac:dyDescent="0.25">
      <c r="A3677" s="141">
        <v>3676</v>
      </c>
      <c r="B3677" s="143" t="s">
        <v>8705</v>
      </c>
      <c r="C3677" s="143" t="s">
        <v>8706</v>
      </c>
      <c r="D3677" s="143" t="s">
        <v>78</v>
      </c>
      <c r="E3677" s="143" t="s">
        <v>657</v>
      </c>
      <c r="F3677" s="143" t="s">
        <v>71</v>
      </c>
      <c r="G3677" s="143" t="s">
        <v>11062</v>
      </c>
    </row>
    <row r="3678" spans="1:7" x14ac:dyDescent="0.25">
      <c r="A3678" s="141">
        <v>3677</v>
      </c>
      <c r="B3678" s="143" t="s">
        <v>11524</v>
      </c>
      <c r="C3678" s="143" t="s">
        <v>11525</v>
      </c>
      <c r="D3678" s="143" t="s">
        <v>188</v>
      </c>
      <c r="E3678" s="143" t="s">
        <v>202</v>
      </c>
      <c r="F3678" s="143" t="s">
        <v>71</v>
      </c>
      <c r="G3678" s="143" t="s">
        <v>11955</v>
      </c>
    </row>
    <row r="3679" spans="1:7" x14ac:dyDescent="0.25">
      <c r="A3679" s="141">
        <v>3678</v>
      </c>
      <c r="B3679" s="143" t="s">
        <v>3376</v>
      </c>
      <c r="C3679" s="143" t="s">
        <v>3377</v>
      </c>
      <c r="D3679" s="143" t="s">
        <v>78</v>
      </c>
      <c r="E3679" s="143" t="s">
        <v>259</v>
      </c>
      <c r="F3679" s="143" t="s">
        <v>71</v>
      </c>
      <c r="G3679" s="143" t="s">
        <v>5875</v>
      </c>
    </row>
    <row r="3680" spans="1:7" x14ac:dyDescent="0.25">
      <c r="A3680" s="141">
        <v>3679</v>
      </c>
      <c r="B3680" s="143" t="s">
        <v>8707</v>
      </c>
      <c r="C3680" s="143" t="s">
        <v>8708</v>
      </c>
      <c r="D3680" s="143" t="s">
        <v>69</v>
      </c>
      <c r="E3680" s="143" t="s">
        <v>5349</v>
      </c>
      <c r="F3680" s="143" t="s">
        <v>71</v>
      </c>
      <c r="G3680" s="143" t="s">
        <v>11062</v>
      </c>
    </row>
    <row r="3681" spans="1:7" x14ac:dyDescent="0.25">
      <c r="A3681" s="141">
        <v>3680</v>
      </c>
      <c r="B3681" s="143" t="s">
        <v>8709</v>
      </c>
      <c r="C3681" s="143" t="s">
        <v>12950</v>
      </c>
      <c r="D3681" s="143" t="s">
        <v>69</v>
      </c>
      <c r="E3681" s="143" t="s">
        <v>3457</v>
      </c>
      <c r="F3681" s="143" t="s">
        <v>71</v>
      </c>
      <c r="G3681" s="143" t="s">
        <v>11062</v>
      </c>
    </row>
    <row r="3682" spans="1:7" x14ac:dyDescent="0.25">
      <c r="A3682" s="141">
        <v>3681</v>
      </c>
      <c r="B3682" s="143" t="s">
        <v>8710</v>
      </c>
      <c r="C3682" s="143" t="s">
        <v>8711</v>
      </c>
      <c r="D3682" s="143" t="s">
        <v>119</v>
      </c>
      <c r="E3682" s="143" t="s">
        <v>239</v>
      </c>
      <c r="F3682" s="143" t="s">
        <v>71</v>
      </c>
      <c r="G3682" s="143" t="s">
        <v>11062</v>
      </c>
    </row>
    <row r="3683" spans="1:7" x14ac:dyDescent="0.25">
      <c r="A3683" s="141">
        <v>3682</v>
      </c>
      <c r="B3683" s="143" t="s">
        <v>3378</v>
      </c>
      <c r="C3683" s="143" t="s">
        <v>3379</v>
      </c>
      <c r="D3683" s="143" t="s">
        <v>78</v>
      </c>
      <c r="E3683" s="143" t="s">
        <v>1062</v>
      </c>
      <c r="F3683" s="143" t="s">
        <v>71</v>
      </c>
      <c r="G3683" s="143" t="s">
        <v>5875</v>
      </c>
    </row>
    <row r="3684" spans="1:7" x14ac:dyDescent="0.25">
      <c r="A3684" s="141">
        <v>3683</v>
      </c>
      <c r="B3684" s="143" t="s">
        <v>8712</v>
      </c>
      <c r="C3684" s="143" t="s">
        <v>8713</v>
      </c>
      <c r="D3684" s="143" t="s">
        <v>91</v>
      </c>
      <c r="E3684" s="143" t="s">
        <v>308</v>
      </c>
      <c r="F3684" s="143" t="s">
        <v>71</v>
      </c>
      <c r="G3684" s="143" t="s">
        <v>11062</v>
      </c>
    </row>
    <row r="3685" spans="1:7" x14ac:dyDescent="0.25">
      <c r="A3685" s="141">
        <v>3684</v>
      </c>
      <c r="B3685" s="143" t="s">
        <v>3380</v>
      </c>
      <c r="C3685" s="143" t="s">
        <v>3381</v>
      </c>
      <c r="D3685" s="143" t="s">
        <v>95</v>
      </c>
      <c r="E3685" s="143" t="s">
        <v>1430</v>
      </c>
      <c r="F3685" s="143" t="s">
        <v>71</v>
      </c>
      <c r="G3685" s="143" t="s">
        <v>5875</v>
      </c>
    </row>
    <row r="3686" spans="1:7" x14ac:dyDescent="0.25">
      <c r="A3686" s="141">
        <v>3685</v>
      </c>
      <c r="B3686" s="143" t="s">
        <v>12951</v>
      </c>
      <c r="C3686" s="143" t="s">
        <v>12952</v>
      </c>
      <c r="D3686" s="143" t="s">
        <v>95</v>
      </c>
      <c r="E3686" s="143" t="s">
        <v>540</v>
      </c>
      <c r="F3686" s="143" t="s">
        <v>71</v>
      </c>
      <c r="G3686" s="143" t="s">
        <v>11062</v>
      </c>
    </row>
    <row r="3687" spans="1:7" x14ac:dyDescent="0.25">
      <c r="A3687" s="141">
        <v>3686</v>
      </c>
      <c r="B3687" s="143" t="s">
        <v>8714</v>
      </c>
      <c r="C3687" s="143" t="s">
        <v>8715</v>
      </c>
      <c r="D3687" s="143" t="s">
        <v>119</v>
      </c>
      <c r="E3687" s="143" t="s">
        <v>1245</v>
      </c>
      <c r="F3687" s="143" t="s">
        <v>71</v>
      </c>
      <c r="G3687" s="143" t="s">
        <v>11062</v>
      </c>
    </row>
    <row r="3688" spans="1:7" x14ac:dyDescent="0.25">
      <c r="A3688" s="141">
        <v>3687</v>
      </c>
      <c r="B3688" s="143" t="s">
        <v>8716</v>
      </c>
      <c r="C3688" s="143" t="s">
        <v>8717</v>
      </c>
      <c r="D3688" s="143" t="s">
        <v>103</v>
      </c>
      <c r="E3688" s="143" t="s">
        <v>2489</v>
      </c>
      <c r="F3688" s="143" t="s">
        <v>71</v>
      </c>
      <c r="G3688" s="143" t="s">
        <v>11062</v>
      </c>
    </row>
    <row r="3689" spans="1:7" x14ac:dyDescent="0.25">
      <c r="A3689" s="141">
        <v>3688</v>
      </c>
      <c r="B3689" s="143" t="s">
        <v>8718</v>
      </c>
      <c r="C3689" s="143" t="s">
        <v>8719</v>
      </c>
      <c r="D3689" s="143" t="s">
        <v>119</v>
      </c>
      <c r="E3689" s="143" t="s">
        <v>371</v>
      </c>
      <c r="F3689" s="143" t="s">
        <v>71</v>
      </c>
      <c r="G3689" s="143" t="s">
        <v>11062</v>
      </c>
    </row>
    <row r="3690" spans="1:7" x14ac:dyDescent="0.25">
      <c r="A3690" s="141">
        <v>3689</v>
      </c>
      <c r="B3690" s="143" t="s">
        <v>8720</v>
      </c>
      <c r="C3690" s="143" t="s">
        <v>8721</v>
      </c>
      <c r="D3690" s="143" t="s">
        <v>95</v>
      </c>
      <c r="E3690" s="143" t="s">
        <v>3531</v>
      </c>
      <c r="F3690" s="143" t="s">
        <v>71</v>
      </c>
      <c r="G3690" s="143" t="s">
        <v>11062</v>
      </c>
    </row>
    <row r="3691" spans="1:7" x14ac:dyDescent="0.25">
      <c r="A3691" s="141">
        <v>3690</v>
      </c>
      <c r="B3691" s="143" t="s">
        <v>3382</v>
      </c>
      <c r="C3691" s="143" t="s">
        <v>3383</v>
      </c>
      <c r="D3691" s="143" t="s">
        <v>91</v>
      </c>
      <c r="E3691" s="143" t="s">
        <v>139</v>
      </c>
      <c r="F3691" s="143" t="s">
        <v>71</v>
      </c>
      <c r="G3691" s="143" t="s">
        <v>5875</v>
      </c>
    </row>
    <row r="3692" spans="1:7" x14ac:dyDescent="0.25">
      <c r="A3692" s="141">
        <v>3691</v>
      </c>
      <c r="B3692" s="143" t="s">
        <v>8722</v>
      </c>
      <c r="C3692" s="143" t="s">
        <v>8723</v>
      </c>
      <c r="D3692" s="143" t="s">
        <v>78</v>
      </c>
      <c r="E3692" s="143" t="s">
        <v>413</v>
      </c>
      <c r="F3692" s="143" t="s">
        <v>71</v>
      </c>
      <c r="G3692" s="143" t="s">
        <v>11062</v>
      </c>
    </row>
    <row r="3693" spans="1:7" x14ac:dyDescent="0.25">
      <c r="A3693" s="141">
        <v>3692</v>
      </c>
      <c r="B3693" s="143" t="s">
        <v>3384</v>
      </c>
      <c r="C3693" s="143" t="s">
        <v>3385</v>
      </c>
      <c r="D3693" s="143" t="s">
        <v>91</v>
      </c>
      <c r="E3693" s="143" t="s">
        <v>393</v>
      </c>
      <c r="F3693" s="143" t="s">
        <v>71</v>
      </c>
      <c r="G3693" s="143" t="s">
        <v>5875</v>
      </c>
    </row>
    <row r="3694" spans="1:7" x14ac:dyDescent="0.25">
      <c r="A3694" s="141">
        <v>3693</v>
      </c>
      <c r="B3694" s="143" t="s">
        <v>8724</v>
      </c>
      <c r="C3694" s="143" t="s">
        <v>8725</v>
      </c>
      <c r="D3694" s="143" t="s">
        <v>91</v>
      </c>
      <c r="E3694" s="143" t="s">
        <v>165</v>
      </c>
      <c r="F3694" s="143" t="s">
        <v>71</v>
      </c>
      <c r="G3694" s="143" t="s">
        <v>11062</v>
      </c>
    </row>
    <row r="3695" spans="1:7" x14ac:dyDescent="0.25">
      <c r="A3695" s="141">
        <v>3694</v>
      </c>
      <c r="B3695" s="143" t="s">
        <v>11526</v>
      </c>
      <c r="C3695" s="143" t="s">
        <v>11527</v>
      </c>
      <c r="D3695" s="143" t="s">
        <v>78</v>
      </c>
      <c r="E3695" s="143" t="s">
        <v>796</v>
      </c>
      <c r="F3695" s="143" t="s">
        <v>88</v>
      </c>
      <c r="G3695" s="143" t="s">
        <v>11955</v>
      </c>
    </row>
    <row r="3696" spans="1:7" x14ac:dyDescent="0.25">
      <c r="A3696" s="141">
        <v>3695</v>
      </c>
      <c r="B3696" s="143" t="s">
        <v>3386</v>
      </c>
      <c r="C3696" s="143" t="s">
        <v>3387</v>
      </c>
      <c r="D3696" s="143" t="s">
        <v>91</v>
      </c>
      <c r="E3696" s="143" t="s">
        <v>181</v>
      </c>
      <c r="F3696" s="143" t="s">
        <v>71</v>
      </c>
      <c r="G3696" s="143" t="s">
        <v>5875</v>
      </c>
    </row>
    <row r="3697" spans="1:7" x14ac:dyDescent="0.25">
      <c r="A3697" s="141">
        <v>3696</v>
      </c>
      <c r="B3697" s="143" t="s">
        <v>8726</v>
      </c>
      <c r="C3697" s="143" t="s">
        <v>8727</v>
      </c>
      <c r="D3697" s="143" t="s">
        <v>91</v>
      </c>
      <c r="E3697" s="143" t="s">
        <v>955</v>
      </c>
      <c r="F3697" s="143" t="s">
        <v>71</v>
      </c>
      <c r="G3697" s="143" t="s">
        <v>11062</v>
      </c>
    </row>
    <row r="3698" spans="1:7" x14ac:dyDescent="0.25">
      <c r="A3698" s="141">
        <v>3697</v>
      </c>
      <c r="B3698" s="143" t="s">
        <v>3388</v>
      </c>
      <c r="C3698" s="143" t="s">
        <v>3389</v>
      </c>
      <c r="D3698" s="143" t="s">
        <v>91</v>
      </c>
      <c r="E3698" s="143" t="s">
        <v>181</v>
      </c>
      <c r="F3698" s="143" t="s">
        <v>71</v>
      </c>
      <c r="G3698" s="143" t="s">
        <v>5875</v>
      </c>
    </row>
    <row r="3699" spans="1:7" x14ac:dyDescent="0.25">
      <c r="A3699" s="141">
        <v>3698</v>
      </c>
      <c r="B3699" s="143" t="s">
        <v>3390</v>
      </c>
      <c r="C3699" s="143" t="s">
        <v>3391</v>
      </c>
      <c r="D3699" s="143" t="s">
        <v>91</v>
      </c>
      <c r="E3699" s="143" t="s">
        <v>110</v>
      </c>
      <c r="F3699" s="143" t="s">
        <v>71</v>
      </c>
      <c r="G3699" s="143" t="s">
        <v>5875</v>
      </c>
    </row>
    <row r="3700" spans="1:7" x14ac:dyDescent="0.25">
      <c r="A3700" s="141">
        <v>3699</v>
      </c>
      <c r="B3700" s="143" t="s">
        <v>8728</v>
      </c>
      <c r="C3700" s="143" t="s">
        <v>8729</v>
      </c>
      <c r="D3700" s="143" t="s">
        <v>74</v>
      </c>
      <c r="E3700" s="143" t="s">
        <v>551</v>
      </c>
      <c r="F3700" s="143" t="s">
        <v>71</v>
      </c>
      <c r="G3700" s="143" t="s">
        <v>11062</v>
      </c>
    </row>
    <row r="3701" spans="1:7" x14ac:dyDescent="0.25">
      <c r="A3701" s="141">
        <v>3700</v>
      </c>
      <c r="B3701" s="143" t="s">
        <v>8730</v>
      </c>
      <c r="C3701" s="143" t="s">
        <v>8731</v>
      </c>
      <c r="D3701" s="143" t="s">
        <v>69</v>
      </c>
      <c r="E3701" s="143" t="s">
        <v>824</v>
      </c>
      <c r="F3701" s="143" t="s">
        <v>71</v>
      </c>
      <c r="G3701" s="143" t="s">
        <v>11062</v>
      </c>
    </row>
    <row r="3702" spans="1:7" x14ac:dyDescent="0.25">
      <c r="A3702" s="141">
        <v>3701</v>
      </c>
      <c r="B3702" s="143" t="s">
        <v>11528</v>
      </c>
      <c r="C3702" s="143" t="s">
        <v>11529</v>
      </c>
      <c r="D3702" s="143" t="s">
        <v>91</v>
      </c>
      <c r="E3702" s="143" t="s">
        <v>955</v>
      </c>
      <c r="F3702" s="143" t="s">
        <v>71</v>
      </c>
      <c r="G3702" s="143" t="s">
        <v>11955</v>
      </c>
    </row>
    <row r="3703" spans="1:7" x14ac:dyDescent="0.25">
      <c r="A3703" s="141">
        <v>3702</v>
      </c>
      <c r="B3703" s="143" t="s">
        <v>8732</v>
      </c>
      <c r="C3703" s="143" t="s">
        <v>8733</v>
      </c>
      <c r="D3703" s="143" t="s">
        <v>91</v>
      </c>
      <c r="E3703" s="143" t="s">
        <v>576</v>
      </c>
      <c r="F3703" s="143" t="s">
        <v>71</v>
      </c>
      <c r="G3703" s="143" t="s">
        <v>11062</v>
      </c>
    </row>
    <row r="3704" spans="1:7" x14ac:dyDescent="0.25">
      <c r="A3704" s="141">
        <v>3703</v>
      </c>
      <c r="B3704" s="143" t="s">
        <v>3392</v>
      </c>
      <c r="C3704" s="143" t="s">
        <v>3393</v>
      </c>
      <c r="D3704" s="143" t="s">
        <v>69</v>
      </c>
      <c r="E3704" s="143" t="s">
        <v>352</v>
      </c>
      <c r="F3704" s="143" t="s">
        <v>3394</v>
      </c>
      <c r="G3704" s="143" t="s">
        <v>5875</v>
      </c>
    </row>
    <row r="3705" spans="1:7" x14ac:dyDescent="0.25">
      <c r="A3705" s="141">
        <v>3704</v>
      </c>
      <c r="B3705" s="143" t="s">
        <v>8734</v>
      </c>
      <c r="C3705" s="143" t="s">
        <v>8735</v>
      </c>
      <c r="D3705" s="143" t="s">
        <v>91</v>
      </c>
      <c r="E3705" s="143" t="s">
        <v>979</v>
      </c>
      <c r="F3705" s="143" t="s">
        <v>71</v>
      </c>
      <c r="G3705" s="143" t="s">
        <v>11062</v>
      </c>
    </row>
    <row r="3706" spans="1:7" x14ac:dyDescent="0.25">
      <c r="A3706" s="141">
        <v>3705</v>
      </c>
      <c r="B3706" s="143" t="s">
        <v>8736</v>
      </c>
      <c r="C3706" s="143" t="s">
        <v>8737</v>
      </c>
      <c r="D3706" s="143" t="s">
        <v>91</v>
      </c>
      <c r="E3706" s="143" t="s">
        <v>979</v>
      </c>
      <c r="F3706" s="143" t="s">
        <v>71</v>
      </c>
      <c r="G3706" s="143" t="s">
        <v>11062</v>
      </c>
    </row>
    <row r="3707" spans="1:7" x14ac:dyDescent="0.25">
      <c r="A3707" s="141">
        <v>3706</v>
      </c>
      <c r="B3707" s="143" t="s">
        <v>8738</v>
      </c>
      <c r="C3707" s="143" t="s">
        <v>8739</v>
      </c>
      <c r="D3707" s="143" t="s">
        <v>91</v>
      </c>
      <c r="E3707" s="143" t="s">
        <v>955</v>
      </c>
      <c r="F3707" s="143" t="s">
        <v>71</v>
      </c>
      <c r="G3707" s="143" t="s">
        <v>11062</v>
      </c>
    </row>
    <row r="3708" spans="1:7" x14ac:dyDescent="0.25">
      <c r="A3708" s="141">
        <v>3707</v>
      </c>
      <c r="B3708" s="143" t="s">
        <v>3395</v>
      </c>
      <c r="C3708" s="143" t="s">
        <v>3396</v>
      </c>
      <c r="D3708" s="143" t="s">
        <v>91</v>
      </c>
      <c r="E3708" s="143" t="s">
        <v>139</v>
      </c>
      <c r="F3708" s="143" t="s">
        <v>71</v>
      </c>
      <c r="G3708" s="143" t="s">
        <v>5875</v>
      </c>
    </row>
    <row r="3709" spans="1:7" x14ac:dyDescent="0.25">
      <c r="A3709" s="141">
        <v>3708</v>
      </c>
      <c r="B3709" s="143" t="s">
        <v>8740</v>
      </c>
      <c r="C3709" s="143" t="s">
        <v>8741</v>
      </c>
      <c r="D3709" s="143" t="s">
        <v>91</v>
      </c>
      <c r="E3709" s="143" t="s">
        <v>955</v>
      </c>
      <c r="F3709" s="143" t="s">
        <v>71</v>
      </c>
      <c r="G3709" s="143" t="s">
        <v>11062</v>
      </c>
    </row>
    <row r="3710" spans="1:7" x14ac:dyDescent="0.25">
      <c r="A3710" s="141">
        <v>3709</v>
      </c>
      <c r="B3710" s="143" t="s">
        <v>8742</v>
      </c>
      <c r="C3710" s="143" t="s">
        <v>8743</v>
      </c>
      <c r="D3710" s="143" t="s">
        <v>91</v>
      </c>
      <c r="E3710" s="143" t="s">
        <v>955</v>
      </c>
      <c r="F3710" s="143" t="s">
        <v>71</v>
      </c>
      <c r="G3710" s="143" t="s">
        <v>11062</v>
      </c>
    </row>
    <row r="3711" spans="1:7" x14ac:dyDescent="0.25">
      <c r="A3711" s="141">
        <v>3710</v>
      </c>
      <c r="B3711" s="143" t="s">
        <v>8744</v>
      </c>
      <c r="C3711" s="143" t="s">
        <v>8745</v>
      </c>
      <c r="D3711" s="143" t="s">
        <v>91</v>
      </c>
      <c r="E3711" s="143" t="s">
        <v>1035</v>
      </c>
      <c r="F3711" s="143" t="s">
        <v>71</v>
      </c>
      <c r="G3711" s="143" t="s">
        <v>11062</v>
      </c>
    </row>
    <row r="3712" spans="1:7" x14ac:dyDescent="0.25">
      <c r="A3712" s="141">
        <v>3711</v>
      </c>
      <c r="B3712" s="143" t="s">
        <v>8746</v>
      </c>
      <c r="C3712" s="143" t="s">
        <v>8747</v>
      </c>
      <c r="D3712" s="143" t="s">
        <v>78</v>
      </c>
      <c r="E3712" s="143" t="s">
        <v>848</v>
      </c>
      <c r="F3712" s="143" t="s">
        <v>71</v>
      </c>
      <c r="G3712" s="143" t="s">
        <v>11062</v>
      </c>
    </row>
    <row r="3713" spans="1:7" x14ac:dyDescent="0.25">
      <c r="A3713" s="141">
        <v>3712</v>
      </c>
      <c r="B3713" s="143" t="s">
        <v>3397</v>
      </c>
      <c r="C3713" s="143" t="s">
        <v>3398</v>
      </c>
      <c r="D3713" s="143" t="s">
        <v>78</v>
      </c>
      <c r="E3713" s="143" t="s">
        <v>717</v>
      </c>
      <c r="F3713" s="143" t="s">
        <v>71</v>
      </c>
      <c r="G3713" s="143" t="s">
        <v>5875</v>
      </c>
    </row>
    <row r="3714" spans="1:7" x14ac:dyDescent="0.25">
      <c r="A3714" s="141">
        <v>3713</v>
      </c>
      <c r="B3714" s="143" t="s">
        <v>11530</v>
      </c>
      <c r="C3714" s="143" t="s">
        <v>11531</v>
      </c>
      <c r="D3714" s="143" t="s">
        <v>74</v>
      </c>
      <c r="E3714" s="143" t="s">
        <v>390</v>
      </c>
      <c r="F3714" s="143" t="s">
        <v>71</v>
      </c>
      <c r="G3714" s="143" t="s">
        <v>11955</v>
      </c>
    </row>
    <row r="3715" spans="1:7" x14ac:dyDescent="0.25">
      <c r="A3715" s="141">
        <v>3714</v>
      </c>
      <c r="B3715" s="143" t="s">
        <v>8748</v>
      </c>
      <c r="C3715" s="143" t="s">
        <v>8749</v>
      </c>
      <c r="D3715" s="143" t="s">
        <v>91</v>
      </c>
      <c r="E3715" s="143" t="s">
        <v>92</v>
      </c>
      <c r="F3715" s="143" t="s">
        <v>71</v>
      </c>
      <c r="G3715" s="143" t="s">
        <v>11062</v>
      </c>
    </row>
    <row r="3716" spans="1:7" x14ac:dyDescent="0.25">
      <c r="A3716" s="141">
        <v>3715</v>
      </c>
      <c r="B3716" s="143" t="s">
        <v>8750</v>
      </c>
      <c r="C3716" s="143" t="s">
        <v>8751</v>
      </c>
      <c r="D3716" s="143" t="s">
        <v>69</v>
      </c>
      <c r="E3716" s="143" t="s">
        <v>3331</v>
      </c>
      <c r="F3716" s="143" t="s">
        <v>71</v>
      </c>
      <c r="G3716" s="143" t="s">
        <v>11062</v>
      </c>
    </row>
    <row r="3717" spans="1:7" x14ac:dyDescent="0.25">
      <c r="A3717" s="141">
        <v>3716</v>
      </c>
      <c r="B3717" s="143" t="s">
        <v>8752</v>
      </c>
      <c r="C3717" s="143" t="s">
        <v>8753</v>
      </c>
      <c r="D3717" s="143" t="s">
        <v>78</v>
      </c>
      <c r="E3717" s="143" t="s">
        <v>998</v>
      </c>
      <c r="F3717" s="143" t="s">
        <v>71</v>
      </c>
      <c r="G3717" s="143" t="s">
        <v>11062</v>
      </c>
    </row>
    <row r="3718" spans="1:7" x14ac:dyDescent="0.25">
      <c r="A3718" s="141">
        <v>3717</v>
      </c>
      <c r="B3718" s="143" t="s">
        <v>3399</v>
      </c>
      <c r="C3718" s="143" t="s">
        <v>3400</v>
      </c>
      <c r="D3718" s="143" t="s">
        <v>91</v>
      </c>
      <c r="E3718" s="143" t="s">
        <v>139</v>
      </c>
      <c r="F3718" s="143" t="s">
        <v>71</v>
      </c>
      <c r="G3718" s="143" t="s">
        <v>5875</v>
      </c>
    </row>
    <row r="3719" spans="1:7" x14ac:dyDescent="0.25">
      <c r="A3719" s="141">
        <v>3718</v>
      </c>
      <c r="B3719" s="143" t="s">
        <v>3401</v>
      </c>
      <c r="C3719" s="143" t="s">
        <v>3402</v>
      </c>
      <c r="D3719" s="143" t="s">
        <v>78</v>
      </c>
      <c r="E3719" s="143" t="s">
        <v>100</v>
      </c>
      <c r="F3719" s="143" t="s">
        <v>71</v>
      </c>
      <c r="G3719" s="143" t="s">
        <v>5875</v>
      </c>
    </row>
    <row r="3720" spans="1:7" x14ac:dyDescent="0.25">
      <c r="A3720" s="141">
        <v>3719</v>
      </c>
      <c r="B3720" s="143" t="s">
        <v>3403</v>
      </c>
      <c r="C3720" s="143" t="s">
        <v>3404</v>
      </c>
      <c r="D3720" s="143" t="s">
        <v>91</v>
      </c>
      <c r="E3720" s="143" t="s">
        <v>227</v>
      </c>
      <c r="F3720" s="143" t="s">
        <v>71</v>
      </c>
      <c r="G3720" s="143" t="s">
        <v>5875</v>
      </c>
    </row>
    <row r="3721" spans="1:7" x14ac:dyDescent="0.25">
      <c r="A3721" s="141">
        <v>3720</v>
      </c>
      <c r="B3721" s="143" t="s">
        <v>3405</v>
      </c>
      <c r="C3721" s="143" t="s">
        <v>3406</v>
      </c>
      <c r="D3721" s="143" t="s">
        <v>91</v>
      </c>
      <c r="E3721" s="143" t="s">
        <v>136</v>
      </c>
      <c r="F3721" s="143" t="s">
        <v>71</v>
      </c>
      <c r="G3721" s="143" t="s">
        <v>5875</v>
      </c>
    </row>
    <row r="3722" spans="1:7" x14ac:dyDescent="0.25">
      <c r="A3722" s="141">
        <v>3721</v>
      </c>
      <c r="B3722" s="143" t="s">
        <v>13872</v>
      </c>
      <c r="C3722" s="143" t="s">
        <v>13873</v>
      </c>
      <c r="D3722" s="143" t="s">
        <v>78</v>
      </c>
      <c r="E3722" s="143" t="s">
        <v>657</v>
      </c>
      <c r="F3722" s="143" t="s">
        <v>142</v>
      </c>
      <c r="G3722" s="143" t="s">
        <v>11062</v>
      </c>
    </row>
    <row r="3723" spans="1:7" x14ac:dyDescent="0.25">
      <c r="A3723" s="141">
        <v>3722</v>
      </c>
      <c r="B3723" s="143" t="s">
        <v>12054</v>
      </c>
      <c r="C3723" s="143" t="s">
        <v>12953</v>
      </c>
      <c r="D3723" s="143" t="s">
        <v>74</v>
      </c>
      <c r="E3723" s="143" t="s">
        <v>145</v>
      </c>
      <c r="F3723" s="143" t="s">
        <v>71</v>
      </c>
      <c r="G3723" s="143" t="s">
        <v>5875</v>
      </c>
    </row>
    <row r="3724" spans="1:7" x14ac:dyDescent="0.25">
      <c r="A3724" s="141">
        <v>3723</v>
      </c>
      <c r="B3724" s="143" t="s">
        <v>3407</v>
      </c>
      <c r="C3724" s="143" t="s">
        <v>3408</v>
      </c>
      <c r="D3724" s="143" t="s">
        <v>91</v>
      </c>
      <c r="E3724" s="143" t="s">
        <v>139</v>
      </c>
      <c r="F3724" s="143" t="s">
        <v>71</v>
      </c>
      <c r="G3724" s="143" t="s">
        <v>5875</v>
      </c>
    </row>
    <row r="3725" spans="1:7" x14ac:dyDescent="0.25">
      <c r="A3725" s="141">
        <v>3724</v>
      </c>
      <c r="B3725" s="143" t="s">
        <v>8754</v>
      </c>
      <c r="C3725" s="143" t="s">
        <v>8755</v>
      </c>
      <c r="D3725" s="143" t="s">
        <v>78</v>
      </c>
      <c r="E3725" s="143" t="s">
        <v>906</v>
      </c>
      <c r="F3725" s="143" t="s">
        <v>71</v>
      </c>
      <c r="G3725" s="143" t="s">
        <v>11062</v>
      </c>
    </row>
    <row r="3726" spans="1:7" x14ac:dyDescent="0.25">
      <c r="A3726" s="141">
        <v>3725</v>
      </c>
      <c r="B3726" s="143" t="s">
        <v>8756</v>
      </c>
      <c r="C3726" s="143" t="s">
        <v>8757</v>
      </c>
      <c r="D3726" s="143" t="s">
        <v>69</v>
      </c>
      <c r="E3726" s="143" t="s">
        <v>2042</v>
      </c>
      <c r="F3726" s="143" t="s">
        <v>71</v>
      </c>
      <c r="G3726" s="143" t="s">
        <v>11062</v>
      </c>
    </row>
    <row r="3727" spans="1:7" x14ac:dyDescent="0.25">
      <c r="A3727" s="141">
        <v>3726</v>
      </c>
      <c r="B3727" s="143" t="s">
        <v>3409</v>
      </c>
      <c r="C3727" s="143" t="s">
        <v>3410</v>
      </c>
      <c r="D3727" s="143" t="s">
        <v>91</v>
      </c>
      <c r="E3727" s="143" t="s">
        <v>181</v>
      </c>
      <c r="F3727" s="143" t="s">
        <v>71</v>
      </c>
      <c r="G3727" s="143" t="s">
        <v>5875</v>
      </c>
    </row>
    <row r="3728" spans="1:7" x14ac:dyDescent="0.25">
      <c r="A3728" s="141">
        <v>3727</v>
      </c>
      <c r="B3728" s="143" t="s">
        <v>8758</v>
      </c>
      <c r="C3728" s="143" t="s">
        <v>8759</v>
      </c>
      <c r="D3728" s="143" t="s">
        <v>69</v>
      </c>
      <c r="E3728" s="143" t="s">
        <v>5349</v>
      </c>
      <c r="F3728" s="143" t="s">
        <v>71</v>
      </c>
      <c r="G3728" s="143" t="s">
        <v>11062</v>
      </c>
    </row>
    <row r="3729" spans="1:7" x14ac:dyDescent="0.25">
      <c r="A3729" s="141">
        <v>3728</v>
      </c>
      <c r="B3729" s="143" t="s">
        <v>3411</v>
      </c>
      <c r="C3729" s="143" t="s">
        <v>3412</v>
      </c>
      <c r="D3729" s="143" t="s">
        <v>78</v>
      </c>
      <c r="E3729" s="143" t="s">
        <v>1062</v>
      </c>
      <c r="F3729" s="143" t="s">
        <v>71</v>
      </c>
      <c r="G3729" s="143" t="s">
        <v>5875</v>
      </c>
    </row>
    <row r="3730" spans="1:7" x14ac:dyDescent="0.25">
      <c r="A3730" s="141">
        <v>3729</v>
      </c>
      <c r="B3730" s="143" t="s">
        <v>3413</v>
      </c>
      <c r="C3730" s="143" t="s">
        <v>12954</v>
      </c>
      <c r="D3730" s="143" t="s">
        <v>91</v>
      </c>
      <c r="E3730" s="143" t="s">
        <v>135</v>
      </c>
      <c r="F3730" s="143" t="s">
        <v>71</v>
      </c>
      <c r="G3730" s="143" t="s">
        <v>5875</v>
      </c>
    </row>
    <row r="3731" spans="1:7" x14ac:dyDescent="0.25">
      <c r="A3731" s="141">
        <v>3730</v>
      </c>
      <c r="B3731" s="143" t="s">
        <v>11532</v>
      </c>
      <c r="C3731" s="143" t="s">
        <v>11533</v>
      </c>
      <c r="D3731" s="143" t="s">
        <v>103</v>
      </c>
      <c r="E3731" s="143" t="s">
        <v>2489</v>
      </c>
      <c r="F3731" s="143" t="s">
        <v>71</v>
      </c>
      <c r="G3731" s="143" t="s">
        <v>11955</v>
      </c>
    </row>
    <row r="3732" spans="1:7" x14ac:dyDescent="0.25">
      <c r="A3732" s="141">
        <v>3731</v>
      </c>
      <c r="B3732" s="143" t="s">
        <v>3414</v>
      </c>
      <c r="C3732" s="143" t="s">
        <v>3415</v>
      </c>
      <c r="D3732" s="143" t="s">
        <v>119</v>
      </c>
      <c r="E3732" s="143" t="s">
        <v>1630</v>
      </c>
      <c r="F3732" s="143" t="s">
        <v>71</v>
      </c>
      <c r="G3732" s="143" t="s">
        <v>5875</v>
      </c>
    </row>
    <row r="3733" spans="1:7" x14ac:dyDescent="0.25">
      <c r="A3733" s="141">
        <v>3732</v>
      </c>
      <c r="B3733" s="143" t="s">
        <v>8760</v>
      </c>
      <c r="C3733" s="143" t="s">
        <v>8761</v>
      </c>
      <c r="D3733" s="143" t="s">
        <v>69</v>
      </c>
      <c r="E3733" s="143" t="s">
        <v>6763</v>
      </c>
      <c r="F3733" s="143" t="s">
        <v>71</v>
      </c>
      <c r="G3733" s="143" t="s">
        <v>11062</v>
      </c>
    </row>
    <row r="3734" spans="1:7" x14ac:dyDescent="0.25">
      <c r="A3734" s="141">
        <v>3733</v>
      </c>
      <c r="B3734" s="143" t="s">
        <v>3416</v>
      </c>
      <c r="C3734" s="143" t="s">
        <v>3417</v>
      </c>
      <c r="D3734" s="143" t="s">
        <v>95</v>
      </c>
      <c r="E3734" s="143" t="s">
        <v>684</v>
      </c>
      <c r="F3734" s="143" t="s">
        <v>71</v>
      </c>
      <c r="G3734" s="143" t="s">
        <v>5875</v>
      </c>
    </row>
    <row r="3735" spans="1:7" x14ac:dyDescent="0.25">
      <c r="A3735" s="141">
        <v>3734</v>
      </c>
      <c r="B3735" s="143" t="s">
        <v>8762</v>
      </c>
      <c r="C3735" s="143" t="s">
        <v>8763</v>
      </c>
      <c r="D3735" s="143" t="s">
        <v>78</v>
      </c>
      <c r="E3735" s="143" t="s">
        <v>998</v>
      </c>
      <c r="F3735" s="143" t="s">
        <v>88</v>
      </c>
      <c r="G3735" s="143" t="s">
        <v>11062</v>
      </c>
    </row>
    <row r="3736" spans="1:7" x14ac:dyDescent="0.25">
      <c r="A3736" s="141">
        <v>3735</v>
      </c>
      <c r="B3736" s="143" t="s">
        <v>8764</v>
      </c>
      <c r="C3736" s="143" t="s">
        <v>8765</v>
      </c>
      <c r="D3736" s="143" t="s">
        <v>119</v>
      </c>
      <c r="E3736" s="143" t="s">
        <v>1245</v>
      </c>
      <c r="F3736" s="143" t="s">
        <v>71</v>
      </c>
      <c r="G3736" s="143" t="s">
        <v>11062</v>
      </c>
    </row>
    <row r="3737" spans="1:7" x14ac:dyDescent="0.25">
      <c r="A3737" s="141">
        <v>3736</v>
      </c>
      <c r="B3737" s="143" t="s">
        <v>8766</v>
      </c>
      <c r="C3737" s="143" t="s">
        <v>8767</v>
      </c>
      <c r="D3737" s="143" t="s">
        <v>119</v>
      </c>
      <c r="E3737" s="143" t="s">
        <v>239</v>
      </c>
      <c r="F3737" s="143" t="s">
        <v>71</v>
      </c>
      <c r="G3737" s="143" t="s">
        <v>11062</v>
      </c>
    </row>
    <row r="3738" spans="1:7" x14ac:dyDescent="0.25">
      <c r="A3738" s="141">
        <v>3737</v>
      </c>
      <c r="B3738" s="143" t="s">
        <v>3418</v>
      </c>
      <c r="C3738" s="143" t="s">
        <v>3419</v>
      </c>
      <c r="D3738" s="143" t="s">
        <v>91</v>
      </c>
      <c r="E3738" s="143" t="s">
        <v>181</v>
      </c>
      <c r="F3738" s="143" t="s">
        <v>71</v>
      </c>
      <c r="G3738" s="143" t="s">
        <v>5875</v>
      </c>
    </row>
    <row r="3739" spans="1:7" x14ac:dyDescent="0.25">
      <c r="A3739" s="141">
        <v>3738</v>
      </c>
      <c r="B3739" s="143" t="s">
        <v>11534</v>
      </c>
      <c r="C3739" s="143" t="s">
        <v>11535</v>
      </c>
      <c r="D3739" s="143" t="s">
        <v>119</v>
      </c>
      <c r="E3739" s="143" t="s">
        <v>209</v>
      </c>
      <c r="F3739" s="143" t="s">
        <v>71</v>
      </c>
      <c r="G3739" s="143" t="s">
        <v>11955</v>
      </c>
    </row>
    <row r="3740" spans="1:7" x14ac:dyDescent="0.25">
      <c r="A3740" s="141">
        <v>3739</v>
      </c>
      <c r="B3740" s="143" t="s">
        <v>8768</v>
      </c>
      <c r="C3740" s="143" t="s">
        <v>8769</v>
      </c>
      <c r="D3740" s="143" t="s">
        <v>91</v>
      </c>
      <c r="E3740" s="143" t="s">
        <v>262</v>
      </c>
      <c r="F3740" s="143" t="s">
        <v>71</v>
      </c>
      <c r="G3740" s="143" t="s">
        <v>11062</v>
      </c>
    </row>
    <row r="3741" spans="1:7" x14ac:dyDescent="0.25">
      <c r="A3741" s="141">
        <v>3740</v>
      </c>
      <c r="B3741" s="143" t="s">
        <v>11536</v>
      </c>
      <c r="C3741" s="143" t="s">
        <v>11537</v>
      </c>
      <c r="D3741" s="143" t="s">
        <v>74</v>
      </c>
      <c r="E3741" s="143" t="s">
        <v>2665</v>
      </c>
      <c r="F3741" s="143" t="s">
        <v>88</v>
      </c>
      <c r="G3741" s="143" t="s">
        <v>11955</v>
      </c>
    </row>
    <row r="3742" spans="1:7" x14ac:dyDescent="0.25">
      <c r="A3742" s="141">
        <v>3741</v>
      </c>
      <c r="B3742" s="143" t="s">
        <v>12955</v>
      </c>
      <c r="C3742" s="143" t="s">
        <v>12956</v>
      </c>
      <c r="D3742" s="143" t="s">
        <v>78</v>
      </c>
      <c r="E3742" s="143" t="s">
        <v>1144</v>
      </c>
      <c r="F3742" s="143" t="s">
        <v>71</v>
      </c>
      <c r="G3742" s="143" t="s">
        <v>11062</v>
      </c>
    </row>
    <row r="3743" spans="1:7" x14ac:dyDescent="0.25">
      <c r="A3743" s="141">
        <v>3742</v>
      </c>
      <c r="B3743" s="143" t="s">
        <v>3420</v>
      </c>
      <c r="C3743" s="143" t="s">
        <v>3421</v>
      </c>
      <c r="D3743" s="143" t="s">
        <v>78</v>
      </c>
      <c r="E3743" s="143" t="s">
        <v>1514</v>
      </c>
      <c r="F3743" s="143" t="s">
        <v>71</v>
      </c>
      <c r="G3743" s="143" t="s">
        <v>5875</v>
      </c>
    </row>
    <row r="3744" spans="1:7" x14ac:dyDescent="0.25">
      <c r="A3744" s="141">
        <v>3743</v>
      </c>
      <c r="B3744" s="143" t="s">
        <v>3422</v>
      </c>
      <c r="C3744" s="143" t="s">
        <v>3423</v>
      </c>
      <c r="D3744" s="143" t="s">
        <v>95</v>
      </c>
      <c r="E3744" s="143" t="s">
        <v>1656</v>
      </c>
      <c r="F3744" s="143" t="s">
        <v>71</v>
      </c>
      <c r="G3744" s="143" t="s">
        <v>5875</v>
      </c>
    </row>
    <row r="3745" spans="1:7" x14ac:dyDescent="0.25">
      <c r="A3745" s="141">
        <v>3744</v>
      </c>
      <c r="B3745" s="143" t="s">
        <v>8770</v>
      </c>
      <c r="C3745" s="143" t="s">
        <v>12957</v>
      </c>
      <c r="D3745" s="143" t="s">
        <v>69</v>
      </c>
      <c r="E3745" s="143" t="s">
        <v>6763</v>
      </c>
      <c r="F3745" s="143" t="s">
        <v>71</v>
      </c>
      <c r="G3745" s="143" t="s">
        <v>11062</v>
      </c>
    </row>
    <row r="3746" spans="1:7" x14ac:dyDescent="0.25">
      <c r="A3746" s="141">
        <v>3745</v>
      </c>
      <c r="B3746" s="143" t="s">
        <v>3424</v>
      </c>
      <c r="C3746" s="143" t="s">
        <v>3425</v>
      </c>
      <c r="D3746" s="143" t="s">
        <v>78</v>
      </c>
      <c r="E3746" s="143" t="s">
        <v>657</v>
      </c>
      <c r="F3746" s="143" t="s">
        <v>71</v>
      </c>
      <c r="G3746" s="143" t="s">
        <v>5875</v>
      </c>
    </row>
    <row r="3747" spans="1:7" x14ac:dyDescent="0.25">
      <c r="A3747" s="141">
        <v>3746</v>
      </c>
      <c r="B3747" s="143" t="s">
        <v>8771</v>
      </c>
      <c r="C3747" s="143" t="s">
        <v>8772</v>
      </c>
      <c r="D3747" s="143" t="s">
        <v>69</v>
      </c>
      <c r="E3747" s="143" t="s">
        <v>6763</v>
      </c>
      <c r="F3747" s="143" t="s">
        <v>71</v>
      </c>
      <c r="G3747" s="143" t="s">
        <v>11062</v>
      </c>
    </row>
    <row r="3748" spans="1:7" x14ac:dyDescent="0.25">
      <c r="A3748" s="141">
        <v>3747</v>
      </c>
      <c r="B3748" s="143" t="s">
        <v>3426</v>
      </c>
      <c r="C3748" s="143" t="s">
        <v>3427</v>
      </c>
      <c r="D3748" s="143" t="s">
        <v>119</v>
      </c>
      <c r="E3748" s="143" t="s">
        <v>1245</v>
      </c>
      <c r="F3748" s="143" t="s">
        <v>71</v>
      </c>
      <c r="G3748" s="143" t="s">
        <v>5875</v>
      </c>
    </row>
    <row r="3749" spans="1:7" x14ac:dyDescent="0.25">
      <c r="A3749" s="141">
        <v>3748</v>
      </c>
      <c r="B3749" s="143" t="s">
        <v>8773</v>
      </c>
      <c r="C3749" s="143" t="s">
        <v>8774</v>
      </c>
      <c r="D3749" s="143" t="s">
        <v>119</v>
      </c>
      <c r="E3749" s="143" t="s">
        <v>1344</v>
      </c>
      <c r="F3749" s="143" t="s">
        <v>71</v>
      </c>
      <c r="G3749" s="143" t="s">
        <v>11062</v>
      </c>
    </row>
    <row r="3750" spans="1:7" x14ac:dyDescent="0.25">
      <c r="A3750" s="141">
        <v>3749</v>
      </c>
      <c r="B3750" s="143" t="s">
        <v>3428</v>
      </c>
      <c r="C3750" s="143" t="s">
        <v>3429</v>
      </c>
      <c r="D3750" s="143" t="s">
        <v>95</v>
      </c>
      <c r="E3750" s="143" t="s">
        <v>158</v>
      </c>
      <c r="F3750" s="143" t="s">
        <v>71</v>
      </c>
      <c r="G3750" s="143" t="s">
        <v>5875</v>
      </c>
    </row>
    <row r="3751" spans="1:7" x14ac:dyDescent="0.25">
      <c r="A3751" s="141">
        <v>3750</v>
      </c>
      <c r="B3751" s="143" t="s">
        <v>8775</v>
      </c>
      <c r="C3751" s="143" t="s">
        <v>8776</v>
      </c>
      <c r="D3751" s="143" t="s">
        <v>119</v>
      </c>
      <c r="E3751" s="143" t="s">
        <v>371</v>
      </c>
      <c r="F3751" s="143" t="s">
        <v>71</v>
      </c>
      <c r="G3751" s="143" t="s">
        <v>11062</v>
      </c>
    </row>
    <row r="3752" spans="1:7" x14ac:dyDescent="0.25">
      <c r="A3752" s="141">
        <v>3751</v>
      </c>
      <c r="B3752" s="143" t="s">
        <v>11538</v>
      </c>
      <c r="C3752" s="143" t="s">
        <v>11539</v>
      </c>
      <c r="D3752" s="143" t="s">
        <v>74</v>
      </c>
      <c r="E3752" s="143" t="s">
        <v>129</v>
      </c>
      <c r="F3752" s="143" t="s">
        <v>71</v>
      </c>
      <c r="G3752" s="143" t="s">
        <v>11955</v>
      </c>
    </row>
    <row r="3753" spans="1:7" x14ac:dyDescent="0.25">
      <c r="A3753" s="141">
        <v>3752</v>
      </c>
      <c r="B3753" s="143" t="s">
        <v>3430</v>
      </c>
      <c r="C3753" s="143" t="s">
        <v>12958</v>
      </c>
      <c r="D3753" s="143" t="s">
        <v>91</v>
      </c>
      <c r="E3753" s="143" t="s">
        <v>181</v>
      </c>
      <c r="F3753" s="143" t="s">
        <v>71</v>
      </c>
      <c r="G3753" s="143" t="s">
        <v>5875</v>
      </c>
    </row>
    <row r="3754" spans="1:7" x14ac:dyDescent="0.25">
      <c r="A3754" s="141">
        <v>3753</v>
      </c>
      <c r="B3754" s="143" t="s">
        <v>3431</v>
      </c>
      <c r="C3754" s="143" t="s">
        <v>3432</v>
      </c>
      <c r="D3754" s="143" t="s">
        <v>119</v>
      </c>
      <c r="E3754" s="143" t="s">
        <v>1630</v>
      </c>
      <c r="F3754" s="143" t="s">
        <v>88</v>
      </c>
      <c r="G3754" s="143" t="s">
        <v>5875</v>
      </c>
    </row>
    <row r="3755" spans="1:7" x14ac:dyDescent="0.25">
      <c r="A3755" s="141">
        <v>3754</v>
      </c>
      <c r="B3755" s="143" t="s">
        <v>3433</v>
      </c>
      <c r="C3755" s="143" t="s">
        <v>3434</v>
      </c>
      <c r="D3755" s="143" t="s">
        <v>74</v>
      </c>
      <c r="E3755" s="143" t="s">
        <v>87</v>
      </c>
      <c r="F3755" s="143" t="s">
        <v>71</v>
      </c>
      <c r="G3755" s="143" t="s">
        <v>5875</v>
      </c>
    </row>
    <row r="3756" spans="1:7" x14ac:dyDescent="0.25">
      <c r="A3756" s="141">
        <v>3755</v>
      </c>
      <c r="B3756" s="143" t="s">
        <v>11540</v>
      </c>
      <c r="C3756" s="143" t="s">
        <v>11541</v>
      </c>
      <c r="D3756" s="143" t="s">
        <v>74</v>
      </c>
      <c r="E3756" s="143" t="s">
        <v>301</v>
      </c>
      <c r="F3756" s="143" t="s">
        <v>71</v>
      </c>
      <c r="G3756" s="143" t="s">
        <v>11955</v>
      </c>
    </row>
    <row r="3757" spans="1:7" x14ac:dyDescent="0.25">
      <c r="A3757" s="141">
        <v>3756</v>
      </c>
      <c r="B3757" s="143" t="s">
        <v>8777</v>
      </c>
      <c r="C3757" s="143" t="s">
        <v>8778</v>
      </c>
      <c r="D3757" s="143" t="s">
        <v>69</v>
      </c>
      <c r="E3757" s="143" t="s">
        <v>70</v>
      </c>
      <c r="F3757" s="143" t="s">
        <v>71</v>
      </c>
      <c r="G3757" s="143" t="s">
        <v>11062</v>
      </c>
    </row>
    <row r="3758" spans="1:7" x14ac:dyDescent="0.25">
      <c r="A3758" s="141">
        <v>3757</v>
      </c>
      <c r="B3758" s="143" t="s">
        <v>8779</v>
      </c>
      <c r="C3758" s="143" t="s">
        <v>8780</v>
      </c>
      <c r="D3758" s="143" t="s">
        <v>69</v>
      </c>
      <c r="E3758" s="143" t="s">
        <v>70</v>
      </c>
      <c r="F3758" s="143" t="s">
        <v>71</v>
      </c>
      <c r="G3758" s="143" t="s">
        <v>11062</v>
      </c>
    </row>
    <row r="3759" spans="1:7" x14ac:dyDescent="0.25">
      <c r="A3759" s="141">
        <v>3758</v>
      </c>
      <c r="B3759" s="143" t="s">
        <v>3435</v>
      </c>
      <c r="C3759" s="143" t="s">
        <v>3436</v>
      </c>
      <c r="D3759" s="143" t="s">
        <v>78</v>
      </c>
      <c r="E3759" s="143" t="s">
        <v>657</v>
      </c>
      <c r="F3759" s="143" t="s">
        <v>71</v>
      </c>
      <c r="G3759" s="143" t="s">
        <v>5875</v>
      </c>
    </row>
    <row r="3760" spans="1:7" x14ac:dyDescent="0.25">
      <c r="A3760" s="141">
        <v>3759</v>
      </c>
      <c r="B3760" s="143" t="s">
        <v>8781</v>
      </c>
      <c r="C3760" s="143" t="s">
        <v>8782</v>
      </c>
      <c r="D3760" s="143" t="s">
        <v>69</v>
      </c>
      <c r="E3760" s="143" t="s">
        <v>6763</v>
      </c>
      <c r="F3760" s="143" t="s">
        <v>71</v>
      </c>
      <c r="G3760" s="143" t="s">
        <v>11062</v>
      </c>
    </row>
    <row r="3761" spans="1:7" x14ac:dyDescent="0.25">
      <c r="A3761" s="141">
        <v>3760</v>
      </c>
      <c r="B3761" s="143" t="s">
        <v>8783</v>
      </c>
      <c r="C3761" s="143" t="s">
        <v>8784</v>
      </c>
      <c r="D3761" s="143" t="s">
        <v>69</v>
      </c>
      <c r="E3761" s="143" t="s">
        <v>6763</v>
      </c>
      <c r="F3761" s="143" t="s">
        <v>71</v>
      </c>
      <c r="G3761" s="143" t="s">
        <v>11062</v>
      </c>
    </row>
    <row r="3762" spans="1:7" x14ac:dyDescent="0.25">
      <c r="A3762" s="141">
        <v>3761</v>
      </c>
      <c r="B3762" s="143" t="s">
        <v>43</v>
      </c>
      <c r="C3762" s="143" t="s">
        <v>3437</v>
      </c>
      <c r="D3762" s="143" t="s">
        <v>74</v>
      </c>
      <c r="E3762" s="143" t="s">
        <v>145</v>
      </c>
      <c r="F3762" s="143" t="s">
        <v>71</v>
      </c>
      <c r="G3762" s="143" t="s">
        <v>5875</v>
      </c>
    </row>
    <row r="3763" spans="1:7" x14ac:dyDescent="0.25">
      <c r="A3763" s="141">
        <v>3762</v>
      </c>
      <c r="B3763" s="143" t="s">
        <v>3438</v>
      </c>
      <c r="C3763" s="143" t="s">
        <v>3439</v>
      </c>
      <c r="D3763" s="143" t="s">
        <v>78</v>
      </c>
      <c r="E3763" s="143" t="s">
        <v>252</v>
      </c>
      <c r="F3763" s="143" t="s">
        <v>71</v>
      </c>
      <c r="G3763" s="143" t="s">
        <v>5875</v>
      </c>
    </row>
    <row r="3764" spans="1:7" x14ac:dyDescent="0.25">
      <c r="A3764" s="141">
        <v>3763</v>
      </c>
      <c r="B3764" s="143" t="s">
        <v>3440</v>
      </c>
      <c r="C3764" s="143" t="s">
        <v>3441</v>
      </c>
      <c r="D3764" s="143" t="s">
        <v>69</v>
      </c>
      <c r="E3764" s="143" t="s">
        <v>402</v>
      </c>
      <c r="F3764" s="143" t="s">
        <v>71</v>
      </c>
      <c r="G3764" s="143" t="s">
        <v>5875</v>
      </c>
    </row>
    <row r="3765" spans="1:7" x14ac:dyDescent="0.25">
      <c r="A3765" s="141">
        <v>3764</v>
      </c>
      <c r="B3765" s="143" t="s">
        <v>8785</v>
      </c>
      <c r="C3765" s="143" t="s">
        <v>12959</v>
      </c>
      <c r="D3765" s="143" t="s">
        <v>119</v>
      </c>
      <c r="E3765" s="143" t="s">
        <v>148</v>
      </c>
      <c r="F3765" s="143" t="s">
        <v>71</v>
      </c>
      <c r="G3765" s="143" t="s">
        <v>11062</v>
      </c>
    </row>
    <row r="3766" spans="1:7" x14ac:dyDescent="0.25">
      <c r="A3766" s="141">
        <v>3765</v>
      </c>
      <c r="B3766" s="143" t="s">
        <v>8786</v>
      </c>
      <c r="C3766" s="143" t="s">
        <v>8787</v>
      </c>
      <c r="D3766" s="143" t="s">
        <v>78</v>
      </c>
      <c r="E3766" s="143" t="s">
        <v>113</v>
      </c>
      <c r="F3766" s="143" t="s">
        <v>641</v>
      </c>
      <c r="G3766" s="143" t="s">
        <v>11062</v>
      </c>
    </row>
    <row r="3767" spans="1:7" x14ac:dyDescent="0.25">
      <c r="A3767" s="141">
        <v>3766</v>
      </c>
      <c r="B3767" s="143" t="s">
        <v>8788</v>
      </c>
      <c r="C3767" s="143" t="s">
        <v>8789</v>
      </c>
      <c r="D3767" s="143" t="s">
        <v>69</v>
      </c>
      <c r="E3767" s="143" t="s">
        <v>3331</v>
      </c>
      <c r="F3767" s="143" t="s">
        <v>71</v>
      </c>
      <c r="G3767" s="143" t="s">
        <v>11062</v>
      </c>
    </row>
    <row r="3768" spans="1:7" x14ac:dyDescent="0.25">
      <c r="A3768" s="141">
        <v>3767</v>
      </c>
      <c r="B3768" s="143" t="s">
        <v>3442</v>
      </c>
      <c r="C3768" s="143" t="s">
        <v>3443</v>
      </c>
      <c r="D3768" s="143" t="s">
        <v>91</v>
      </c>
      <c r="E3768" s="143" t="s">
        <v>139</v>
      </c>
      <c r="F3768" s="143" t="s">
        <v>71</v>
      </c>
      <c r="G3768" s="143" t="s">
        <v>5875</v>
      </c>
    </row>
    <row r="3769" spans="1:7" x14ac:dyDescent="0.25">
      <c r="A3769" s="141">
        <v>3768</v>
      </c>
      <c r="B3769" s="143" t="s">
        <v>8790</v>
      </c>
      <c r="C3769" s="143" t="s">
        <v>8791</v>
      </c>
      <c r="D3769" s="143" t="s">
        <v>69</v>
      </c>
      <c r="E3769" s="143" t="s">
        <v>5349</v>
      </c>
      <c r="F3769" s="143" t="s">
        <v>71</v>
      </c>
      <c r="G3769" s="143" t="s">
        <v>11062</v>
      </c>
    </row>
    <row r="3770" spans="1:7" x14ac:dyDescent="0.25">
      <c r="A3770" s="141">
        <v>3769</v>
      </c>
      <c r="B3770" s="143" t="s">
        <v>8792</v>
      </c>
      <c r="C3770" s="143" t="s">
        <v>8793</v>
      </c>
      <c r="D3770" s="143" t="s">
        <v>74</v>
      </c>
      <c r="E3770" s="143" t="s">
        <v>551</v>
      </c>
      <c r="F3770" s="143" t="s">
        <v>88</v>
      </c>
      <c r="G3770" s="143" t="s">
        <v>11062</v>
      </c>
    </row>
    <row r="3771" spans="1:7" x14ac:dyDescent="0.25">
      <c r="A3771" s="141">
        <v>3770</v>
      </c>
      <c r="B3771" s="143" t="s">
        <v>8794</v>
      </c>
      <c r="C3771" s="143" t="s">
        <v>8795</v>
      </c>
      <c r="D3771" s="143" t="s">
        <v>103</v>
      </c>
      <c r="E3771" s="143" t="s">
        <v>410</v>
      </c>
      <c r="F3771" s="143" t="s">
        <v>88</v>
      </c>
      <c r="G3771" s="143" t="s">
        <v>11062</v>
      </c>
    </row>
    <row r="3772" spans="1:7" x14ac:dyDescent="0.25">
      <c r="A3772" s="141">
        <v>3771</v>
      </c>
      <c r="B3772" s="143" t="s">
        <v>8796</v>
      </c>
      <c r="C3772" s="143" t="s">
        <v>8797</v>
      </c>
      <c r="D3772" s="143" t="s">
        <v>91</v>
      </c>
      <c r="E3772" s="143" t="s">
        <v>92</v>
      </c>
      <c r="F3772" s="143" t="s">
        <v>71</v>
      </c>
      <c r="G3772" s="143" t="s">
        <v>11062</v>
      </c>
    </row>
    <row r="3773" spans="1:7" x14ac:dyDescent="0.25">
      <c r="A3773" s="141">
        <v>3772</v>
      </c>
      <c r="B3773" s="143" t="s">
        <v>12960</v>
      </c>
      <c r="C3773" s="143" t="s">
        <v>12961</v>
      </c>
      <c r="D3773" s="143" t="s">
        <v>69</v>
      </c>
      <c r="E3773" s="143" t="s">
        <v>352</v>
      </c>
      <c r="F3773" s="143" t="s">
        <v>71</v>
      </c>
      <c r="G3773" s="143" t="s">
        <v>11062</v>
      </c>
    </row>
    <row r="3774" spans="1:7" x14ac:dyDescent="0.25">
      <c r="A3774" s="141">
        <v>3773</v>
      </c>
      <c r="B3774" s="143" t="s">
        <v>3444</v>
      </c>
      <c r="C3774" s="143" t="s">
        <v>12962</v>
      </c>
      <c r="D3774" s="143" t="s">
        <v>91</v>
      </c>
      <c r="E3774" s="143" t="s">
        <v>181</v>
      </c>
      <c r="F3774" s="143" t="s">
        <v>71</v>
      </c>
      <c r="G3774" s="143" t="s">
        <v>5875</v>
      </c>
    </row>
    <row r="3775" spans="1:7" x14ac:dyDescent="0.25">
      <c r="A3775" s="141">
        <v>3774</v>
      </c>
      <c r="B3775" s="143" t="s">
        <v>3445</v>
      </c>
      <c r="C3775" s="143" t="s">
        <v>3446</v>
      </c>
      <c r="D3775" s="143" t="s">
        <v>91</v>
      </c>
      <c r="E3775" s="143" t="s">
        <v>191</v>
      </c>
      <c r="F3775" s="143" t="s">
        <v>71</v>
      </c>
      <c r="G3775" s="143" t="s">
        <v>5875</v>
      </c>
    </row>
    <row r="3776" spans="1:7" x14ac:dyDescent="0.25">
      <c r="A3776" s="141">
        <v>3775</v>
      </c>
      <c r="B3776" s="143" t="s">
        <v>8798</v>
      </c>
      <c r="C3776" s="143" t="s">
        <v>8799</v>
      </c>
      <c r="D3776" s="143" t="s">
        <v>91</v>
      </c>
      <c r="E3776" s="143" t="s">
        <v>979</v>
      </c>
      <c r="F3776" s="143" t="s">
        <v>71</v>
      </c>
      <c r="G3776" s="143" t="s">
        <v>11062</v>
      </c>
    </row>
    <row r="3777" spans="1:7" x14ac:dyDescent="0.25">
      <c r="A3777" s="141">
        <v>3776</v>
      </c>
      <c r="B3777" s="143" t="s">
        <v>44</v>
      </c>
      <c r="C3777" s="143" t="s">
        <v>12963</v>
      </c>
      <c r="D3777" s="143" t="s">
        <v>91</v>
      </c>
      <c r="E3777" s="143" t="s">
        <v>3051</v>
      </c>
      <c r="F3777" s="143" t="s">
        <v>71</v>
      </c>
      <c r="G3777" s="143" t="s">
        <v>5875</v>
      </c>
    </row>
    <row r="3778" spans="1:7" x14ac:dyDescent="0.25">
      <c r="A3778" s="141">
        <v>3777</v>
      </c>
      <c r="B3778" s="143" t="s">
        <v>3447</v>
      </c>
      <c r="C3778" s="143" t="s">
        <v>3448</v>
      </c>
      <c r="D3778" s="143" t="s">
        <v>91</v>
      </c>
      <c r="E3778" s="143" t="s">
        <v>116</v>
      </c>
      <c r="F3778" s="143" t="s">
        <v>71</v>
      </c>
      <c r="G3778" s="143" t="s">
        <v>5875</v>
      </c>
    </row>
    <row r="3779" spans="1:7" x14ac:dyDescent="0.25">
      <c r="A3779" s="141">
        <v>3778</v>
      </c>
      <c r="B3779" s="143" t="s">
        <v>3449</v>
      </c>
      <c r="C3779" s="143" t="s">
        <v>3450</v>
      </c>
      <c r="D3779" s="143" t="s">
        <v>103</v>
      </c>
      <c r="E3779" s="143" t="s">
        <v>1231</v>
      </c>
      <c r="F3779" s="143" t="s">
        <v>71</v>
      </c>
      <c r="G3779" s="143" t="s">
        <v>5875</v>
      </c>
    </row>
    <row r="3780" spans="1:7" x14ac:dyDescent="0.25">
      <c r="A3780" s="141">
        <v>3779</v>
      </c>
      <c r="B3780" s="143" t="s">
        <v>3451</v>
      </c>
      <c r="C3780" s="143" t="s">
        <v>3452</v>
      </c>
      <c r="D3780" s="143" t="s">
        <v>91</v>
      </c>
      <c r="E3780" s="143" t="s">
        <v>191</v>
      </c>
      <c r="F3780" s="143" t="s">
        <v>88</v>
      </c>
      <c r="G3780" s="143" t="s">
        <v>5875</v>
      </c>
    </row>
    <row r="3781" spans="1:7" x14ac:dyDescent="0.25">
      <c r="A3781" s="141">
        <v>3780</v>
      </c>
      <c r="B3781" s="143" t="s">
        <v>3453</v>
      </c>
      <c r="C3781" s="143" t="s">
        <v>3454</v>
      </c>
      <c r="D3781" s="143" t="s">
        <v>91</v>
      </c>
      <c r="E3781" s="143" t="s">
        <v>227</v>
      </c>
      <c r="F3781" s="143" t="s">
        <v>71</v>
      </c>
      <c r="G3781" s="143" t="s">
        <v>5875</v>
      </c>
    </row>
    <row r="3782" spans="1:7" x14ac:dyDescent="0.25">
      <c r="A3782" s="141">
        <v>3781</v>
      </c>
      <c r="B3782" s="143" t="s">
        <v>3455</v>
      </c>
      <c r="C3782" s="143" t="s">
        <v>3456</v>
      </c>
      <c r="D3782" s="143" t="s">
        <v>69</v>
      </c>
      <c r="E3782" s="143" t="s">
        <v>3457</v>
      </c>
      <c r="F3782" s="143" t="s">
        <v>71</v>
      </c>
      <c r="G3782" s="143" t="s">
        <v>5875</v>
      </c>
    </row>
    <row r="3783" spans="1:7" x14ac:dyDescent="0.25">
      <c r="A3783" s="141">
        <v>3782</v>
      </c>
      <c r="B3783" s="143" t="s">
        <v>3458</v>
      </c>
      <c r="C3783" s="143" t="s">
        <v>3459</v>
      </c>
      <c r="D3783" s="143" t="s">
        <v>91</v>
      </c>
      <c r="E3783" s="143" t="s">
        <v>546</v>
      </c>
      <c r="F3783" s="143" t="s">
        <v>457</v>
      </c>
      <c r="G3783" s="143" t="s">
        <v>5875</v>
      </c>
    </row>
    <row r="3784" spans="1:7" x14ac:dyDescent="0.25">
      <c r="A3784" s="141">
        <v>3783</v>
      </c>
      <c r="B3784" s="143" t="s">
        <v>8800</v>
      </c>
      <c r="C3784" s="143" t="s">
        <v>8801</v>
      </c>
      <c r="D3784" s="143" t="s">
        <v>91</v>
      </c>
      <c r="E3784" s="143" t="s">
        <v>136</v>
      </c>
      <c r="F3784" s="143" t="s">
        <v>71</v>
      </c>
      <c r="G3784" s="143" t="s">
        <v>11062</v>
      </c>
    </row>
    <row r="3785" spans="1:7" x14ac:dyDescent="0.25">
      <c r="A3785" s="141">
        <v>3784</v>
      </c>
      <c r="B3785" s="143" t="s">
        <v>3460</v>
      </c>
      <c r="C3785" s="143" t="s">
        <v>3461</v>
      </c>
      <c r="D3785" s="143" t="s">
        <v>91</v>
      </c>
      <c r="E3785" s="143" t="s">
        <v>139</v>
      </c>
      <c r="F3785" s="143" t="s">
        <v>71</v>
      </c>
      <c r="G3785" s="143" t="s">
        <v>5875</v>
      </c>
    </row>
    <row r="3786" spans="1:7" x14ac:dyDescent="0.25">
      <c r="A3786" s="141">
        <v>3785</v>
      </c>
      <c r="B3786" s="143" t="s">
        <v>8802</v>
      </c>
      <c r="C3786" s="143" t="s">
        <v>8803</v>
      </c>
      <c r="D3786" s="143" t="s">
        <v>91</v>
      </c>
      <c r="E3786" s="143" t="s">
        <v>979</v>
      </c>
      <c r="F3786" s="143" t="s">
        <v>71</v>
      </c>
      <c r="G3786" s="143" t="s">
        <v>11062</v>
      </c>
    </row>
    <row r="3787" spans="1:7" x14ac:dyDescent="0.25">
      <c r="A3787" s="141">
        <v>3786</v>
      </c>
      <c r="B3787" s="143" t="s">
        <v>8804</v>
      </c>
      <c r="C3787" s="143" t="s">
        <v>8805</v>
      </c>
      <c r="D3787" s="143" t="s">
        <v>69</v>
      </c>
      <c r="E3787" s="143" t="s">
        <v>675</v>
      </c>
      <c r="F3787" s="143" t="s">
        <v>71</v>
      </c>
      <c r="G3787" s="143" t="s">
        <v>11062</v>
      </c>
    </row>
    <row r="3788" spans="1:7" x14ac:dyDescent="0.25">
      <c r="A3788" s="141">
        <v>3787</v>
      </c>
      <c r="B3788" s="143" t="s">
        <v>3462</v>
      </c>
      <c r="C3788" s="143" t="s">
        <v>3463</v>
      </c>
      <c r="D3788" s="143" t="s">
        <v>91</v>
      </c>
      <c r="E3788" s="143" t="s">
        <v>139</v>
      </c>
      <c r="F3788" s="143" t="s">
        <v>71</v>
      </c>
      <c r="G3788" s="143" t="s">
        <v>5875</v>
      </c>
    </row>
    <row r="3789" spans="1:7" x14ac:dyDescent="0.25">
      <c r="A3789" s="141">
        <v>3788</v>
      </c>
      <c r="B3789" s="143" t="s">
        <v>11542</v>
      </c>
      <c r="C3789" s="143" t="s">
        <v>11543</v>
      </c>
      <c r="D3789" s="143" t="s">
        <v>74</v>
      </c>
      <c r="E3789" s="143" t="s">
        <v>145</v>
      </c>
      <c r="F3789" s="143" t="s">
        <v>88</v>
      </c>
      <c r="G3789" s="143" t="s">
        <v>11955</v>
      </c>
    </row>
    <row r="3790" spans="1:7" x14ac:dyDescent="0.25">
      <c r="A3790" s="141">
        <v>3789</v>
      </c>
      <c r="B3790" s="143" t="s">
        <v>8806</v>
      </c>
      <c r="C3790" s="143" t="s">
        <v>8807</v>
      </c>
      <c r="D3790" s="143" t="s">
        <v>91</v>
      </c>
      <c r="E3790" s="143" t="s">
        <v>1035</v>
      </c>
      <c r="F3790" s="143" t="s">
        <v>71</v>
      </c>
      <c r="G3790" s="143" t="s">
        <v>11062</v>
      </c>
    </row>
    <row r="3791" spans="1:7" x14ac:dyDescent="0.25">
      <c r="A3791" s="141">
        <v>3790</v>
      </c>
      <c r="B3791" s="143" t="s">
        <v>8808</v>
      </c>
      <c r="C3791" s="143" t="s">
        <v>8809</v>
      </c>
      <c r="D3791" s="143" t="s">
        <v>95</v>
      </c>
      <c r="E3791" s="143" t="s">
        <v>1396</v>
      </c>
      <c r="F3791" s="143" t="s">
        <v>71</v>
      </c>
      <c r="G3791" s="143" t="s">
        <v>11062</v>
      </c>
    </row>
    <row r="3792" spans="1:7" x14ac:dyDescent="0.25">
      <c r="A3792" s="141">
        <v>3791</v>
      </c>
      <c r="B3792" s="143" t="s">
        <v>8810</v>
      </c>
      <c r="C3792" s="143" t="s">
        <v>8811</v>
      </c>
      <c r="D3792" s="143" t="s">
        <v>91</v>
      </c>
      <c r="E3792" s="143" t="s">
        <v>955</v>
      </c>
      <c r="F3792" s="143" t="s">
        <v>71</v>
      </c>
      <c r="G3792" s="143" t="s">
        <v>11062</v>
      </c>
    </row>
    <row r="3793" spans="1:7" x14ac:dyDescent="0.25">
      <c r="A3793" s="141">
        <v>3792</v>
      </c>
      <c r="B3793" s="143" t="s">
        <v>3464</v>
      </c>
      <c r="C3793" s="143" t="s">
        <v>3465</v>
      </c>
      <c r="D3793" s="143" t="s">
        <v>91</v>
      </c>
      <c r="E3793" s="143" t="s">
        <v>139</v>
      </c>
      <c r="F3793" s="143" t="s">
        <v>71</v>
      </c>
      <c r="G3793" s="143" t="s">
        <v>5875</v>
      </c>
    </row>
    <row r="3794" spans="1:7" x14ac:dyDescent="0.25">
      <c r="A3794" s="141">
        <v>3793</v>
      </c>
      <c r="B3794" s="143" t="s">
        <v>3466</v>
      </c>
      <c r="C3794" s="143" t="s">
        <v>3467</v>
      </c>
      <c r="D3794" s="143" t="s">
        <v>91</v>
      </c>
      <c r="E3794" s="143" t="s">
        <v>139</v>
      </c>
      <c r="F3794" s="143" t="s">
        <v>71</v>
      </c>
      <c r="G3794" s="143" t="s">
        <v>5875</v>
      </c>
    </row>
    <row r="3795" spans="1:7" x14ac:dyDescent="0.25">
      <c r="A3795" s="141">
        <v>3794</v>
      </c>
      <c r="B3795" s="143" t="s">
        <v>3468</v>
      </c>
      <c r="C3795" s="143" t="s">
        <v>3469</v>
      </c>
      <c r="D3795" s="143" t="s">
        <v>78</v>
      </c>
      <c r="E3795" s="143" t="s">
        <v>113</v>
      </c>
      <c r="F3795" s="143" t="s">
        <v>71</v>
      </c>
      <c r="G3795" s="143" t="s">
        <v>5875</v>
      </c>
    </row>
    <row r="3796" spans="1:7" x14ac:dyDescent="0.25">
      <c r="A3796" s="141">
        <v>3795</v>
      </c>
      <c r="B3796" s="143" t="s">
        <v>3470</v>
      </c>
      <c r="C3796" s="143" t="s">
        <v>3471</v>
      </c>
      <c r="D3796" s="143" t="s">
        <v>78</v>
      </c>
      <c r="E3796" s="143" t="s">
        <v>151</v>
      </c>
      <c r="F3796" s="143" t="s">
        <v>71</v>
      </c>
      <c r="G3796" s="143" t="s">
        <v>5875</v>
      </c>
    </row>
    <row r="3797" spans="1:7" x14ac:dyDescent="0.25">
      <c r="A3797" s="141">
        <v>3796</v>
      </c>
      <c r="B3797" s="143" t="s">
        <v>3472</v>
      </c>
      <c r="C3797" s="143" t="s">
        <v>3473</v>
      </c>
      <c r="D3797" s="143" t="s">
        <v>103</v>
      </c>
      <c r="E3797" s="143" t="s">
        <v>325</v>
      </c>
      <c r="F3797" s="143" t="s">
        <v>88</v>
      </c>
      <c r="G3797" s="143" t="s">
        <v>5875</v>
      </c>
    </row>
    <row r="3798" spans="1:7" x14ac:dyDescent="0.25">
      <c r="A3798" s="141">
        <v>3797</v>
      </c>
      <c r="B3798" s="143" t="s">
        <v>8812</v>
      </c>
      <c r="C3798" s="143" t="s">
        <v>8813</v>
      </c>
      <c r="D3798" s="143" t="s">
        <v>78</v>
      </c>
      <c r="E3798" s="143" t="s">
        <v>909</v>
      </c>
      <c r="F3798" s="143" t="s">
        <v>71</v>
      </c>
      <c r="G3798" s="143" t="s">
        <v>11062</v>
      </c>
    </row>
    <row r="3799" spans="1:7" x14ac:dyDescent="0.25">
      <c r="A3799" s="141">
        <v>3798</v>
      </c>
      <c r="B3799" s="143" t="s">
        <v>3474</v>
      </c>
      <c r="C3799" s="143" t="s">
        <v>3475</v>
      </c>
      <c r="D3799" s="143" t="s">
        <v>91</v>
      </c>
      <c r="E3799" s="143" t="s">
        <v>181</v>
      </c>
      <c r="F3799" s="143" t="s">
        <v>71</v>
      </c>
      <c r="G3799" s="143" t="s">
        <v>5875</v>
      </c>
    </row>
    <row r="3800" spans="1:7" x14ac:dyDescent="0.25">
      <c r="A3800" s="141">
        <v>3799</v>
      </c>
      <c r="B3800" s="143" t="s">
        <v>8814</v>
      </c>
      <c r="C3800" s="143" t="s">
        <v>8815</v>
      </c>
      <c r="D3800" s="143" t="s">
        <v>188</v>
      </c>
      <c r="E3800" s="143" t="s">
        <v>189</v>
      </c>
      <c r="F3800" s="143" t="s">
        <v>71</v>
      </c>
      <c r="G3800" s="143" t="s">
        <v>11062</v>
      </c>
    </row>
    <row r="3801" spans="1:7" x14ac:dyDescent="0.25">
      <c r="A3801" s="141">
        <v>3800</v>
      </c>
      <c r="B3801" s="143" t="s">
        <v>3476</v>
      </c>
      <c r="C3801" s="143" t="s">
        <v>3477</v>
      </c>
      <c r="D3801" s="143" t="s">
        <v>91</v>
      </c>
      <c r="E3801" s="143" t="s">
        <v>139</v>
      </c>
      <c r="F3801" s="143" t="s">
        <v>71</v>
      </c>
      <c r="G3801" s="143" t="s">
        <v>5875</v>
      </c>
    </row>
    <row r="3802" spans="1:7" x14ac:dyDescent="0.25">
      <c r="A3802" s="141">
        <v>3801</v>
      </c>
      <c r="B3802" s="143" t="s">
        <v>11544</v>
      </c>
      <c r="C3802" s="143" t="s">
        <v>11545</v>
      </c>
      <c r="D3802" s="143" t="s">
        <v>74</v>
      </c>
      <c r="E3802" s="143" t="s">
        <v>129</v>
      </c>
      <c r="F3802" s="143" t="s">
        <v>88</v>
      </c>
      <c r="G3802" s="143" t="s">
        <v>11955</v>
      </c>
    </row>
    <row r="3803" spans="1:7" x14ac:dyDescent="0.25">
      <c r="A3803" s="141">
        <v>3802</v>
      </c>
      <c r="B3803" s="143" t="s">
        <v>3478</v>
      </c>
      <c r="C3803" s="143" t="s">
        <v>3479</v>
      </c>
      <c r="D3803" s="143" t="s">
        <v>78</v>
      </c>
      <c r="E3803" s="143" t="s">
        <v>113</v>
      </c>
      <c r="F3803" s="143" t="s">
        <v>71</v>
      </c>
      <c r="G3803" s="143" t="s">
        <v>5875</v>
      </c>
    </row>
    <row r="3804" spans="1:7" x14ac:dyDescent="0.25">
      <c r="A3804" s="141">
        <v>3803</v>
      </c>
      <c r="B3804" s="143" t="s">
        <v>8816</v>
      </c>
      <c r="C3804" s="143" t="s">
        <v>8817</v>
      </c>
      <c r="D3804" s="143" t="s">
        <v>69</v>
      </c>
      <c r="E3804" s="143" t="s">
        <v>1237</v>
      </c>
      <c r="F3804" s="143" t="s">
        <v>841</v>
      </c>
      <c r="G3804" s="143" t="s">
        <v>11062</v>
      </c>
    </row>
    <row r="3805" spans="1:7" x14ac:dyDescent="0.25">
      <c r="A3805" s="141">
        <v>3804</v>
      </c>
      <c r="B3805" s="143" t="s">
        <v>3480</v>
      </c>
      <c r="C3805" s="143" t="s">
        <v>3481</v>
      </c>
      <c r="D3805" s="143" t="s">
        <v>91</v>
      </c>
      <c r="E3805" s="143" t="s">
        <v>181</v>
      </c>
      <c r="F3805" s="143" t="s">
        <v>71</v>
      </c>
      <c r="G3805" s="143" t="s">
        <v>5875</v>
      </c>
    </row>
    <row r="3806" spans="1:7" x14ac:dyDescent="0.25">
      <c r="A3806" s="141">
        <v>3805</v>
      </c>
      <c r="B3806" s="143" t="s">
        <v>8818</v>
      </c>
      <c r="C3806" s="143" t="s">
        <v>8819</v>
      </c>
      <c r="D3806" s="143" t="s">
        <v>119</v>
      </c>
      <c r="E3806" s="143" t="s">
        <v>209</v>
      </c>
      <c r="F3806" s="143" t="s">
        <v>71</v>
      </c>
      <c r="G3806" s="143" t="s">
        <v>11062</v>
      </c>
    </row>
    <row r="3807" spans="1:7" x14ac:dyDescent="0.25">
      <c r="A3807" s="141">
        <v>3806</v>
      </c>
      <c r="B3807" s="143" t="s">
        <v>3482</v>
      </c>
      <c r="C3807" s="143" t="s">
        <v>12964</v>
      </c>
      <c r="D3807" s="143" t="s">
        <v>78</v>
      </c>
      <c r="E3807" s="143" t="s">
        <v>906</v>
      </c>
      <c r="F3807" s="143" t="s">
        <v>71</v>
      </c>
      <c r="G3807" s="143" t="s">
        <v>5875</v>
      </c>
    </row>
    <row r="3808" spans="1:7" x14ac:dyDescent="0.25">
      <c r="A3808" s="141">
        <v>3807</v>
      </c>
      <c r="B3808" s="143" t="s">
        <v>11546</v>
      </c>
      <c r="C3808" s="143" t="s">
        <v>11547</v>
      </c>
      <c r="D3808" s="143" t="s">
        <v>74</v>
      </c>
      <c r="E3808" s="143" t="s">
        <v>1003</v>
      </c>
      <c r="F3808" s="143" t="s">
        <v>71</v>
      </c>
      <c r="G3808" s="143" t="s">
        <v>11955</v>
      </c>
    </row>
    <row r="3809" spans="1:7" x14ac:dyDescent="0.25">
      <c r="A3809" s="141">
        <v>3808</v>
      </c>
      <c r="B3809" s="143" t="s">
        <v>8820</v>
      </c>
      <c r="C3809" s="143" t="s">
        <v>8821</v>
      </c>
      <c r="D3809" s="143" t="s">
        <v>103</v>
      </c>
      <c r="E3809" s="143" t="s">
        <v>662</v>
      </c>
      <c r="F3809" s="143" t="s">
        <v>71</v>
      </c>
      <c r="G3809" s="143" t="s">
        <v>11062</v>
      </c>
    </row>
    <row r="3810" spans="1:7" x14ac:dyDescent="0.25">
      <c r="A3810" s="141">
        <v>3809</v>
      </c>
      <c r="B3810" s="143" t="s">
        <v>8822</v>
      </c>
      <c r="C3810" s="143" t="s">
        <v>8823</v>
      </c>
      <c r="D3810" s="143" t="s">
        <v>78</v>
      </c>
      <c r="E3810" s="143" t="s">
        <v>82</v>
      </c>
      <c r="F3810" s="143" t="s">
        <v>71</v>
      </c>
      <c r="G3810" s="143" t="s">
        <v>11062</v>
      </c>
    </row>
    <row r="3811" spans="1:7" x14ac:dyDescent="0.25">
      <c r="A3811" s="141">
        <v>3810</v>
      </c>
      <c r="B3811" s="143" t="s">
        <v>3483</v>
      </c>
      <c r="C3811" s="143" t="s">
        <v>3484</v>
      </c>
      <c r="D3811" s="143" t="s">
        <v>188</v>
      </c>
      <c r="E3811" s="143" t="s">
        <v>1209</v>
      </c>
      <c r="F3811" s="143" t="s">
        <v>641</v>
      </c>
      <c r="G3811" s="143" t="s">
        <v>5875</v>
      </c>
    </row>
    <row r="3812" spans="1:7" x14ac:dyDescent="0.25">
      <c r="A3812" s="141">
        <v>3811</v>
      </c>
      <c r="B3812" s="143" t="s">
        <v>11548</v>
      </c>
      <c r="C3812" s="143" t="s">
        <v>11549</v>
      </c>
      <c r="D3812" s="143" t="s">
        <v>69</v>
      </c>
      <c r="E3812" s="143" t="s">
        <v>1237</v>
      </c>
      <c r="F3812" s="143" t="s">
        <v>533</v>
      </c>
      <c r="G3812" s="143" t="s">
        <v>11955</v>
      </c>
    </row>
    <row r="3813" spans="1:7" x14ac:dyDescent="0.25">
      <c r="A3813" s="141">
        <v>3812</v>
      </c>
      <c r="B3813" s="143" t="s">
        <v>3485</v>
      </c>
      <c r="C3813" s="143" t="s">
        <v>3486</v>
      </c>
      <c r="D3813" s="143" t="s">
        <v>91</v>
      </c>
      <c r="E3813" s="143" t="s">
        <v>393</v>
      </c>
      <c r="F3813" s="143" t="s">
        <v>71</v>
      </c>
      <c r="G3813" s="143" t="s">
        <v>5875</v>
      </c>
    </row>
    <row r="3814" spans="1:7" x14ac:dyDescent="0.25">
      <c r="A3814" s="141">
        <v>3813</v>
      </c>
      <c r="B3814" s="143" t="s">
        <v>3487</v>
      </c>
      <c r="C3814" s="143" t="s">
        <v>3488</v>
      </c>
      <c r="D3814" s="143" t="s">
        <v>91</v>
      </c>
      <c r="E3814" s="143" t="s">
        <v>181</v>
      </c>
      <c r="F3814" s="143" t="s">
        <v>71</v>
      </c>
      <c r="G3814" s="143" t="s">
        <v>5875</v>
      </c>
    </row>
    <row r="3815" spans="1:7" x14ac:dyDescent="0.25">
      <c r="A3815" s="141">
        <v>3814</v>
      </c>
      <c r="B3815" s="143" t="s">
        <v>8824</v>
      </c>
      <c r="C3815" s="143" t="s">
        <v>8825</v>
      </c>
      <c r="D3815" s="143" t="s">
        <v>91</v>
      </c>
      <c r="E3815" s="143" t="s">
        <v>979</v>
      </c>
      <c r="F3815" s="143" t="s">
        <v>71</v>
      </c>
      <c r="G3815" s="143" t="s">
        <v>11062</v>
      </c>
    </row>
    <row r="3816" spans="1:7" x14ac:dyDescent="0.25">
      <c r="A3816" s="141">
        <v>3815</v>
      </c>
      <c r="B3816" s="143" t="s">
        <v>3489</v>
      </c>
      <c r="C3816" s="143" t="s">
        <v>3490</v>
      </c>
      <c r="D3816" s="143" t="s">
        <v>91</v>
      </c>
      <c r="E3816" s="143" t="s">
        <v>139</v>
      </c>
      <c r="F3816" s="143" t="s">
        <v>71</v>
      </c>
      <c r="G3816" s="143" t="s">
        <v>5875</v>
      </c>
    </row>
    <row r="3817" spans="1:7" x14ac:dyDescent="0.25">
      <c r="A3817" s="141">
        <v>3816</v>
      </c>
      <c r="B3817" s="143" t="s">
        <v>11550</v>
      </c>
      <c r="C3817" s="143" t="s">
        <v>11551</v>
      </c>
      <c r="D3817" s="143" t="s">
        <v>91</v>
      </c>
      <c r="E3817" s="143" t="s">
        <v>139</v>
      </c>
      <c r="F3817" s="143" t="s">
        <v>71</v>
      </c>
      <c r="G3817" s="143" t="s">
        <v>11955</v>
      </c>
    </row>
    <row r="3818" spans="1:7" x14ac:dyDescent="0.25">
      <c r="A3818" s="141">
        <v>3817</v>
      </c>
      <c r="B3818" s="143" t="s">
        <v>3491</v>
      </c>
      <c r="C3818" s="143" t="s">
        <v>3492</v>
      </c>
      <c r="D3818" s="143" t="s">
        <v>91</v>
      </c>
      <c r="E3818" s="143" t="s">
        <v>139</v>
      </c>
      <c r="F3818" s="143" t="s">
        <v>71</v>
      </c>
      <c r="G3818" s="143" t="s">
        <v>5875</v>
      </c>
    </row>
    <row r="3819" spans="1:7" x14ac:dyDescent="0.25">
      <c r="A3819" s="141">
        <v>3818</v>
      </c>
      <c r="B3819" s="143" t="s">
        <v>8826</v>
      </c>
      <c r="C3819" s="143" t="s">
        <v>8827</v>
      </c>
      <c r="D3819" s="143" t="s">
        <v>78</v>
      </c>
      <c r="E3819" s="143" t="s">
        <v>1062</v>
      </c>
      <c r="F3819" s="143" t="s">
        <v>71</v>
      </c>
      <c r="G3819" s="143" t="s">
        <v>11062</v>
      </c>
    </row>
    <row r="3820" spans="1:7" x14ac:dyDescent="0.25">
      <c r="A3820" s="141">
        <v>3819</v>
      </c>
      <c r="B3820" s="143" t="s">
        <v>11552</v>
      </c>
      <c r="C3820" s="143" t="s">
        <v>11553</v>
      </c>
      <c r="D3820" s="143" t="s">
        <v>78</v>
      </c>
      <c r="E3820" s="143" t="s">
        <v>154</v>
      </c>
      <c r="F3820" s="143" t="s">
        <v>71</v>
      </c>
      <c r="G3820" s="143" t="s">
        <v>11955</v>
      </c>
    </row>
    <row r="3821" spans="1:7" x14ac:dyDescent="0.25">
      <c r="A3821" s="141">
        <v>3820</v>
      </c>
      <c r="B3821" s="143" t="s">
        <v>3493</v>
      </c>
      <c r="C3821" s="143" t="s">
        <v>3494</v>
      </c>
      <c r="D3821" s="143" t="s">
        <v>91</v>
      </c>
      <c r="E3821" s="143" t="s">
        <v>139</v>
      </c>
      <c r="F3821" s="143" t="s">
        <v>71</v>
      </c>
      <c r="G3821" s="143" t="s">
        <v>5875</v>
      </c>
    </row>
    <row r="3822" spans="1:7" x14ac:dyDescent="0.25">
      <c r="A3822" s="141">
        <v>3821</v>
      </c>
      <c r="B3822" s="143" t="s">
        <v>3495</v>
      </c>
      <c r="C3822" s="143" t="s">
        <v>3496</v>
      </c>
      <c r="D3822" s="143" t="s">
        <v>95</v>
      </c>
      <c r="E3822" s="143" t="s">
        <v>275</v>
      </c>
      <c r="F3822" s="143" t="s">
        <v>71</v>
      </c>
      <c r="G3822" s="143" t="s">
        <v>5875</v>
      </c>
    </row>
    <row r="3823" spans="1:7" x14ac:dyDescent="0.25">
      <c r="A3823" s="141">
        <v>3822</v>
      </c>
      <c r="B3823" s="143" t="s">
        <v>8828</v>
      </c>
      <c r="C3823" s="143" t="s">
        <v>8829</v>
      </c>
      <c r="D3823" s="143" t="s">
        <v>91</v>
      </c>
      <c r="E3823" s="143" t="s">
        <v>135</v>
      </c>
      <c r="F3823" s="143" t="s">
        <v>242</v>
      </c>
      <c r="G3823" s="143" t="s">
        <v>11062</v>
      </c>
    </row>
    <row r="3824" spans="1:7" x14ac:dyDescent="0.25">
      <c r="A3824" s="141">
        <v>3823</v>
      </c>
      <c r="B3824" s="143" t="s">
        <v>3497</v>
      </c>
      <c r="C3824" s="143" t="s">
        <v>3498</v>
      </c>
      <c r="D3824" s="143" t="s">
        <v>91</v>
      </c>
      <c r="E3824" s="143" t="s">
        <v>139</v>
      </c>
      <c r="F3824" s="143" t="s">
        <v>71</v>
      </c>
      <c r="G3824" s="143" t="s">
        <v>5875</v>
      </c>
    </row>
    <row r="3825" spans="1:7" x14ac:dyDescent="0.25">
      <c r="A3825" s="141">
        <v>3824</v>
      </c>
      <c r="B3825" s="143" t="s">
        <v>3499</v>
      </c>
      <c r="C3825" s="143" t="s">
        <v>3500</v>
      </c>
      <c r="D3825" s="143" t="s">
        <v>95</v>
      </c>
      <c r="E3825" s="143" t="s">
        <v>684</v>
      </c>
      <c r="F3825" s="143" t="s">
        <v>71</v>
      </c>
      <c r="G3825" s="143" t="s">
        <v>5875</v>
      </c>
    </row>
    <row r="3826" spans="1:7" x14ac:dyDescent="0.25">
      <c r="A3826" s="141">
        <v>3825</v>
      </c>
      <c r="B3826" s="143" t="s">
        <v>3501</v>
      </c>
      <c r="C3826" s="143" t="s">
        <v>3502</v>
      </c>
      <c r="D3826" s="143" t="s">
        <v>78</v>
      </c>
      <c r="E3826" s="143" t="s">
        <v>3098</v>
      </c>
      <c r="F3826" s="143" t="s">
        <v>71</v>
      </c>
      <c r="G3826" s="143" t="s">
        <v>5875</v>
      </c>
    </row>
    <row r="3827" spans="1:7" x14ac:dyDescent="0.25">
      <c r="A3827" s="141">
        <v>3826</v>
      </c>
      <c r="B3827" s="143" t="s">
        <v>11554</v>
      </c>
      <c r="C3827" s="143" t="s">
        <v>11555</v>
      </c>
      <c r="D3827" s="143" t="s">
        <v>74</v>
      </c>
      <c r="E3827" s="143" t="s">
        <v>87</v>
      </c>
      <c r="F3827" s="143" t="s">
        <v>71</v>
      </c>
      <c r="G3827" s="143" t="s">
        <v>11955</v>
      </c>
    </row>
    <row r="3828" spans="1:7" x14ac:dyDescent="0.25">
      <c r="A3828" s="141">
        <v>3827</v>
      </c>
      <c r="B3828" s="143" t="s">
        <v>3503</v>
      </c>
      <c r="C3828" s="143" t="s">
        <v>3504</v>
      </c>
      <c r="D3828" s="143" t="s">
        <v>78</v>
      </c>
      <c r="E3828" s="143" t="s">
        <v>100</v>
      </c>
      <c r="F3828" s="143" t="s">
        <v>71</v>
      </c>
      <c r="G3828" s="143" t="s">
        <v>5875</v>
      </c>
    </row>
    <row r="3829" spans="1:7" x14ac:dyDescent="0.25">
      <c r="A3829" s="141">
        <v>3828</v>
      </c>
      <c r="B3829" s="143" t="s">
        <v>3505</v>
      </c>
      <c r="C3829" s="143" t="s">
        <v>3506</v>
      </c>
      <c r="D3829" s="143" t="s">
        <v>91</v>
      </c>
      <c r="E3829" s="143" t="s">
        <v>139</v>
      </c>
      <c r="F3829" s="143" t="s">
        <v>71</v>
      </c>
      <c r="G3829" s="143" t="s">
        <v>5875</v>
      </c>
    </row>
    <row r="3830" spans="1:7" x14ac:dyDescent="0.25">
      <c r="A3830" s="141">
        <v>3829</v>
      </c>
      <c r="B3830" s="143" t="s">
        <v>3507</v>
      </c>
      <c r="C3830" s="143" t="s">
        <v>3508</v>
      </c>
      <c r="D3830" s="143" t="s">
        <v>91</v>
      </c>
      <c r="E3830" s="143" t="s">
        <v>955</v>
      </c>
      <c r="F3830" s="143" t="s">
        <v>71</v>
      </c>
      <c r="G3830" s="143" t="s">
        <v>5875</v>
      </c>
    </row>
    <row r="3831" spans="1:7" x14ac:dyDescent="0.25">
      <c r="A3831" s="141">
        <v>3830</v>
      </c>
      <c r="B3831" s="143" t="s">
        <v>3509</v>
      </c>
      <c r="C3831" s="143" t="s">
        <v>3510</v>
      </c>
      <c r="D3831" s="143" t="s">
        <v>78</v>
      </c>
      <c r="E3831" s="143" t="s">
        <v>365</v>
      </c>
      <c r="F3831" s="143" t="s">
        <v>71</v>
      </c>
      <c r="G3831" s="143" t="s">
        <v>5875</v>
      </c>
    </row>
    <row r="3832" spans="1:7" x14ac:dyDescent="0.25">
      <c r="A3832" s="141">
        <v>3831</v>
      </c>
      <c r="B3832" s="143" t="s">
        <v>8830</v>
      </c>
      <c r="C3832" s="143" t="s">
        <v>8831</v>
      </c>
      <c r="D3832" s="143" t="s">
        <v>69</v>
      </c>
      <c r="E3832" s="143" t="s">
        <v>824</v>
      </c>
      <c r="F3832" s="143" t="s">
        <v>3622</v>
      </c>
      <c r="G3832" s="143" t="s">
        <v>11062</v>
      </c>
    </row>
    <row r="3833" spans="1:7" x14ac:dyDescent="0.25">
      <c r="A3833" s="141">
        <v>3832</v>
      </c>
      <c r="B3833" s="143" t="s">
        <v>8832</v>
      </c>
      <c r="C3833" s="143" t="s">
        <v>8833</v>
      </c>
      <c r="D3833" s="143" t="s">
        <v>95</v>
      </c>
      <c r="E3833" s="143" t="s">
        <v>387</v>
      </c>
      <c r="F3833" s="143" t="s">
        <v>71</v>
      </c>
      <c r="G3833" s="143" t="s">
        <v>11062</v>
      </c>
    </row>
    <row r="3834" spans="1:7" x14ac:dyDescent="0.25">
      <c r="A3834" s="141">
        <v>3833</v>
      </c>
      <c r="B3834" s="143" t="s">
        <v>3511</v>
      </c>
      <c r="C3834" s="143" t="s">
        <v>3512</v>
      </c>
      <c r="D3834" s="143" t="s">
        <v>91</v>
      </c>
      <c r="E3834" s="143" t="s">
        <v>135</v>
      </c>
      <c r="F3834" s="143" t="s">
        <v>71</v>
      </c>
      <c r="G3834" s="143" t="s">
        <v>5875</v>
      </c>
    </row>
    <row r="3835" spans="1:7" x14ac:dyDescent="0.25">
      <c r="A3835" s="141">
        <v>3834</v>
      </c>
      <c r="B3835" s="143" t="s">
        <v>8834</v>
      </c>
      <c r="C3835" s="143" t="s">
        <v>8835</v>
      </c>
      <c r="D3835" s="143" t="s">
        <v>91</v>
      </c>
      <c r="E3835" s="143" t="s">
        <v>135</v>
      </c>
      <c r="F3835" s="143" t="s">
        <v>71</v>
      </c>
      <c r="G3835" s="143" t="s">
        <v>11062</v>
      </c>
    </row>
    <row r="3836" spans="1:7" x14ac:dyDescent="0.25">
      <c r="A3836" s="141">
        <v>3835</v>
      </c>
      <c r="B3836" s="143" t="s">
        <v>12965</v>
      </c>
      <c r="C3836" s="143" t="s">
        <v>12966</v>
      </c>
      <c r="D3836" s="143" t="s">
        <v>74</v>
      </c>
      <c r="E3836" s="143" t="s">
        <v>87</v>
      </c>
      <c r="F3836" s="143" t="s">
        <v>71</v>
      </c>
      <c r="G3836" s="143" t="s">
        <v>11062</v>
      </c>
    </row>
    <row r="3837" spans="1:7" x14ac:dyDescent="0.25">
      <c r="A3837" s="141">
        <v>3836</v>
      </c>
      <c r="B3837" s="143" t="s">
        <v>3513</v>
      </c>
      <c r="C3837" s="143" t="s">
        <v>3514</v>
      </c>
      <c r="D3837" s="143" t="s">
        <v>91</v>
      </c>
      <c r="E3837" s="143" t="s">
        <v>165</v>
      </c>
      <c r="F3837" s="143" t="s">
        <v>88</v>
      </c>
      <c r="G3837" s="143" t="s">
        <v>5875</v>
      </c>
    </row>
    <row r="3838" spans="1:7" x14ac:dyDescent="0.25">
      <c r="A3838" s="141">
        <v>3837</v>
      </c>
      <c r="B3838" s="143" t="s">
        <v>3515</v>
      </c>
      <c r="C3838" s="143" t="s">
        <v>3516</v>
      </c>
      <c r="D3838" s="143" t="s">
        <v>91</v>
      </c>
      <c r="E3838" s="143" t="s">
        <v>139</v>
      </c>
      <c r="F3838" s="143" t="s">
        <v>71</v>
      </c>
      <c r="G3838" s="143" t="s">
        <v>5875</v>
      </c>
    </row>
    <row r="3839" spans="1:7" x14ac:dyDescent="0.25">
      <c r="A3839" s="141">
        <v>3838</v>
      </c>
      <c r="B3839" s="143" t="s">
        <v>8836</v>
      </c>
      <c r="C3839" s="143" t="s">
        <v>8837</v>
      </c>
      <c r="D3839" s="143" t="s">
        <v>78</v>
      </c>
      <c r="E3839" s="143" t="s">
        <v>82</v>
      </c>
      <c r="F3839" s="143" t="s">
        <v>71</v>
      </c>
      <c r="G3839" s="143" t="s">
        <v>11062</v>
      </c>
    </row>
    <row r="3840" spans="1:7" x14ac:dyDescent="0.25">
      <c r="A3840" s="141">
        <v>3839</v>
      </c>
      <c r="B3840" s="143" t="s">
        <v>8838</v>
      </c>
      <c r="C3840" s="143" t="s">
        <v>8839</v>
      </c>
      <c r="D3840" s="143" t="s">
        <v>95</v>
      </c>
      <c r="E3840" s="143" t="s">
        <v>3531</v>
      </c>
      <c r="F3840" s="143" t="s">
        <v>71</v>
      </c>
      <c r="G3840" s="143" t="s">
        <v>11062</v>
      </c>
    </row>
    <row r="3841" spans="1:7" x14ac:dyDescent="0.25">
      <c r="A3841" s="141">
        <v>3840</v>
      </c>
      <c r="B3841" s="143" t="s">
        <v>12967</v>
      </c>
      <c r="C3841" s="143" t="s">
        <v>12968</v>
      </c>
      <c r="D3841" s="143" t="s">
        <v>91</v>
      </c>
      <c r="E3841" s="143" t="s">
        <v>181</v>
      </c>
      <c r="F3841" s="143" t="s">
        <v>71</v>
      </c>
      <c r="G3841" s="143" t="s">
        <v>5875</v>
      </c>
    </row>
    <row r="3842" spans="1:7" x14ac:dyDescent="0.25">
      <c r="A3842" s="141">
        <v>3841</v>
      </c>
      <c r="B3842" s="143" t="s">
        <v>8840</v>
      </c>
      <c r="C3842" s="143" t="s">
        <v>8841</v>
      </c>
      <c r="D3842" s="143" t="s">
        <v>119</v>
      </c>
      <c r="E3842" s="143" t="s">
        <v>371</v>
      </c>
      <c r="F3842" s="143" t="s">
        <v>71</v>
      </c>
      <c r="G3842" s="143" t="s">
        <v>11062</v>
      </c>
    </row>
    <row r="3843" spans="1:7" x14ac:dyDescent="0.25">
      <c r="A3843" s="141">
        <v>3842</v>
      </c>
      <c r="B3843" s="143" t="s">
        <v>8842</v>
      </c>
      <c r="C3843" s="143" t="s">
        <v>8843</v>
      </c>
      <c r="D3843" s="143" t="s">
        <v>69</v>
      </c>
      <c r="E3843" s="143" t="s">
        <v>3657</v>
      </c>
      <c r="F3843" s="143" t="s">
        <v>71</v>
      </c>
      <c r="G3843" s="143" t="s">
        <v>11062</v>
      </c>
    </row>
    <row r="3844" spans="1:7" x14ac:dyDescent="0.25">
      <c r="A3844" s="141">
        <v>3843</v>
      </c>
      <c r="B3844" s="143" t="s">
        <v>3517</v>
      </c>
      <c r="C3844" s="143" t="s">
        <v>3518</v>
      </c>
      <c r="D3844" s="143" t="s">
        <v>188</v>
      </c>
      <c r="E3844" s="143" t="s">
        <v>202</v>
      </c>
      <c r="F3844" s="143" t="s">
        <v>71</v>
      </c>
      <c r="G3844" s="143" t="s">
        <v>5875</v>
      </c>
    </row>
    <row r="3845" spans="1:7" x14ac:dyDescent="0.25">
      <c r="A3845" s="141">
        <v>3844</v>
      </c>
      <c r="B3845" s="143" t="s">
        <v>8844</v>
      </c>
      <c r="C3845" s="143" t="s">
        <v>8845</v>
      </c>
      <c r="D3845" s="143" t="s">
        <v>119</v>
      </c>
      <c r="E3845" s="143" t="s">
        <v>371</v>
      </c>
      <c r="F3845" s="143" t="s">
        <v>71</v>
      </c>
      <c r="G3845" s="143" t="s">
        <v>11062</v>
      </c>
    </row>
    <row r="3846" spans="1:7" x14ac:dyDescent="0.25">
      <c r="A3846" s="141">
        <v>3845</v>
      </c>
      <c r="B3846" s="143" t="s">
        <v>12969</v>
      </c>
      <c r="C3846" s="143" t="s">
        <v>12970</v>
      </c>
      <c r="D3846" s="143" t="s">
        <v>69</v>
      </c>
      <c r="E3846" s="143" t="s">
        <v>321</v>
      </c>
      <c r="F3846" s="143" t="s">
        <v>88</v>
      </c>
      <c r="G3846" s="143" t="s">
        <v>11062</v>
      </c>
    </row>
    <row r="3847" spans="1:7" x14ac:dyDescent="0.25">
      <c r="A3847" s="141">
        <v>3846</v>
      </c>
      <c r="B3847" s="143" t="s">
        <v>8846</v>
      </c>
      <c r="C3847" s="143" t="s">
        <v>8847</v>
      </c>
      <c r="D3847" s="143" t="s">
        <v>960</v>
      </c>
      <c r="E3847" s="143" t="s">
        <v>960</v>
      </c>
      <c r="F3847" s="143" t="s">
        <v>457</v>
      </c>
      <c r="G3847" s="143" t="s">
        <v>11062</v>
      </c>
    </row>
    <row r="3848" spans="1:7" x14ac:dyDescent="0.25">
      <c r="A3848" s="141">
        <v>3847</v>
      </c>
      <c r="B3848" s="143" t="s">
        <v>11556</v>
      </c>
      <c r="C3848" s="143" t="s">
        <v>12971</v>
      </c>
      <c r="D3848" s="143" t="s">
        <v>91</v>
      </c>
      <c r="E3848" s="143" t="s">
        <v>139</v>
      </c>
      <c r="F3848" s="143" t="s">
        <v>71</v>
      </c>
      <c r="G3848" s="143" t="s">
        <v>11955</v>
      </c>
    </row>
    <row r="3849" spans="1:7" x14ac:dyDescent="0.25">
      <c r="A3849" s="141">
        <v>3848</v>
      </c>
      <c r="B3849" s="143" t="s">
        <v>3519</v>
      </c>
      <c r="C3849" s="143" t="s">
        <v>3520</v>
      </c>
      <c r="D3849" s="143" t="s">
        <v>91</v>
      </c>
      <c r="E3849" s="143" t="s">
        <v>139</v>
      </c>
      <c r="F3849" s="143" t="s">
        <v>71</v>
      </c>
      <c r="G3849" s="143" t="s">
        <v>5875</v>
      </c>
    </row>
    <row r="3850" spans="1:7" x14ac:dyDescent="0.25">
      <c r="A3850" s="141">
        <v>3849</v>
      </c>
      <c r="B3850" s="143" t="s">
        <v>3521</v>
      </c>
      <c r="C3850" s="143" t="s">
        <v>3522</v>
      </c>
      <c r="D3850" s="143" t="s">
        <v>91</v>
      </c>
      <c r="E3850" s="143" t="s">
        <v>139</v>
      </c>
      <c r="F3850" s="143" t="s">
        <v>71</v>
      </c>
      <c r="G3850" s="143" t="s">
        <v>5875</v>
      </c>
    </row>
    <row r="3851" spans="1:7" x14ac:dyDescent="0.25">
      <c r="A3851" s="141">
        <v>3850</v>
      </c>
      <c r="B3851" s="143" t="s">
        <v>3523</v>
      </c>
      <c r="C3851" s="143" t="s">
        <v>3524</v>
      </c>
      <c r="D3851" s="143" t="s">
        <v>103</v>
      </c>
      <c r="E3851" s="143" t="s">
        <v>662</v>
      </c>
      <c r="F3851" s="143" t="s">
        <v>71</v>
      </c>
      <c r="G3851" s="143" t="s">
        <v>5875</v>
      </c>
    </row>
    <row r="3852" spans="1:7" x14ac:dyDescent="0.25">
      <c r="A3852" s="141">
        <v>3851</v>
      </c>
      <c r="B3852" s="143" t="s">
        <v>3525</v>
      </c>
      <c r="C3852" s="143" t="s">
        <v>3526</v>
      </c>
      <c r="D3852" s="143" t="s">
        <v>103</v>
      </c>
      <c r="E3852" s="143" t="s">
        <v>662</v>
      </c>
      <c r="F3852" s="143" t="s">
        <v>71</v>
      </c>
      <c r="G3852" s="143" t="s">
        <v>5875</v>
      </c>
    </row>
    <row r="3853" spans="1:7" x14ac:dyDescent="0.25">
      <c r="A3853" s="141">
        <v>3852</v>
      </c>
      <c r="B3853" s="143" t="s">
        <v>11557</v>
      </c>
      <c r="C3853" s="143" t="s">
        <v>11558</v>
      </c>
      <c r="D3853" s="143" t="s">
        <v>91</v>
      </c>
      <c r="E3853" s="143" t="s">
        <v>181</v>
      </c>
      <c r="F3853" s="143" t="s">
        <v>71</v>
      </c>
      <c r="G3853" s="143" t="s">
        <v>11955</v>
      </c>
    </row>
    <row r="3854" spans="1:7" x14ac:dyDescent="0.25">
      <c r="A3854" s="141">
        <v>3853</v>
      </c>
      <c r="B3854" s="143" t="s">
        <v>3527</v>
      </c>
      <c r="C3854" s="143" t="s">
        <v>3528</v>
      </c>
      <c r="D3854" s="143" t="s">
        <v>91</v>
      </c>
      <c r="E3854" s="143" t="s">
        <v>135</v>
      </c>
      <c r="F3854" s="143" t="s">
        <v>71</v>
      </c>
      <c r="G3854" s="143" t="s">
        <v>5875</v>
      </c>
    </row>
    <row r="3855" spans="1:7" x14ac:dyDescent="0.25">
      <c r="A3855" s="141">
        <v>3854</v>
      </c>
      <c r="B3855" s="143" t="s">
        <v>8848</v>
      </c>
      <c r="C3855" s="143" t="s">
        <v>8849</v>
      </c>
      <c r="D3855" s="143" t="s">
        <v>69</v>
      </c>
      <c r="E3855" s="143" t="s">
        <v>453</v>
      </c>
      <c r="F3855" s="143" t="s">
        <v>71</v>
      </c>
      <c r="G3855" s="143" t="s">
        <v>11062</v>
      </c>
    </row>
    <row r="3856" spans="1:7" x14ac:dyDescent="0.25">
      <c r="A3856" s="141">
        <v>3855</v>
      </c>
      <c r="B3856" s="143" t="s">
        <v>8850</v>
      </c>
      <c r="C3856" s="143" t="s">
        <v>8851</v>
      </c>
      <c r="D3856" s="143" t="s">
        <v>95</v>
      </c>
      <c r="E3856" s="143" t="s">
        <v>613</v>
      </c>
      <c r="F3856" s="143" t="s">
        <v>457</v>
      </c>
      <c r="G3856" s="143" t="s">
        <v>11062</v>
      </c>
    </row>
    <row r="3857" spans="1:7" x14ac:dyDescent="0.25">
      <c r="A3857" s="141">
        <v>3856</v>
      </c>
      <c r="B3857" s="143" t="s">
        <v>8852</v>
      </c>
      <c r="C3857" s="143" t="s">
        <v>8853</v>
      </c>
      <c r="D3857" s="143" t="s">
        <v>91</v>
      </c>
      <c r="E3857" s="143" t="s">
        <v>3051</v>
      </c>
      <c r="F3857" s="143" t="s">
        <v>71</v>
      </c>
      <c r="G3857" s="143" t="s">
        <v>11062</v>
      </c>
    </row>
    <row r="3858" spans="1:7" x14ac:dyDescent="0.25">
      <c r="A3858" s="141">
        <v>3857</v>
      </c>
      <c r="B3858" s="143" t="s">
        <v>8854</v>
      </c>
      <c r="C3858" s="143" t="s">
        <v>8855</v>
      </c>
      <c r="D3858" s="143" t="s">
        <v>69</v>
      </c>
      <c r="E3858" s="143" t="s">
        <v>70</v>
      </c>
      <c r="F3858" s="143" t="s">
        <v>71</v>
      </c>
      <c r="G3858" s="143" t="s">
        <v>11062</v>
      </c>
    </row>
    <row r="3859" spans="1:7" x14ac:dyDescent="0.25">
      <c r="A3859" s="141">
        <v>3858</v>
      </c>
      <c r="B3859" s="143" t="s">
        <v>8856</v>
      </c>
      <c r="C3859" s="143" t="s">
        <v>8857</v>
      </c>
      <c r="D3859" s="143" t="s">
        <v>119</v>
      </c>
      <c r="E3859" s="143" t="s">
        <v>148</v>
      </c>
      <c r="F3859" s="143" t="s">
        <v>71</v>
      </c>
      <c r="G3859" s="143" t="s">
        <v>11062</v>
      </c>
    </row>
    <row r="3860" spans="1:7" x14ac:dyDescent="0.25">
      <c r="A3860" s="141">
        <v>3859</v>
      </c>
      <c r="B3860" s="143" t="s">
        <v>8858</v>
      </c>
      <c r="C3860" s="143" t="s">
        <v>8859</v>
      </c>
      <c r="D3860" s="143" t="s">
        <v>103</v>
      </c>
      <c r="E3860" s="143" t="s">
        <v>1378</v>
      </c>
      <c r="F3860" s="143" t="s">
        <v>71</v>
      </c>
      <c r="G3860" s="143" t="s">
        <v>11062</v>
      </c>
    </row>
    <row r="3861" spans="1:7" x14ac:dyDescent="0.25">
      <c r="A3861" s="141">
        <v>3860</v>
      </c>
      <c r="B3861" s="143" t="s">
        <v>3529</v>
      </c>
      <c r="C3861" s="143" t="s">
        <v>3530</v>
      </c>
      <c r="D3861" s="143" t="s">
        <v>95</v>
      </c>
      <c r="E3861" s="143" t="s">
        <v>3531</v>
      </c>
      <c r="F3861" s="143" t="s">
        <v>71</v>
      </c>
      <c r="G3861" s="143" t="s">
        <v>5875</v>
      </c>
    </row>
    <row r="3862" spans="1:7" x14ac:dyDescent="0.25">
      <c r="A3862" s="141">
        <v>3861</v>
      </c>
      <c r="B3862" s="143" t="s">
        <v>3532</v>
      </c>
      <c r="C3862" s="143" t="s">
        <v>3533</v>
      </c>
      <c r="D3862" s="143" t="s">
        <v>95</v>
      </c>
      <c r="E3862" s="143" t="s">
        <v>158</v>
      </c>
      <c r="F3862" s="143" t="s">
        <v>71</v>
      </c>
      <c r="G3862" s="143" t="s">
        <v>5875</v>
      </c>
    </row>
    <row r="3863" spans="1:7" x14ac:dyDescent="0.25">
      <c r="A3863" s="141">
        <v>3862</v>
      </c>
      <c r="B3863" s="143" t="s">
        <v>3534</v>
      </c>
      <c r="C3863" s="143" t="s">
        <v>12972</v>
      </c>
      <c r="D3863" s="143" t="s">
        <v>91</v>
      </c>
      <c r="E3863" s="143" t="s">
        <v>181</v>
      </c>
      <c r="F3863" s="143" t="s">
        <v>71</v>
      </c>
      <c r="G3863" s="143" t="s">
        <v>5875</v>
      </c>
    </row>
    <row r="3864" spans="1:7" x14ac:dyDescent="0.25">
      <c r="A3864" s="141">
        <v>3863</v>
      </c>
      <c r="B3864" s="143" t="s">
        <v>8860</v>
      </c>
      <c r="C3864" s="143" t="s">
        <v>8861</v>
      </c>
      <c r="D3864" s="143" t="s">
        <v>69</v>
      </c>
      <c r="E3864" s="143" t="s">
        <v>2344</v>
      </c>
      <c r="F3864" s="143" t="s">
        <v>71</v>
      </c>
      <c r="G3864" s="143" t="s">
        <v>11062</v>
      </c>
    </row>
    <row r="3865" spans="1:7" x14ac:dyDescent="0.25">
      <c r="A3865" s="141">
        <v>3864</v>
      </c>
      <c r="B3865" s="143" t="s">
        <v>8862</v>
      </c>
      <c r="C3865" s="143" t="s">
        <v>8863</v>
      </c>
      <c r="D3865" s="143" t="s">
        <v>69</v>
      </c>
      <c r="E3865" s="143" t="s">
        <v>168</v>
      </c>
      <c r="F3865" s="143" t="s">
        <v>841</v>
      </c>
      <c r="G3865" s="143" t="s">
        <v>11062</v>
      </c>
    </row>
    <row r="3866" spans="1:7" x14ac:dyDescent="0.25">
      <c r="A3866" s="141">
        <v>3865</v>
      </c>
      <c r="B3866" s="143" t="s">
        <v>3535</v>
      </c>
      <c r="C3866" s="143" t="s">
        <v>12973</v>
      </c>
      <c r="D3866" s="143" t="s">
        <v>91</v>
      </c>
      <c r="E3866" s="143" t="s">
        <v>518</v>
      </c>
      <c r="F3866" s="143" t="s">
        <v>71</v>
      </c>
      <c r="G3866" s="143" t="s">
        <v>5875</v>
      </c>
    </row>
    <row r="3867" spans="1:7" x14ac:dyDescent="0.25">
      <c r="A3867" s="141">
        <v>3866</v>
      </c>
      <c r="B3867" s="143" t="s">
        <v>12974</v>
      </c>
      <c r="C3867" s="143" t="s">
        <v>12975</v>
      </c>
      <c r="D3867" s="143" t="s">
        <v>91</v>
      </c>
      <c r="E3867" s="143" t="s">
        <v>181</v>
      </c>
      <c r="F3867" s="143" t="s">
        <v>71</v>
      </c>
      <c r="G3867" s="143" t="s">
        <v>5875</v>
      </c>
    </row>
    <row r="3868" spans="1:7" x14ac:dyDescent="0.25">
      <c r="A3868" s="141">
        <v>3867</v>
      </c>
      <c r="B3868" s="143" t="s">
        <v>12976</v>
      </c>
      <c r="C3868" s="143" t="s">
        <v>12977</v>
      </c>
      <c r="D3868" s="143" t="s">
        <v>91</v>
      </c>
      <c r="E3868" s="143" t="s">
        <v>181</v>
      </c>
      <c r="F3868" s="143" t="s">
        <v>71</v>
      </c>
      <c r="G3868" s="143" t="s">
        <v>5875</v>
      </c>
    </row>
    <row r="3869" spans="1:7" x14ac:dyDescent="0.25">
      <c r="A3869" s="141">
        <v>3868</v>
      </c>
      <c r="B3869" s="143" t="s">
        <v>12978</v>
      </c>
      <c r="C3869" s="143" t="s">
        <v>12979</v>
      </c>
      <c r="D3869" s="143" t="s">
        <v>91</v>
      </c>
      <c r="E3869" s="143" t="s">
        <v>181</v>
      </c>
      <c r="F3869" s="143" t="s">
        <v>71</v>
      </c>
      <c r="G3869" s="143" t="s">
        <v>5875</v>
      </c>
    </row>
    <row r="3870" spans="1:7" x14ac:dyDescent="0.25">
      <c r="A3870" s="141">
        <v>3869</v>
      </c>
      <c r="B3870" s="143" t="s">
        <v>12980</v>
      </c>
      <c r="C3870" s="143" t="s">
        <v>12981</v>
      </c>
      <c r="D3870" s="143" t="s">
        <v>91</v>
      </c>
      <c r="E3870" s="143" t="s">
        <v>181</v>
      </c>
      <c r="F3870" s="143" t="s">
        <v>71</v>
      </c>
      <c r="G3870" s="143" t="s">
        <v>5875</v>
      </c>
    </row>
    <row r="3871" spans="1:7" x14ac:dyDescent="0.25">
      <c r="A3871" s="141">
        <v>3870</v>
      </c>
      <c r="B3871" s="143" t="s">
        <v>13874</v>
      </c>
      <c r="C3871" s="143" t="s">
        <v>13875</v>
      </c>
      <c r="D3871" s="143" t="s">
        <v>91</v>
      </c>
      <c r="E3871" s="143" t="s">
        <v>181</v>
      </c>
      <c r="F3871" s="143" t="s">
        <v>71</v>
      </c>
      <c r="G3871" s="143" t="s">
        <v>5875</v>
      </c>
    </row>
    <row r="3872" spans="1:7" x14ac:dyDescent="0.25">
      <c r="A3872" s="141">
        <v>3871</v>
      </c>
      <c r="B3872" s="143" t="s">
        <v>3536</v>
      </c>
      <c r="C3872" s="143" t="s">
        <v>3537</v>
      </c>
      <c r="D3872" s="143" t="s">
        <v>103</v>
      </c>
      <c r="E3872" s="143" t="s">
        <v>325</v>
      </c>
      <c r="F3872" s="143" t="s">
        <v>71</v>
      </c>
      <c r="G3872" s="143" t="s">
        <v>5875</v>
      </c>
    </row>
    <row r="3873" spans="1:7" x14ac:dyDescent="0.25">
      <c r="A3873" s="141">
        <v>3872</v>
      </c>
      <c r="B3873" s="143" t="s">
        <v>8864</v>
      </c>
      <c r="C3873" s="143" t="s">
        <v>8865</v>
      </c>
      <c r="D3873" s="143" t="s">
        <v>91</v>
      </c>
      <c r="E3873" s="143" t="s">
        <v>212</v>
      </c>
      <c r="F3873" s="143" t="s">
        <v>71</v>
      </c>
      <c r="G3873" s="143" t="s">
        <v>11062</v>
      </c>
    </row>
    <row r="3874" spans="1:7" x14ac:dyDescent="0.25">
      <c r="A3874" s="141">
        <v>3873</v>
      </c>
      <c r="B3874" s="143" t="s">
        <v>3538</v>
      </c>
      <c r="C3874" s="143" t="s">
        <v>3539</v>
      </c>
      <c r="D3874" s="143" t="s">
        <v>91</v>
      </c>
      <c r="E3874" s="143" t="s">
        <v>291</v>
      </c>
      <c r="F3874" s="143" t="s">
        <v>71</v>
      </c>
      <c r="G3874" s="143" t="s">
        <v>5875</v>
      </c>
    </row>
    <row r="3875" spans="1:7" x14ac:dyDescent="0.25">
      <c r="A3875" s="141">
        <v>3874</v>
      </c>
      <c r="B3875" s="143" t="s">
        <v>11559</v>
      </c>
      <c r="C3875" s="143" t="s">
        <v>11560</v>
      </c>
      <c r="D3875" s="143" t="s">
        <v>74</v>
      </c>
      <c r="E3875" s="143" t="s">
        <v>145</v>
      </c>
      <c r="F3875" s="143" t="s">
        <v>71</v>
      </c>
      <c r="G3875" s="143" t="s">
        <v>11955</v>
      </c>
    </row>
    <row r="3876" spans="1:7" x14ac:dyDescent="0.25">
      <c r="A3876" s="141">
        <v>3875</v>
      </c>
      <c r="B3876" s="143" t="s">
        <v>8866</v>
      </c>
      <c r="C3876" s="143" t="s">
        <v>8867</v>
      </c>
      <c r="D3876" s="143" t="s">
        <v>74</v>
      </c>
      <c r="E3876" s="143" t="s">
        <v>390</v>
      </c>
      <c r="F3876" s="143" t="s">
        <v>71</v>
      </c>
      <c r="G3876" s="143" t="s">
        <v>11062</v>
      </c>
    </row>
    <row r="3877" spans="1:7" x14ac:dyDescent="0.25">
      <c r="A3877" s="141">
        <v>3876</v>
      </c>
      <c r="B3877" s="143" t="s">
        <v>3540</v>
      </c>
      <c r="C3877" s="143" t="s">
        <v>3541</v>
      </c>
      <c r="D3877" s="143" t="s">
        <v>960</v>
      </c>
      <c r="E3877" s="143" t="s">
        <v>960</v>
      </c>
      <c r="F3877" s="143" t="s">
        <v>71</v>
      </c>
      <c r="G3877" s="143" t="s">
        <v>5875</v>
      </c>
    </row>
    <row r="3878" spans="1:7" x14ac:dyDescent="0.25">
      <c r="A3878" s="141">
        <v>3877</v>
      </c>
      <c r="B3878" s="143" t="s">
        <v>3542</v>
      </c>
      <c r="C3878" s="143" t="s">
        <v>3543</v>
      </c>
      <c r="D3878" s="143" t="s">
        <v>74</v>
      </c>
      <c r="E3878" s="143" t="s">
        <v>405</v>
      </c>
      <c r="F3878" s="143" t="s">
        <v>71</v>
      </c>
      <c r="G3878" s="143" t="s">
        <v>5875</v>
      </c>
    </row>
    <row r="3879" spans="1:7" x14ac:dyDescent="0.25">
      <c r="A3879" s="141">
        <v>3878</v>
      </c>
      <c r="B3879" s="143" t="s">
        <v>3544</v>
      </c>
      <c r="C3879" s="143" t="s">
        <v>3545</v>
      </c>
      <c r="D3879" s="143" t="s">
        <v>74</v>
      </c>
      <c r="E3879" s="143" t="s">
        <v>145</v>
      </c>
      <c r="F3879" s="143" t="s">
        <v>71</v>
      </c>
      <c r="G3879" s="143" t="s">
        <v>5875</v>
      </c>
    </row>
    <row r="3880" spans="1:7" x14ac:dyDescent="0.25">
      <c r="A3880" s="141">
        <v>3879</v>
      </c>
      <c r="B3880" s="143" t="s">
        <v>3546</v>
      </c>
      <c r="C3880" s="143" t="s">
        <v>3547</v>
      </c>
      <c r="D3880" s="143" t="s">
        <v>78</v>
      </c>
      <c r="E3880" s="143" t="s">
        <v>113</v>
      </c>
      <c r="F3880" s="143" t="s">
        <v>71</v>
      </c>
      <c r="G3880" s="143" t="s">
        <v>5875</v>
      </c>
    </row>
    <row r="3881" spans="1:7" x14ac:dyDescent="0.25">
      <c r="A3881" s="141">
        <v>3880</v>
      </c>
      <c r="B3881" s="143" t="s">
        <v>8868</v>
      </c>
      <c r="C3881" s="143" t="s">
        <v>8869</v>
      </c>
      <c r="D3881" s="143" t="s">
        <v>119</v>
      </c>
      <c r="E3881" s="143" t="s">
        <v>148</v>
      </c>
      <c r="F3881" s="143" t="s">
        <v>71</v>
      </c>
      <c r="G3881" s="143" t="s">
        <v>11062</v>
      </c>
    </row>
    <row r="3882" spans="1:7" x14ac:dyDescent="0.25">
      <c r="A3882" s="141">
        <v>3881</v>
      </c>
      <c r="B3882" s="143" t="s">
        <v>3548</v>
      </c>
      <c r="C3882" s="143" t="s">
        <v>3549</v>
      </c>
      <c r="D3882" s="143" t="s">
        <v>91</v>
      </c>
      <c r="E3882" s="143" t="s">
        <v>139</v>
      </c>
      <c r="F3882" s="143" t="s">
        <v>71</v>
      </c>
      <c r="G3882" s="143" t="s">
        <v>5875</v>
      </c>
    </row>
    <row r="3883" spans="1:7" x14ac:dyDescent="0.25">
      <c r="A3883" s="141">
        <v>3882</v>
      </c>
      <c r="B3883" s="143" t="s">
        <v>3550</v>
      </c>
      <c r="C3883" s="143" t="s">
        <v>3551</v>
      </c>
      <c r="D3883" s="143" t="s">
        <v>91</v>
      </c>
      <c r="E3883" s="143" t="s">
        <v>139</v>
      </c>
      <c r="F3883" s="143" t="s">
        <v>71</v>
      </c>
      <c r="G3883" s="143" t="s">
        <v>5875</v>
      </c>
    </row>
    <row r="3884" spans="1:7" x14ac:dyDescent="0.25">
      <c r="A3884" s="141">
        <v>3883</v>
      </c>
      <c r="B3884" s="143" t="s">
        <v>8870</v>
      </c>
      <c r="C3884" s="143" t="s">
        <v>8871</v>
      </c>
      <c r="D3884" s="143" t="s">
        <v>69</v>
      </c>
      <c r="E3884" s="143" t="s">
        <v>3190</v>
      </c>
      <c r="F3884" s="143" t="s">
        <v>71</v>
      </c>
      <c r="G3884" s="143" t="s">
        <v>11062</v>
      </c>
    </row>
    <row r="3885" spans="1:7" x14ac:dyDescent="0.25">
      <c r="A3885" s="141">
        <v>3884</v>
      </c>
      <c r="B3885" s="143" t="s">
        <v>11561</v>
      </c>
      <c r="C3885" s="143" t="s">
        <v>11562</v>
      </c>
      <c r="D3885" s="143" t="s">
        <v>91</v>
      </c>
      <c r="E3885" s="143" t="s">
        <v>139</v>
      </c>
      <c r="F3885" s="143" t="s">
        <v>71</v>
      </c>
      <c r="G3885" s="143" t="s">
        <v>11955</v>
      </c>
    </row>
    <row r="3886" spans="1:7" x14ac:dyDescent="0.25">
      <c r="A3886" s="141">
        <v>3885</v>
      </c>
      <c r="B3886" s="143" t="s">
        <v>12982</v>
      </c>
      <c r="C3886" s="143" t="s">
        <v>12983</v>
      </c>
      <c r="D3886" s="143" t="s">
        <v>78</v>
      </c>
      <c r="E3886" s="143" t="s">
        <v>995</v>
      </c>
      <c r="F3886" s="143" t="s">
        <v>2507</v>
      </c>
      <c r="G3886" s="143" t="s">
        <v>11062</v>
      </c>
    </row>
    <row r="3887" spans="1:7" x14ac:dyDescent="0.25">
      <c r="A3887" s="141">
        <v>3886</v>
      </c>
      <c r="B3887" s="143" t="s">
        <v>12984</v>
      </c>
      <c r="C3887" s="143" t="s">
        <v>12985</v>
      </c>
      <c r="D3887" s="143" t="s">
        <v>91</v>
      </c>
      <c r="E3887" s="143" t="s">
        <v>181</v>
      </c>
      <c r="F3887" s="143" t="s">
        <v>71</v>
      </c>
      <c r="G3887" s="143" t="s">
        <v>5875</v>
      </c>
    </row>
    <row r="3888" spans="1:7" x14ac:dyDescent="0.25">
      <c r="A3888" s="141">
        <v>3887</v>
      </c>
      <c r="B3888" s="143" t="s">
        <v>8872</v>
      </c>
      <c r="C3888" s="143" t="s">
        <v>8873</v>
      </c>
      <c r="D3888" s="143" t="s">
        <v>69</v>
      </c>
      <c r="E3888" s="143" t="s">
        <v>159</v>
      </c>
      <c r="F3888" s="143" t="s">
        <v>841</v>
      </c>
      <c r="G3888" s="143" t="s">
        <v>11062</v>
      </c>
    </row>
    <row r="3889" spans="1:7" x14ac:dyDescent="0.25">
      <c r="A3889" s="141">
        <v>3888</v>
      </c>
      <c r="B3889" s="143" t="s">
        <v>3552</v>
      </c>
      <c r="C3889" s="143" t="s">
        <v>3553</v>
      </c>
      <c r="D3889" s="143" t="s">
        <v>91</v>
      </c>
      <c r="E3889" s="143" t="s">
        <v>139</v>
      </c>
      <c r="F3889" s="143" t="s">
        <v>71</v>
      </c>
      <c r="G3889" s="143" t="s">
        <v>5875</v>
      </c>
    </row>
    <row r="3890" spans="1:7" x14ac:dyDescent="0.25">
      <c r="A3890" s="141">
        <v>3889</v>
      </c>
      <c r="B3890" s="143" t="s">
        <v>3554</v>
      </c>
      <c r="C3890" s="143" t="s">
        <v>3555</v>
      </c>
      <c r="D3890" s="143" t="s">
        <v>78</v>
      </c>
      <c r="E3890" s="143" t="s">
        <v>252</v>
      </c>
      <c r="F3890" s="143" t="s">
        <v>71</v>
      </c>
      <c r="G3890" s="143" t="s">
        <v>5875</v>
      </c>
    </row>
    <row r="3891" spans="1:7" x14ac:dyDescent="0.25">
      <c r="A3891" s="141">
        <v>3890</v>
      </c>
      <c r="B3891" s="143" t="s">
        <v>8874</v>
      </c>
      <c r="C3891" s="143" t="s">
        <v>8875</v>
      </c>
      <c r="D3891" s="143" t="s">
        <v>119</v>
      </c>
      <c r="E3891" s="143" t="s">
        <v>371</v>
      </c>
      <c r="F3891" s="143" t="s">
        <v>71</v>
      </c>
      <c r="G3891" s="143" t="s">
        <v>11062</v>
      </c>
    </row>
    <row r="3892" spans="1:7" x14ac:dyDescent="0.25">
      <c r="A3892" s="141">
        <v>3891</v>
      </c>
      <c r="B3892" s="143" t="s">
        <v>8876</v>
      </c>
      <c r="C3892" s="143" t="s">
        <v>8877</v>
      </c>
      <c r="D3892" s="143" t="s">
        <v>119</v>
      </c>
      <c r="E3892" s="143" t="s">
        <v>371</v>
      </c>
      <c r="F3892" s="143" t="s">
        <v>71</v>
      </c>
      <c r="G3892" s="143" t="s">
        <v>11062</v>
      </c>
    </row>
    <row r="3893" spans="1:7" x14ac:dyDescent="0.25">
      <c r="A3893" s="141">
        <v>3892</v>
      </c>
      <c r="B3893" s="143" t="s">
        <v>3556</v>
      </c>
      <c r="C3893" s="143" t="s">
        <v>3557</v>
      </c>
      <c r="D3893" s="143" t="s">
        <v>91</v>
      </c>
      <c r="E3893" s="143" t="s">
        <v>139</v>
      </c>
      <c r="F3893" s="143" t="s">
        <v>71</v>
      </c>
      <c r="G3893" s="143" t="s">
        <v>5875</v>
      </c>
    </row>
    <row r="3894" spans="1:7" x14ac:dyDescent="0.25">
      <c r="A3894" s="141">
        <v>3893</v>
      </c>
      <c r="B3894" s="143" t="s">
        <v>12986</v>
      </c>
      <c r="C3894" s="143" t="s">
        <v>8882</v>
      </c>
      <c r="D3894" s="143" t="s">
        <v>91</v>
      </c>
      <c r="E3894" s="143" t="s">
        <v>644</v>
      </c>
      <c r="F3894" s="143" t="s">
        <v>71</v>
      </c>
      <c r="G3894" s="143" t="s">
        <v>5875</v>
      </c>
    </row>
    <row r="3895" spans="1:7" x14ac:dyDescent="0.25">
      <c r="A3895" s="141">
        <v>3894</v>
      </c>
      <c r="B3895" s="143" t="s">
        <v>8878</v>
      </c>
      <c r="C3895" s="143" t="s">
        <v>8879</v>
      </c>
      <c r="D3895" s="143" t="s">
        <v>91</v>
      </c>
      <c r="E3895" s="143" t="s">
        <v>576</v>
      </c>
      <c r="F3895" s="143" t="s">
        <v>71</v>
      </c>
      <c r="G3895" s="143" t="s">
        <v>11062</v>
      </c>
    </row>
    <row r="3896" spans="1:7" x14ac:dyDescent="0.25">
      <c r="A3896" s="141">
        <v>3895</v>
      </c>
      <c r="B3896" s="143" t="s">
        <v>8880</v>
      </c>
      <c r="C3896" s="143" t="s">
        <v>8881</v>
      </c>
      <c r="D3896" s="143" t="s">
        <v>78</v>
      </c>
      <c r="E3896" s="143" t="s">
        <v>1802</v>
      </c>
      <c r="F3896" s="143" t="s">
        <v>71</v>
      </c>
      <c r="G3896" s="143" t="s">
        <v>11062</v>
      </c>
    </row>
    <row r="3897" spans="1:7" x14ac:dyDescent="0.25">
      <c r="A3897" s="141">
        <v>3896</v>
      </c>
      <c r="B3897" s="143" t="s">
        <v>8883</v>
      </c>
      <c r="C3897" s="143" t="s">
        <v>8884</v>
      </c>
      <c r="D3897" s="143" t="s">
        <v>119</v>
      </c>
      <c r="E3897" s="143" t="s">
        <v>371</v>
      </c>
      <c r="F3897" s="143" t="s">
        <v>71</v>
      </c>
      <c r="G3897" s="143" t="s">
        <v>11062</v>
      </c>
    </row>
    <row r="3898" spans="1:7" x14ac:dyDescent="0.25">
      <c r="A3898" s="141">
        <v>3897</v>
      </c>
      <c r="B3898" s="143" t="s">
        <v>8885</v>
      </c>
      <c r="C3898" s="143" t="s">
        <v>8886</v>
      </c>
      <c r="D3898" s="143" t="s">
        <v>78</v>
      </c>
      <c r="E3898" s="143" t="s">
        <v>909</v>
      </c>
      <c r="F3898" s="143" t="s">
        <v>71</v>
      </c>
      <c r="G3898" s="143" t="s">
        <v>11062</v>
      </c>
    </row>
    <row r="3899" spans="1:7" x14ac:dyDescent="0.25">
      <c r="A3899" s="141">
        <v>3898</v>
      </c>
      <c r="B3899" s="143" t="s">
        <v>8887</v>
      </c>
      <c r="C3899" s="143" t="s">
        <v>8888</v>
      </c>
      <c r="D3899" s="143" t="s">
        <v>95</v>
      </c>
      <c r="E3899" s="143" t="s">
        <v>387</v>
      </c>
      <c r="F3899" s="143" t="s">
        <v>71</v>
      </c>
      <c r="G3899" s="143" t="s">
        <v>11062</v>
      </c>
    </row>
    <row r="3900" spans="1:7" x14ac:dyDescent="0.25">
      <c r="A3900" s="141">
        <v>3899</v>
      </c>
      <c r="B3900" s="143" t="s">
        <v>3558</v>
      </c>
      <c r="C3900" s="143" t="s">
        <v>3559</v>
      </c>
      <c r="D3900" s="143" t="s">
        <v>103</v>
      </c>
      <c r="E3900" s="143" t="s">
        <v>3308</v>
      </c>
      <c r="F3900" s="143" t="s">
        <v>71</v>
      </c>
      <c r="G3900" s="143" t="s">
        <v>5875</v>
      </c>
    </row>
    <row r="3901" spans="1:7" x14ac:dyDescent="0.25">
      <c r="A3901" s="141">
        <v>3900</v>
      </c>
      <c r="B3901" s="143" t="s">
        <v>11563</v>
      </c>
      <c r="C3901" s="143" t="s">
        <v>11564</v>
      </c>
      <c r="D3901" s="143" t="s">
        <v>78</v>
      </c>
      <c r="E3901" s="143" t="s">
        <v>599</v>
      </c>
      <c r="F3901" s="143" t="s">
        <v>71</v>
      </c>
      <c r="G3901" s="143" t="s">
        <v>11955</v>
      </c>
    </row>
    <row r="3902" spans="1:7" x14ac:dyDescent="0.25">
      <c r="A3902" s="141">
        <v>3901</v>
      </c>
      <c r="B3902" s="143" t="s">
        <v>8889</v>
      </c>
      <c r="C3902" s="143" t="s">
        <v>8890</v>
      </c>
      <c r="D3902" s="143" t="s">
        <v>69</v>
      </c>
      <c r="E3902" s="143" t="s">
        <v>70</v>
      </c>
      <c r="F3902" s="143" t="s">
        <v>71</v>
      </c>
      <c r="G3902" s="143" t="s">
        <v>11062</v>
      </c>
    </row>
    <row r="3903" spans="1:7" x14ac:dyDescent="0.25">
      <c r="A3903" s="141">
        <v>3902</v>
      </c>
      <c r="B3903" s="143" t="s">
        <v>3560</v>
      </c>
      <c r="C3903" s="143" t="s">
        <v>12987</v>
      </c>
      <c r="D3903" s="143" t="s">
        <v>103</v>
      </c>
      <c r="E3903" s="143" t="s">
        <v>325</v>
      </c>
      <c r="F3903" s="143" t="s">
        <v>71</v>
      </c>
      <c r="G3903" s="143" t="s">
        <v>5875</v>
      </c>
    </row>
    <row r="3904" spans="1:7" x14ac:dyDescent="0.25">
      <c r="A3904" s="141">
        <v>3903</v>
      </c>
      <c r="B3904" s="143" t="s">
        <v>8891</v>
      </c>
      <c r="C3904" s="143" t="s">
        <v>8892</v>
      </c>
      <c r="D3904" s="143" t="s">
        <v>91</v>
      </c>
      <c r="E3904" s="143" t="s">
        <v>1035</v>
      </c>
      <c r="F3904" s="143" t="s">
        <v>71</v>
      </c>
      <c r="G3904" s="143" t="s">
        <v>11062</v>
      </c>
    </row>
    <row r="3905" spans="1:7" x14ac:dyDescent="0.25">
      <c r="A3905" s="141">
        <v>3904</v>
      </c>
      <c r="B3905" s="143" t="s">
        <v>3561</v>
      </c>
      <c r="C3905" s="143" t="s">
        <v>3562</v>
      </c>
      <c r="D3905" s="143" t="s">
        <v>95</v>
      </c>
      <c r="E3905" s="143" t="s">
        <v>281</v>
      </c>
      <c r="F3905" s="143" t="s">
        <v>71</v>
      </c>
      <c r="G3905" s="143" t="s">
        <v>5875</v>
      </c>
    </row>
    <row r="3906" spans="1:7" x14ac:dyDescent="0.25">
      <c r="A3906" s="141">
        <v>3905</v>
      </c>
      <c r="B3906" s="143" t="s">
        <v>3563</v>
      </c>
      <c r="C3906" s="143" t="s">
        <v>3564</v>
      </c>
      <c r="D3906" s="143" t="s">
        <v>119</v>
      </c>
      <c r="E3906" s="143" t="s">
        <v>209</v>
      </c>
      <c r="F3906" s="143" t="s">
        <v>71</v>
      </c>
      <c r="G3906" s="143" t="s">
        <v>5875</v>
      </c>
    </row>
    <row r="3907" spans="1:7" x14ac:dyDescent="0.25">
      <c r="A3907" s="141">
        <v>3906</v>
      </c>
      <c r="B3907" s="143" t="s">
        <v>8893</v>
      </c>
      <c r="C3907" s="143" t="s">
        <v>8894</v>
      </c>
      <c r="D3907" s="143" t="s">
        <v>69</v>
      </c>
      <c r="E3907" s="143" t="s">
        <v>402</v>
      </c>
      <c r="F3907" s="143" t="s">
        <v>71</v>
      </c>
      <c r="G3907" s="143" t="s">
        <v>11062</v>
      </c>
    </row>
    <row r="3908" spans="1:7" x14ac:dyDescent="0.25">
      <c r="A3908" s="141">
        <v>3907</v>
      </c>
      <c r="B3908" s="143" t="s">
        <v>3565</v>
      </c>
      <c r="C3908" s="143" t="s">
        <v>3566</v>
      </c>
      <c r="D3908" s="143" t="s">
        <v>74</v>
      </c>
      <c r="E3908" s="143" t="s">
        <v>247</v>
      </c>
      <c r="F3908" s="143" t="s">
        <v>71</v>
      </c>
      <c r="G3908" s="143" t="s">
        <v>5875</v>
      </c>
    </row>
    <row r="3909" spans="1:7" x14ac:dyDescent="0.25">
      <c r="A3909" s="141">
        <v>3908</v>
      </c>
      <c r="B3909" s="143" t="s">
        <v>3567</v>
      </c>
      <c r="C3909" s="143" t="s">
        <v>3568</v>
      </c>
      <c r="D3909" s="143" t="s">
        <v>91</v>
      </c>
      <c r="E3909" s="143" t="s">
        <v>181</v>
      </c>
      <c r="F3909" s="143" t="s">
        <v>71</v>
      </c>
      <c r="G3909" s="143" t="s">
        <v>5875</v>
      </c>
    </row>
    <row r="3910" spans="1:7" x14ac:dyDescent="0.25">
      <c r="A3910" s="141">
        <v>3909</v>
      </c>
      <c r="B3910" s="143" t="s">
        <v>8895</v>
      </c>
      <c r="C3910" s="143" t="s">
        <v>8896</v>
      </c>
      <c r="D3910" s="143" t="s">
        <v>69</v>
      </c>
      <c r="E3910" s="143" t="s">
        <v>813</v>
      </c>
      <c r="F3910" s="143" t="s">
        <v>71</v>
      </c>
      <c r="G3910" s="143" t="s">
        <v>11062</v>
      </c>
    </row>
    <row r="3911" spans="1:7" x14ac:dyDescent="0.25">
      <c r="A3911" s="141">
        <v>3910</v>
      </c>
      <c r="B3911" s="143" t="s">
        <v>65</v>
      </c>
      <c r="C3911" s="143" t="s">
        <v>3569</v>
      </c>
      <c r="D3911" s="143" t="s">
        <v>74</v>
      </c>
      <c r="E3911" s="143" t="s">
        <v>247</v>
      </c>
      <c r="F3911" s="143" t="s">
        <v>71</v>
      </c>
      <c r="G3911" s="143" t="s">
        <v>5875</v>
      </c>
    </row>
    <row r="3912" spans="1:7" x14ac:dyDescent="0.25">
      <c r="A3912" s="141">
        <v>3911</v>
      </c>
      <c r="B3912" s="143" t="s">
        <v>8897</v>
      </c>
      <c r="C3912" s="143" t="s">
        <v>8898</v>
      </c>
      <c r="D3912" s="143" t="s">
        <v>69</v>
      </c>
      <c r="E3912" s="143" t="s">
        <v>2042</v>
      </c>
      <c r="F3912" s="143" t="s">
        <v>71</v>
      </c>
      <c r="G3912" s="143" t="s">
        <v>11062</v>
      </c>
    </row>
    <row r="3913" spans="1:7" x14ac:dyDescent="0.25">
      <c r="A3913" s="141">
        <v>3912</v>
      </c>
      <c r="B3913" s="143" t="s">
        <v>3570</v>
      </c>
      <c r="C3913" s="143" t="s">
        <v>3571</v>
      </c>
      <c r="D3913" s="143" t="s">
        <v>69</v>
      </c>
      <c r="E3913" s="143" t="s">
        <v>321</v>
      </c>
      <c r="F3913" s="143" t="s">
        <v>71</v>
      </c>
      <c r="G3913" s="143" t="s">
        <v>5875</v>
      </c>
    </row>
    <row r="3914" spans="1:7" x14ac:dyDescent="0.25">
      <c r="A3914" s="141">
        <v>3913</v>
      </c>
      <c r="B3914" s="143" t="s">
        <v>12988</v>
      </c>
      <c r="C3914" s="143" t="s">
        <v>12989</v>
      </c>
      <c r="D3914" s="143" t="s">
        <v>69</v>
      </c>
      <c r="E3914" s="143" t="s">
        <v>126</v>
      </c>
      <c r="F3914" s="143" t="s">
        <v>71</v>
      </c>
      <c r="G3914" s="143" t="s">
        <v>11062</v>
      </c>
    </row>
    <row r="3915" spans="1:7" x14ac:dyDescent="0.25">
      <c r="A3915" s="141">
        <v>3914</v>
      </c>
      <c r="B3915" s="143" t="s">
        <v>3572</v>
      </c>
      <c r="C3915" s="143" t="s">
        <v>3573</v>
      </c>
      <c r="D3915" s="143" t="s">
        <v>103</v>
      </c>
      <c r="E3915" s="143" t="s">
        <v>588</v>
      </c>
      <c r="F3915" s="143" t="s">
        <v>71</v>
      </c>
      <c r="G3915" s="143" t="s">
        <v>5875</v>
      </c>
    </row>
    <row r="3916" spans="1:7" x14ac:dyDescent="0.25">
      <c r="A3916" s="141">
        <v>3915</v>
      </c>
      <c r="B3916" s="143" t="s">
        <v>8899</v>
      </c>
      <c r="C3916" s="143" t="s">
        <v>8900</v>
      </c>
      <c r="D3916" s="143" t="s">
        <v>78</v>
      </c>
      <c r="E3916" s="143" t="s">
        <v>113</v>
      </c>
      <c r="F3916" s="143" t="s">
        <v>71</v>
      </c>
      <c r="G3916" s="143" t="s">
        <v>11062</v>
      </c>
    </row>
    <row r="3917" spans="1:7" x14ac:dyDescent="0.25">
      <c r="A3917" s="141">
        <v>3916</v>
      </c>
      <c r="B3917" s="143" t="s">
        <v>3574</v>
      </c>
      <c r="C3917" s="143" t="s">
        <v>3575</v>
      </c>
      <c r="D3917" s="143" t="s">
        <v>91</v>
      </c>
      <c r="E3917" s="143" t="s">
        <v>139</v>
      </c>
      <c r="F3917" s="143" t="s">
        <v>71</v>
      </c>
      <c r="G3917" s="143" t="s">
        <v>5875</v>
      </c>
    </row>
    <row r="3918" spans="1:7" x14ac:dyDescent="0.25">
      <c r="A3918" s="141">
        <v>3917</v>
      </c>
      <c r="B3918" s="143" t="s">
        <v>8901</v>
      </c>
      <c r="C3918" s="143" t="s">
        <v>8902</v>
      </c>
      <c r="D3918" s="143" t="s">
        <v>103</v>
      </c>
      <c r="E3918" s="143" t="s">
        <v>325</v>
      </c>
      <c r="F3918" s="143" t="s">
        <v>71</v>
      </c>
      <c r="G3918" s="143" t="s">
        <v>11062</v>
      </c>
    </row>
    <row r="3919" spans="1:7" x14ac:dyDescent="0.25">
      <c r="A3919" s="141">
        <v>3918</v>
      </c>
      <c r="B3919" s="143" t="s">
        <v>8903</v>
      </c>
      <c r="C3919" s="143" t="s">
        <v>8904</v>
      </c>
      <c r="D3919" s="143" t="s">
        <v>103</v>
      </c>
      <c r="E3919" s="143" t="s">
        <v>465</v>
      </c>
      <c r="F3919" s="143" t="s">
        <v>71</v>
      </c>
      <c r="G3919" s="143" t="s">
        <v>11062</v>
      </c>
    </row>
    <row r="3920" spans="1:7" x14ac:dyDescent="0.25">
      <c r="A3920" s="141">
        <v>3919</v>
      </c>
      <c r="B3920" s="143" t="s">
        <v>8905</v>
      </c>
      <c r="C3920" s="143" t="s">
        <v>8906</v>
      </c>
      <c r="D3920" s="143" t="s">
        <v>91</v>
      </c>
      <c r="E3920" s="143" t="s">
        <v>979</v>
      </c>
      <c r="F3920" s="143" t="s">
        <v>71</v>
      </c>
      <c r="G3920" s="143" t="s">
        <v>11062</v>
      </c>
    </row>
    <row r="3921" spans="1:7" x14ac:dyDescent="0.25">
      <c r="A3921" s="141">
        <v>3920</v>
      </c>
      <c r="B3921" s="143" t="s">
        <v>8907</v>
      </c>
      <c r="C3921" s="143" t="s">
        <v>8908</v>
      </c>
      <c r="D3921" s="143" t="s">
        <v>78</v>
      </c>
      <c r="E3921" s="143" t="s">
        <v>906</v>
      </c>
      <c r="F3921" s="143" t="s">
        <v>1022</v>
      </c>
      <c r="G3921" s="143" t="s">
        <v>11062</v>
      </c>
    </row>
    <row r="3922" spans="1:7" x14ac:dyDescent="0.25">
      <c r="A3922" s="141">
        <v>3921</v>
      </c>
      <c r="B3922" s="143" t="s">
        <v>8909</v>
      </c>
      <c r="C3922" s="143" t="s">
        <v>12990</v>
      </c>
      <c r="D3922" s="143" t="s">
        <v>74</v>
      </c>
      <c r="E3922" s="143" t="s">
        <v>390</v>
      </c>
      <c r="F3922" s="143" t="s">
        <v>71</v>
      </c>
      <c r="G3922" s="143" t="s">
        <v>11062</v>
      </c>
    </row>
    <row r="3923" spans="1:7" x14ac:dyDescent="0.25">
      <c r="A3923" s="141">
        <v>3922</v>
      </c>
      <c r="B3923" s="143" t="s">
        <v>3576</v>
      </c>
      <c r="C3923" s="143" t="s">
        <v>12991</v>
      </c>
      <c r="D3923" s="143" t="s">
        <v>91</v>
      </c>
      <c r="E3923" s="143" t="s">
        <v>900</v>
      </c>
      <c r="F3923" s="143" t="s">
        <v>71</v>
      </c>
      <c r="G3923" s="143" t="s">
        <v>5875</v>
      </c>
    </row>
    <row r="3924" spans="1:7" x14ac:dyDescent="0.25">
      <c r="A3924" s="141">
        <v>3923</v>
      </c>
      <c r="B3924" s="143" t="s">
        <v>3577</v>
      </c>
      <c r="C3924" s="143" t="s">
        <v>3578</v>
      </c>
      <c r="D3924" s="143" t="s">
        <v>95</v>
      </c>
      <c r="E3924" s="143" t="s">
        <v>387</v>
      </c>
      <c r="F3924" s="143" t="s">
        <v>71</v>
      </c>
      <c r="G3924" s="143" t="s">
        <v>5875</v>
      </c>
    </row>
    <row r="3925" spans="1:7" x14ac:dyDescent="0.25">
      <c r="A3925" s="141">
        <v>3924</v>
      </c>
      <c r="B3925" s="143" t="s">
        <v>3579</v>
      </c>
      <c r="C3925" s="143" t="s">
        <v>3580</v>
      </c>
      <c r="D3925" s="143" t="s">
        <v>91</v>
      </c>
      <c r="E3925" s="143" t="s">
        <v>139</v>
      </c>
      <c r="F3925" s="143" t="s">
        <v>71</v>
      </c>
      <c r="G3925" s="143" t="s">
        <v>5875</v>
      </c>
    </row>
    <row r="3926" spans="1:7" x14ac:dyDescent="0.25">
      <c r="A3926" s="141">
        <v>3925</v>
      </c>
      <c r="B3926" s="143" t="s">
        <v>3581</v>
      </c>
      <c r="C3926" s="143" t="s">
        <v>3582</v>
      </c>
      <c r="D3926" s="143" t="s">
        <v>91</v>
      </c>
      <c r="E3926" s="143" t="s">
        <v>1250</v>
      </c>
      <c r="F3926" s="143" t="s">
        <v>71</v>
      </c>
      <c r="G3926" s="143" t="s">
        <v>5875</v>
      </c>
    </row>
    <row r="3927" spans="1:7" x14ac:dyDescent="0.25">
      <c r="A3927" s="141">
        <v>3926</v>
      </c>
      <c r="B3927" s="143" t="s">
        <v>8910</v>
      </c>
      <c r="C3927" s="143" t="s">
        <v>8911</v>
      </c>
      <c r="D3927" s="143" t="s">
        <v>69</v>
      </c>
      <c r="E3927" s="143" t="s">
        <v>3331</v>
      </c>
      <c r="F3927" s="143" t="s">
        <v>71</v>
      </c>
      <c r="G3927" s="143" t="s">
        <v>11062</v>
      </c>
    </row>
    <row r="3928" spans="1:7" x14ac:dyDescent="0.25">
      <c r="A3928" s="141">
        <v>3927</v>
      </c>
      <c r="B3928" s="143" t="s">
        <v>3583</v>
      </c>
      <c r="C3928" s="143" t="s">
        <v>3584</v>
      </c>
      <c r="D3928" s="143" t="s">
        <v>103</v>
      </c>
      <c r="E3928" s="143" t="s">
        <v>2586</v>
      </c>
      <c r="F3928" s="143" t="s">
        <v>71</v>
      </c>
      <c r="G3928" s="143" t="s">
        <v>5875</v>
      </c>
    </row>
    <row r="3929" spans="1:7" x14ac:dyDescent="0.25">
      <c r="A3929" s="141">
        <v>3928</v>
      </c>
      <c r="B3929" s="143" t="s">
        <v>3585</v>
      </c>
      <c r="C3929" s="143" t="s">
        <v>3586</v>
      </c>
      <c r="D3929" s="143" t="s">
        <v>91</v>
      </c>
      <c r="E3929" s="143" t="s">
        <v>139</v>
      </c>
      <c r="F3929" s="143" t="s">
        <v>71</v>
      </c>
      <c r="G3929" s="143" t="s">
        <v>5875</v>
      </c>
    </row>
    <row r="3930" spans="1:7" x14ac:dyDescent="0.25">
      <c r="A3930" s="141">
        <v>3929</v>
      </c>
      <c r="B3930" s="143" t="s">
        <v>3587</v>
      </c>
      <c r="C3930" s="143" t="s">
        <v>3588</v>
      </c>
      <c r="D3930" s="143" t="s">
        <v>91</v>
      </c>
      <c r="E3930" s="143" t="s">
        <v>139</v>
      </c>
      <c r="F3930" s="143" t="s">
        <v>71</v>
      </c>
      <c r="G3930" s="143" t="s">
        <v>5875</v>
      </c>
    </row>
    <row r="3931" spans="1:7" x14ac:dyDescent="0.25">
      <c r="A3931" s="141">
        <v>3930</v>
      </c>
      <c r="B3931" s="143" t="s">
        <v>3589</v>
      </c>
      <c r="C3931" s="143" t="s">
        <v>3590</v>
      </c>
      <c r="D3931" s="143" t="s">
        <v>119</v>
      </c>
      <c r="E3931" s="143" t="s">
        <v>148</v>
      </c>
      <c r="F3931" s="143" t="s">
        <v>142</v>
      </c>
      <c r="G3931" s="143" t="s">
        <v>5875</v>
      </c>
    </row>
    <row r="3932" spans="1:7" x14ac:dyDescent="0.25">
      <c r="A3932" s="141">
        <v>3931</v>
      </c>
      <c r="B3932" s="143" t="s">
        <v>8912</v>
      </c>
      <c r="C3932" s="143" t="s">
        <v>8913</v>
      </c>
      <c r="D3932" s="143" t="s">
        <v>69</v>
      </c>
      <c r="E3932" s="143" t="s">
        <v>477</v>
      </c>
      <c r="F3932" s="143" t="s">
        <v>71</v>
      </c>
      <c r="G3932" s="143" t="s">
        <v>11062</v>
      </c>
    </row>
    <row r="3933" spans="1:7" x14ac:dyDescent="0.25">
      <c r="A3933" s="141">
        <v>3932</v>
      </c>
      <c r="B3933" s="143" t="s">
        <v>3591</v>
      </c>
      <c r="C3933" s="143" t="s">
        <v>3592</v>
      </c>
      <c r="D3933" s="143" t="s">
        <v>91</v>
      </c>
      <c r="E3933" s="143" t="s">
        <v>139</v>
      </c>
      <c r="F3933" s="143" t="s">
        <v>71</v>
      </c>
      <c r="G3933" s="143" t="s">
        <v>5875</v>
      </c>
    </row>
    <row r="3934" spans="1:7" x14ac:dyDescent="0.25">
      <c r="A3934" s="141">
        <v>3933</v>
      </c>
      <c r="B3934" s="143" t="s">
        <v>8914</v>
      </c>
      <c r="C3934" s="143" t="s">
        <v>8915</v>
      </c>
      <c r="D3934" s="143" t="s">
        <v>69</v>
      </c>
      <c r="E3934" s="143" t="s">
        <v>6763</v>
      </c>
      <c r="F3934" s="143" t="s">
        <v>71</v>
      </c>
      <c r="G3934" s="143" t="s">
        <v>11062</v>
      </c>
    </row>
    <row r="3935" spans="1:7" x14ac:dyDescent="0.25">
      <c r="A3935" s="141">
        <v>3934</v>
      </c>
      <c r="B3935" s="143" t="s">
        <v>3593</v>
      </c>
      <c r="C3935" s="143" t="s">
        <v>3594</v>
      </c>
      <c r="D3935" s="143" t="s">
        <v>91</v>
      </c>
      <c r="E3935" s="143" t="s">
        <v>135</v>
      </c>
      <c r="F3935" s="143" t="s">
        <v>242</v>
      </c>
      <c r="G3935" s="143" t="s">
        <v>5875</v>
      </c>
    </row>
    <row r="3936" spans="1:7" x14ac:dyDescent="0.25">
      <c r="A3936" s="141">
        <v>3935</v>
      </c>
      <c r="B3936" s="143" t="s">
        <v>3595</v>
      </c>
      <c r="C3936" s="143" t="s">
        <v>3596</v>
      </c>
      <c r="D3936" s="143" t="s">
        <v>119</v>
      </c>
      <c r="E3936" s="143" t="s">
        <v>120</v>
      </c>
      <c r="F3936" s="143" t="s">
        <v>71</v>
      </c>
      <c r="G3936" s="143" t="s">
        <v>5875</v>
      </c>
    </row>
    <row r="3937" spans="1:7" x14ac:dyDescent="0.25">
      <c r="A3937" s="141">
        <v>3936</v>
      </c>
      <c r="B3937" s="143" t="s">
        <v>8916</v>
      </c>
      <c r="C3937" s="143" t="s">
        <v>8917</v>
      </c>
      <c r="D3937" s="143" t="s">
        <v>78</v>
      </c>
      <c r="E3937" s="143" t="s">
        <v>82</v>
      </c>
      <c r="F3937" s="143" t="s">
        <v>71</v>
      </c>
      <c r="G3937" s="143" t="s">
        <v>11062</v>
      </c>
    </row>
    <row r="3938" spans="1:7" x14ac:dyDescent="0.25">
      <c r="A3938" s="141">
        <v>3937</v>
      </c>
      <c r="B3938" s="143" t="s">
        <v>8918</v>
      </c>
      <c r="C3938" s="143" t="s">
        <v>12992</v>
      </c>
      <c r="D3938" s="143" t="s">
        <v>119</v>
      </c>
      <c r="E3938" s="143" t="s">
        <v>371</v>
      </c>
      <c r="F3938" s="143" t="s">
        <v>71</v>
      </c>
      <c r="G3938" s="143" t="s">
        <v>11062</v>
      </c>
    </row>
    <row r="3939" spans="1:7" x14ac:dyDescent="0.25">
      <c r="A3939" s="141">
        <v>3938</v>
      </c>
      <c r="B3939" s="143" t="s">
        <v>3597</v>
      </c>
      <c r="C3939" s="143" t="s">
        <v>3598</v>
      </c>
      <c r="D3939" s="143" t="s">
        <v>74</v>
      </c>
      <c r="E3939" s="143" t="s">
        <v>317</v>
      </c>
      <c r="F3939" s="143" t="s">
        <v>71</v>
      </c>
      <c r="G3939" s="143" t="s">
        <v>5875</v>
      </c>
    </row>
    <row r="3940" spans="1:7" x14ac:dyDescent="0.25">
      <c r="A3940" s="141">
        <v>3939</v>
      </c>
      <c r="B3940" s="143" t="s">
        <v>8919</v>
      </c>
      <c r="C3940" s="143" t="s">
        <v>8920</v>
      </c>
      <c r="D3940" s="143" t="s">
        <v>91</v>
      </c>
      <c r="E3940" s="143" t="s">
        <v>576</v>
      </c>
      <c r="F3940" s="143" t="s">
        <v>71</v>
      </c>
      <c r="G3940" s="143" t="s">
        <v>11062</v>
      </c>
    </row>
    <row r="3941" spans="1:7" x14ac:dyDescent="0.25">
      <c r="A3941" s="141">
        <v>3940</v>
      </c>
      <c r="B3941" s="143" t="s">
        <v>3599</v>
      </c>
      <c r="C3941" s="143" t="s">
        <v>3600</v>
      </c>
      <c r="D3941" s="143" t="s">
        <v>78</v>
      </c>
      <c r="E3941" s="143" t="s">
        <v>717</v>
      </c>
      <c r="F3941" s="143" t="s">
        <v>71</v>
      </c>
      <c r="G3941" s="143" t="s">
        <v>5875</v>
      </c>
    </row>
    <row r="3942" spans="1:7" x14ac:dyDescent="0.25">
      <c r="A3942" s="141">
        <v>3941</v>
      </c>
      <c r="B3942" s="143" t="s">
        <v>8921</v>
      </c>
      <c r="C3942" s="143" t="s">
        <v>8922</v>
      </c>
      <c r="D3942" s="143" t="s">
        <v>91</v>
      </c>
      <c r="E3942" s="143" t="s">
        <v>644</v>
      </c>
      <c r="F3942" s="143" t="s">
        <v>71</v>
      </c>
      <c r="G3942" s="143" t="s">
        <v>11062</v>
      </c>
    </row>
    <row r="3943" spans="1:7" x14ac:dyDescent="0.25">
      <c r="A3943" s="141">
        <v>3942</v>
      </c>
      <c r="B3943" s="143" t="s">
        <v>8923</v>
      </c>
      <c r="C3943" s="143" t="s">
        <v>8924</v>
      </c>
      <c r="D3943" s="143" t="s">
        <v>78</v>
      </c>
      <c r="E3943" s="143" t="s">
        <v>1042</v>
      </c>
      <c r="F3943" s="143" t="s">
        <v>71</v>
      </c>
      <c r="G3943" s="143" t="s">
        <v>11062</v>
      </c>
    </row>
    <row r="3944" spans="1:7" x14ac:dyDescent="0.25">
      <c r="A3944" s="141">
        <v>3943</v>
      </c>
      <c r="B3944" s="143" t="s">
        <v>8925</v>
      </c>
      <c r="C3944" s="143" t="s">
        <v>8926</v>
      </c>
      <c r="D3944" s="143" t="s">
        <v>69</v>
      </c>
      <c r="E3944" s="143" t="s">
        <v>2042</v>
      </c>
      <c r="F3944" s="143" t="s">
        <v>71</v>
      </c>
      <c r="G3944" s="143" t="s">
        <v>11062</v>
      </c>
    </row>
    <row r="3945" spans="1:7" x14ac:dyDescent="0.25">
      <c r="A3945" s="141">
        <v>3944</v>
      </c>
      <c r="B3945" s="143" t="s">
        <v>8927</v>
      </c>
      <c r="C3945" s="143" t="s">
        <v>8928</v>
      </c>
      <c r="D3945" s="143" t="s">
        <v>69</v>
      </c>
      <c r="E3945" s="143" t="s">
        <v>2042</v>
      </c>
      <c r="F3945" s="143" t="s">
        <v>242</v>
      </c>
      <c r="G3945" s="143" t="s">
        <v>11062</v>
      </c>
    </row>
    <row r="3946" spans="1:7" x14ac:dyDescent="0.25">
      <c r="A3946" s="141">
        <v>3945</v>
      </c>
      <c r="B3946" s="143" t="s">
        <v>3601</v>
      </c>
      <c r="C3946" s="143" t="s">
        <v>3602</v>
      </c>
      <c r="D3946" s="143" t="s">
        <v>119</v>
      </c>
      <c r="E3946" s="143" t="s">
        <v>371</v>
      </c>
      <c r="F3946" s="143" t="s">
        <v>71</v>
      </c>
      <c r="G3946" s="143" t="s">
        <v>5875</v>
      </c>
    </row>
    <row r="3947" spans="1:7" x14ac:dyDescent="0.25">
      <c r="A3947" s="141">
        <v>3946</v>
      </c>
      <c r="B3947" s="143" t="s">
        <v>3603</v>
      </c>
      <c r="C3947" s="143" t="s">
        <v>3604</v>
      </c>
      <c r="D3947" s="143" t="s">
        <v>91</v>
      </c>
      <c r="E3947" s="143" t="s">
        <v>3051</v>
      </c>
      <c r="F3947" s="143" t="s">
        <v>71</v>
      </c>
      <c r="G3947" s="143" t="s">
        <v>5875</v>
      </c>
    </row>
    <row r="3948" spans="1:7" x14ac:dyDescent="0.25">
      <c r="A3948" s="141">
        <v>3947</v>
      </c>
      <c r="B3948" s="143" t="s">
        <v>3605</v>
      </c>
      <c r="C3948" s="143" t="s">
        <v>3606</v>
      </c>
      <c r="D3948" s="143" t="s">
        <v>119</v>
      </c>
      <c r="E3948" s="143" t="s">
        <v>1245</v>
      </c>
      <c r="F3948" s="143" t="s">
        <v>71</v>
      </c>
      <c r="G3948" s="143" t="s">
        <v>5875</v>
      </c>
    </row>
    <row r="3949" spans="1:7" x14ac:dyDescent="0.25">
      <c r="A3949" s="141">
        <v>3948</v>
      </c>
      <c r="B3949" s="143" t="s">
        <v>3607</v>
      </c>
      <c r="C3949" s="143" t="s">
        <v>3608</v>
      </c>
      <c r="D3949" s="143" t="s">
        <v>91</v>
      </c>
      <c r="E3949" s="143" t="s">
        <v>308</v>
      </c>
      <c r="F3949" s="143" t="s">
        <v>71</v>
      </c>
      <c r="G3949" s="143" t="s">
        <v>5875</v>
      </c>
    </row>
    <row r="3950" spans="1:7" x14ac:dyDescent="0.25">
      <c r="A3950" s="141">
        <v>3949</v>
      </c>
      <c r="B3950" s="143" t="s">
        <v>8929</v>
      </c>
      <c r="C3950" s="143" t="s">
        <v>8930</v>
      </c>
      <c r="D3950" s="143" t="s">
        <v>91</v>
      </c>
      <c r="E3950" s="143" t="s">
        <v>979</v>
      </c>
      <c r="F3950" s="143" t="s">
        <v>71</v>
      </c>
      <c r="G3950" s="143" t="s">
        <v>11062</v>
      </c>
    </row>
    <row r="3951" spans="1:7" x14ac:dyDescent="0.25">
      <c r="A3951" s="141">
        <v>3950</v>
      </c>
      <c r="B3951" s="143" t="s">
        <v>8931</v>
      </c>
      <c r="C3951" s="143" t="s">
        <v>8932</v>
      </c>
      <c r="D3951" s="143" t="s">
        <v>69</v>
      </c>
      <c r="E3951" s="143" t="s">
        <v>2042</v>
      </c>
      <c r="F3951" s="143" t="s">
        <v>71</v>
      </c>
      <c r="G3951" s="143" t="s">
        <v>11062</v>
      </c>
    </row>
    <row r="3952" spans="1:7" x14ac:dyDescent="0.25">
      <c r="A3952" s="141">
        <v>3951</v>
      </c>
      <c r="B3952" s="143" t="s">
        <v>12993</v>
      </c>
      <c r="C3952" s="143" t="s">
        <v>3695</v>
      </c>
      <c r="D3952" s="143" t="s">
        <v>69</v>
      </c>
      <c r="E3952" s="143" t="s">
        <v>1237</v>
      </c>
      <c r="F3952" s="143" t="s">
        <v>71</v>
      </c>
      <c r="G3952" s="143" t="s">
        <v>5875</v>
      </c>
    </row>
    <row r="3953" spans="1:7" x14ac:dyDescent="0.25">
      <c r="A3953" s="141">
        <v>3952</v>
      </c>
      <c r="B3953" s="143" t="s">
        <v>3609</v>
      </c>
      <c r="C3953" s="143" t="s">
        <v>3610</v>
      </c>
      <c r="D3953" s="143" t="s">
        <v>91</v>
      </c>
      <c r="E3953" s="143" t="s">
        <v>139</v>
      </c>
      <c r="F3953" s="143" t="s">
        <v>71</v>
      </c>
      <c r="G3953" s="143" t="s">
        <v>5875</v>
      </c>
    </row>
    <row r="3954" spans="1:7" x14ac:dyDescent="0.25">
      <c r="A3954" s="141">
        <v>3953</v>
      </c>
      <c r="B3954" s="143" t="s">
        <v>8933</v>
      </c>
      <c r="C3954" s="143" t="s">
        <v>8934</v>
      </c>
      <c r="D3954" s="143" t="s">
        <v>188</v>
      </c>
      <c r="E3954" s="143" t="s">
        <v>507</v>
      </c>
      <c r="F3954" s="143" t="s">
        <v>71</v>
      </c>
      <c r="G3954" s="143" t="s">
        <v>11062</v>
      </c>
    </row>
    <row r="3955" spans="1:7" x14ac:dyDescent="0.25">
      <c r="A3955" s="141">
        <v>3954</v>
      </c>
      <c r="B3955" s="143" t="s">
        <v>3611</v>
      </c>
      <c r="C3955" s="143" t="s">
        <v>3612</v>
      </c>
      <c r="D3955" s="143" t="s">
        <v>91</v>
      </c>
      <c r="E3955" s="143" t="s">
        <v>393</v>
      </c>
      <c r="F3955" s="143" t="s">
        <v>71</v>
      </c>
      <c r="G3955" s="143" t="s">
        <v>5875</v>
      </c>
    </row>
    <row r="3956" spans="1:7" x14ac:dyDescent="0.25">
      <c r="A3956" s="141">
        <v>3955</v>
      </c>
      <c r="B3956" s="143" t="s">
        <v>8935</v>
      </c>
      <c r="C3956" s="143" t="s">
        <v>8936</v>
      </c>
      <c r="D3956" s="143" t="s">
        <v>91</v>
      </c>
      <c r="E3956" s="143" t="s">
        <v>955</v>
      </c>
      <c r="F3956" s="143" t="s">
        <v>71</v>
      </c>
      <c r="G3956" s="143" t="s">
        <v>11062</v>
      </c>
    </row>
    <row r="3957" spans="1:7" x14ac:dyDescent="0.25">
      <c r="A3957" s="141">
        <v>3956</v>
      </c>
      <c r="B3957" s="143" t="s">
        <v>8937</v>
      </c>
      <c r="C3957" s="143" t="s">
        <v>8938</v>
      </c>
      <c r="D3957" s="143" t="s">
        <v>69</v>
      </c>
      <c r="E3957" s="143" t="s">
        <v>1237</v>
      </c>
      <c r="F3957" s="143" t="s">
        <v>71</v>
      </c>
      <c r="G3957" s="143" t="s">
        <v>11062</v>
      </c>
    </row>
    <row r="3958" spans="1:7" x14ac:dyDescent="0.25">
      <c r="A3958" s="141">
        <v>3957</v>
      </c>
      <c r="B3958" s="143" t="s">
        <v>12994</v>
      </c>
      <c r="C3958" s="143" t="s">
        <v>12995</v>
      </c>
      <c r="D3958" s="143" t="s">
        <v>78</v>
      </c>
      <c r="E3958" s="143" t="s">
        <v>1491</v>
      </c>
      <c r="F3958" s="143" t="s">
        <v>71</v>
      </c>
      <c r="G3958" s="143" t="s">
        <v>11062</v>
      </c>
    </row>
    <row r="3959" spans="1:7" x14ac:dyDescent="0.25">
      <c r="A3959" s="141">
        <v>3958</v>
      </c>
      <c r="B3959" s="143" t="s">
        <v>8939</v>
      </c>
      <c r="C3959" s="143" t="s">
        <v>8940</v>
      </c>
      <c r="D3959" s="143" t="s">
        <v>119</v>
      </c>
      <c r="E3959" s="143" t="s">
        <v>239</v>
      </c>
      <c r="F3959" s="143" t="s">
        <v>71</v>
      </c>
      <c r="G3959" s="143" t="s">
        <v>11062</v>
      </c>
    </row>
    <row r="3960" spans="1:7" x14ac:dyDescent="0.25">
      <c r="A3960" s="141">
        <v>3959</v>
      </c>
      <c r="B3960" s="143" t="s">
        <v>8941</v>
      </c>
      <c r="C3960" s="143" t="s">
        <v>8942</v>
      </c>
      <c r="D3960" s="143" t="s">
        <v>69</v>
      </c>
      <c r="E3960" s="143" t="s">
        <v>477</v>
      </c>
      <c r="F3960" s="143" t="s">
        <v>71</v>
      </c>
      <c r="G3960" s="143" t="s">
        <v>11062</v>
      </c>
    </row>
    <row r="3961" spans="1:7" x14ac:dyDescent="0.25">
      <c r="A3961" s="141">
        <v>3960</v>
      </c>
      <c r="B3961" s="143" t="s">
        <v>11565</v>
      </c>
      <c r="C3961" s="143" t="s">
        <v>11566</v>
      </c>
      <c r="D3961" s="143" t="s">
        <v>91</v>
      </c>
      <c r="E3961" s="143" t="s">
        <v>903</v>
      </c>
      <c r="F3961" s="143" t="s">
        <v>71</v>
      </c>
      <c r="G3961" s="143" t="s">
        <v>11955</v>
      </c>
    </row>
    <row r="3962" spans="1:7" x14ac:dyDescent="0.25">
      <c r="A3962" s="141">
        <v>3961</v>
      </c>
      <c r="B3962" s="143" t="s">
        <v>3613</v>
      </c>
      <c r="C3962" s="143" t="s">
        <v>3614</v>
      </c>
      <c r="D3962" s="143" t="s">
        <v>78</v>
      </c>
      <c r="E3962" s="143" t="s">
        <v>284</v>
      </c>
      <c r="F3962" s="143" t="s">
        <v>71</v>
      </c>
      <c r="G3962" s="143" t="s">
        <v>5875</v>
      </c>
    </row>
    <row r="3963" spans="1:7" x14ac:dyDescent="0.25">
      <c r="A3963" s="141">
        <v>3962</v>
      </c>
      <c r="B3963" s="143" t="s">
        <v>11567</v>
      </c>
      <c r="C3963" s="143" t="s">
        <v>11568</v>
      </c>
      <c r="D3963" s="143" t="s">
        <v>103</v>
      </c>
      <c r="E3963" s="143" t="s">
        <v>2486</v>
      </c>
      <c r="F3963" s="143" t="s">
        <v>71</v>
      </c>
      <c r="G3963" s="143" t="s">
        <v>11955</v>
      </c>
    </row>
    <row r="3964" spans="1:7" x14ac:dyDescent="0.25">
      <c r="A3964" s="141">
        <v>3963</v>
      </c>
      <c r="B3964" s="143" t="s">
        <v>3615</v>
      </c>
      <c r="C3964" s="143" t="s">
        <v>3616</v>
      </c>
      <c r="D3964" s="143" t="s">
        <v>78</v>
      </c>
      <c r="E3964" s="143" t="s">
        <v>1514</v>
      </c>
      <c r="F3964" s="143" t="s">
        <v>71</v>
      </c>
      <c r="G3964" s="143" t="s">
        <v>5875</v>
      </c>
    </row>
    <row r="3965" spans="1:7" x14ac:dyDescent="0.25">
      <c r="A3965" s="141">
        <v>3964</v>
      </c>
      <c r="B3965" s="143" t="s">
        <v>8943</v>
      </c>
      <c r="C3965" s="143" t="s">
        <v>8944</v>
      </c>
      <c r="D3965" s="143" t="s">
        <v>119</v>
      </c>
      <c r="E3965" s="143" t="s">
        <v>1245</v>
      </c>
      <c r="F3965" s="143" t="s">
        <v>71</v>
      </c>
      <c r="G3965" s="143" t="s">
        <v>11062</v>
      </c>
    </row>
    <row r="3966" spans="1:7" x14ac:dyDescent="0.25">
      <c r="A3966" s="141">
        <v>3965</v>
      </c>
      <c r="B3966" s="143" t="s">
        <v>3617</v>
      </c>
      <c r="C3966" s="143" t="s">
        <v>3618</v>
      </c>
      <c r="D3966" s="143" t="s">
        <v>91</v>
      </c>
      <c r="E3966" s="143" t="s">
        <v>227</v>
      </c>
      <c r="F3966" s="143" t="s">
        <v>71</v>
      </c>
      <c r="G3966" s="143" t="s">
        <v>5875</v>
      </c>
    </row>
    <row r="3967" spans="1:7" x14ac:dyDescent="0.25">
      <c r="A3967" s="141">
        <v>3966</v>
      </c>
      <c r="B3967" s="143" t="s">
        <v>8945</v>
      </c>
      <c r="C3967" s="143" t="s">
        <v>8946</v>
      </c>
      <c r="D3967" s="143" t="s">
        <v>69</v>
      </c>
      <c r="E3967" s="143" t="s">
        <v>453</v>
      </c>
      <c r="F3967" s="143" t="s">
        <v>71</v>
      </c>
      <c r="G3967" s="143" t="s">
        <v>11062</v>
      </c>
    </row>
    <row r="3968" spans="1:7" x14ac:dyDescent="0.25">
      <c r="A3968" s="141">
        <v>3967</v>
      </c>
      <c r="B3968" s="143" t="s">
        <v>8947</v>
      </c>
      <c r="C3968" s="143" t="s">
        <v>8948</v>
      </c>
      <c r="D3968" s="143" t="s">
        <v>78</v>
      </c>
      <c r="E3968" s="143" t="s">
        <v>717</v>
      </c>
      <c r="F3968" s="143" t="s">
        <v>71</v>
      </c>
      <c r="G3968" s="143" t="s">
        <v>11062</v>
      </c>
    </row>
    <row r="3969" spans="1:7" x14ac:dyDescent="0.25">
      <c r="A3969" s="141">
        <v>3968</v>
      </c>
      <c r="B3969" s="143" t="s">
        <v>8949</v>
      </c>
      <c r="C3969" s="143" t="s">
        <v>8950</v>
      </c>
      <c r="D3969" s="143" t="s">
        <v>69</v>
      </c>
      <c r="E3969" s="143" t="s">
        <v>1303</v>
      </c>
      <c r="F3969" s="143" t="s">
        <v>71</v>
      </c>
      <c r="G3969" s="143" t="s">
        <v>11062</v>
      </c>
    </row>
    <row r="3970" spans="1:7" x14ac:dyDescent="0.25">
      <c r="A3970" s="141">
        <v>3969</v>
      </c>
      <c r="B3970" s="143" t="s">
        <v>8951</v>
      </c>
      <c r="C3970" s="143" t="s">
        <v>8952</v>
      </c>
      <c r="D3970" s="143" t="s">
        <v>91</v>
      </c>
      <c r="E3970" s="143" t="s">
        <v>644</v>
      </c>
      <c r="F3970" s="143" t="s">
        <v>71</v>
      </c>
      <c r="G3970" s="143" t="s">
        <v>11062</v>
      </c>
    </row>
    <row r="3971" spans="1:7" x14ac:dyDescent="0.25">
      <c r="A3971" s="141">
        <v>3970</v>
      </c>
      <c r="B3971" s="143" t="s">
        <v>3619</v>
      </c>
      <c r="C3971" s="143" t="s">
        <v>12996</v>
      </c>
      <c r="D3971" s="143" t="s">
        <v>91</v>
      </c>
      <c r="E3971" s="143" t="s">
        <v>139</v>
      </c>
      <c r="F3971" s="143" t="s">
        <v>71</v>
      </c>
      <c r="G3971" s="143" t="s">
        <v>5875</v>
      </c>
    </row>
    <row r="3972" spans="1:7" x14ac:dyDescent="0.25">
      <c r="A3972" s="141">
        <v>3971</v>
      </c>
      <c r="B3972" s="143" t="s">
        <v>3620</v>
      </c>
      <c r="C3972" s="143" t="s">
        <v>3621</v>
      </c>
      <c r="D3972" s="143" t="s">
        <v>74</v>
      </c>
      <c r="E3972" s="143" t="s">
        <v>301</v>
      </c>
      <c r="F3972" s="143" t="s">
        <v>3622</v>
      </c>
      <c r="G3972" s="143" t="s">
        <v>5875</v>
      </c>
    </row>
    <row r="3973" spans="1:7" x14ac:dyDescent="0.25">
      <c r="A3973" s="141">
        <v>3972</v>
      </c>
      <c r="B3973" s="143" t="s">
        <v>3623</v>
      </c>
      <c r="C3973" s="143" t="s">
        <v>3624</v>
      </c>
      <c r="D3973" s="143" t="s">
        <v>69</v>
      </c>
      <c r="E3973" s="143" t="s">
        <v>824</v>
      </c>
      <c r="F3973" s="143" t="s">
        <v>3625</v>
      </c>
      <c r="G3973" s="143" t="s">
        <v>5875</v>
      </c>
    </row>
    <row r="3974" spans="1:7" x14ac:dyDescent="0.25">
      <c r="A3974" s="141">
        <v>3973</v>
      </c>
      <c r="B3974" s="143" t="s">
        <v>3626</v>
      </c>
      <c r="C3974" s="143" t="s">
        <v>3627</v>
      </c>
      <c r="D3974" s="143" t="s">
        <v>91</v>
      </c>
      <c r="E3974" s="143" t="s">
        <v>979</v>
      </c>
      <c r="F3974" s="143" t="s">
        <v>71</v>
      </c>
      <c r="G3974" s="143" t="s">
        <v>5875</v>
      </c>
    </row>
    <row r="3975" spans="1:7" x14ac:dyDescent="0.25">
      <c r="A3975" s="141">
        <v>3974</v>
      </c>
      <c r="B3975" s="143" t="s">
        <v>3628</v>
      </c>
      <c r="C3975" s="143" t="s">
        <v>3629</v>
      </c>
      <c r="D3975" s="143" t="s">
        <v>119</v>
      </c>
      <c r="E3975" s="143" t="s">
        <v>148</v>
      </c>
      <c r="F3975" s="143" t="s">
        <v>97</v>
      </c>
      <c r="G3975" s="143" t="s">
        <v>5875</v>
      </c>
    </row>
    <row r="3976" spans="1:7" x14ac:dyDescent="0.25">
      <c r="A3976" s="141">
        <v>3975</v>
      </c>
      <c r="B3976" s="143" t="s">
        <v>3630</v>
      </c>
      <c r="C3976" s="143" t="s">
        <v>3631</v>
      </c>
      <c r="D3976" s="143" t="s">
        <v>69</v>
      </c>
      <c r="E3976" s="143" t="s">
        <v>824</v>
      </c>
      <c r="F3976" s="143" t="s">
        <v>2507</v>
      </c>
      <c r="G3976" s="143" t="s">
        <v>5875</v>
      </c>
    </row>
    <row r="3977" spans="1:7" x14ac:dyDescent="0.25">
      <c r="A3977" s="141">
        <v>3976</v>
      </c>
      <c r="B3977" s="143" t="s">
        <v>8953</v>
      </c>
      <c r="C3977" s="143" t="s">
        <v>8954</v>
      </c>
      <c r="D3977" s="143" t="s">
        <v>119</v>
      </c>
      <c r="E3977" s="143" t="s">
        <v>2557</v>
      </c>
      <c r="F3977" s="143" t="s">
        <v>71</v>
      </c>
      <c r="G3977" s="143" t="s">
        <v>11062</v>
      </c>
    </row>
    <row r="3978" spans="1:7" x14ac:dyDescent="0.25">
      <c r="A3978" s="141">
        <v>3977</v>
      </c>
      <c r="B3978" s="143" t="s">
        <v>3632</v>
      </c>
      <c r="C3978" s="143" t="s">
        <v>3633</v>
      </c>
      <c r="D3978" s="143" t="s">
        <v>91</v>
      </c>
      <c r="E3978" s="143" t="s">
        <v>110</v>
      </c>
      <c r="F3978" s="143" t="s">
        <v>71</v>
      </c>
      <c r="G3978" s="143" t="s">
        <v>5875</v>
      </c>
    </row>
    <row r="3979" spans="1:7" x14ac:dyDescent="0.25">
      <c r="A3979" s="141">
        <v>3978</v>
      </c>
      <c r="B3979" s="143" t="s">
        <v>3634</v>
      </c>
      <c r="C3979" s="143" t="s">
        <v>3635</v>
      </c>
      <c r="D3979" s="143" t="s">
        <v>95</v>
      </c>
      <c r="E3979" s="143" t="s">
        <v>684</v>
      </c>
      <c r="F3979" s="143" t="s">
        <v>71</v>
      </c>
      <c r="G3979" s="143" t="s">
        <v>5875</v>
      </c>
    </row>
    <row r="3980" spans="1:7" x14ac:dyDescent="0.25">
      <c r="A3980" s="141">
        <v>3979</v>
      </c>
      <c r="B3980" s="143" t="s">
        <v>3636</v>
      </c>
      <c r="C3980" s="143" t="s">
        <v>3637</v>
      </c>
      <c r="D3980" s="143" t="s">
        <v>91</v>
      </c>
      <c r="E3980" s="143" t="s">
        <v>181</v>
      </c>
      <c r="F3980" s="143" t="s">
        <v>71</v>
      </c>
      <c r="G3980" s="143" t="s">
        <v>5875</v>
      </c>
    </row>
    <row r="3981" spans="1:7" x14ac:dyDescent="0.25">
      <c r="A3981" s="141">
        <v>3980</v>
      </c>
      <c r="B3981" s="143" t="s">
        <v>3638</v>
      </c>
      <c r="C3981" s="143" t="s">
        <v>3639</v>
      </c>
      <c r="D3981" s="143" t="s">
        <v>74</v>
      </c>
      <c r="E3981" s="143" t="s">
        <v>301</v>
      </c>
      <c r="F3981" s="143" t="s">
        <v>3394</v>
      </c>
      <c r="G3981" s="143" t="s">
        <v>5875</v>
      </c>
    </row>
    <row r="3982" spans="1:7" x14ac:dyDescent="0.25">
      <c r="A3982" s="141">
        <v>3981</v>
      </c>
      <c r="B3982" s="143" t="s">
        <v>8955</v>
      </c>
      <c r="C3982" s="143" t="s">
        <v>8956</v>
      </c>
      <c r="D3982" s="143" t="s">
        <v>69</v>
      </c>
      <c r="E3982" s="143" t="s">
        <v>2042</v>
      </c>
      <c r="F3982" s="143" t="s">
        <v>841</v>
      </c>
      <c r="G3982" s="143" t="s">
        <v>11062</v>
      </c>
    </row>
    <row r="3983" spans="1:7" x14ac:dyDescent="0.25">
      <c r="A3983" s="141">
        <v>3982</v>
      </c>
      <c r="B3983" s="143" t="s">
        <v>8957</v>
      </c>
      <c r="C3983" s="143" t="s">
        <v>8958</v>
      </c>
      <c r="D3983" s="143" t="s">
        <v>69</v>
      </c>
      <c r="E3983" s="143" t="s">
        <v>159</v>
      </c>
      <c r="F3983" s="143" t="s">
        <v>71</v>
      </c>
      <c r="G3983" s="143" t="s">
        <v>11062</v>
      </c>
    </row>
    <row r="3984" spans="1:7" x14ac:dyDescent="0.25">
      <c r="A3984" s="141">
        <v>3983</v>
      </c>
      <c r="B3984" s="143" t="s">
        <v>3640</v>
      </c>
      <c r="C3984" s="143" t="s">
        <v>3641</v>
      </c>
      <c r="D3984" s="143" t="s">
        <v>78</v>
      </c>
      <c r="E3984" s="143" t="s">
        <v>906</v>
      </c>
      <c r="F3984" s="143" t="s">
        <v>71</v>
      </c>
      <c r="G3984" s="143" t="s">
        <v>5875</v>
      </c>
    </row>
    <row r="3985" spans="1:7" x14ac:dyDescent="0.25">
      <c r="A3985" s="141">
        <v>3984</v>
      </c>
      <c r="B3985" s="143" t="s">
        <v>8959</v>
      </c>
      <c r="C3985" s="143" t="s">
        <v>8960</v>
      </c>
      <c r="D3985" s="143" t="s">
        <v>119</v>
      </c>
      <c r="E3985" s="143" t="s">
        <v>278</v>
      </c>
      <c r="F3985" s="143" t="s">
        <v>71</v>
      </c>
      <c r="G3985" s="143" t="s">
        <v>11062</v>
      </c>
    </row>
    <row r="3986" spans="1:7" x14ac:dyDescent="0.25">
      <c r="A3986" s="141">
        <v>3985</v>
      </c>
      <c r="B3986" s="143" t="s">
        <v>3642</v>
      </c>
      <c r="C3986" s="143" t="s">
        <v>12997</v>
      </c>
      <c r="D3986" s="143" t="s">
        <v>91</v>
      </c>
      <c r="E3986" s="143" t="s">
        <v>227</v>
      </c>
      <c r="F3986" s="143" t="s">
        <v>71</v>
      </c>
      <c r="G3986" s="143" t="s">
        <v>5875</v>
      </c>
    </row>
    <row r="3987" spans="1:7" x14ac:dyDescent="0.25">
      <c r="A3987" s="141">
        <v>3986</v>
      </c>
      <c r="B3987" s="143" t="s">
        <v>3643</v>
      </c>
      <c r="C3987" s="143" t="s">
        <v>3644</v>
      </c>
      <c r="D3987" s="143" t="s">
        <v>91</v>
      </c>
      <c r="E3987" s="143" t="s">
        <v>308</v>
      </c>
      <c r="F3987" s="143" t="s">
        <v>71</v>
      </c>
      <c r="G3987" s="143" t="s">
        <v>5875</v>
      </c>
    </row>
    <row r="3988" spans="1:7" x14ac:dyDescent="0.25">
      <c r="A3988" s="141">
        <v>3987</v>
      </c>
      <c r="B3988" s="143" t="s">
        <v>8961</v>
      </c>
      <c r="C3988" s="143" t="s">
        <v>8962</v>
      </c>
      <c r="D3988" s="143" t="s">
        <v>95</v>
      </c>
      <c r="E3988" s="143" t="s">
        <v>1656</v>
      </c>
      <c r="F3988" s="143" t="s">
        <v>71</v>
      </c>
      <c r="G3988" s="143" t="s">
        <v>11062</v>
      </c>
    </row>
    <row r="3989" spans="1:7" x14ac:dyDescent="0.25">
      <c r="A3989" s="141">
        <v>3988</v>
      </c>
      <c r="B3989" s="143" t="s">
        <v>3645</v>
      </c>
      <c r="C3989" s="143" t="s">
        <v>3646</v>
      </c>
      <c r="D3989" s="143" t="s">
        <v>91</v>
      </c>
      <c r="E3989" s="143" t="s">
        <v>139</v>
      </c>
      <c r="F3989" s="143" t="s">
        <v>71</v>
      </c>
      <c r="G3989" s="143" t="s">
        <v>5875</v>
      </c>
    </row>
    <row r="3990" spans="1:7" x14ac:dyDescent="0.25">
      <c r="A3990" s="141">
        <v>3989</v>
      </c>
      <c r="B3990" s="143" t="s">
        <v>8963</v>
      </c>
      <c r="C3990" s="143" t="s">
        <v>8964</v>
      </c>
      <c r="D3990" s="143" t="s">
        <v>69</v>
      </c>
      <c r="E3990" s="143" t="s">
        <v>70</v>
      </c>
      <c r="F3990" s="143" t="s">
        <v>71</v>
      </c>
      <c r="G3990" s="143" t="s">
        <v>11062</v>
      </c>
    </row>
    <row r="3991" spans="1:7" x14ac:dyDescent="0.25">
      <c r="A3991" s="141">
        <v>3990</v>
      </c>
      <c r="B3991" s="143" t="s">
        <v>8965</v>
      </c>
      <c r="C3991" s="143" t="s">
        <v>8966</v>
      </c>
      <c r="D3991" s="143" t="s">
        <v>69</v>
      </c>
      <c r="E3991" s="143" t="s">
        <v>126</v>
      </c>
      <c r="F3991" s="143" t="s">
        <v>841</v>
      </c>
      <c r="G3991" s="143" t="s">
        <v>11062</v>
      </c>
    </row>
    <row r="3992" spans="1:7" x14ac:dyDescent="0.25">
      <c r="A3992" s="141">
        <v>3991</v>
      </c>
      <c r="B3992" s="143" t="s">
        <v>8967</v>
      </c>
      <c r="C3992" s="143" t="s">
        <v>8968</v>
      </c>
      <c r="D3992" s="143" t="s">
        <v>69</v>
      </c>
      <c r="E3992" s="143" t="s">
        <v>453</v>
      </c>
      <c r="F3992" s="143" t="s">
        <v>71</v>
      </c>
      <c r="G3992" s="143" t="s">
        <v>11062</v>
      </c>
    </row>
    <row r="3993" spans="1:7" x14ac:dyDescent="0.25">
      <c r="A3993" s="141">
        <v>3992</v>
      </c>
      <c r="B3993" s="143" t="s">
        <v>3647</v>
      </c>
      <c r="C3993" s="143" t="s">
        <v>3648</v>
      </c>
      <c r="D3993" s="143" t="s">
        <v>91</v>
      </c>
      <c r="E3993" s="143" t="s">
        <v>546</v>
      </c>
      <c r="F3993" s="143" t="s">
        <v>457</v>
      </c>
      <c r="G3993" s="143" t="s">
        <v>5875</v>
      </c>
    </row>
    <row r="3994" spans="1:7" x14ac:dyDescent="0.25">
      <c r="A3994" s="141">
        <v>3993</v>
      </c>
      <c r="B3994" s="143" t="s">
        <v>3649</v>
      </c>
      <c r="C3994" s="143" t="s">
        <v>3650</v>
      </c>
      <c r="D3994" s="143" t="s">
        <v>95</v>
      </c>
      <c r="E3994" s="143" t="s">
        <v>224</v>
      </c>
      <c r="F3994" s="143" t="s">
        <v>71</v>
      </c>
      <c r="G3994" s="143" t="s">
        <v>5875</v>
      </c>
    </row>
    <row r="3995" spans="1:7" x14ac:dyDescent="0.25">
      <c r="A3995" s="141">
        <v>3994</v>
      </c>
      <c r="B3995" s="143" t="s">
        <v>3651</v>
      </c>
      <c r="C3995" s="143" t="s">
        <v>3652</v>
      </c>
      <c r="D3995" s="143" t="s">
        <v>74</v>
      </c>
      <c r="E3995" s="143" t="s">
        <v>304</v>
      </c>
      <c r="F3995" s="143" t="s">
        <v>71</v>
      </c>
      <c r="G3995" s="143" t="s">
        <v>5875</v>
      </c>
    </row>
    <row r="3996" spans="1:7" x14ac:dyDescent="0.25">
      <c r="A3996" s="141">
        <v>3995</v>
      </c>
      <c r="B3996" s="143" t="s">
        <v>8969</v>
      </c>
      <c r="C3996" s="143" t="s">
        <v>8970</v>
      </c>
      <c r="D3996" s="143" t="s">
        <v>119</v>
      </c>
      <c r="E3996" s="143" t="s">
        <v>869</v>
      </c>
      <c r="F3996" s="143" t="s">
        <v>71</v>
      </c>
      <c r="G3996" s="143" t="s">
        <v>11062</v>
      </c>
    </row>
    <row r="3997" spans="1:7" x14ac:dyDescent="0.25">
      <c r="A3997" s="141">
        <v>3996</v>
      </c>
      <c r="B3997" s="143" t="s">
        <v>3653</v>
      </c>
      <c r="C3997" s="143" t="s">
        <v>3654</v>
      </c>
      <c r="D3997" s="143" t="s">
        <v>95</v>
      </c>
      <c r="E3997" s="143" t="s">
        <v>1656</v>
      </c>
      <c r="F3997" s="143" t="s">
        <v>71</v>
      </c>
      <c r="G3997" s="143" t="s">
        <v>5875</v>
      </c>
    </row>
    <row r="3998" spans="1:7" x14ac:dyDescent="0.25">
      <c r="A3998" s="141">
        <v>3997</v>
      </c>
      <c r="B3998" s="143" t="s">
        <v>3655</v>
      </c>
      <c r="C3998" s="143" t="s">
        <v>3656</v>
      </c>
      <c r="D3998" s="143" t="s">
        <v>69</v>
      </c>
      <c r="E3998" s="143" t="s">
        <v>3657</v>
      </c>
      <c r="F3998" s="143" t="s">
        <v>71</v>
      </c>
      <c r="G3998" s="143" t="s">
        <v>11062</v>
      </c>
    </row>
    <row r="3999" spans="1:7" x14ac:dyDescent="0.25">
      <c r="A3999" s="141">
        <v>3998</v>
      </c>
      <c r="B3999" s="143" t="s">
        <v>3658</v>
      </c>
      <c r="C3999" s="143" t="s">
        <v>3659</v>
      </c>
      <c r="D3999" s="143" t="s">
        <v>91</v>
      </c>
      <c r="E3999" s="143" t="s">
        <v>139</v>
      </c>
      <c r="F3999" s="143" t="s">
        <v>71</v>
      </c>
      <c r="G3999" s="143" t="s">
        <v>5875</v>
      </c>
    </row>
    <row r="4000" spans="1:7" x14ac:dyDescent="0.25">
      <c r="A4000" s="141">
        <v>3999</v>
      </c>
      <c r="B4000" s="143" t="s">
        <v>12998</v>
      </c>
      <c r="C4000" s="143" t="s">
        <v>12999</v>
      </c>
      <c r="D4000" s="143" t="s">
        <v>91</v>
      </c>
      <c r="E4000" s="143" t="s">
        <v>181</v>
      </c>
      <c r="F4000" s="143" t="s">
        <v>71</v>
      </c>
      <c r="G4000" s="143" t="s">
        <v>5875</v>
      </c>
    </row>
    <row r="4001" spans="1:7" x14ac:dyDescent="0.25">
      <c r="A4001" s="141">
        <v>4000</v>
      </c>
      <c r="B4001" s="143" t="s">
        <v>13000</v>
      </c>
      <c r="C4001" s="143" t="s">
        <v>13001</v>
      </c>
      <c r="D4001" s="143" t="s">
        <v>91</v>
      </c>
      <c r="E4001" s="143" t="s">
        <v>181</v>
      </c>
      <c r="F4001" s="143" t="s">
        <v>71</v>
      </c>
      <c r="G4001" s="143" t="s">
        <v>5875</v>
      </c>
    </row>
    <row r="4002" spans="1:7" x14ac:dyDescent="0.25">
      <c r="A4002" s="141">
        <v>4001</v>
      </c>
      <c r="B4002" s="143" t="s">
        <v>13002</v>
      </c>
      <c r="C4002" s="143" t="s">
        <v>13003</v>
      </c>
      <c r="D4002" s="143" t="s">
        <v>91</v>
      </c>
      <c r="E4002" s="143" t="s">
        <v>181</v>
      </c>
      <c r="F4002" s="143" t="s">
        <v>71</v>
      </c>
      <c r="G4002" s="143" t="s">
        <v>5875</v>
      </c>
    </row>
    <row r="4003" spans="1:7" x14ac:dyDescent="0.25">
      <c r="A4003" s="141">
        <v>4002</v>
      </c>
      <c r="B4003" s="143" t="s">
        <v>13004</v>
      </c>
      <c r="C4003" s="143" t="s">
        <v>13005</v>
      </c>
      <c r="D4003" s="143" t="s">
        <v>91</v>
      </c>
      <c r="E4003" s="143" t="s">
        <v>181</v>
      </c>
      <c r="F4003" s="143" t="s">
        <v>71</v>
      </c>
      <c r="G4003" s="143" t="s">
        <v>5875</v>
      </c>
    </row>
    <row r="4004" spans="1:7" x14ac:dyDescent="0.25">
      <c r="A4004" s="141">
        <v>4003</v>
      </c>
      <c r="B4004" s="143" t="s">
        <v>13006</v>
      </c>
      <c r="C4004" s="143" t="s">
        <v>13007</v>
      </c>
      <c r="D4004" s="143" t="s">
        <v>91</v>
      </c>
      <c r="E4004" s="143" t="s">
        <v>181</v>
      </c>
      <c r="F4004" s="143" t="s">
        <v>71</v>
      </c>
      <c r="G4004" s="143" t="s">
        <v>5875</v>
      </c>
    </row>
    <row r="4005" spans="1:7" x14ac:dyDescent="0.25">
      <c r="A4005" s="141">
        <v>4004</v>
      </c>
      <c r="B4005" s="143" t="s">
        <v>13008</v>
      </c>
      <c r="C4005" s="143" t="s">
        <v>13009</v>
      </c>
      <c r="D4005" s="143" t="s">
        <v>91</v>
      </c>
      <c r="E4005" s="143" t="s">
        <v>181</v>
      </c>
      <c r="F4005" s="143" t="s">
        <v>71</v>
      </c>
      <c r="G4005" s="143" t="s">
        <v>5875</v>
      </c>
    </row>
    <row r="4006" spans="1:7" x14ac:dyDescent="0.25">
      <c r="A4006" s="141">
        <v>4005</v>
      </c>
      <c r="B4006" s="143" t="s">
        <v>3660</v>
      </c>
      <c r="C4006" s="143" t="s">
        <v>13010</v>
      </c>
      <c r="D4006" s="143" t="s">
        <v>91</v>
      </c>
      <c r="E4006" s="143" t="s">
        <v>181</v>
      </c>
      <c r="F4006" s="143" t="s">
        <v>71</v>
      </c>
      <c r="G4006" s="143" t="s">
        <v>5875</v>
      </c>
    </row>
    <row r="4007" spans="1:7" x14ac:dyDescent="0.25">
      <c r="A4007" s="141">
        <v>4006</v>
      </c>
      <c r="B4007" s="143" t="s">
        <v>3661</v>
      </c>
      <c r="C4007" s="143" t="s">
        <v>3662</v>
      </c>
      <c r="D4007" s="143" t="s">
        <v>91</v>
      </c>
      <c r="E4007" s="143" t="s">
        <v>139</v>
      </c>
      <c r="F4007" s="143" t="s">
        <v>71</v>
      </c>
      <c r="G4007" s="143" t="s">
        <v>5875</v>
      </c>
    </row>
    <row r="4008" spans="1:7" x14ac:dyDescent="0.25">
      <c r="A4008" s="141">
        <v>4007</v>
      </c>
      <c r="B4008" s="143" t="s">
        <v>3663</v>
      </c>
      <c r="C4008" s="143" t="s">
        <v>3664</v>
      </c>
      <c r="D4008" s="143" t="s">
        <v>91</v>
      </c>
      <c r="E4008" s="143" t="s">
        <v>139</v>
      </c>
      <c r="F4008" s="143" t="s">
        <v>71</v>
      </c>
      <c r="G4008" s="143" t="s">
        <v>5875</v>
      </c>
    </row>
    <row r="4009" spans="1:7" x14ac:dyDescent="0.25">
      <c r="A4009" s="141">
        <v>4008</v>
      </c>
      <c r="B4009" s="143" t="s">
        <v>3665</v>
      </c>
      <c r="C4009" s="143" t="s">
        <v>3666</v>
      </c>
      <c r="D4009" s="143" t="s">
        <v>91</v>
      </c>
      <c r="E4009" s="143" t="s">
        <v>139</v>
      </c>
      <c r="F4009" s="143" t="s">
        <v>71</v>
      </c>
      <c r="G4009" s="143" t="s">
        <v>5875</v>
      </c>
    </row>
    <row r="4010" spans="1:7" x14ac:dyDescent="0.25">
      <c r="A4010" s="141">
        <v>4009</v>
      </c>
      <c r="B4010" s="143" t="s">
        <v>3667</v>
      </c>
      <c r="C4010" s="143" t="s">
        <v>3668</v>
      </c>
      <c r="D4010" s="143" t="s">
        <v>91</v>
      </c>
      <c r="E4010" s="143" t="s">
        <v>139</v>
      </c>
      <c r="F4010" s="143" t="s">
        <v>71</v>
      </c>
      <c r="G4010" s="143" t="s">
        <v>5875</v>
      </c>
    </row>
    <row r="4011" spans="1:7" x14ac:dyDescent="0.25">
      <c r="A4011" s="141">
        <v>4010</v>
      </c>
      <c r="B4011" s="143" t="s">
        <v>3669</v>
      </c>
      <c r="C4011" s="143" t="s">
        <v>3670</v>
      </c>
      <c r="D4011" s="143" t="s">
        <v>91</v>
      </c>
      <c r="E4011" s="143" t="s">
        <v>139</v>
      </c>
      <c r="F4011" s="143" t="s">
        <v>71</v>
      </c>
      <c r="G4011" s="143" t="s">
        <v>5875</v>
      </c>
    </row>
    <row r="4012" spans="1:7" x14ac:dyDescent="0.25">
      <c r="A4012" s="141">
        <v>4011</v>
      </c>
      <c r="B4012" s="143" t="s">
        <v>13011</v>
      </c>
      <c r="C4012" s="143" t="s">
        <v>13012</v>
      </c>
      <c r="D4012" s="143" t="s">
        <v>91</v>
      </c>
      <c r="E4012" s="143" t="s">
        <v>181</v>
      </c>
      <c r="F4012" s="143" t="s">
        <v>71</v>
      </c>
      <c r="G4012" s="143" t="s">
        <v>5875</v>
      </c>
    </row>
    <row r="4013" spans="1:7" x14ac:dyDescent="0.25">
      <c r="A4013" s="141">
        <v>4012</v>
      </c>
      <c r="B4013" s="143" t="s">
        <v>3671</v>
      </c>
      <c r="C4013" s="143" t="s">
        <v>3672</v>
      </c>
      <c r="D4013" s="143" t="s">
        <v>74</v>
      </c>
      <c r="E4013" s="143" t="s">
        <v>317</v>
      </c>
      <c r="F4013" s="143" t="s">
        <v>71</v>
      </c>
      <c r="G4013" s="143" t="s">
        <v>5875</v>
      </c>
    </row>
    <row r="4014" spans="1:7" x14ac:dyDescent="0.25">
      <c r="A4014" s="141">
        <v>4013</v>
      </c>
      <c r="B4014" s="143" t="s">
        <v>3673</v>
      </c>
      <c r="C4014" s="143" t="s">
        <v>3674</v>
      </c>
      <c r="D4014" s="143" t="s">
        <v>91</v>
      </c>
      <c r="E4014" s="143" t="s">
        <v>139</v>
      </c>
      <c r="F4014" s="143" t="s">
        <v>71</v>
      </c>
      <c r="G4014" s="143" t="s">
        <v>5875</v>
      </c>
    </row>
    <row r="4015" spans="1:7" x14ac:dyDescent="0.25">
      <c r="A4015" s="141">
        <v>4014</v>
      </c>
      <c r="B4015" s="143" t="s">
        <v>13013</v>
      </c>
      <c r="C4015" s="143" t="s">
        <v>13014</v>
      </c>
      <c r="D4015" s="143" t="s">
        <v>74</v>
      </c>
      <c r="E4015" s="143" t="s">
        <v>301</v>
      </c>
      <c r="F4015" s="143" t="s">
        <v>71</v>
      </c>
      <c r="G4015" s="143" t="s">
        <v>5875</v>
      </c>
    </row>
    <row r="4016" spans="1:7" x14ac:dyDescent="0.25">
      <c r="A4016" s="141">
        <v>4015</v>
      </c>
      <c r="B4016" s="143" t="s">
        <v>3675</v>
      </c>
      <c r="C4016" s="143" t="s">
        <v>13015</v>
      </c>
      <c r="D4016" s="143" t="s">
        <v>91</v>
      </c>
      <c r="E4016" s="143" t="s">
        <v>308</v>
      </c>
      <c r="F4016" s="143" t="s">
        <v>71</v>
      </c>
      <c r="G4016" s="143" t="s">
        <v>5875</v>
      </c>
    </row>
    <row r="4017" spans="1:7" x14ac:dyDescent="0.25">
      <c r="A4017" s="141">
        <v>4016</v>
      </c>
      <c r="B4017" s="143" t="s">
        <v>11569</v>
      </c>
      <c r="C4017" s="143" t="s">
        <v>11570</v>
      </c>
      <c r="D4017" s="143" t="s">
        <v>91</v>
      </c>
      <c r="E4017" s="143" t="s">
        <v>139</v>
      </c>
      <c r="F4017" s="143" t="s">
        <v>71</v>
      </c>
      <c r="G4017" s="143" t="s">
        <v>11955</v>
      </c>
    </row>
    <row r="4018" spans="1:7" x14ac:dyDescent="0.25">
      <c r="A4018" s="141">
        <v>4017</v>
      </c>
      <c r="B4018" s="143" t="s">
        <v>11571</v>
      </c>
      <c r="C4018" s="143" t="s">
        <v>11572</v>
      </c>
      <c r="D4018" s="143" t="s">
        <v>74</v>
      </c>
      <c r="E4018" s="143" t="s">
        <v>1003</v>
      </c>
      <c r="F4018" s="143" t="s">
        <v>88</v>
      </c>
      <c r="G4018" s="143" t="s">
        <v>11955</v>
      </c>
    </row>
    <row r="4019" spans="1:7" x14ac:dyDescent="0.25">
      <c r="A4019" s="141">
        <v>4018</v>
      </c>
      <c r="B4019" s="143" t="s">
        <v>8971</v>
      </c>
      <c r="C4019" s="143" t="s">
        <v>8972</v>
      </c>
      <c r="D4019" s="143" t="s">
        <v>69</v>
      </c>
      <c r="E4019" s="143" t="s">
        <v>402</v>
      </c>
      <c r="F4019" s="143" t="s">
        <v>71</v>
      </c>
      <c r="G4019" s="143" t="s">
        <v>11062</v>
      </c>
    </row>
    <row r="4020" spans="1:7" x14ac:dyDescent="0.25">
      <c r="A4020" s="141">
        <v>4019</v>
      </c>
      <c r="B4020" s="143" t="s">
        <v>3676</v>
      </c>
      <c r="C4020" s="143" t="s">
        <v>3677</v>
      </c>
      <c r="D4020" s="143" t="s">
        <v>74</v>
      </c>
      <c r="E4020" s="143" t="s">
        <v>87</v>
      </c>
      <c r="F4020" s="143" t="s">
        <v>71</v>
      </c>
      <c r="G4020" s="143" t="s">
        <v>5875</v>
      </c>
    </row>
    <row r="4021" spans="1:7" x14ac:dyDescent="0.25">
      <c r="A4021" s="141">
        <v>4020</v>
      </c>
      <c r="B4021" s="143" t="s">
        <v>3678</v>
      </c>
      <c r="C4021" s="143" t="s">
        <v>3679</v>
      </c>
      <c r="D4021" s="143" t="s">
        <v>91</v>
      </c>
      <c r="E4021" s="143" t="s">
        <v>139</v>
      </c>
      <c r="F4021" s="143" t="s">
        <v>71</v>
      </c>
      <c r="G4021" s="143" t="s">
        <v>5875</v>
      </c>
    </row>
    <row r="4022" spans="1:7" x14ac:dyDescent="0.25">
      <c r="A4022" s="141">
        <v>4021</v>
      </c>
      <c r="B4022" s="143" t="s">
        <v>3680</v>
      </c>
      <c r="C4022" s="143" t="s">
        <v>13016</v>
      </c>
      <c r="D4022" s="143" t="s">
        <v>91</v>
      </c>
      <c r="E4022" s="143" t="s">
        <v>181</v>
      </c>
      <c r="F4022" s="143" t="s">
        <v>71</v>
      </c>
      <c r="G4022" s="143" t="s">
        <v>5875</v>
      </c>
    </row>
    <row r="4023" spans="1:7" x14ac:dyDescent="0.25">
      <c r="A4023" s="141">
        <v>4022</v>
      </c>
      <c r="B4023" s="143" t="s">
        <v>3681</v>
      </c>
      <c r="C4023" s="143" t="s">
        <v>3682</v>
      </c>
      <c r="D4023" s="143" t="s">
        <v>78</v>
      </c>
      <c r="E4023" s="143" t="s">
        <v>199</v>
      </c>
      <c r="F4023" s="143" t="s">
        <v>71</v>
      </c>
      <c r="G4023" s="143" t="s">
        <v>5875</v>
      </c>
    </row>
    <row r="4024" spans="1:7" x14ac:dyDescent="0.25">
      <c r="A4024" s="141">
        <v>4023</v>
      </c>
      <c r="B4024" s="143" t="s">
        <v>3683</v>
      </c>
      <c r="C4024" s="143" t="s">
        <v>3684</v>
      </c>
      <c r="D4024" s="143" t="s">
        <v>95</v>
      </c>
      <c r="E4024" s="143" t="s">
        <v>540</v>
      </c>
      <c r="F4024" s="143" t="s">
        <v>71</v>
      </c>
      <c r="G4024" s="143" t="s">
        <v>5875</v>
      </c>
    </row>
    <row r="4025" spans="1:7" x14ac:dyDescent="0.25">
      <c r="A4025" s="141">
        <v>4024</v>
      </c>
      <c r="B4025" s="143" t="s">
        <v>3685</v>
      </c>
      <c r="C4025" s="143" t="s">
        <v>3686</v>
      </c>
      <c r="D4025" s="143" t="s">
        <v>74</v>
      </c>
      <c r="E4025" s="143" t="s">
        <v>87</v>
      </c>
      <c r="F4025" s="143" t="s">
        <v>71</v>
      </c>
      <c r="G4025" s="143" t="s">
        <v>5875</v>
      </c>
    </row>
    <row r="4026" spans="1:7" x14ac:dyDescent="0.25">
      <c r="A4026" s="141">
        <v>4025</v>
      </c>
      <c r="B4026" s="143" t="s">
        <v>8973</v>
      </c>
      <c r="C4026" s="143" t="s">
        <v>8974</v>
      </c>
      <c r="D4026" s="143" t="s">
        <v>78</v>
      </c>
      <c r="E4026" s="143" t="s">
        <v>4022</v>
      </c>
      <c r="F4026" s="143" t="s">
        <v>71</v>
      </c>
      <c r="G4026" s="143" t="s">
        <v>11062</v>
      </c>
    </row>
    <row r="4027" spans="1:7" x14ac:dyDescent="0.25">
      <c r="A4027" s="141">
        <v>4026</v>
      </c>
      <c r="B4027" s="143" t="s">
        <v>3687</v>
      </c>
      <c r="C4027" s="143" t="s">
        <v>3688</v>
      </c>
      <c r="D4027" s="143" t="s">
        <v>91</v>
      </c>
      <c r="E4027" s="143" t="s">
        <v>181</v>
      </c>
      <c r="F4027" s="143" t="s">
        <v>71</v>
      </c>
      <c r="G4027" s="143" t="s">
        <v>5875</v>
      </c>
    </row>
    <row r="4028" spans="1:7" x14ac:dyDescent="0.25">
      <c r="A4028" s="141">
        <v>4027</v>
      </c>
      <c r="B4028" s="143" t="s">
        <v>3689</v>
      </c>
      <c r="C4028" s="143" t="s">
        <v>3690</v>
      </c>
      <c r="D4028" s="143" t="s">
        <v>91</v>
      </c>
      <c r="E4028" s="143" t="s">
        <v>181</v>
      </c>
      <c r="F4028" s="143" t="s">
        <v>71</v>
      </c>
      <c r="G4028" s="143" t="s">
        <v>5875</v>
      </c>
    </row>
    <row r="4029" spans="1:7" x14ac:dyDescent="0.25">
      <c r="A4029" s="141">
        <v>4028</v>
      </c>
      <c r="B4029" s="143" t="s">
        <v>3691</v>
      </c>
      <c r="C4029" s="143" t="s">
        <v>3692</v>
      </c>
      <c r="D4029" s="143" t="s">
        <v>103</v>
      </c>
      <c r="E4029" s="143" t="s">
        <v>465</v>
      </c>
      <c r="F4029" s="143" t="s">
        <v>71</v>
      </c>
      <c r="G4029" s="143" t="s">
        <v>5875</v>
      </c>
    </row>
    <row r="4030" spans="1:7" x14ac:dyDescent="0.25">
      <c r="A4030" s="141">
        <v>4029</v>
      </c>
      <c r="B4030" s="143" t="s">
        <v>3693</v>
      </c>
      <c r="C4030" s="143" t="s">
        <v>3694</v>
      </c>
      <c r="D4030" s="143" t="s">
        <v>78</v>
      </c>
      <c r="E4030" s="143" t="s">
        <v>1144</v>
      </c>
      <c r="F4030" s="143" t="s">
        <v>71</v>
      </c>
      <c r="G4030" s="143" t="s">
        <v>5875</v>
      </c>
    </row>
    <row r="4031" spans="1:7" x14ac:dyDescent="0.25">
      <c r="A4031" s="141">
        <v>4030</v>
      </c>
      <c r="B4031" s="143" t="s">
        <v>11573</v>
      </c>
      <c r="C4031" s="143" t="s">
        <v>11574</v>
      </c>
      <c r="D4031" s="143" t="s">
        <v>91</v>
      </c>
      <c r="E4031" s="143" t="s">
        <v>139</v>
      </c>
      <c r="F4031" s="143" t="s">
        <v>71</v>
      </c>
      <c r="G4031" s="143" t="s">
        <v>11955</v>
      </c>
    </row>
    <row r="4032" spans="1:7" x14ac:dyDescent="0.25">
      <c r="A4032" s="141">
        <v>4031</v>
      </c>
      <c r="B4032" s="143" t="s">
        <v>11575</v>
      </c>
      <c r="C4032" s="143" t="s">
        <v>11576</v>
      </c>
      <c r="D4032" s="143" t="s">
        <v>74</v>
      </c>
      <c r="E4032" s="143" t="s">
        <v>390</v>
      </c>
      <c r="F4032" s="143" t="s">
        <v>71</v>
      </c>
      <c r="G4032" s="143" t="s">
        <v>11955</v>
      </c>
    </row>
    <row r="4033" spans="1:7" x14ac:dyDescent="0.25">
      <c r="A4033" s="141">
        <v>4032</v>
      </c>
      <c r="B4033" s="143" t="s">
        <v>3696</v>
      </c>
      <c r="C4033" s="143" t="s">
        <v>3697</v>
      </c>
      <c r="D4033" s="143" t="s">
        <v>91</v>
      </c>
      <c r="E4033" s="143" t="s">
        <v>393</v>
      </c>
      <c r="F4033" s="143" t="s">
        <v>353</v>
      </c>
      <c r="G4033" s="143" t="s">
        <v>5875</v>
      </c>
    </row>
    <row r="4034" spans="1:7" x14ac:dyDescent="0.25">
      <c r="A4034" s="141">
        <v>4033</v>
      </c>
      <c r="B4034" s="143" t="s">
        <v>3698</v>
      </c>
      <c r="C4034" s="143" t="s">
        <v>3699</v>
      </c>
      <c r="D4034" s="143" t="s">
        <v>91</v>
      </c>
      <c r="E4034" s="143" t="s">
        <v>393</v>
      </c>
      <c r="F4034" s="143" t="s">
        <v>71</v>
      </c>
      <c r="G4034" s="143" t="s">
        <v>5875</v>
      </c>
    </row>
    <row r="4035" spans="1:7" x14ac:dyDescent="0.25">
      <c r="A4035" s="141">
        <v>4034</v>
      </c>
      <c r="B4035" s="143" t="s">
        <v>3700</v>
      </c>
      <c r="C4035" s="143" t="s">
        <v>3701</v>
      </c>
      <c r="D4035" s="143" t="s">
        <v>91</v>
      </c>
      <c r="E4035" s="143" t="s">
        <v>181</v>
      </c>
      <c r="F4035" s="143" t="s">
        <v>71</v>
      </c>
      <c r="G4035" s="143" t="s">
        <v>5875</v>
      </c>
    </row>
    <row r="4036" spans="1:7" x14ac:dyDescent="0.25">
      <c r="A4036" s="141">
        <v>4035</v>
      </c>
      <c r="B4036" s="143" t="s">
        <v>8975</v>
      </c>
      <c r="C4036" s="143" t="s">
        <v>8976</v>
      </c>
      <c r="D4036" s="143" t="s">
        <v>69</v>
      </c>
      <c r="E4036" s="143" t="s">
        <v>168</v>
      </c>
      <c r="F4036" s="143" t="s">
        <v>71</v>
      </c>
      <c r="G4036" s="143" t="s">
        <v>11062</v>
      </c>
    </row>
    <row r="4037" spans="1:7" x14ac:dyDescent="0.25">
      <c r="A4037" s="141">
        <v>4036</v>
      </c>
      <c r="B4037" s="143" t="s">
        <v>13017</v>
      </c>
      <c r="C4037" s="143" t="s">
        <v>13018</v>
      </c>
      <c r="D4037" s="143" t="s">
        <v>69</v>
      </c>
      <c r="E4037" s="143" t="s">
        <v>3331</v>
      </c>
      <c r="F4037" s="143" t="s">
        <v>71</v>
      </c>
      <c r="G4037" s="143" t="s">
        <v>5875</v>
      </c>
    </row>
    <row r="4038" spans="1:7" x14ac:dyDescent="0.25">
      <c r="A4038" s="141">
        <v>4037</v>
      </c>
      <c r="B4038" s="143" t="s">
        <v>11577</v>
      </c>
      <c r="C4038" s="143" t="s">
        <v>11578</v>
      </c>
      <c r="D4038" s="143" t="s">
        <v>91</v>
      </c>
      <c r="E4038" s="143" t="s">
        <v>139</v>
      </c>
      <c r="F4038" s="143" t="s">
        <v>71</v>
      </c>
      <c r="G4038" s="143" t="s">
        <v>11955</v>
      </c>
    </row>
    <row r="4039" spans="1:7" x14ac:dyDescent="0.25">
      <c r="A4039" s="141">
        <v>4038</v>
      </c>
      <c r="B4039" s="143" t="s">
        <v>3702</v>
      </c>
      <c r="C4039" s="143" t="s">
        <v>3703</v>
      </c>
      <c r="D4039" s="143" t="s">
        <v>69</v>
      </c>
      <c r="E4039" s="143" t="s">
        <v>352</v>
      </c>
      <c r="F4039" s="143" t="s">
        <v>353</v>
      </c>
      <c r="G4039" s="143" t="s">
        <v>5875</v>
      </c>
    </row>
    <row r="4040" spans="1:7" x14ac:dyDescent="0.25">
      <c r="A4040" s="141">
        <v>4039</v>
      </c>
      <c r="B4040" s="143" t="s">
        <v>8977</v>
      </c>
      <c r="C4040" s="143" t="s">
        <v>8978</v>
      </c>
      <c r="D4040" s="143" t="s">
        <v>69</v>
      </c>
      <c r="E4040" s="143" t="s">
        <v>402</v>
      </c>
      <c r="F4040" s="143" t="s">
        <v>71</v>
      </c>
      <c r="G4040" s="143" t="s">
        <v>11062</v>
      </c>
    </row>
    <row r="4041" spans="1:7" x14ac:dyDescent="0.25">
      <c r="A4041" s="141">
        <v>4040</v>
      </c>
      <c r="B4041" s="143" t="s">
        <v>13876</v>
      </c>
      <c r="C4041" s="143" t="s">
        <v>13877</v>
      </c>
      <c r="D4041" s="143" t="s">
        <v>95</v>
      </c>
      <c r="E4041" s="143" t="s">
        <v>387</v>
      </c>
      <c r="F4041" s="143" t="s">
        <v>142</v>
      </c>
      <c r="G4041" s="143" t="s">
        <v>5875</v>
      </c>
    </row>
    <row r="4042" spans="1:7" x14ac:dyDescent="0.25">
      <c r="A4042" s="141">
        <v>4041</v>
      </c>
      <c r="B4042" s="143" t="s">
        <v>3704</v>
      </c>
      <c r="C4042" s="143" t="s">
        <v>3705</v>
      </c>
      <c r="D4042" s="143" t="s">
        <v>91</v>
      </c>
      <c r="E4042" s="143" t="s">
        <v>139</v>
      </c>
      <c r="F4042" s="143" t="s">
        <v>71</v>
      </c>
      <c r="G4042" s="143" t="s">
        <v>5875</v>
      </c>
    </row>
    <row r="4043" spans="1:7" x14ac:dyDescent="0.25">
      <c r="A4043" s="141">
        <v>4042</v>
      </c>
      <c r="B4043" s="143" t="s">
        <v>3706</v>
      </c>
      <c r="C4043" s="143" t="s">
        <v>3707</v>
      </c>
      <c r="D4043" s="143" t="s">
        <v>91</v>
      </c>
      <c r="E4043" s="143" t="s">
        <v>139</v>
      </c>
      <c r="F4043" s="143" t="s">
        <v>71</v>
      </c>
      <c r="G4043" s="143" t="s">
        <v>5875</v>
      </c>
    </row>
    <row r="4044" spans="1:7" x14ac:dyDescent="0.25">
      <c r="A4044" s="141">
        <v>4043</v>
      </c>
      <c r="B4044" s="143" t="s">
        <v>3708</v>
      </c>
      <c r="C4044" s="143" t="s">
        <v>3709</v>
      </c>
      <c r="D4044" s="143" t="s">
        <v>103</v>
      </c>
      <c r="E4044" s="143" t="s">
        <v>1263</v>
      </c>
      <c r="F4044" s="143" t="s">
        <v>71</v>
      </c>
      <c r="G4044" s="143" t="s">
        <v>5875</v>
      </c>
    </row>
    <row r="4045" spans="1:7" x14ac:dyDescent="0.25">
      <c r="A4045" s="141">
        <v>4044</v>
      </c>
      <c r="B4045" s="143" t="s">
        <v>3710</v>
      </c>
      <c r="C4045" s="143" t="s">
        <v>3711</v>
      </c>
      <c r="D4045" s="143" t="s">
        <v>91</v>
      </c>
      <c r="E4045" s="143" t="s">
        <v>139</v>
      </c>
      <c r="F4045" s="143" t="s">
        <v>71</v>
      </c>
      <c r="G4045" s="143" t="s">
        <v>5875</v>
      </c>
    </row>
    <row r="4046" spans="1:7" x14ac:dyDescent="0.25">
      <c r="A4046" s="141">
        <v>4045</v>
      </c>
      <c r="B4046" s="143" t="s">
        <v>8979</v>
      </c>
      <c r="C4046" s="143" t="s">
        <v>8980</v>
      </c>
      <c r="D4046" s="143" t="s">
        <v>119</v>
      </c>
      <c r="E4046" s="143" t="s">
        <v>120</v>
      </c>
      <c r="F4046" s="143" t="s">
        <v>71</v>
      </c>
      <c r="G4046" s="143" t="s">
        <v>11062</v>
      </c>
    </row>
    <row r="4047" spans="1:7" x14ac:dyDescent="0.25">
      <c r="A4047" s="141">
        <v>4046</v>
      </c>
      <c r="B4047" s="143" t="s">
        <v>3712</v>
      </c>
      <c r="C4047" s="143" t="s">
        <v>3713</v>
      </c>
      <c r="D4047" s="143" t="s">
        <v>91</v>
      </c>
      <c r="E4047" s="143" t="s">
        <v>139</v>
      </c>
      <c r="F4047" s="143" t="s">
        <v>71</v>
      </c>
      <c r="G4047" s="143" t="s">
        <v>5875</v>
      </c>
    </row>
    <row r="4048" spans="1:7" x14ac:dyDescent="0.25">
      <c r="A4048" s="141">
        <v>4047</v>
      </c>
      <c r="B4048" s="143" t="s">
        <v>3714</v>
      </c>
      <c r="C4048" s="143" t="s">
        <v>3715</v>
      </c>
      <c r="D4048" s="143" t="s">
        <v>91</v>
      </c>
      <c r="E4048" s="143" t="s">
        <v>139</v>
      </c>
      <c r="F4048" s="143" t="s">
        <v>71</v>
      </c>
      <c r="G4048" s="143" t="s">
        <v>5875</v>
      </c>
    </row>
    <row r="4049" spans="1:7" x14ac:dyDescent="0.25">
      <c r="A4049" s="141">
        <v>4048</v>
      </c>
      <c r="B4049" s="143" t="s">
        <v>8981</v>
      </c>
      <c r="C4049" s="143" t="s">
        <v>8982</v>
      </c>
      <c r="D4049" s="143" t="s">
        <v>119</v>
      </c>
      <c r="E4049" s="143" t="s">
        <v>4356</v>
      </c>
      <c r="F4049" s="143" t="s">
        <v>71</v>
      </c>
      <c r="G4049" s="143" t="s">
        <v>11062</v>
      </c>
    </row>
    <row r="4050" spans="1:7" x14ac:dyDescent="0.25">
      <c r="A4050" s="141">
        <v>4049</v>
      </c>
      <c r="B4050" s="143" t="s">
        <v>3716</v>
      </c>
      <c r="C4050" s="143" t="s">
        <v>3717</v>
      </c>
      <c r="D4050" s="143" t="s">
        <v>91</v>
      </c>
      <c r="E4050" s="143" t="s">
        <v>139</v>
      </c>
      <c r="F4050" s="143" t="s">
        <v>71</v>
      </c>
      <c r="G4050" s="143" t="s">
        <v>5875</v>
      </c>
    </row>
    <row r="4051" spans="1:7" x14ac:dyDescent="0.25">
      <c r="A4051" s="141">
        <v>4050</v>
      </c>
      <c r="B4051" s="143" t="s">
        <v>3718</v>
      </c>
      <c r="C4051" s="143" t="s">
        <v>3719</v>
      </c>
      <c r="D4051" s="143" t="s">
        <v>91</v>
      </c>
      <c r="E4051" s="143" t="s">
        <v>139</v>
      </c>
      <c r="F4051" s="143" t="s">
        <v>71</v>
      </c>
      <c r="G4051" s="143" t="s">
        <v>5875</v>
      </c>
    </row>
    <row r="4052" spans="1:7" x14ac:dyDescent="0.25">
      <c r="A4052" s="141">
        <v>4051</v>
      </c>
      <c r="B4052" s="143" t="s">
        <v>8983</v>
      </c>
      <c r="C4052" s="143" t="s">
        <v>8984</v>
      </c>
      <c r="D4052" s="143" t="s">
        <v>95</v>
      </c>
      <c r="E4052" s="143" t="s">
        <v>965</v>
      </c>
      <c r="F4052" s="143" t="s">
        <v>71</v>
      </c>
      <c r="G4052" s="143" t="s">
        <v>11062</v>
      </c>
    </row>
    <row r="4053" spans="1:7" x14ac:dyDescent="0.25">
      <c r="A4053" s="141">
        <v>4052</v>
      </c>
      <c r="B4053" s="143" t="s">
        <v>8985</v>
      </c>
      <c r="C4053" s="143" t="s">
        <v>13019</v>
      </c>
      <c r="D4053" s="143" t="s">
        <v>119</v>
      </c>
      <c r="E4053" s="143" t="s">
        <v>371</v>
      </c>
      <c r="F4053" s="143" t="s">
        <v>71</v>
      </c>
      <c r="G4053" s="143" t="s">
        <v>11062</v>
      </c>
    </row>
    <row r="4054" spans="1:7" x14ac:dyDescent="0.25">
      <c r="A4054" s="141">
        <v>4053</v>
      </c>
      <c r="B4054" s="143" t="s">
        <v>3720</v>
      </c>
      <c r="C4054" s="143" t="s">
        <v>13020</v>
      </c>
      <c r="D4054" s="143" t="s">
        <v>91</v>
      </c>
      <c r="E4054" s="143" t="s">
        <v>181</v>
      </c>
      <c r="F4054" s="143" t="s">
        <v>71</v>
      </c>
      <c r="G4054" s="143" t="s">
        <v>5875</v>
      </c>
    </row>
    <row r="4055" spans="1:7" x14ac:dyDescent="0.25">
      <c r="A4055" s="141">
        <v>4054</v>
      </c>
      <c r="B4055" s="143" t="s">
        <v>11579</v>
      </c>
      <c r="C4055" s="143" t="s">
        <v>11580</v>
      </c>
      <c r="D4055" s="143" t="s">
        <v>91</v>
      </c>
      <c r="E4055" s="143" t="s">
        <v>139</v>
      </c>
      <c r="F4055" s="143" t="s">
        <v>71</v>
      </c>
      <c r="G4055" s="143" t="s">
        <v>11955</v>
      </c>
    </row>
    <row r="4056" spans="1:7" x14ac:dyDescent="0.25">
      <c r="A4056" s="141">
        <v>4055</v>
      </c>
      <c r="B4056" s="143" t="s">
        <v>3721</v>
      </c>
      <c r="C4056" s="143" t="s">
        <v>13021</v>
      </c>
      <c r="D4056" s="143" t="s">
        <v>91</v>
      </c>
      <c r="E4056" s="143" t="s">
        <v>139</v>
      </c>
      <c r="F4056" s="143" t="s">
        <v>71</v>
      </c>
      <c r="G4056" s="143" t="s">
        <v>5875</v>
      </c>
    </row>
    <row r="4057" spans="1:7" x14ac:dyDescent="0.25">
      <c r="A4057" s="141">
        <v>4056</v>
      </c>
      <c r="B4057" s="143" t="s">
        <v>3722</v>
      </c>
      <c r="C4057" s="143" t="s">
        <v>13022</v>
      </c>
      <c r="D4057" s="143" t="s">
        <v>91</v>
      </c>
      <c r="E4057" s="143" t="s">
        <v>181</v>
      </c>
      <c r="F4057" s="143" t="s">
        <v>71</v>
      </c>
      <c r="G4057" s="143" t="s">
        <v>5875</v>
      </c>
    </row>
    <row r="4058" spans="1:7" x14ac:dyDescent="0.25">
      <c r="A4058" s="141">
        <v>4057</v>
      </c>
      <c r="B4058" s="143" t="s">
        <v>3723</v>
      </c>
      <c r="C4058" s="143" t="s">
        <v>13023</v>
      </c>
      <c r="D4058" s="143" t="s">
        <v>69</v>
      </c>
      <c r="E4058" s="143" t="s">
        <v>1303</v>
      </c>
      <c r="F4058" s="143" t="s">
        <v>71</v>
      </c>
      <c r="G4058" s="143" t="s">
        <v>5875</v>
      </c>
    </row>
    <row r="4059" spans="1:7" x14ac:dyDescent="0.25">
      <c r="A4059" s="141">
        <v>4058</v>
      </c>
      <c r="B4059" s="143" t="s">
        <v>8986</v>
      </c>
      <c r="C4059" s="143" t="s">
        <v>8987</v>
      </c>
      <c r="D4059" s="143" t="s">
        <v>119</v>
      </c>
      <c r="E4059" s="143" t="s">
        <v>371</v>
      </c>
      <c r="F4059" s="143" t="s">
        <v>71</v>
      </c>
      <c r="G4059" s="143" t="s">
        <v>11062</v>
      </c>
    </row>
    <row r="4060" spans="1:7" x14ac:dyDescent="0.25">
      <c r="A4060" s="141">
        <v>4059</v>
      </c>
      <c r="B4060" s="143" t="s">
        <v>3724</v>
      </c>
      <c r="C4060" s="143" t="s">
        <v>3725</v>
      </c>
      <c r="D4060" s="143" t="s">
        <v>91</v>
      </c>
      <c r="E4060" s="143" t="s">
        <v>139</v>
      </c>
      <c r="F4060" s="143" t="s">
        <v>71</v>
      </c>
      <c r="G4060" s="143" t="s">
        <v>5875</v>
      </c>
    </row>
    <row r="4061" spans="1:7" x14ac:dyDescent="0.25">
      <c r="A4061" s="141">
        <v>4060</v>
      </c>
      <c r="B4061" s="143" t="s">
        <v>3726</v>
      </c>
      <c r="C4061" s="143" t="s">
        <v>3727</v>
      </c>
      <c r="D4061" s="143" t="s">
        <v>91</v>
      </c>
      <c r="E4061" s="143" t="s">
        <v>139</v>
      </c>
      <c r="F4061" s="143" t="s">
        <v>71</v>
      </c>
      <c r="G4061" s="143" t="s">
        <v>5875</v>
      </c>
    </row>
    <row r="4062" spans="1:7" x14ac:dyDescent="0.25">
      <c r="A4062" s="141">
        <v>4061</v>
      </c>
      <c r="B4062" s="143" t="s">
        <v>8988</v>
      </c>
      <c r="C4062" s="143" t="s">
        <v>8989</v>
      </c>
      <c r="D4062" s="143" t="s">
        <v>78</v>
      </c>
      <c r="E4062" s="143" t="s">
        <v>5060</v>
      </c>
      <c r="F4062" s="143" t="s">
        <v>71</v>
      </c>
      <c r="G4062" s="143" t="s">
        <v>11062</v>
      </c>
    </row>
    <row r="4063" spans="1:7" x14ac:dyDescent="0.25">
      <c r="A4063" s="141">
        <v>4062</v>
      </c>
      <c r="B4063" s="143" t="s">
        <v>3728</v>
      </c>
      <c r="C4063" s="143" t="s">
        <v>13024</v>
      </c>
      <c r="D4063" s="143" t="s">
        <v>91</v>
      </c>
      <c r="E4063" s="143" t="s">
        <v>393</v>
      </c>
      <c r="F4063" s="143" t="s">
        <v>71</v>
      </c>
      <c r="G4063" s="143" t="s">
        <v>5875</v>
      </c>
    </row>
    <row r="4064" spans="1:7" x14ac:dyDescent="0.25">
      <c r="A4064" s="141">
        <v>4063</v>
      </c>
      <c r="B4064" s="143" t="s">
        <v>8990</v>
      </c>
      <c r="C4064" s="143" t="s">
        <v>8991</v>
      </c>
      <c r="D4064" s="143" t="s">
        <v>119</v>
      </c>
      <c r="E4064" s="143" t="s">
        <v>2557</v>
      </c>
      <c r="F4064" s="143" t="s">
        <v>71</v>
      </c>
      <c r="G4064" s="143" t="s">
        <v>11062</v>
      </c>
    </row>
    <row r="4065" spans="1:7" x14ac:dyDescent="0.25">
      <c r="A4065" s="141">
        <v>4064</v>
      </c>
      <c r="B4065" s="143" t="s">
        <v>11581</v>
      </c>
      <c r="C4065" s="143" t="s">
        <v>11582</v>
      </c>
      <c r="D4065" s="143" t="s">
        <v>74</v>
      </c>
      <c r="E4065" s="143" t="s">
        <v>129</v>
      </c>
      <c r="F4065" s="143" t="s">
        <v>88</v>
      </c>
      <c r="G4065" s="143" t="s">
        <v>11955</v>
      </c>
    </row>
    <row r="4066" spans="1:7" x14ac:dyDescent="0.25">
      <c r="A4066" s="141">
        <v>4065</v>
      </c>
      <c r="B4066" s="143" t="s">
        <v>3729</v>
      </c>
      <c r="C4066" s="143" t="s">
        <v>3730</v>
      </c>
      <c r="D4066" s="143" t="s">
        <v>91</v>
      </c>
      <c r="E4066" s="143" t="s">
        <v>979</v>
      </c>
      <c r="F4066" s="143" t="s">
        <v>71</v>
      </c>
      <c r="G4066" s="143" t="s">
        <v>5875</v>
      </c>
    </row>
    <row r="4067" spans="1:7" x14ac:dyDescent="0.25">
      <c r="A4067" s="141">
        <v>4066</v>
      </c>
      <c r="B4067" s="143" t="s">
        <v>3731</v>
      </c>
      <c r="C4067" s="143" t="s">
        <v>3732</v>
      </c>
      <c r="D4067" s="143" t="s">
        <v>91</v>
      </c>
      <c r="E4067" s="143" t="s">
        <v>139</v>
      </c>
      <c r="F4067" s="143" t="s">
        <v>71</v>
      </c>
      <c r="G4067" s="143" t="s">
        <v>5875</v>
      </c>
    </row>
    <row r="4068" spans="1:7" x14ac:dyDescent="0.25">
      <c r="A4068" s="141">
        <v>4067</v>
      </c>
      <c r="B4068" s="143" t="s">
        <v>8992</v>
      </c>
      <c r="C4068" s="143" t="s">
        <v>13025</v>
      </c>
      <c r="D4068" s="143" t="s">
        <v>69</v>
      </c>
      <c r="E4068" s="143" t="s">
        <v>70</v>
      </c>
      <c r="F4068" s="143" t="s">
        <v>71</v>
      </c>
      <c r="G4068" s="143" t="s">
        <v>11062</v>
      </c>
    </row>
    <row r="4069" spans="1:7" x14ac:dyDescent="0.25">
      <c r="A4069" s="141">
        <v>4068</v>
      </c>
      <c r="B4069" s="143" t="s">
        <v>8993</v>
      </c>
      <c r="C4069" s="143" t="s">
        <v>8994</v>
      </c>
      <c r="D4069" s="143" t="s">
        <v>74</v>
      </c>
      <c r="E4069" s="143" t="s">
        <v>145</v>
      </c>
      <c r="F4069" s="143" t="s">
        <v>71</v>
      </c>
      <c r="G4069" s="143" t="s">
        <v>11062</v>
      </c>
    </row>
    <row r="4070" spans="1:7" x14ac:dyDescent="0.25">
      <c r="A4070" s="141">
        <v>4069</v>
      </c>
      <c r="B4070" s="143" t="s">
        <v>8995</v>
      </c>
      <c r="C4070" s="143" t="s">
        <v>8996</v>
      </c>
      <c r="D4070" s="143" t="s">
        <v>91</v>
      </c>
      <c r="E4070" s="143" t="s">
        <v>786</v>
      </c>
      <c r="F4070" s="143" t="s">
        <v>71</v>
      </c>
      <c r="G4070" s="143" t="s">
        <v>11062</v>
      </c>
    </row>
    <row r="4071" spans="1:7" x14ac:dyDescent="0.25">
      <c r="A4071" s="141">
        <v>4070</v>
      </c>
      <c r="B4071" s="143" t="s">
        <v>8997</v>
      </c>
      <c r="C4071" s="143" t="s">
        <v>8998</v>
      </c>
      <c r="D4071" s="143" t="s">
        <v>91</v>
      </c>
      <c r="E4071" s="143" t="s">
        <v>212</v>
      </c>
      <c r="F4071" s="143" t="s">
        <v>71</v>
      </c>
      <c r="G4071" s="143" t="s">
        <v>11062</v>
      </c>
    </row>
    <row r="4072" spans="1:7" x14ac:dyDescent="0.25">
      <c r="A4072" s="141">
        <v>4071</v>
      </c>
      <c r="B4072" s="143" t="s">
        <v>13026</v>
      </c>
      <c r="C4072" s="143" t="s">
        <v>13027</v>
      </c>
      <c r="D4072" s="143" t="s">
        <v>91</v>
      </c>
      <c r="E4072" s="143" t="s">
        <v>181</v>
      </c>
      <c r="F4072" s="143" t="s">
        <v>71</v>
      </c>
      <c r="G4072" s="143" t="s">
        <v>5875</v>
      </c>
    </row>
    <row r="4073" spans="1:7" x14ac:dyDescent="0.25">
      <c r="A4073" s="141">
        <v>4072</v>
      </c>
      <c r="B4073" s="143" t="s">
        <v>3733</v>
      </c>
      <c r="C4073" s="143" t="s">
        <v>3734</v>
      </c>
      <c r="D4073" s="143" t="s">
        <v>78</v>
      </c>
      <c r="E4073" s="143" t="s">
        <v>312</v>
      </c>
      <c r="F4073" s="143" t="s">
        <v>242</v>
      </c>
      <c r="G4073" s="143" t="s">
        <v>5875</v>
      </c>
    </row>
    <row r="4074" spans="1:7" x14ac:dyDescent="0.25">
      <c r="A4074" s="141">
        <v>4073</v>
      </c>
      <c r="B4074" s="143" t="s">
        <v>8999</v>
      </c>
      <c r="C4074" s="143" t="s">
        <v>9000</v>
      </c>
      <c r="D4074" s="143" t="s">
        <v>78</v>
      </c>
      <c r="E4074" s="143" t="s">
        <v>717</v>
      </c>
      <c r="F4074" s="143" t="s">
        <v>71</v>
      </c>
      <c r="G4074" s="143" t="s">
        <v>11062</v>
      </c>
    </row>
    <row r="4075" spans="1:7" x14ac:dyDescent="0.25">
      <c r="A4075" s="141">
        <v>4074</v>
      </c>
      <c r="B4075" s="143" t="s">
        <v>9001</v>
      </c>
      <c r="C4075" s="143" t="s">
        <v>13028</v>
      </c>
      <c r="D4075" s="143" t="s">
        <v>69</v>
      </c>
      <c r="E4075" s="143" t="s">
        <v>5349</v>
      </c>
      <c r="F4075" s="143" t="s">
        <v>71</v>
      </c>
      <c r="G4075" s="143" t="s">
        <v>11062</v>
      </c>
    </row>
    <row r="4076" spans="1:7" x14ac:dyDescent="0.25">
      <c r="A4076" s="141">
        <v>4075</v>
      </c>
      <c r="B4076" s="143" t="s">
        <v>9002</v>
      </c>
      <c r="C4076" s="143" t="s">
        <v>9003</v>
      </c>
      <c r="D4076" s="143" t="s">
        <v>91</v>
      </c>
      <c r="E4076" s="143" t="s">
        <v>135</v>
      </c>
      <c r="F4076" s="143" t="s">
        <v>71</v>
      </c>
      <c r="G4076" s="143" t="s">
        <v>11062</v>
      </c>
    </row>
    <row r="4077" spans="1:7" x14ac:dyDescent="0.25">
      <c r="A4077" s="141">
        <v>4076</v>
      </c>
      <c r="B4077" s="143" t="s">
        <v>9004</v>
      </c>
      <c r="C4077" s="143" t="s">
        <v>9005</v>
      </c>
      <c r="D4077" s="143" t="s">
        <v>119</v>
      </c>
      <c r="E4077" s="143" t="s">
        <v>2557</v>
      </c>
      <c r="F4077" s="143" t="s">
        <v>71</v>
      </c>
      <c r="G4077" s="143" t="s">
        <v>11062</v>
      </c>
    </row>
    <row r="4078" spans="1:7" x14ac:dyDescent="0.25">
      <c r="A4078" s="141">
        <v>4077</v>
      </c>
      <c r="B4078" s="143" t="s">
        <v>13029</v>
      </c>
      <c r="C4078" s="143" t="s">
        <v>13030</v>
      </c>
      <c r="D4078" s="143" t="s">
        <v>78</v>
      </c>
      <c r="E4078" s="143" t="s">
        <v>796</v>
      </c>
      <c r="F4078" s="143" t="s">
        <v>71</v>
      </c>
      <c r="G4078" s="143" t="s">
        <v>11062</v>
      </c>
    </row>
    <row r="4079" spans="1:7" x14ac:dyDescent="0.25">
      <c r="A4079" s="141">
        <v>4078</v>
      </c>
      <c r="B4079" s="143" t="s">
        <v>3735</v>
      </c>
      <c r="C4079" s="143" t="s">
        <v>3736</v>
      </c>
      <c r="D4079" s="143" t="s">
        <v>103</v>
      </c>
      <c r="E4079" s="143" t="s">
        <v>2178</v>
      </c>
      <c r="F4079" s="143" t="s">
        <v>71</v>
      </c>
      <c r="G4079" s="143" t="s">
        <v>5875</v>
      </c>
    </row>
    <row r="4080" spans="1:7" x14ac:dyDescent="0.25">
      <c r="A4080" s="141">
        <v>4079</v>
      </c>
      <c r="B4080" s="143" t="s">
        <v>9006</v>
      </c>
      <c r="C4080" s="143" t="s">
        <v>9007</v>
      </c>
      <c r="D4080" s="143" t="s">
        <v>91</v>
      </c>
      <c r="E4080" s="143" t="s">
        <v>135</v>
      </c>
      <c r="F4080" s="143" t="s">
        <v>71</v>
      </c>
      <c r="G4080" s="143" t="s">
        <v>11062</v>
      </c>
    </row>
    <row r="4081" spans="1:7" x14ac:dyDescent="0.25">
      <c r="A4081" s="141">
        <v>4080</v>
      </c>
      <c r="B4081" s="143" t="s">
        <v>9008</v>
      </c>
      <c r="C4081" s="143" t="s">
        <v>9009</v>
      </c>
      <c r="D4081" s="143" t="s">
        <v>69</v>
      </c>
      <c r="E4081" s="143" t="s">
        <v>159</v>
      </c>
      <c r="F4081" s="143" t="s">
        <v>71</v>
      </c>
      <c r="G4081" s="143" t="s">
        <v>11062</v>
      </c>
    </row>
    <row r="4082" spans="1:7" x14ac:dyDescent="0.25">
      <c r="A4082" s="141">
        <v>4081</v>
      </c>
      <c r="B4082" s="143" t="s">
        <v>9010</v>
      </c>
      <c r="C4082" s="143" t="s">
        <v>9011</v>
      </c>
      <c r="D4082" s="143" t="s">
        <v>78</v>
      </c>
      <c r="E4082" s="143" t="s">
        <v>2803</v>
      </c>
      <c r="F4082" s="143" t="s">
        <v>71</v>
      </c>
      <c r="G4082" s="143" t="s">
        <v>11062</v>
      </c>
    </row>
    <row r="4083" spans="1:7" x14ac:dyDescent="0.25">
      <c r="A4083" s="141">
        <v>4082</v>
      </c>
      <c r="B4083" s="143" t="s">
        <v>3737</v>
      </c>
      <c r="C4083" s="143" t="s">
        <v>13031</v>
      </c>
      <c r="D4083" s="143" t="s">
        <v>91</v>
      </c>
      <c r="E4083" s="143" t="s">
        <v>139</v>
      </c>
      <c r="F4083" s="143" t="s">
        <v>71</v>
      </c>
      <c r="G4083" s="143" t="s">
        <v>5875</v>
      </c>
    </row>
    <row r="4084" spans="1:7" x14ac:dyDescent="0.25">
      <c r="A4084" s="141">
        <v>4083</v>
      </c>
      <c r="B4084" s="143" t="s">
        <v>9012</v>
      </c>
      <c r="C4084" s="143" t="s">
        <v>9013</v>
      </c>
      <c r="D4084" s="143" t="s">
        <v>91</v>
      </c>
      <c r="E4084" s="143" t="s">
        <v>576</v>
      </c>
      <c r="F4084" s="143" t="s">
        <v>71</v>
      </c>
      <c r="G4084" s="143" t="s">
        <v>11062</v>
      </c>
    </row>
    <row r="4085" spans="1:7" x14ac:dyDescent="0.25">
      <c r="A4085" s="141">
        <v>4084</v>
      </c>
      <c r="B4085" s="143" t="s">
        <v>3738</v>
      </c>
      <c r="C4085" s="143" t="s">
        <v>3739</v>
      </c>
      <c r="D4085" s="143" t="s">
        <v>91</v>
      </c>
      <c r="E4085" s="143" t="s">
        <v>546</v>
      </c>
      <c r="F4085" s="143" t="s">
        <v>366</v>
      </c>
      <c r="G4085" s="143" t="s">
        <v>5875</v>
      </c>
    </row>
    <row r="4086" spans="1:7" x14ac:dyDescent="0.25">
      <c r="A4086" s="141">
        <v>4085</v>
      </c>
      <c r="B4086" s="143" t="s">
        <v>11583</v>
      </c>
      <c r="C4086" s="143" t="s">
        <v>11584</v>
      </c>
      <c r="D4086" s="143" t="s">
        <v>91</v>
      </c>
      <c r="E4086" s="143" t="s">
        <v>139</v>
      </c>
      <c r="F4086" s="143" t="s">
        <v>71</v>
      </c>
      <c r="G4086" s="143" t="s">
        <v>11955</v>
      </c>
    </row>
    <row r="4087" spans="1:7" x14ac:dyDescent="0.25">
      <c r="A4087" s="141">
        <v>4086</v>
      </c>
      <c r="B4087" s="143" t="s">
        <v>9014</v>
      </c>
      <c r="C4087" s="143" t="s">
        <v>9015</v>
      </c>
      <c r="D4087" s="143" t="s">
        <v>119</v>
      </c>
      <c r="E4087" s="143" t="s">
        <v>371</v>
      </c>
      <c r="F4087" s="143" t="s">
        <v>71</v>
      </c>
      <c r="G4087" s="143" t="s">
        <v>11062</v>
      </c>
    </row>
    <row r="4088" spans="1:7" x14ac:dyDescent="0.25">
      <c r="A4088" s="141">
        <v>4087</v>
      </c>
      <c r="B4088" s="143" t="s">
        <v>11585</v>
      </c>
      <c r="C4088" s="143" t="s">
        <v>11586</v>
      </c>
      <c r="D4088" s="143" t="s">
        <v>91</v>
      </c>
      <c r="E4088" s="143" t="s">
        <v>139</v>
      </c>
      <c r="F4088" s="143" t="s">
        <v>71</v>
      </c>
      <c r="G4088" s="143" t="s">
        <v>11955</v>
      </c>
    </row>
    <row r="4089" spans="1:7" x14ac:dyDescent="0.25">
      <c r="A4089" s="141">
        <v>4088</v>
      </c>
      <c r="B4089" s="143" t="s">
        <v>3740</v>
      </c>
      <c r="C4089" s="143" t="s">
        <v>3741</v>
      </c>
      <c r="D4089" s="143" t="s">
        <v>74</v>
      </c>
      <c r="E4089" s="143" t="s">
        <v>390</v>
      </c>
      <c r="F4089" s="143" t="s">
        <v>71</v>
      </c>
      <c r="G4089" s="143" t="s">
        <v>5875</v>
      </c>
    </row>
    <row r="4090" spans="1:7" x14ac:dyDescent="0.25">
      <c r="A4090" s="141">
        <v>4089</v>
      </c>
      <c r="B4090" s="143" t="s">
        <v>9016</v>
      </c>
      <c r="C4090" s="143" t="s">
        <v>9017</v>
      </c>
      <c r="D4090" s="143" t="s">
        <v>91</v>
      </c>
      <c r="E4090" s="143" t="s">
        <v>979</v>
      </c>
      <c r="F4090" s="143" t="s">
        <v>71</v>
      </c>
      <c r="G4090" s="143" t="s">
        <v>11062</v>
      </c>
    </row>
    <row r="4091" spans="1:7" x14ac:dyDescent="0.25">
      <c r="A4091" s="141">
        <v>4090</v>
      </c>
      <c r="B4091" s="143" t="s">
        <v>11587</v>
      </c>
      <c r="C4091" s="143" t="s">
        <v>11588</v>
      </c>
      <c r="D4091" s="143" t="s">
        <v>91</v>
      </c>
      <c r="E4091" s="143" t="s">
        <v>139</v>
      </c>
      <c r="F4091" s="143" t="s">
        <v>71</v>
      </c>
      <c r="G4091" s="143" t="s">
        <v>11955</v>
      </c>
    </row>
    <row r="4092" spans="1:7" x14ac:dyDescent="0.25">
      <c r="A4092" s="141">
        <v>4091</v>
      </c>
      <c r="B4092" s="143" t="s">
        <v>3742</v>
      </c>
      <c r="C4092" s="143" t="s">
        <v>3743</v>
      </c>
      <c r="D4092" s="143" t="s">
        <v>74</v>
      </c>
      <c r="E4092" s="143" t="s">
        <v>87</v>
      </c>
      <c r="F4092" s="143" t="s">
        <v>242</v>
      </c>
      <c r="G4092" s="143" t="s">
        <v>5875</v>
      </c>
    </row>
    <row r="4093" spans="1:7" x14ac:dyDescent="0.25">
      <c r="A4093" s="141">
        <v>4092</v>
      </c>
      <c r="B4093" s="143" t="s">
        <v>11589</v>
      </c>
      <c r="C4093" s="143" t="s">
        <v>11590</v>
      </c>
      <c r="D4093" s="143" t="s">
        <v>119</v>
      </c>
      <c r="E4093" s="143" t="s">
        <v>1630</v>
      </c>
      <c r="F4093" s="143" t="s">
        <v>71</v>
      </c>
      <c r="G4093" s="143" t="s">
        <v>11955</v>
      </c>
    </row>
    <row r="4094" spans="1:7" x14ac:dyDescent="0.25">
      <c r="A4094" s="141">
        <v>4093</v>
      </c>
      <c r="B4094" s="143" t="s">
        <v>9018</v>
      </c>
      <c r="C4094" s="143" t="s">
        <v>9019</v>
      </c>
      <c r="D4094" s="143" t="s">
        <v>91</v>
      </c>
      <c r="E4094" s="143" t="s">
        <v>979</v>
      </c>
      <c r="F4094" s="143" t="s">
        <v>71</v>
      </c>
      <c r="G4094" s="143" t="s">
        <v>11062</v>
      </c>
    </row>
    <row r="4095" spans="1:7" x14ac:dyDescent="0.25">
      <c r="A4095" s="141">
        <v>4094</v>
      </c>
      <c r="B4095" s="143" t="s">
        <v>9020</v>
      </c>
      <c r="C4095" s="143" t="s">
        <v>9021</v>
      </c>
      <c r="D4095" s="143" t="s">
        <v>91</v>
      </c>
      <c r="E4095" s="143" t="s">
        <v>903</v>
      </c>
      <c r="F4095" s="143" t="s">
        <v>71</v>
      </c>
      <c r="G4095" s="143" t="s">
        <v>11062</v>
      </c>
    </row>
    <row r="4096" spans="1:7" x14ac:dyDescent="0.25">
      <c r="A4096" s="141">
        <v>4095</v>
      </c>
      <c r="B4096" s="143" t="s">
        <v>11591</v>
      </c>
      <c r="C4096" s="143" t="s">
        <v>11592</v>
      </c>
      <c r="D4096" s="143" t="s">
        <v>91</v>
      </c>
      <c r="E4096" s="143" t="s">
        <v>139</v>
      </c>
      <c r="F4096" s="143" t="s">
        <v>71</v>
      </c>
      <c r="G4096" s="143" t="s">
        <v>11955</v>
      </c>
    </row>
    <row r="4097" spans="1:7" x14ac:dyDescent="0.25">
      <c r="A4097" s="141">
        <v>4096</v>
      </c>
      <c r="B4097" s="143" t="s">
        <v>11593</v>
      </c>
      <c r="C4097" s="143" t="s">
        <v>11594</v>
      </c>
      <c r="D4097" s="143" t="s">
        <v>119</v>
      </c>
      <c r="E4097" s="143" t="s">
        <v>239</v>
      </c>
      <c r="F4097" s="143" t="s">
        <v>71</v>
      </c>
      <c r="G4097" s="143" t="s">
        <v>11955</v>
      </c>
    </row>
    <row r="4098" spans="1:7" x14ac:dyDescent="0.25">
      <c r="A4098" s="141">
        <v>4097</v>
      </c>
      <c r="B4098" s="143" t="s">
        <v>3744</v>
      </c>
      <c r="C4098" s="143" t="s">
        <v>3745</v>
      </c>
      <c r="D4098" s="143" t="s">
        <v>95</v>
      </c>
      <c r="E4098" s="143" t="s">
        <v>224</v>
      </c>
      <c r="F4098" s="143" t="s">
        <v>71</v>
      </c>
      <c r="G4098" s="143" t="s">
        <v>5875</v>
      </c>
    </row>
    <row r="4099" spans="1:7" x14ac:dyDescent="0.25">
      <c r="A4099" s="141">
        <v>4098</v>
      </c>
      <c r="B4099" s="143" t="s">
        <v>3746</v>
      </c>
      <c r="C4099" s="143" t="s">
        <v>13032</v>
      </c>
      <c r="D4099" s="143" t="s">
        <v>91</v>
      </c>
      <c r="E4099" s="143" t="s">
        <v>139</v>
      </c>
      <c r="F4099" s="143" t="s">
        <v>71</v>
      </c>
      <c r="G4099" s="143" t="s">
        <v>5875</v>
      </c>
    </row>
    <row r="4100" spans="1:7" x14ac:dyDescent="0.25">
      <c r="A4100" s="141">
        <v>4099</v>
      </c>
      <c r="B4100" s="143" t="s">
        <v>9022</v>
      </c>
      <c r="C4100" s="143" t="s">
        <v>9023</v>
      </c>
      <c r="D4100" s="143" t="s">
        <v>91</v>
      </c>
      <c r="E4100" s="143" t="s">
        <v>576</v>
      </c>
      <c r="F4100" s="143" t="s">
        <v>71</v>
      </c>
      <c r="G4100" s="143" t="s">
        <v>11062</v>
      </c>
    </row>
    <row r="4101" spans="1:7" x14ac:dyDescent="0.25">
      <c r="A4101" s="141">
        <v>4100</v>
      </c>
      <c r="B4101" s="143" t="s">
        <v>3747</v>
      </c>
      <c r="C4101" s="143" t="s">
        <v>3748</v>
      </c>
      <c r="D4101" s="143" t="s">
        <v>78</v>
      </c>
      <c r="E4101" s="143" t="s">
        <v>154</v>
      </c>
      <c r="F4101" s="143" t="s">
        <v>71</v>
      </c>
      <c r="G4101" s="143" t="s">
        <v>5875</v>
      </c>
    </row>
    <row r="4102" spans="1:7" x14ac:dyDescent="0.25">
      <c r="A4102" s="141">
        <v>4101</v>
      </c>
      <c r="B4102" s="143" t="s">
        <v>9024</v>
      </c>
      <c r="C4102" s="143" t="s">
        <v>9025</v>
      </c>
      <c r="D4102" s="143" t="s">
        <v>69</v>
      </c>
      <c r="E4102" s="143" t="s">
        <v>159</v>
      </c>
      <c r="F4102" s="143" t="s">
        <v>71</v>
      </c>
      <c r="G4102" s="143" t="s">
        <v>11062</v>
      </c>
    </row>
    <row r="4103" spans="1:7" x14ac:dyDescent="0.25">
      <c r="A4103" s="141">
        <v>4102</v>
      </c>
      <c r="B4103" s="143" t="s">
        <v>3749</v>
      </c>
      <c r="C4103" s="143" t="s">
        <v>13033</v>
      </c>
      <c r="D4103" s="143" t="s">
        <v>91</v>
      </c>
      <c r="E4103" s="143" t="s">
        <v>139</v>
      </c>
      <c r="F4103" s="143" t="s">
        <v>71</v>
      </c>
      <c r="G4103" s="143" t="s">
        <v>5875</v>
      </c>
    </row>
    <row r="4104" spans="1:7" x14ac:dyDescent="0.25">
      <c r="A4104" s="141">
        <v>4103</v>
      </c>
      <c r="B4104" s="143" t="s">
        <v>9026</v>
      </c>
      <c r="C4104" s="143" t="s">
        <v>9027</v>
      </c>
      <c r="D4104" s="143" t="s">
        <v>78</v>
      </c>
      <c r="E4104" s="143" t="s">
        <v>998</v>
      </c>
      <c r="F4104" s="143" t="s">
        <v>71</v>
      </c>
      <c r="G4104" s="143" t="s">
        <v>11062</v>
      </c>
    </row>
    <row r="4105" spans="1:7" x14ac:dyDescent="0.25">
      <c r="A4105" s="141">
        <v>4104</v>
      </c>
      <c r="B4105" s="143" t="s">
        <v>3750</v>
      </c>
      <c r="C4105" s="143" t="s">
        <v>13034</v>
      </c>
      <c r="D4105" s="143" t="s">
        <v>91</v>
      </c>
      <c r="E4105" s="143" t="s">
        <v>139</v>
      </c>
      <c r="F4105" s="143" t="s">
        <v>71</v>
      </c>
      <c r="G4105" s="143" t="s">
        <v>5875</v>
      </c>
    </row>
    <row r="4106" spans="1:7" x14ac:dyDescent="0.25">
      <c r="A4106" s="141">
        <v>4105</v>
      </c>
      <c r="B4106" s="143" t="s">
        <v>9028</v>
      </c>
      <c r="C4106" s="143" t="s">
        <v>9029</v>
      </c>
      <c r="D4106" s="143" t="s">
        <v>74</v>
      </c>
      <c r="E4106" s="143" t="s">
        <v>2665</v>
      </c>
      <c r="F4106" s="143" t="s">
        <v>71</v>
      </c>
      <c r="G4106" s="143" t="s">
        <v>11062</v>
      </c>
    </row>
    <row r="4107" spans="1:7" x14ac:dyDescent="0.25">
      <c r="A4107" s="141">
        <v>4106</v>
      </c>
      <c r="B4107" s="143" t="s">
        <v>3751</v>
      </c>
      <c r="C4107" s="143" t="s">
        <v>13035</v>
      </c>
      <c r="D4107" s="143" t="s">
        <v>91</v>
      </c>
      <c r="E4107" s="143" t="s">
        <v>139</v>
      </c>
      <c r="F4107" s="143" t="s">
        <v>71</v>
      </c>
      <c r="G4107" s="143" t="s">
        <v>5875</v>
      </c>
    </row>
    <row r="4108" spans="1:7" x14ac:dyDescent="0.25">
      <c r="A4108" s="141">
        <v>4107</v>
      </c>
      <c r="B4108" s="143" t="s">
        <v>3752</v>
      </c>
      <c r="C4108" s="143" t="s">
        <v>3753</v>
      </c>
      <c r="D4108" s="143" t="s">
        <v>69</v>
      </c>
      <c r="E4108" s="143" t="s">
        <v>159</v>
      </c>
      <c r="F4108" s="143" t="s">
        <v>71</v>
      </c>
      <c r="G4108" s="143" t="s">
        <v>5875</v>
      </c>
    </row>
    <row r="4109" spans="1:7" x14ac:dyDescent="0.25">
      <c r="A4109" s="141">
        <v>4108</v>
      </c>
      <c r="B4109" s="143" t="s">
        <v>3754</v>
      </c>
      <c r="C4109" s="143" t="s">
        <v>3755</v>
      </c>
      <c r="D4109" s="143" t="s">
        <v>95</v>
      </c>
      <c r="E4109" s="143" t="s">
        <v>158</v>
      </c>
      <c r="F4109" s="143" t="s">
        <v>71</v>
      </c>
      <c r="G4109" s="143" t="s">
        <v>5875</v>
      </c>
    </row>
    <row r="4110" spans="1:7" x14ac:dyDescent="0.25">
      <c r="A4110" s="141">
        <v>4109</v>
      </c>
      <c r="B4110" s="143" t="s">
        <v>3756</v>
      </c>
      <c r="C4110" s="143" t="s">
        <v>3757</v>
      </c>
      <c r="D4110" s="143" t="s">
        <v>91</v>
      </c>
      <c r="E4110" s="143" t="s">
        <v>116</v>
      </c>
      <c r="F4110" s="143" t="s">
        <v>71</v>
      </c>
      <c r="G4110" s="143" t="s">
        <v>5875</v>
      </c>
    </row>
    <row r="4111" spans="1:7" x14ac:dyDescent="0.25">
      <c r="A4111" s="141">
        <v>4110</v>
      </c>
      <c r="B4111" s="143" t="s">
        <v>9030</v>
      </c>
      <c r="C4111" s="143" t="s">
        <v>9031</v>
      </c>
      <c r="D4111" s="143" t="s">
        <v>78</v>
      </c>
      <c r="E4111" s="143" t="s">
        <v>909</v>
      </c>
      <c r="F4111" s="143" t="s">
        <v>142</v>
      </c>
      <c r="G4111" s="143" t="s">
        <v>11062</v>
      </c>
    </row>
    <row r="4112" spans="1:7" x14ac:dyDescent="0.25">
      <c r="A4112" s="141">
        <v>4111</v>
      </c>
      <c r="B4112" s="143" t="s">
        <v>11595</v>
      </c>
      <c r="C4112" s="143" t="s">
        <v>11596</v>
      </c>
      <c r="D4112" s="143" t="s">
        <v>91</v>
      </c>
      <c r="E4112" s="143" t="s">
        <v>139</v>
      </c>
      <c r="F4112" s="143" t="s">
        <v>71</v>
      </c>
      <c r="G4112" s="143" t="s">
        <v>11955</v>
      </c>
    </row>
    <row r="4113" spans="1:7" x14ac:dyDescent="0.25">
      <c r="A4113" s="141">
        <v>4112</v>
      </c>
      <c r="B4113" s="143" t="s">
        <v>3758</v>
      </c>
      <c r="C4113" s="143" t="s">
        <v>13036</v>
      </c>
      <c r="D4113" s="143" t="s">
        <v>91</v>
      </c>
      <c r="E4113" s="143" t="s">
        <v>139</v>
      </c>
      <c r="F4113" s="143" t="s">
        <v>71</v>
      </c>
      <c r="G4113" s="143" t="s">
        <v>5875</v>
      </c>
    </row>
    <row r="4114" spans="1:7" x14ac:dyDescent="0.25">
      <c r="A4114" s="141">
        <v>4113</v>
      </c>
      <c r="B4114" s="143" t="s">
        <v>3759</v>
      </c>
      <c r="C4114" s="143" t="s">
        <v>13037</v>
      </c>
      <c r="D4114" s="143" t="s">
        <v>91</v>
      </c>
      <c r="E4114" s="143" t="s">
        <v>139</v>
      </c>
      <c r="F4114" s="143" t="s">
        <v>71</v>
      </c>
      <c r="G4114" s="143" t="s">
        <v>5875</v>
      </c>
    </row>
    <row r="4115" spans="1:7" x14ac:dyDescent="0.25">
      <c r="A4115" s="141">
        <v>4114</v>
      </c>
      <c r="B4115" s="143" t="s">
        <v>9032</v>
      </c>
      <c r="C4115" s="143" t="s">
        <v>9033</v>
      </c>
      <c r="D4115" s="143" t="s">
        <v>91</v>
      </c>
      <c r="E4115" s="143" t="s">
        <v>308</v>
      </c>
      <c r="F4115" s="143" t="s">
        <v>71</v>
      </c>
      <c r="G4115" s="143" t="s">
        <v>11062</v>
      </c>
    </row>
    <row r="4116" spans="1:7" x14ac:dyDescent="0.25">
      <c r="A4116" s="141">
        <v>4115</v>
      </c>
      <c r="B4116" s="143" t="s">
        <v>3760</v>
      </c>
      <c r="C4116" s="143">
        <v>99</v>
      </c>
      <c r="D4116" s="143" t="s">
        <v>78</v>
      </c>
      <c r="E4116" s="143" t="s">
        <v>695</v>
      </c>
      <c r="F4116" s="143" t="s">
        <v>71</v>
      </c>
      <c r="G4116" s="143" t="s">
        <v>5875</v>
      </c>
    </row>
    <row r="4117" spans="1:7" x14ac:dyDescent="0.25">
      <c r="A4117" s="141">
        <v>4116</v>
      </c>
      <c r="B4117" s="143" t="s">
        <v>9034</v>
      </c>
      <c r="C4117" s="143" t="s">
        <v>13038</v>
      </c>
      <c r="D4117" s="143" t="s">
        <v>95</v>
      </c>
      <c r="E4117" s="143" t="s">
        <v>387</v>
      </c>
      <c r="F4117" s="143" t="s">
        <v>71</v>
      </c>
      <c r="G4117" s="143" t="s">
        <v>11062</v>
      </c>
    </row>
    <row r="4118" spans="1:7" x14ac:dyDescent="0.25">
      <c r="A4118" s="141">
        <v>4117</v>
      </c>
      <c r="B4118" s="143" t="s">
        <v>3761</v>
      </c>
      <c r="C4118" s="143" t="s">
        <v>3762</v>
      </c>
      <c r="D4118" s="143" t="s">
        <v>74</v>
      </c>
      <c r="E4118" s="143" t="s">
        <v>87</v>
      </c>
      <c r="F4118" s="143" t="s">
        <v>97</v>
      </c>
      <c r="G4118" s="143" t="s">
        <v>5875</v>
      </c>
    </row>
    <row r="4119" spans="1:7" x14ac:dyDescent="0.25">
      <c r="A4119" s="141">
        <v>4118</v>
      </c>
      <c r="B4119" s="143" t="s">
        <v>11597</v>
      </c>
      <c r="C4119" s="143" t="s">
        <v>13039</v>
      </c>
      <c r="D4119" s="143" t="s">
        <v>91</v>
      </c>
      <c r="E4119" s="143" t="s">
        <v>139</v>
      </c>
      <c r="F4119" s="143" t="s">
        <v>71</v>
      </c>
      <c r="G4119" s="143" t="s">
        <v>11955</v>
      </c>
    </row>
    <row r="4120" spans="1:7" x14ac:dyDescent="0.25">
      <c r="A4120" s="141">
        <v>4119</v>
      </c>
      <c r="B4120" s="143" t="s">
        <v>9035</v>
      </c>
      <c r="C4120" s="143" t="s">
        <v>9036</v>
      </c>
      <c r="D4120" s="143" t="s">
        <v>91</v>
      </c>
      <c r="E4120" s="143" t="s">
        <v>212</v>
      </c>
      <c r="F4120" s="143" t="s">
        <v>71</v>
      </c>
      <c r="G4120" s="143" t="s">
        <v>11062</v>
      </c>
    </row>
    <row r="4121" spans="1:7" x14ac:dyDescent="0.25">
      <c r="A4121" s="141">
        <v>4120</v>
      </c>
      <c r="B4121" s="143" t="s">
        <v>9037</v>
      </c>
      <c r="C4121" s="143" t="s">
        <v>9038</v>
      </c>
      <c r="D4121" s="143" t="s">
        <v>91</v>
      </c>
      <c r="E4121" s="143" t="s">
        <v>212</v>
      </c>
      <c r="F4121" s="143" t="s">
        <v>71</v>
      </c>
      <c r="G4121" s="143" t="s">
        <v>11062</v>
      </c>
    </row>
    <row r="4122" spans="1:7" x14ac:dyDescent="0.25">
      <c r="A4122" s="141">
        <v>4121</v>
      </c>
      <c r="B4122" s="143" t="s">
        <v>3763</v>
      </c>
      <c r="C4122" s="143" t="s">
        <v>3764</v>
      </c>
      <c r="D4122" s="143" t="s">
        <v>78</v>
      </c>
      <c r="E4122" s="143" t="s">
        <v>3098</v>
      </c>
      <c r="F4122" s="143" t="s">
        <v>142</v>
      </c>
      <c r="G4122" s="143" t="s">
        <v>5875</v>
      </c>
    </row>
    <row r="4123" spans="1:7" x14ac:dyDescent="0.25">
      <c r="A4123" s="141">
        <v>4122</v>
      </c>
      <c r="B4123" s="143" t="s">
        <v>13040</v>
      </c>
      <c r="C4123" s="143" t="s">
        <v>13041</v>
      </c>
      <c r="D4123" s="143" t="s">
        <v>188</v>
      </c>
      <c r="E4123" s="143" t="s">
        <v>202</v>
      </c>
      <c r="F4123" s="143" t="s">
        <v>71</v>
      </c>
      <c r="G4123" s="143" t="s">
        <v>5875</v>
      </c>
    </row>
    <row r="4124" spans="1:7" x14ac:dyDescent="0.25">
      <c r="A4124" s="141">
        <v>4123</v>
      </c>
      <c r="B4124" s="143" t="s">
        <v>13878</v>
      </c>
      <c r="C4124" s="143" t="s">
        <v>13879</v>
      </c>
      <c r="D4124" s="143" t="s">
        <v>69</v>
      </c>
      <c r="E4124" s="143" t="s">
        <v>3457</v>
      </c>
      <c r="F4124" s="143" t="s">
        <v>71</v>
      </c>
      <c r="G4124" s="143" t="s">
        <v>11062</v>
      </c>
    </row>
    <row r="4125" spans="1:7" x14ac:dyDescent="0.25">
      <c r="A4125" s="141">
        <v>4124</v>
      </c>
      <c r="B4125" s="143" t="s">
        <v>3765</v>
      </c>
      <c r="C4125" s="143" t="s">
        <v>3766</v>
      </c>
      <c r="D4125" s="143" t="s">
        <v>74</v>
      </c>
      <c r="E4125" s="143" t="s">
        <v>129</v>
      </c>
      <c r="F4125" s="143" t="s">
        <v>71</v>
      </c>
      <c r="G4125" s="143" t="s">
        <v>5875</v>
      </c>
    </row>
    <row r="4126" spans="1:7" x14ac:dyDescent="0.25">
      <c r="A4126" s="141">
        <v>4125</v>
      </c>
      <c r="B4126" s="143" t="s">
        <v>11598</v>
      </c>
      <c r="C4126" s="143" t="s">
        <v>11599</v>
      </c>
      <c r="D4126" s="143" t="s">
        <v>91</v>
      </c>
      <c r="E4126" s="143" t="s">
        <v>165</v>
      </c>
      <c r="F4126" s="143" t="s">
        <v>71</v>
      </c>
      <c r="G4126" s="143" t="s">
        <v>11955</v>
      </c>
    </row>
    <row r="4127" spans="1:7" x14ac:dyDescent="0.25">
      <c r="A4127" s="141">
        <v>4126</v>
      </c>
      <c r="B4127" s="143" t="s">
        <v>9039</v>
      </c>
      <c r="C4127" s="143" t="s">
        <v>9040</v>
      </c>
      <c r="D4127" s="143" t="s">
        <v>119</v>
      </c>
      <c r="E4127" s="143" t="s">
        <v>5897</v>
      </c>
      <c r="F4127" s="143" t="s">
        <v>71</v>
      </c>
      <c r="G4127" s="143" t="s">
        <v>11062</v>
      </c>
    </row>
    <row r="4128" spans="1:7" x14ac:dyDescent="0.25">
      <c r="A4128" s="141">
        <v>4127</v>
      </c>
      <c r="B4128" s="143" t="s">
        <v>11600</v>
      </c>
      <c r="C4128" s="143" t="s">
        <v>13042</v>
      </c>
      <c r="D4128" s="143" t="s">
        <v>74</v>
      </c>
      <c r="E4128" s="143" t="s">
        <v>87</v>
      </c>
      <c r="F4128" s="143" t="s">
        <v>142</v>
      </c>
      <c r="G4128" s="143" t="s">
        <v>11955</v>
      </c>
    </row>
    <row r="4129" spans="1:7" x14ac:dyDescent="0.25">
      <c r="A4129" s="141">
        <v>4128</v>
      </c>
      <c r="B4129" s="143" t="s">
        <v>9041</v>
      </c>
      <c r="C4129" s="143" t="s">
        <v>13043</v>
      </c>
      <c r="D4129" s="143" t="s">
        <v>78</v>
      </c>
      <c r="E4129" s="143" t="s">
        <v>848</v>
      </c>
      <c r="F4129" s="143" t="s">
        <v>124</v>
      </c>
      <c r="G4129" s="143" t="s">
        <v>11062</v>
      </c>
    </row>
    <row r="4130" spans="1:7" x14ac:dyDescent="0.25">
      <c r="A4130" s="141">
        <v>4129</v>
      </c>
      <c r="B4130" s="143" t="s">
        <v>9042</v>
      </c>
      <c r="C4130" s="143" t="s">
        <v>9043</v>
      </c>
      <c r="D4130" s="143" t="s">
        <v>69</v>
      </c>
      <c r="E4130" s="143" t="s">
        <v>3657</v>
      </c>
      <c r="F4130" s="143" t="s">
        <v>71</v>
      </c>
      <c r="G4130" s="143" t="s">
        <v>11062</v>
      </c>
    </row>
    <row r="4131" spans="1:7" x14ac:dyDescent="0.25">
      <c r="A4131" s="141">
        <v>4130</v>
      </c>
      <c r="B4131" s="143" t="s">
        <v>3767</v>
      </c>
      <c r="C4131" s="143" t="s">
        <v>3768</v>
      </c>
      <c r="D4131" s="143" t="s">
        <v>74</v>
      </c>
      <c r="E4131" s="143" t="s">
        <v>551</v>
      </c>
      <c r="F4131" s="143" t="s">
        <v>71</v>
      </c>
      <c r="G4131" s="143" t="s">
        <v>5875</v>
      </c>
    </row>
    <row r="4132" spans="1:7" x14ac:dyDescent="0.25">
      <c r="A4132" s="141">
        <v>4131</v>
      </c>
      <c r="B4132" s="143" t="s">
        <v>13044</v>
      </c>
      <c r="C4132" s="143" t="s">
        <v>13045</v>
      </c>
      <c r="D4132" s="143" t="s">
        <v>78</v>
      </c>
      <c r="E4132" s="143" t="s">
        <v>312</v>
      </c>
      <c r="F4132" s="143" t="s">
        <v>366</v>
      </c>
      <c r="G4132" s="143" t="s">
        <v>11062</v>
      </c>
    </row>
    <row r="4133" spans="1:7" x14ac:dyDescent="0.25">
      <c r="A4133" s="141">
        <v>4132</v>
      </c>
      <c r="B4133" s="143" t="s">
        <v>13046</v>
      </c>
      <c r="C4133" s="143" t="s">
        <v>13047</v>
      </c>
      <c r="D4133" s="143" t="s">
        <v>69</v>
      </c>
      <c r="E4133" s="143" t="s">
        <v>402</v>
      </c>
      <c r="F4133" s="143" t="s">
        <v>71</v>
      </c>
      <c r="G4133" s="143" t="s">
        <v>11955</v>
      </c>
    </row>
    <row r="4134" spans="1:7" x14ac:dyDescent="0.25">
      <c r="A4134" s="141">
        <v>4133</v>
      </c>
      <c r="B4134" s="143" t="s">
        <v>9044</v>
      </c>
      <c r="C4134" s="143" t="s">
        <v>9045</v>
      </c>
      <c r="D4134" s="143" t="s">
        <v>69</v>
      </c>
      <c r="E4134" s="143" t="s">
        <v>70</v>
      </c>
      <c r="F4134" s="143" t="s">
        <v>71</v>
      </c>
      <c r="G4134" s="143" t="s">
        <v>11062</v>
      </c>
    </row>
    <row r="4135" spans="1:7" x14ac:dyDescent="0.25">
      <c r="A4135" s="141">
        <v>4134</v>
      </c>
      <c r="B4135" s="143" t="s">
        <v>9046</v>
      </c>
      <c r="C4135" s="143" t="s">
        <v>9047</v>
      </c>
      <c r="D4135" s="143" t="s">
        <v>91</v>
      </c>
      <c r="E4135" s="143" t="s">
        <v>136</v>
      </c>
      <c r="F4135" s="143" t="s">
        <v>71</v>
      </c>
      <c r="G4135" s="143" t="s">
        <v>11062</v>
      </c>
    </row>
    <row r="4136" spans="1:7" x14ac:dyDescent="0.25">
      <c r="A4136" s="141">
        <v>4135</v>
      </c>
      <c r="B4136" s="143" t="s">
        <v>9048</v>
      </c>
      <c r="C4136" s="143" t="s">
        <v>9049</v>
      </c>
      <c r="D4136" s="143" t="s">
        <v>91</v>
      </c>
      <c r="E4136" s="143" t="s">
        <v>308</v>
      </c>
      <c r="F4136" s="143" t="s">
        <v>71</v>
      </c>
      <c r="G4136" s="143" t="s">
        <v>11062</v>
      </c>
    </row>
    <row r="4137" spans="1:7" x14ac:dyDescent="0.25">
      <c r="A4137" s="141">
        <v>4136</v>
      </c>
      <c r="B4137" s="143" t="s">
        <v>9050</v>
      </c>
      <c r="C4137" s="143" t="s">
        <v>9051</v>
      </c>
      <c r="D4137" s="143" t="s">
        <v>69</v>
      </c>
      <c r="E4137" s="143" t="s">
        <v>321</v>
      </c>
      <c r="F4137" s="143" t="s">
        <v>71</v>
      </c>
      <c r="G4137" s="143" t="s">
        <v>11062</v>
      </c>
    </row>
    <row r="4138" spans="1:7" x14ac:dyDescent="0.25">
      <c r="A4138" s="141">
        <v>4137</v>
      </c>
      <c r="B4138" s="143" t="s">
        <v>9052</v>
      </c>
      <c r="C4138" s="143" t="s">
        <v>9053</v>
      </c>
      <c r="D4138" s="143" t="s">
        <v>91</v>
      </c>
      <c r="E4138" s="143" t="s">
        <v>979</v>
      </c>
      <c r="F4138" s="143" t="s">
        <v>71</v>
      </c>
      <c r="G4138" s="143" t="s">
        <v>11062</v>
      </c>
    </row>
    <row r="4139" spans="1:7" x14ac:dyDescent="0.25">
      <c r="A4139" s="141">
        <v>4138</v>
      </c>
      <c r="B4139" s="143" t="s">
        <v>11601</v>
      </c>
      <c r="C4139" s="143" t="s">
        <v>11602</v>
      </c>
      <c r="D4139" s="143" t="s">
        <v>91</v>
      </c>
      <c r="E4139" s="143" t="s">
        <v>139</v>
      </c>
      <c r="F4139" s="143" t="s">
        <v>71</v>
      </c>
      <c r="G4139" s="143" t="s">
        <v>11955</v>
      </c>
    </row>
    <row r="4140" spans="1:7" x14ac:dyDescent="0.25">
      <c r="A4140" s="141">
        <v>4139</v>
      </c>
      <c r="B4140" s="143" t="s">
        <v>13880</v>
      </c>
      <c r="C4140" s="143" t="s">
        <v>13881</v>
      </c>
      <c r="D4140" s="143" t="s">
        <v>95</v>
      </c>
      <c r="E4140" s="143" t="s">
        <v>540</v>
      </c>
      <c r="F4140" s="143" t="s">
        <v>142</v>
      </c>
      <c r="G4140" s="143" t="s">
        <v>11062</v>
      </c>
    </row>
    <row r="4141" spans="1:7" x14ac:dyDescent="0.25">
      <c r="A4141" s="141">
        <v>4140</v>
      </c>
      <c r="B4141" s="143" t="s">
        <v>3769</v>
      </c>
      <c r="C4141" s="143" t="s">
        <v>3770</v>
      </c>
      <c r="D4141" s="143" t="s">
        <v>188</v>
      </c>
      <c r="E4141" s="143" t="s">
        <v>234</v>
      </c>
      <c r="F4141" s="143" t="s">
        <v>71</v>
      </c>
      <c r="G4141" s="143" t="s">
        <v>5875</v>
      </c>
    </row>
    <row r="4142" spans="1:7" x14ac:dyDescent="0.25">
      <c r="A4142" s="141">
        <v>4141</v>
      </c>
      <c r="B4142" s="143" t="s">
        <v>3771</v>
      </c>
      <c r="C4142" s="143" t="s">
        <v>3772</v>
      </c>
      <c r="D4142" s="143" t="s">
        <v>91</v>
      </c>
      <c r="E4142" s="143" t="s">
        <v>227</v>
      </c>
      <c r="F4142" s="143" t="s">
        <v>71</v>
      </c>
      <c r="G4142" s="143" t="s">
        <v>5875</v>
      </c>
    </row>
    <row r="4143" spans="1:7" x14ac:dyDescent="0.25">
      <c r="A4143" s="141">
        <v>4142</v>
      </c>
      <c r="B4143" s="143" t="s">
        <v>9054</v>
      </c>
      <c r="C4143" s="143" t="s">
        <v>9055</v>
      </c>
      <c r="D4143" s="143" t="s">
        <v>78</v>
      </c>
      <c r="E4143" s="143" t="s">
        <v>569</v>
      </c>
      <c r="F4143" s="143" t="s">
        <v>71</v>
      </c>
      <c r="G4143" s="143" t="s">
        <v>11062</v>
      </c>
    </row>
    <row r="4144" spans="1:7" x14ac:dyDescent="0.25">
      <c r="A4144" s="141">
        <v>4143</v>
      </c>
      <c r="B4144" s="143" t="s">
        <v>11603</v>
      </c>
      <c r="C4144" s="143" t="s">
        <v>11604</v>
      </c>
      <c r="D4144" s="143" t="s">
        <v>91</v>
      </c>
      <c r="E4144" s="143" t="s">
        <v>139</v>
      </c>
      <c r="F4144" s="143" t="s">
        <v>71</v>
      </c>
      <c r="G4144" s="143" t="s">
        <v>11955</v>
      </c>
    </row>
    <row r="4145" spans="1:7" x14ac:dyDescent="0.25">
      <c r="A4145" s="141">
        <v>4144</v>
      </c>
      <c r="B4145" s="143" t="s">
        <v>3773</v>
      </c>
      <c r="C4145" s="143" t="s">
        <v>3774</v>
      </c>
      <c r="D4145" s="143" t="s">
        <v>91</v>
      </c>
      <c r="E4145" s="143" t="s">
        <v>181</v>
      </c>
      <c r="F4145" s="143" t="s">
        <v>71</v>
      </c>
      <c r="G4145" s="143" t="s">
        <v>5875</v>
      </c>
    </row>
    <row r="4146" spans="1:7" x14ac:dyDescent="0.25">
      <c r="A4146" s="141">
        <v>4145</v>
      </c>
      <c r="B4146" s="143" t="s">
        <v>3775</v>
      </c>
      <c r="C4146" s="143" t="s">
        <v>3776</v>
      </c>
      <c r="D4146" s="143" t="s">
        <v>91</v>
      </c>
      <c r="E4146" s="143" t="s">
        <v>291</v>
      </c>
      <c r="F4146" s="143" t="s">
        <v>71</v>
      </c>
      <c r="G4146" s="143" t="s">
        <v>5875</v>
      </c>
    </row>
    <row r="4147" spans="1:7" x14ac:dyDescent="0.25">
      <c r="A4147" s="141">
        <v>4146</v>
      </c>
      <c r="B4147" s="143" t="s">
        <v>9056</v>
      </c>
      <c r="C4147" s="143" t="s">
        <v>9057</v>
      </c>
      <c r="D4147" s="143" t="s">
        <v>91</v>
      </c>
      <c r="E4147" s="143" t="s">
        <v>979</v>
      </c>
      <c r="F4147" s="143" t="s">
        <v>71</v>
      </c>
      <c r="G4147" s="143" t="s">
        <v>11062</v>
      </c>
    </row>
    <row r="4148" spans="1:7" x14ac:dyDescent="0.25">
      <c r="A4148" s="141">
        <v>4147</v>
      </c>
      <c r="B4148" s="143" t="s">
        <v>3777</v>
      </c>
      <c r="C4148" s="143" t="s">
        <v>3778</v>
      </c>
      <c r="D4148" s="143" t="s">
        <v>74</v>
      </c>
      <c r="E4148" s="143" t="s">
        <v>390</v>
      </c>
      <c r="F4148" s="143" t="s">
        <v>71</v>
      </c>
      <c r="G4148" s="143" t="s">
        <v>5875</v>
      </c>
    </row>
    <row r="4149" spans="1:7" x14ac:dyDescent="0.25">
      <c r="A4149" s="141">
        <v>4148</v>
      </c>
      <c r="B4149" s="143" t="s">
        <v>11605</v>
      </c>
      <c r="C4149" s="143" t="s">
        <v>11606</v>
      </c>
      <c r="D4149" s="143" t="s">
        <v>91</v>
      </c>
      <c r="E4149" s="143" t="s">
        <v>139</v>
      </c>
      <c r="F4149" s="143" t="s">
        <v>71</v>
      </c>
      <c r="G4149" s="143" t="s">
        <v>11955</v>
      </c>
    </row>
    <row r="4150" spans="1:7" x14ac:dyDescent="0.25">
      <c r="A4150" s="141">
        <v>4149</v>
      </c>
      <c r="B4150" s="143" t="s">
        <v>11607</v>
      </c>
      <c r="C4150" s="143" t="s">
        <v>11608</v>
      </c>
      <c r="D4150" s="143" t="s">
        <v>74</v>
      </c>
      <c r="E4150" s="143" t="s">
        <v>129</v>
      </c>
      <c r="F4150" s="143" t="s">
        <v>88</v>
      </c>
      <c r="G4150" s="143" t="s">
        <v>11955</v>
      </c>
    </row>
    <row r="4151" spans="1:7" x14ac:dyDescent="0.25">
      <c r="A4151" s="141">
        <v>4150</v>
      </c>
      <c r="B4151" s="143" t="s">
        <v>9058</v>
      </c>
      <c r="C4151" s="143" t="s">
        <v>9059</v>
      </c>
      <c r="D4151" s="143" t="s">
        <v>74</v>
      </c>
      <c r="E4151" s="143" t="s">
        <v>87</v>
      </c>
      <c r="F4151" s="143" t="s">
        <v>71</v>
      </c>
      <c r="G4151" s="143" t="s">
        <v>11062</v>
      </c>
    </row>
    <row r="4152" spans="1:7" x14ac:dyDescent="0.25">
      <c r="A4152" s="141">
        <v>4151</v>
      </c>
      <c r="B4152" s="143" t="s">
        <v>11609</v>
      </c>
      <c r="C4152" s="143" t="s">
        <v>11610</v>
      </c>
      <c r="D4152" s="143" t="s">
        <v>91</v>
      </c>
      <c r="E4152" s="143" t="s">
        <v>139</v>
      </c>
      <c r="F4152" s="143" t="s">
        <v>71</v>
      </c>
      <c r="G4152" s="143" t="s">
        <v>11955</v>
      </c>
    </row>
    <row r="4153" spans="1:7" x14ac:dyDescent="0.25">
      <c r="A4153" s="141">
        <v>4152</v>
      </c>
      <c r="B4153" s="143" t="s">
        <v>9060</v>
      </c>
      <c r="C4153" s="143" t="s">
        <v>9061</v>
      </c>
      <c r="D4153" s="143" t="s">
        <v>74</v>
      </c>
      <c r="E4153" s="143" t="s">
        <v>551</v>
      </c>
      <c r="F4153" s="143" t="s">
        <v>71</v>
      </c>
      <c r="G4153" s="143" t="s">
        <v>11062</v>
      </c>
    </row>
    <row r="4154" spans="1:7" x14ac:dyDescent="0.25">
      <c r="A4154" s="141">
        <v>4153</v>
      </c>
      <c r="B4154" s="143" t="s">
        <v>11611</v>
      </c>
      <c r="C4154" s="143" t="s">
        <v>11612</v>
      </c>
      <c r="D4154" s="143" t="s">
        <v>74</v>
      </c>
      <c r="E4154" s="143" t="s">
        <v>2665</v>
      </c>
      <c r="F4154" s="143" t="s">
        <v>88</v>
      </c>
      <c r="G4154" s="143" t="s">
        <v>11955</v>
      </c>
    </row>
    <row r="4155" spans="1:7" x14ac:dyDescent="0.25">
      <c r="A4155" s="141">
        <v>4154</v>
      </c>
      <c r="B4155" s="143" t="s">
        <v>3779</v>
      </c>
      <c r="C4155" s="143" t="s">
        <v>3780</v>
      </c>
      <c r="D4155" s="143" t="s">
        <v>188</v>
      </c>
      <c r="E4155" s="143" t="s">
        <v>234</v>
      </c>
      <c r="F4155" s="143" t="s">
        <v>533</v>
      </c>
      <c r="G4155" s="143" t="s">
        <v>5875</v>
      </c>
    </row>
    <row r="4156" spans="1:7" x14ac:dyDescent="0.25">
      <c r="A4156" s="141">
        <v>4155</v>
      </c>
      <c r="B4156" s="143" t="s">
        <v>11613</v>
      </c>
      <c r="C4156" s="143" t="s">
        <v>11614</v>
      </c>
      <c r="D4156" s="143" t="s">
        <v>91</v>
      </c>
      <c r="E4156" s="143" t="s">
        <v>139</v>
      </c>
      <c r="F4156" s="143" t="s">
        <v>71</v>
      </c>
      <c r="G4156" s="143" t="s">
        <v>11955</v>
      </c>
    </row>
    <row r="4157" spans="1:7" x14ac:dyDescent="0.25">
      <c r="A4157" s="141">
        <v>4156</v>
      </c>
      <c r="B4157" s="143" t="s">
        <v>9062</v>
      </c>
      <c r="C4157" s="143" t="s">
        <v>9063</v>
      </c>
      <c r="D4157" s="143" t="s">
        <v>74</v>
      </c>
      <c r="E4157" s="143" t="s">
        <v>405</v>
      </c>
      <c r="F4157" s="143" t="s">
        <v>71</v>
      </c>
      <c r="G4157" s="143" t="s">
        <v>5875</v>
      </c>
    </row>
    <row r="4158" spans="1:7" x14ac:dyDescent="0.25">
      <c r="A4158" s="141">
        <v>4157</v>
      </c>
      <c r="B4158" s="143" t="s">
        <v>11615</v>
      </c>
      <c r="C4158" s="143" t="s">
        <v>11616</v>
      </c>
      <c r="D4158" s="143" t="s">
        <v>91</v>
      </c>
      <c r="E4158" s="143" t="s">
        <v>139</v>
      </c>
      <c r="F4158" s="143" t="s">
        <v>71</v>
      </c>
      <c r="G4158" s="143" t="s">
        <v>11955</v>
      </c>
    </row>
    <row r="4159" spans="1:7" x14ac:dyDescent="0.25">
      <c r="A4159" s="141">
        <v>4158</v>
      </c>
      <c r="B4159" s="143" t="s">
        <v>9064</v>
      </c>
      <c r="C4159" s="143" t="s">
        <v>9065</v>
      </c>
      <c r="D4159" s="143" t="s">
        <v>91</v>
      </c>
      <c r="E4159" s="143" t="s">
        <v>308</v>
      </c>
      <c r="F4159" s="143" t="s">
        <v>71</v>
      </c>
      <c r="G4159" s="143" t="s">
        <v>11062</v>
      </c>
    </row>
    <row r="4160" spans="1:7" x14ac:dyDescent="0.25">
      <c r="A4160" s="141">
        <v>4159</v>
      </c>
      <c r="B4160" s="143" t="s">
        <v>3781</v>
      </c>
      <c r="C4160" s="143" t="s">
        <v>3782</v>
      </c>
      <c r="D4160" s="143" t="s">
        <v>74</v>
      </c>
      <c r="E4160" s="143" t="s">
        <v>331</v>
      </c>
      <c r="F4160" s="143" t="s">
        <v>71</v>
      </c>
      <c r="G4160" s="143" t="s">
        <v>5875</v>
      </c>
    </row>
    <row r="4161" spans="1:7" x14ac:dyDescent="0.25">
      <c r="A4161" s="141">
        <v>4160</v>
      </c>
      <c r="B4161" s="143" t="s">
        <v>9066</v>
      </c>
      <c r="C4161" s="143" t="s">
        <v>9067</v>
      </c>
      <c r="D4161" s="143" t="s">
        <v>119</v>
      </c>
      <c r="E4161" s="143" t="s">
        <v>239</v>
      </c>
      <c r="F4161" s="143" t="s">
        <v>71</v>
      </c>
      <c r="G4161" s="143" t="s">
        <v>11062</v>
      </c>
    </row>
    <row r="4162" spans="1:7" x14ac:dyDescent="0.25">
      <c r="A4162" s="141">
        <v>4161</v>
      </c>
      <c r="B4162" s="143" t="s">
        <v>3783</v>
      </c>
      <c r="C4162" s="143" t="s">
        <v>3784</v>
      </c>
      <c r="D4162" s="143" t="s">
        <v>91</v>
      </c>
      <c r="E4162" s="143" t="s">
        <v>308</v>
      </c>
      <c r="F4162" s="143" t="s">
        <v>71</v>
      </c>
      <c r="G4162" s="143" t="s">
        <v>5875</v>
      </c>
    </row>
    <row r="4163" spans="1:7" x14ac:dyDescent="0.25">
      <c r="A4163" s="141">
        <v>4162</v>
      </c>
      <c r="B4163" s="143" t="s">
        <v>11617</v>
      </c>
      <c r="C4163" s="143" t="s">
        <v>13048</v>
      </c>
      <c r="D4163" s="143" t="s">
        <v>91</v>
      </c>
      <c r="E4163" s="143" t="s">
        <v>139</v>
      </c>
      <c r="F4163" s="143" t="s">
        <v>71</v>
      </c>
      <c r="G4163" s="143" t="s">
        <v>11955</v>
      </c>
    </row>
    <row r="4164" spans="1:7" x14ac:dyDescent="0.25">
      <c r="A4164" s="141">
        <v>4163</v>
      </c>
      <c r="B4164" s="143" t="s">
        <v>3785</v>
      </c>
      <c r="C4164" s="143" t="s">
        <v>13049</v>
      </c>
      <c r="D4164" s="143" t="s">
        <v>91</v>
      </c>
      <c r="E4164" s="143" t="s">
        <v>227</v>
      </c>
      <c r="F4164" s="143" t="s">
        <v>71</v>
      </c>
      <c r="G4164" s="143" t="s">
        <v>5875</v>
      </c>
    </row>
    <row r="4165" spans="1:7" x14ac:dyDescent="0.25">
      <c r="A4165" s="141">
        <v>4164</v>
      </c>
      <c r="B4165" s="143" t="s">
        <v>11618</v>
      </c>
      <c r="C4165" s="143" t="s">
        <v>11619</v>
      </c>
      <c r="D4165" s="143" t="s">
        <v>119</v>
      </c>
      <c r="E4165" s="143" t="s">
        <v>307</v>
      </c>
      <c r="F4165" s="143" t="s">
        <v>71</v>
      </c>
      <c r="G4165" s="143" t="s">
        <v>11955</v>
      </c>
    </row>
    <row r="4166" spans="1:7" x14ac:dyDescent="0.25">
      <c r="A4166" s="141">
        <v>4165</v>
      </c>
      <c r="B4166" s="143" t="s">
        <v>3786</v>
      </c>
      <c r="C4166" s="143" t="s">
        <v>3787</v>
      </c>
      <c r="D4166" s="143" t="s">
        <v>91</v>
      </c>
      <c r="E4166" s="143" t="s">
        <v>1250</v>
      </c>
      <c r="F4166" s="143" t="s">
        <v>71</v>
      </c>
      <c r="G4166" s="143" t="s">
        <v>5875</v>
      </c>
    </row>
    <row r="4167" spans="1:7" x14ac:dyDescent="0.25">
      <c r="A4167" s="141">
        <v>4166</v>
      </c>
      <c r="B4167" s="143" t="s">
        <v>3788</v>
      </c>
      <c r="C4167" s="143" t="s">
        <v>3789</v>
      </c>
      <c r="D4167" s="143" t="s">
        <v>91</v>
      </c>
      <c r="E4167" s="143" t="s">
        <v>1250</v>
      </c>
      <c r="F4167" s="143" t="s">
        <v>71</v>
      </c>
      <c r="G4167" s="143" t="s">
        <v>5875</v>
      </c>
    </row>
    <row r="4168" spans="1:7" x14ac:dyDescent="0.25">
      <c r="A4168" s="141">
        <v>4167</v>
      </c>
      <c r="B4168" s="143" t="s">
        <v>11620</v>
      </c>
      <c r="C4168" s="143" t="s">
        <v>11621</v>
      </c>
      <c r="D4168" s="143" t="s">
        <v>91</v>
      </c>
      <c r="E4168" s="143" t="s">
        <v>308</v>
      </c>
      <c r="F4168" s="143" t="s">
        <v>3113</v>
      </c>
      <c r="G4168" s="143" t="s">
        <v>11955</v>
      </c>
    </row>
    <row r="4169" spans="1:7" x14ac:dyDescent="0.25">
      <c r="A4169" s="141">
        <v>4168</v>
      </c>
      <c r="B4169" s="143" t="s">
        <v>3790</v>
      </c>
      <c r="C4169" s="143" t="s">
        <v>3791</v>
      </c>
      <c r="D4169" s="143" t="s">
        <v>91</v>
      </c>
      <c r="E4169" s="143" t="s">
        <v>139</v>
      </c>
      <c r="F4169" s="143" t="s">
        <v>71</v>
      </c>
      <c r="G4169" s="143" t="s">
        <v>11955</v>
      </c>
    </row>
    <row r="4170" spans="1:7" x14ac:dyDescent="0.25">
      <c r="A4170" s="141">
        <v>4169</v>
      </c>
      <c r="B4170" s="143" t="s">
        <v>9068</v>
      </c>
      <c r="C4170" s="143" t="s">
        <v>9069</v>
      </c>
      <c r="D4170" s="143" t="s">
        <v>91</v>
      </c>
      <c r="E4170" s="143" t="s">
        <v>212</v>
      </c>
      <c r="F4170" s="143" t="s">
        <v>71</v>
      </c>
      <c r="G4170" s="143" t="s">
        <v>11062</v>
      </c>
    </row>
    <row r="4171" spans="1:7" x14ac:dyDescent="0.25">
      <c r="A4171" s="141">
        <v>4170</v>
      </c>
      <c r="B4171" s="143" t="s">
        <v>9070</v>
      </c>
      <c r="C4171" s="143" t="s">
        <v>9071</v>
      </c>
      <c r="D4171" s="143" t="s">
        <v>119</v>
      </c>
      <c r="E4171" s="143" t="s">
        <v>1630</v>
      </c>
      <c r="F4171" s="143" t="s">
        <v>71</v>
      </c>
      <c r="G4171" s="143" t="s">
        <v>11062</v>
      </c>
    </row>
    <row r="4172" spans="1:7" x14ac:dyDescent="0.25">
      <c r="A4172" s="141">
        <v>4171</v>
      </c>
      <c r="B4172" s="143" t="s">
        <v>3792</v>
      </c>
      <c r="C4172" s="143" t="s">
        <v>3793</v>
      </c>
      <c r="D4172" s="143" t="s">
        <v>188</v>
      </c>
      <c r="E4172" s="143" t="s">
        <v>189</v>
      </c>
      <c r="F4172" s="143" t="s">
        <v>71</v>
      </c>
      <c r="G4172" s="143" t="s">
        <v>5875</v>
      </c>
    </row>
    <row r="4173" spans="1:7" x14ac:dyDescent="0.25">
      <c r="A4173" s="141">
        <v>4172</v>
      </c>
      <c r="B4173" s="143" t="s">
        <v>3794</v>
      </c>
      <c r="C4173" s="143" t="s">
        <v>13050</v>
      </c>
      <c r="D4173" s="143" t="s">
        <v>91</v>
      </c>
      <c r="E4173" s="143" t="s">
        <v>181</v>
      </c>
      <c r="F4173" s="143" t="s">
        <v>71</v>
      </c>
      <c r="G4173" s="143" t="s">
        <v>5875</v>
      </c>
    </row>
    <row r="4174" spans="1:7" x14ac:dyDescent="0.25">
      <c r="A4174" s="141">
        <v>4173</v>
      </c>
      <c r="B4174" s="143" t="s">
        <v>9072</v>
      </c>
      <c r="C4174" s="143" t="s">
        <v>9073</v>
      </c>
      <c r="D4174" s="143" t="s">
        <v>69</v>
      </c>
      <c r="E4174" s="143" t="s">
        <v>477</v>
      </c>
      <c r="F4174" s="143" t="s">
        <v>841</v>
      </c>
      <c r="G4174" s="143" t="s">
        <v>11062</v>
      </c>
    </row>
    <row r="4175" spans="1:7" x14ac:dyDescent="0.25">
      <c r="A4175" s="141">
        <v>4174</v>
      </c>
      <c r="B4175" s="143" t="s">
        <v>9074</v>
      </c>
      <c r="C4175" s="143" t="s">
        <v>9075</v>
      </c>
      <c r="D4175" s="143" t="s">
        <v>91</v>
      </c>
      <c r="E4175" s="143" t="s">
        <v>136</v>
      </c>
      <c r="F4175" s="143" t="s">
        <v>71</v>
      </c>
      <c r="G4175" s="143" t="s">
        <v>11062</v>
      </c>
    </row>
    <row r="4176" spans="1:7" x14ac:dyDescent="0.25">
      <c r="A4176" s="141">
        <v>4175</v>
      </c>
      <c r="B4176" s="143" t="s">
        <v>3795</v>
      </c>
      <c r="C4176" s="143" t="s">
        <v>13051</v>
      </c>
      <c r="D4176" s="143" t="s">
        <v>91</v>
      </c>
      <c r="E4176" s="143" t="s">
        <v>139</v>
      </c>
      <c r="F4176" s="143" t="s">
        <v>71</v>
      </c>
      <c r="G4176" s="143" t="s">
        <v>5875</v>
      </c>
    </row>
    <row r="4177" spans="1:7" x14ac:dyDescent="0.25">
      <c r="A4177" s="141">
        <v>4176</v>
      </c>
      <c r="B4177" s="143" t="s">
        <v>9076</v>
      </c>
      <c r="C4177" s="143" t="s">
        <v>9077</v>
      </c>
      <c r="D4177" s="143" t="s">
        <v>69</v>
      </c>
      <c r="E4177" s="143" t="s">
        <v>352</v>
      </c>
      <c r="F4177" s="143" t="s">
        <v>71</v>
      </c>
      <c r="G4177" s="143" t="s">
        <v>11062</v>
      </c>
    </row>
    <row r="4178" spans="1:7" x14ac:dyDescent="0.25">
      <c r="A4178" s="141">
        <v>4177</v>
      </c>
      <c r="B4178" s="143" t="s">
        <v>11622</v>
      </c>
      <c r="C4178" s="143" t="s">
        <v>11623</v>
      </c>
      <c r="D4178" s="143" t="s">
        <v>91</v>
      </c>
      <c r="E4178" s="143" t="s">
        <v>139</v>
      </c>
      <c r="F4178" s="143" t="s">
        <v>71</v>
      </c>
      <c r="G4178" s="143" t="s">
        <v>11955</v>
      </c>
    </row>
    <row r="4179" spans="1:7" x14ac:dyDescent="0.25">
      <c r="A4179" s="141">
        <v>4178</v>
      </c>
      <c r="B4179" s="143" t="s">
        <v>9078</v>
      </c>
      <c r="C4179" s="143" t="s">
        <v>9079</v>
      </c>
      <c r="D4179" s="143" t="s">
        <v>78</v>
      </c>
      <c r="E4179" s="143" t="s">
        <v>470</v>
      </c>
      <c r="F4179" s="143" t="s">
        <v>71</v>
      </c>
      <c r="G4179" s="143" t="s">
        <v>11062</v>
      </c>
    </row>
    <row r="4180" spans="1:7" x14ac:dyDescent="0.25">
      <c r="A4180" s="141">
        <v>4179</v>
      </c>
      <c r="B4180" s="143" t="s">
        <v>3796</v>
      </c>
      <c r="C4180" s="143" t="s">
        <v>3797</v>
      </c>
      <c r="D4180" s="143" t="s">
        <v>91</v>
      </c>
      <c r="E4180" s="143" t="s">
        <v>139</v>
      </c>
      <c r="F4180" s="143" t="s">
        <v>71</v>
      </c>
      <c r="G4180" s="143" t="s">
        <v>5875</v>
      </c>
    </row>
    <row r="4181" spans="1:7" x14ac:dyDescent="0.25">
      <c r="A4181" s="141">
        <v>4180</v>
      </c>
      <c r="B4181" s="143" t="s">
        <v>9080</v>
      </c>
      <c r="C4181" s="143" t="s">
        <v>9081</v>
      </c>
      <c r="D4181" s="143" t="s">
        <v>69</v>
      </c>
      <c r="E4181" s="143" t="s">
        <v>1303</v>
      </c>
      <c r="F4181" s="143" t="s">
        <v>142</v>
      </c>
      <c r="G4181" s="143" t="s">
        <v>11062</v>
      </c>
    </row>
    <row r="4182" spans="1:7" x14ac:dyDescent="0.25">
      <c r="A4182" s="141">
        <v>4181</v>
      </c>
      <c r="B4182" s="143" t="s">
        <v>3798</v>
      </c>
      <c r="C4182" s="143" t="s">
        <v>13052</v>
      </c>
      <c r="D4182" s="143" t="s">
        <v>91</v>
      </c>
      <c r="E4182" s="143" t="s">
        <v>139</v>
      </c>
      <c r="F4182" s="143" t="s">
        <v>71</v>
      </c>
      <c r="G4182" s="143" t="s">
        <v>5875</v>
      </c>
    </row>
    <row r="4183" spans="1:7" x14ac:dyDescent="0.25">
      <c r="A4183" s="141">
        <v>4182</v>
      </c>
      <c r="B4183" s="143" t="s">
        <v>11624</v>
      </c>
      <c r="C4183" s="143" t="s">
        <v>11625</v>
      </c>
      <c r="D4183" s="143" t="s">
        <v>103</v>
      </c>
      <c r="E4183" s="143" t="s">
        <v>2486</v>
      </c>
      <c r="F4183" s="143" t="s">
        <v>142</v>
      </c>
      <c r="G4183" s="143" t="s">
        <v>11955</v>
      </c>
    </row>
    <row r="4184" spans="1:7" x14ac:dyDescent="0.25">
      <c r="A4184" s="141">
        <v>4183</v>
      </c>
      <c r="B4184" s="143" t="s">
        <v>3799</v>
      </c>
      <c r="C4184" s="143" t="s">
        <v>3800</v>
      </c>
      <c r="D4184" s="143" t="s">
        <v>95</v>
      </c>
      <c r="E4184" s="143" t="s">
        <v>96</v>
      </c>
      <c r="F4184" s="143" t="s">
        <v>457</v>
      </c>
      <c r="G4184" s="143" t="s">
        <v>5875</v>
      </c>
    </row>
    <row r="4185" spans="1:7" x14ac:dyDescent="0.25">
      <c r="A4185" s="141">
        <v>4184</v>
      </c>
      <c r="B4185" s="143" t="s">
        <v>3801</v>
      </c>
      <c r="C4185" s="143" t="s">
        <v>3802</v>
      </c>
      <c r="D4185" s="143" t="s">
        <v>188</v>
      </c>
      <c r="E4185" s="143" t="s">
        <v>234</v>
      </c>
      <c r="F4185" s="143" t="s">
        <v>71</v>
      </c>
      <c r="G4185" s="143" t="s">
        <v>5875</v>
      </c>
    </row>
    <row r="4186" spans="1:7" x14ac:dyDescent="0.25">
      <c r="A4186" s="141">
        <v>4185</v>
      </c>
      <c r="B4186" s="143" t="s">
        <v>13053</v>
      </c>
      <c r="C4186" s="143" t="s">
        <v>13054</v>
      </c>
      <c r="D4186" s="143" t="s">
        <v>188</v>
      </c>
      <c r="E4186" s="143" t="s">
        <v>234</v>
      </c>
      <c r="F4186" s="143" t="s">
        <v>71</v>
      </c>
      <c r="G4186" s="143" t="s">
        <v>5875</v>
      </c>
    </row>
    <row r="4187" spans="1:7" x14ac:dyDescent="0.25">
      <c r="A4187" s="141">
        <v>4186</v>
      </c>
      <c r="B4187" s="143" t="s">
        <v>13055</v>
      </c>
      <c r="C4187" s="143" t="s">
        <v>13056</v>
      </c>
      <c r="D4187" s="143" t="s">
        <v>119</v>
      </c>
      <c r="E4187" s="143" t="s">
        <v>278</v>
      </c>
      <c r="F4187" s="143" t="s">
        <v>142</v>
      </c>
      <c r="G4187" s="143" t="s">
        <v>11062</v>
      </c>
    </row>
    <row r="4188" spans="1:7" x14ac:dyDescent="0.25">
      <c r="A4188" s="141">
        <v>4187</v>
      </c>
      <c r="B4188" s="143" t="s">
        <v>3803</v>
      </c>
      <c r="C4188" s="143" t="s">
        <v>3804</v>
      </c>
      <c r="D4188" s="143" t="s">
        <v>103</v>
      </c>
      <c r="E4188" s="143" t="s">
        <v>884</v>
      </c>
      <c r="F4188" s="143" t="s">
        <v>71</v>
      </c>
      <c r="G4188" s="143" t="s">
        <v>5875</v>
      </c>
    </row>
    <row r="4189" spans="1:7" x14ac:dyDescent="0.25">
      <c r="A4189" s="141">
        <v>4188</v>
      </c>
      <c r="B4189" s="143" t="s">
        <v>11626</v>
      </c>
      <c r="C4189" s="143" t="s">
        <v>11627</v>
      </c>
      <c r="D4189" s="143" t="s">
        <v>91</v>
      </c>
      <c r="E4189" s="143" t="s">
        <v>139</v>
      </c>
      <c r="F4189" s="143" t="s">
        <v>71</v>
      </c>
      <c r="G4189" s="143" t="s">
        <v>11955</v>
      </c>
    </row>
    <row r="4190" spans="1:7" x14ac:dyDescent="0.25">
      <c r="A4190" s="141">
        <v>4189</v>
      </c>
      <c r="B4190" s="143" t="s">
        <v>11628</v>
      </c>
      <c r="C4190" s="143" t="s">
        <v>11629</v>
      </c>
      <c r="D4190" s="143" t="s">
        <v>91</v>
      </c>
      <c r="E4190" s="143" t="s">
        <v>139</v>
      </c>
      <c r="F4190" s="143" t="s">
        <v>71</v>
      </c>
      <c r="G4190" s="143" t="s">
        <v>11955</v>
      </c>
    </row>
    <row r="4191" spans="1:7" x14ac:dyDescent="0.25">
      <c r="A4191" s="141">
        <v>4190</v>
      </c>
      <c r="B4191" s="143" t="s">
        <v>11630</v>
      </c>
      <c r="C4191" s="143" t="s">
        <v>11631</v>
      </c>
      <c r="D4191" s="143" t="s">
        <v>91</v>
      </c>
      <c r="E4191" s="143" t="s">
        <v>139</v>
      </c>
      <c r="F4191" s="143" t="s">
        <v>71</v>
      </c>
      <c r="G4191" s="143" t="s">
        <v>11955</v>
      </c>
    </row>
    <row r="4192" spans="1:7" x14ac:dyDescent="0.25">
      <c r="A4192" s="141">
        <v>4191</v>
      </c>
      <c r="B4192" s="143" t="s">
        <v>11632</v>
      </c>
      <c r="C4192" s="143" t="s">
        <v>11633</v>
      </c>
      <c r="D4192" s="143" t="s">
        <v>91</v>
      </c>
      <c r="E4192" s="143" t="s">
        <v>139</v>
      </c>
      <c r="F4192" s="143" t="s">
        <v>71</v>
      </c>
      <c r="G4192" s="143" t="s">
        <v>11955</v>
      </c>
    </row>
    <row r="4193" spans="1:7" x14ac:dyDescent="0.25">
      <c r="A4193" s="141">
        <v>4192</v>
      </c>
      <c r="B4193" s="143" t="s">
        <v>9083</v>
      </c>
      <c r="C4193" s="143" t="s">
        <v>9084</v>
      </c>
      <c r="D4193" s="143" t="s">
        <v>91</v>
      </c>
      <c r="E4193" s="143" t="s">
        <v>576</v>
      </c>
      <c r="F4193" s="143" t="s">
        <v>71</v>
      </c>
      <c r="G4193" s="143" t="s">
        <v>11062</v>
      </c>
    </row>
    <row r="4194" spans="1:7" x14ac:dyDescent="0.25">
      <c r="A4194" s="141">
        <v>4193</v>
      </c>
      <c r="B4194" s="143" t="s">
        <v>9085</v>
      </c>
      <c r="C4194" s="143" t="s">
        <v>9086</v>
      </c>
      <c r="D4194" s="143" t="s">
        <v>119</v>
      </c>
      <c r="E4194" s="143" t="s">
        <v>371</v>
      </c>
      <c r="F4194" s="143" t="s">
        <v>71</v>
      </c>
      <c r="G4194" s="143" t="s">
        <v>11062</v>
      </c>
    </row>
    <row r="4195" spans="1:7" x14ac:dyDescent="0.25">
      <c r="A4195" s="141">
        <v>4194</v>
      </c>
      <c r="B4195" s="143" t="s">
        <v>11634</v>
      </c>
      <c r="C4195" s="143" t="s">
        <v>11635</v>
      </c>
      <c r="D4195" s="143" t="s">
        <v>91</v>
      </c>
      <c r="E4195" s="143" t="s">
        <v>139</v>
      </c>
      <c r="F4195" s="143" t="s">
        <v>71</v>
      </c>
      <c r="G4195" s="143" t="s">
        <v>11955</v>
      </c>
    </row>
    <row r="4196" spans="1:7" x14ac:dyDescent="0.25">
      <c r="A4196" s="141">
        <v>4195</v>
      </c>
      <c r="B4196" s="143" t="s">
        <v>3805</v>
      </c>
      <c r="C4196" s="143" t="s">
        <v>3806</v>
      </c>
      <c r="D4196" s="143" t="s">
        <v>74</v>
      </c>
      <c r="E4196" s="143" t="s">
        <v>304</v>
      </c>
      <c r="F4196" s="143" t="s">
        <v>71</v>
      </c>
      <c r="G4196" s="143" t="s">
        <v>5875</v>
      </c>
    </row>
    <row r="4197" spans="1:7" x14ac:dyDescent="0.25">
      <c r="A4197" s="141">
        <v>4196</v>
      </c>
      <c r="B4197" s="143" t="s">
        <v>3807</v>
      </c>
      <c r="C4197" s="143" t="s">
        <v>3808</v>
      </c>
      <c r="D4197" s="143" t="s">
        <v>74</v>
      </c>
      <c r="E4197" s="143" t="s">
        <v>304</v>
      </c>
      <c r="F4197" s="143" t="s">
        <v>71</v>
      </c>
      <c r="G4197" s="143" t="s">
        <v>5875</v>
      </c>
    </row>
    <row r="4198" spans="1:7" x14ac:dyDescent="0.25">
      <c r="A4198" s="141">
        <v>4197</v>
      </c>
      <c r="B4198" s="143" t="s">
        <v>9087</v>
      </c>
      <c r="C4198" s="143" t="s">
        <v>9088</v>
      </c>
      <c r="D4198" s="143" t="s">
        <v>78</v>
      </c>
      <c r="E4198" s="143" t="s">
        <v>796</v>
      </c>
      <c r="F4198" s="143" t="s">
        <v>71</v>
      </c>
      <c r="G4198" s="143" t="s">
        <v>11062</v>
      </c>
    </row>
    <row r="4199" spans="1:7" x14ac:dyDescent="0.25">
      <c r="A4199" s="141">
        <v>4198</v>
      </c>
      <c r="B4199" s="143" t="s">
        <v>11636</v>
      </c>
      <c r="C4199" s="143" t="s">
        <v>11637</v>
      </c>
      <c r="D4199" s="143" t="s">
        <v>91</v>
      </c>
      <c r="E4199" s="143" t="s">
        <v>644</v>
      </c>
      <c r="F4199" s="143" t="s">
        <v>71</v>
      </c>
      <c r="G4199" s="143" t="s">
        <v>11955</v>
      </c>
    </row>
    <row r="4200" spans="1:7" x14ac:dyDescent="0.25">
      <c r="A4200" s="141">
        <v>4199</v>
      </c>
      <c r="B4200" s="143" t="s">
        <v>3809</v>
      </c>
      <c r="C4200" s="143" t="s">
        <v>3810</v>
      </c>
      <c r="D4200" s="143" t="s">
        <v>91</v>
      </c>
      <c r="E4200" s="143" t="s">
        <v>181</v>
      </c>
      <c r="F4200" s="143" t="s">
        <v>71</v>
      </c>
      <c r="G4200" s="143" t="s">
        <v>5875</v>
      </c>
    </row>
    <row r="4201" spans="1:7" x14ac:dyDescent="0.25">
      <c r="A4201" s="141">
        <v>4200</v>
      </c>
      <c r="B4201" s="143" t="s">
        <v>3811</v>
      </c>
      <c r="C4201" s="143" t="s">
        <v>3812</v>
      </c>
      <c r="D4201" s="143" t="s">
        <v>103</v>
      </c>
      <c r="E4201" s="143" t="s">
        <v>1779</v>
      </c>
      <c r="F4201" s="143" t="s">
        <v>71</v>
      </c>
      <c r="G4201" s="143" t="s">
        <v>5875</v>
      </c>
    </row>
    <row r="4202" spans="1:7" x14ac:dyDescent="0.25">
      <c r="A4202" s="141">
        <v>4201</v>
      </c>
      <c r="B4202" s="143" t="s">
        <v>9089</v>
      </c>
      <c r="C4202" s="143" t="s">
        <v>9090</v>
      </c>
      <c r="D4202" s="143" t="s">
        <v>69</v>
      </c>
      <c r="E4202" s="143" t="s">
        <v>3657</v>
      </c>
      <c r="F4202" s="143" t="s">
        <v>71</v>
      </c>
      <c r="G4202" s="143" t="s">
        <v>11062</v>
      </c>
    </row>
    <row r="4203" spans="1:7" x14ac:dyDescent="0.25">
      <c r="A4203" s="141">
        <v>4202</v>
      </c>
      <c r="B4203" s="143" t="s">
        <v>9091</v>
      </c>
      <c r="C4203" s="143" t="s">
        <v>9092</v>
      </c>
      <c r="D4203" s="143" t="s">
        <v>119</v>
      </c>
      <c r="E4203" s="143" t="s">
        <v>371</v>
      </c>
      <c r="F4203" s="143" t="s">
        <v>71</v>
      </c>
      <c r="G4203" s="143" t="s">
        <v>11062</v>
      </c>
    </row>
    <row r="4204" spans="1:7" x14ac:dyDescent="0.25">
      <c r="A4204" s="141">
        <v>4203</v>
      </c>
      <c r="B4204" s="143" t="s">
        <v>3813</v>
      </c>
      <c r="C4204" s="143" t="s">
        <v>3814</v>
      </c>
      <c r="D4204" s="143" t="s">
        <v>91</v>
      </c>
      <c r="E4204" s="143" t="s">
        <v>116</v>
      </c>
      <c r="F4204" s="143" t="s">
        <v>71</v>
      </c>
      <c r="G4204" s="143" t="s">
        <v>5875</v>
      </c>
    </row>
    <row r="4205" spans="1:7" x14ac:dyDescent="0.25">
      <c r="A4205" s="141">
        <v>4204</v>
      </c>
      <c r="B4205" s="143" t="s">
        <v>3815</v>
      </c>
      <c r="C4205" s="143" t="s">
        <v>3816</v>
      </c>
      <c r="D4205" s="143" t="s">
        <v>78</v>
      </c>
      <c r="E4205" s="143" t="s">
        <v>312</v>
      </c>
      <c r="F4205" s="143" t="s">
        <v>366</v>
      </c>
      <c r="G4205" s="143" t="s">
        <v>5875</v>
      </c>
    </row>
    <row r="4206" spans="1:7" x14ac:dyDescent="0.25">
      <c r="A4206" s="141">
        <v>4205</v>
      </c>
      <c r="B4206" s="143" t="s">
        <v>3817</v>
      </c>
      <c r="C4206" s="143" t="s">
        <v>13057</v>
      </c>
      <c r="D4206" s="143" t="s">
        <v>91</v>
      </c>
      <c r="E4206" s="143" t="s">
        <v>139</v>
      </c>
      <c r="F4206" s="143" t="s">
        <v>71</v>
      </c>
      <c r="G4206" s="143" t="s">
        <v>5875</v>
      </c>
    </row>
    <row r="4207" spans="1:7" x14ac:dyDescent="0.25">
      <c r="A4207" s="141">
        <v>4206</v>
      </c>
      <c r="B4207" s="143" t="s">
        <v>11638</v>
      </c>
      <c r="C4207" s="143" t="s">
        <v>11639</v>
      </c>
      <c r="D4207" s="143" t="s">
        <v>91</v>
      </c>
      <c r="E4207" s="143" t="s">
        <v>139</v>
      </c>
      <c r="F4207" s="143" t="s">
        <v>71</v>
      </c>
      <c r="G4207" s="143" t="s">
        <v>11955</v>
      </c>
    </row>
    <row r="4208" spans="1:7" x14ac:dyDescent="0.25">
      <c r="A4208" s="141">
        <v>4207</v>
      </c>
      <c r="B4208" s="143" t="s">
        <v>3818</v>
      </c>
      <c r="C4208" s="143" t="s">
        <v>13058</v>
      </c>
      <c r="D4208" s="143" t="s">
        <v>91</v>
      </c>
      <c r="E4208" s="143" t="s">
        <v>139</v>
      </c>
      <c r="F4208" s="143" t="s">
        <v>71</v>
      </c>
      <c r="G4208" s="143" t="s">
        <v>5875</v>
      </c>
    </row>
    <row r="4209" spans="1:7" x14ac:dyDescent="0.25">
      <c r="A4209" s="141">
        <v>4208</v>
      </c>
      <c r="B4209" s="143" t="s">
        <v>3819</v>
      </c>
      <c r="C4209" s="143" t="s">
        <v>3820</v>
      </c>
      <c r="D4209" s="143" t="s">
        <v>78</v>
      </c>
      <c r="E4209" s="143" t="s">
        <v>312</v>
      </c>
      <c r="F4209" s="143" t="s">
        <v>366</v>
      </c>
      <c r="G4209" s="143" t="s">
        <v>5875</v>
      </c>
    </row>
    <row r="4210" spans="1:7" x14ac:dyDescent="0.25">
      <c r="A4210" s="141">
        <v>4209</v>
      </c>
      <c r="B4210" s="143" t="s">
        <v>3821</v>
      </c>
      <c r="C4210" s="143" t="s">
        <v>13059</v>
      </c>
      <c r="D4210" s="143" t="s">
        <v>91</v>
      </c>
      <c r="E4210" s="143" t="s">
        <v>139</v>
      </c>
      <c r="F4210" s="143" t="s">
        <v>71</v>
      </c>
      <c r="G4210" s="143" t="s">
        <v>5875</v>
      </c>
    </row>
    <row r="4211" spans="1:7" x14ac:dyDescent="0.25">
      <c r="A4211" s="141">
        <v>4210</v>
      </c>
      <c r="B4211" s="143" t="s">
        <v>3822</v>
      </c>
      <c r="C4211" s="143" t="s">
        <v>13060</v>
      </c>
      <c r="D4211" s="143" t="s">
        <v>91</v>
      </c>
      <c r="E4211" s="143" t="s">
        <v>139</v>
      </c>
      <c r="F4211" s="143" t="s">
        <v>71</v>
      </c>
      <c r="G4211" s="143" t="s">
        <v>5875</v>
      </c>
    </row>
    <row r="4212" spans="1:7" x14ac:dyDescent="0.25">
      <c r="A4212" s="141">
        <v>4211</v>
      </c>
      <c r="B4212" s="143" t="s">
        <v>3823</v>
      </c>
      <c r="C4212" s="143" t="s">
        <v>3824</v>
      </c>
      <c r="D4212" s="143" t="s">
        <v>91</v>
      </c>
      <c r="E4212" s="143" t="s">
        <v>3051</v>
      </c>
      <c r="F4212" s="143" t="s">
        <v>457</v>
      </c>
      <c r="G4212" s="143" t="s">
        <v>5875</v>
      </c>
    </row>
    <row r="4213" spans="1:7" x14ac:dyDescent="0.25">
      <c r="A4213" s="141">
        <v>4212</v>
      </c>
      <c r="B4213" s="143" t="s">
        <v>9093</v>
      </c>
      <c r="C4213" s="143" t="s">
        <v>9094</v>
      </c>
      <c r="D4213" s="143" t="s">
        <v>69</v>
      </c>
      <c r="E4213" s="143" t="s">
        <v>321</v>
      </c>
      <c r="F4213" s="143" t="s">
        <v>71</v>
      </c>
      <c r="G4213" s="143" t="s">
        <v>11062</v>
      </c>
    </row>
    <row r="4214" spans="1:7" x14ac:dyDescent="0.25">
      <c r="A4214" s="141">
        <v>4213</v>
      </c>
      <c r="B4214" s="143" t="s">
        <v>3825</v>
      </c>
      <c r="C4214" s="143" t="s">
        <v>3826</v>
      </c>
      <c r="D4214" s="143" t="s">
        <v>91</v>
      </c>
      <c r="E4214" s="143" t="s">
        <v>139</v>
      </c>
      <c r="F4214" s="143" t="s">
        <v>71</v>
      </c>
      <c r="G4214" s="143" t="s">
        <v>5875</v>
      </c>
    </row>
    <row r="4215" spans="1:7" x14ac:dyDescent="0.25">
      <c r="A4215" s="141">
        <v>4214</v>
      </c>
      <c r="B4215" s="143" t="s">
        <v>9095</v>
      </c>
      <c r="C4215" s="143" t="s">
        <v>9096</v>
      </c>
      <c r="D4215" s="143" t="s">
        <v>119</v>
      </c>
      <c r="E4215" s="143" t="s">
        <v>148</v>
      </c>
      <c r="F4215" s="143" t="s">
        <v>71</v>
      </c>
      <c r="G4215" s="143" t="s">
        <v>11062</v>
      </c>
    </row>
    <row r="4216" spans="1:7" x14ac:dyDescent="0.25">
      <c r="A4216" s="141">
        <v>4215</v>
      </c>
      <c r="B4216" s="143" t="s">
        <v>3827</v>
      </c>
      <c r="C4216" s="143" t="s">
        <v>3828</v>
      </c>
      <c r="D4216" s="143" t="s">
        <v>91</v>
      </c>
      <c r="E4216" s="143" t="s">
        <v>139</v>
      </c>
      <c r="F4216" s="143" t="s">
        <v>71</v>
      </c>
      <c r="G4216" s="143" t="s">
        <v>5875</v>
      </c>
    </row>
    <row r="4217" spans="1:7" x14ac:dyDescent="0.25">
      <c r="A4217" s="141">
        <v>4216</v>
      </c>
      <c r="B4217" s="143" t="s">
        <v>11640</v>
      </c>
      <c r="C4217" s="143" t="s">
        <v>11641</v>
      </c>
      <c r="D4217" s="143" t="s">
        <v>91</v>
      </c>
      <c r="E4217" s="143" t="s">
        <v>139</v>
      </c>
      <c r="F4217" s="143" t="s">
        <v>71</v>
      </c>
      <c r="G4217" s="143" t="s">
        <v>11955</v>
      </c>
    </row>
    <row r="4218" spans="1:7" x14ac:dyDescent="0.25">
      <c r="A4218" s="141">
        <v>4217</v>
      </c>
      <c r="B4218" s="143" t="s">
        <v>3829</v>
      </c>
      <c r="C4218" s="143" t="s">
        <v>3830</v>
      </c>
      <c r="D4218" s="143" t="s">
        <v>91</v>
      </c>
      <c r="E4218" s="143" t="s">
        <v>308</v>
      </c>
      <c r="F4218" s="143" t="s">
        <v>366</v>
      </c>
      <c r="G4218" s="143" t="s">
        <v>5875</v>
      </c>
    </row>
    <row r="4219" spans="1:7" x14ac:dyDescent="0.25">
      <c r="A4219" s="141">
        <v>4218</v>
      </c>
      <c r="B4219" s="143" t="s">
        <v>11642</v>
      </c>
      <c r="C4219" s="143" t="s">
        <v>11643</v>
      </c>
      <c r="D4219" s="143" t="s">
        <v>91</v>
      </c>
      <c r="E4219" s="143" t="s">
        <v>139</v>
      </c>
      <c r="F4219" s="143" t="s">
        <v>71</v>
      </c>
      <c r="G4219" s="143" t="s">
        <v>11955</v>
      </c>
    </row>
    <row r="4220" spans="1:7" x14ac:dyDescent="0.25">
      <c r="A4220" s="141">
        <v>4219</v>
      </c>
      <c r="B4220" s="143" t="s">
        <v>9097</v>
      </c>
      <c r="C4220" s="143" t="s">
        <v>9098</v>
      </c>
      <c r="D4220" s="143" t="s">
        <v>95</v>
      </c>
      <c r="E4220" s="143" t="s">
        <v>1098</v>
      </c>
      <c r="F4220" s="143" t="s">
        <v>71</v>
      </c>
      <c r="G4220" s="143" t="s">
        <v>11062</v>
      </c>
    </row>
    <row r="4221" spans="1:7" x14ac:dyDescent="0.25">
      <c r="A4221" s="141">
        <v>4220</v>
      </c>
      <c r="B4221" s="143" t="s">
        <v>3831</v>
      </c>
      <c r="C4221" s="143" t="s">
        <v>3832</v>
      </c>
      <c r="D4221" s="143" t="s">
        <v>91</v>
      </c>
      <c r="E4221" s="143" t="s">
        <v>139</v>
      </c>
      <c r="F4221" s="143" t="s">
        <v>71</v>
      </c>
      <c r="G4221" s="143" t="s">
        <v>5875</v>
      </c>
    </row>
    <row r="4222" spans="1:7" x14ac:dyDescent="0.25">
      <c r="A4222" s="141">
        <v>4221</v>
      </c>
      <c r="B4222" s="143" t="s">
        <v>3833</v>
      </c>
      <c r="C4222" s="143" t="s">
        <v>13061</v>
      </c>
      <c r="D4222" s="143" t="s">
        <v>91</v>
      </c>
      <c r="E4222" s="143" t="s">
        <v>139</v>
      </c>
      <c r="F4222" s="143" t="s">
        <v>71</v>
      </c>
      <c r="G4222" s="143" t="s">
        <v>5875</v>
      </c>
    </row>
    <row r="4223" spans="1:7" x14ac:dyDescent="0.25">
      <c r="A4223" s="141">
        <v>4222</v>
      </c>
      <c r="B4223" s="143" t="s">
        <v>3834</v>
      </c>
      <c r="C4223" s="143" t="s">
        <v>3835</v>
      </c>
      <c r="D4223" s="143" t="s">
        <v>91</v>
      </c>
      <c r="E4223" s="143" t="s">
        <v>136</v>
      </c>
      <c r="F4223" s="143" t="s">
        <v>71</v>
      </c>
      <c r="G4223" s="143" t="s">
        <v>5875</v>
      </c>
    </row>
    <row r="4224" spans="1:7" x14ac:dyDescent="0.25">
      <c r="A4224" s="141">
        <v>4223</v>
      </c>
      <c r="B4224" s="143" t="s">
        <v>3836</v>
      </c>
      <c r="C4224" s="143" t="s">
        <v>13062</v>
      </c>
      <c r="D4224" s="143" t="s">
        <v>91</v>
      </c>
      <c r="E4224" s="143" t="s">
        <v>139</v>
      </c>
      <c r="F4224" s="143" t="s">
        <v>71</v>
      </c>
      <c r="G4224" s="143" t="s">
        <v>5875</v>
      </c>
    </row>
    <row r="4225" spans="1:7" x14ac:dyDescent="0.25">
      <c r="A4225" s="141">
        <v>4224</v>
      </c>
      <c r="B4225" s="143" t="s">
        <v>3837</v>
      </c>
      <c r="C4225" s="143" t="s">
        <v>3838</v>
      </c>
      <c r="D4225" s="143" t="s">
        <v>91</v>
      </c>
      <c r="E4225" s="143" t="s">
        <v>116</v>
      </c>
      <c r="F4225" s="143" t="s">
        <v>71</v>
      </c>
      <c r="G4225" s="143" t="s">
        <v>5875</v>
      </c>
    </row>
    <row r="4226" spans="1:7" x14ac:dyDescent="0.25">
      <c r="A4226" s="141">
        <v>4225</v>
      </c>
      <c r="B4226" s="143" t="s">
        <v>11644</v>
      </c>
      <c r="C4226" s="143" t="s">
        <v>11645</v>
      </c>
      <c r="D4226" s="143" t="s">
        <v>91</v>
      </c>
      <c r="E4226" s="143" t="s">
        <v>139</v>
      </c>
      <c r="F4226" s="143" t="s">
        <v>71</v>
      </c>
      <c r="G4226" s="143" t="s">
        <v>11955</v>
      </c>
    </row>
    <row r="4227" spans="1:7" x14ac:dyDescent="0.25">
      <c r="A4227" s="141">
        <v>4226</v>
      </c>
      <c r="B4227" s="143" t="s">
        <v>3839</v>
      </c>
      <c r="C4227" s="143" t="s">
        <v>13063</v>
      </c>
      <c r="D4227" s="143" t="s">
        <v>91</v>
      </c>
      <c r="E4227" s="143" t="s">
        <v>139</v>
      </c>
      <c r="F4227" s="143" t="s">
        <v>71</v>
      </c>
      <c r="G4227" s="143" t="s">
        <v>5875</v>
      </c>
    </row>
    <row r="4228" spans="1:7" x14ac:dyDescent="0.25">
      <c r="A4228" s="141">
        <v>4227</v>
      </c>
      <c r="B4228" s="143" t="s">
        <v>3840</v>
      </c>
      <c r="C4228" s="143" t="s">
        <v>13064</v>
      </c>
      <c r="D4228" s="143" t="s">
        <v>91</v>
      </c>
      <c r="E4228" s="143" t="s">
        <v>139</v>
      </c>
      <c r="F4228" s="143" t="s">
        <v>71</v>
      </c>
      <c r="G4228" s="143" t="s">
        <v>5875</v>
      </c>
    </row>
    <row r="4229" spans="1:7" x14ac:dyDescent="0.25">
      <c r="A4229" s="141">
        <v>4228</v>
      </c>
      <c r="B4229" s="143" t="s">
        <v>3841</v>
      </c>
      <c r="C4229" s="143" t="s">
        <v>3842</v>
      </c>
      <c r="D4229" s="143" t="s">
        <v>74</v>
      </c>
      <c r="E4229" s="143" t="s">
        <v>331</v>
      </c>
      <c r="F4229" s="143" t="s">
        <v>88</v>
      </c>
      <c r="G4229" s="143" t="s">
        <v>5875</v>
      </c>
    </row>
    <row r="4230" spans="1:7" x14ac:dyDescent="0.25">
      <c r="A4230" s="141">
        <v>4229</v>
      </c>
      <c r="B4230" s="143" t="s">
        <v>9099</v>
      </c>
      <c r="C4230" s="143" t="s">
        <v>9100</v>
      </c>
      <c r="D4230" s="143" t="s">
        <v>95</v>
      </c>
      <c r="E4230" s="143" t="s">
        <v>1051</v>
      </c>
      <c r="F4230" s="143" t="s">
        <v>71</v>
      </c>
      <c r="G4230" s="143" t="s">
        <v>11062</v>
      </c>
    </row>
    <row r="4231" spans="1:7" x14ac:dyDescent="0.25">
      <c r="A4231" s="141">
        <v>4230</v>
      </c>
      <c r="B4231" s="143" t="s">
        <v>3843</v>
      </c>
      <c r="C4231" s="143" t="s">
        <v>3844</v>
      </c>
      <c r="D4231" s="143" t="s">
        <v>95</v>
      </c>
      <c r="E4231" s="143" t="s">
        <v>281</v>
      </c>
      <c r="F4231" s="143" t="s">
        <v>71</v>
      </c>
      <c r="G4231" s="143" t="s">
        <v>5875</v>
      </c>
    </row>
    <row r="4232" spans="1:7" x14ac:dyDescent="0.25">
      <c r="A4232" s="141">
        <v>4231</v>
      </c>
      <c r="B4232" s="143" t="s">
        <v>9101</v>
      </c>
      <c r="C4232" s="143" t="s">
        <v>9102</v>
      </c>
      <c r="D4232" s="143" t="s">
        <v>74</v>
      </c>
      <c r="E4232" s="143" t="s">
        <v>247</v>
      </c>
      <c r="F4232" s="143" t="s">
        <v>142</v>
      </c>
      <c r="G4232" s="143" t="s">
        <v>11062</v>
      </c>
    </row>
    <row r="4233" spans="1:7" x14ac:dyDescent="0.25">
      <c r="A4233" s="141">
        <v>4232</v>
      </c>
      <c r="B4233" s="143" t="s">
        <v>11646</v>
      </c>
      <c r="C4233" s="143" t="s">
        <v>11647</v>
      </c>
      <c r="D4233" s="143" t="s">
        <v>74</v>
      </c>
      <c r="E4233" s="143" t="s">
        <v>87</v>
      </c>
      <c r="F4233" s="143" t="s">
        <v>71</v>
      </c>
      <c r="G4233" s="143" t="s">
        <v>11955</v>
      </c>
    </row>
    <row r="4234" spans="1:7" x14ac:dyDescent="0.25">
      <c r="A4234" s="141">
        <v>4233</v>
      </c>
      <c r="B4234" s="143" t="s">
        <v>9103</v>
      </c>
      <c r="C4234" s="143" t="s">
        <v>9104</v>
      </c>
      <c r="D4234" s="143" t="s">
        <v>69</v>
      </c>
      <c r="E4234" s="143" t="s">
        <v>402</v>
      </c>
      <c r="F4234" s="143" t="s">
        <v>71</v>
      </c>
      <c r="G4234" s="143" t="s">
        <v>11062</v>
      </c>
    </row>
    <row r="4235" spans="1:7" x14ac:dyDescent="0.25">
      <c r="A4235" s="141">
        <v>4234</v>
      </c>
      <c r="B4235" s="143" t="s">
        <v>3845</v>
      </c>
      <c r="C4235" s="143" t="s">
        <v>13065</v>
      </c>
      <c r="D4235" s="143" t="s">
        <v>69</v>
      </c>
      <c r="E4235" s="143" t="s">
        <v>321</v>
      </c>
      <c r="F4235" s="143" t="s">
        <v>3846</v>
      </c>
      <c r="G4235" s="143" t="s">
        <v>5875</v>
      </c>
    </row>
    <row r="4236" spans="1:7" x14ac:dyDescent="0.25">
      <c r="A4236" s="141">
        <v>4235</v>
      </c>
      <c r="B4236" s="143" t="s">
        <v>11648</v>
      </c>
      <c r="C4236" s="143" t="s">
        <v>11649</v>
      </c>
      <c r="D4236" s="143" t="s">
        <v>91</v>
      </c>
      <c r="E4236" s="143" t="s">
        <v>139</v>
      </c>
      <c r="F4236" s="143" t="s">
        <v>71</v>
      </c>
      <c r="G4236" s="143" t="s">
        <v>11955</v>
      </c>
    </row>
    <row r="4237" spans="1:7" x14ac:dyDescent="0.25">
      <c r="A4237" s="141">
        <v>4236</v>
      </c>
      <c r="B4237" s="143" t="s">
        <v>9105</v>
      </c>
      <c r="C4237" s="143" t="s">
        <v>9106</v>
      </c>
      <c r="D4237" s="143" t="s">
        <v>78</v>
      </c>
      <c r="E4237" s="143" t="s">
        <v>1165</v>
      </c>
      <c r="F4237" s="143" t="s">
        <v>71</v>
      </c>
      <c r="G4237" s="143" t="s">
        <v>11062</v>
      </c>
    </row>
    <row r="4238" spans="1:7" x14ac:dyDescent="0.25">
      <c r="A4238" s="141">
        <v>4237</v>
      </c>
      <c r="B4238" s="143" t="s">
        <v>13066</v>
      </c>
      <c r="C4238" s="143" t="s">
        <v>13067</v>
      </c>
      <c r="D4238" s="143" t="s">
        <v>74</v>
      </c>
      <c r="E4238" s="143" t="s">
        <v>75</v>
      </c>
      <c r="F4238" s="143" t="s">
        <v>71</v>
      </c>
      <c r="G4238" s="143" t="s">
        <v>5875</v>
      </c>
    </row>
    <row r="4239" spans="1:7" x14ac:dyDescent="0.25">
      <c r="A4239" s="141">
        <v>4238</v>
      </c>
      <c r="B4239" s="143" t="s">
        <v>3847</v>
      </c>
      <c r="C4239" s="143" t="s">
        <v>13068</v>
      </c>
      <c r="D4239" s="143" t="s">
        <v>74</v>
      </c>
      <c r="E4239" s="143" t="s">
        <v>331</v>
      </c>
      <c r="F4239" s="143" t="s">
        <v>71</v>
      </c>
      <c r="G4239" s="143" t="s">
        <v>5875</v>
      </c>
    </row>
    <row r="4240" spans="1:7" x14ac:dyDescent="0.25">
      <c r="A4240" s="141">
        <v>4239</v>
      </c>
      <c r="B4240" s="143" t="s">
        <v>9107</v>
      </c>
      <c r="C4240" s="143" t="s">
        <v>9108</v>
      </c>
      <c r="D4240" s="143" t="s">
        <v>78</v>
      </c>
      <c r="E4240" s="143" t="s">
        <v>154</v>
      </c>
      <c r="F4240" s="143" t="s">
        <v>71</v>
      </c>
      <c r="G4240" s="143" t="s">
        <v>11062</v>
      </c>
    </row>
    <row r="4241" spans="1:7" x14ac:dyDescent="0.25">
      <c r="A4241" s="141">
        <v>4240</v>
      </c>
      <c r="B4241" s="143" t="s">
        <v>9109</v>
      </c>
      <c r="C4241" s="143" t="s">
        <v>9110</v>
      </c>
      <c r="D4241" s="143" t="s">
        <v>91</v>
      </c>
      <c r="E4241" s="143" t="s">
        <v>786</v>
      </c>
      <c r="F4241" s="143" t="s">
        <v>71</v>
      </c>
      <c r="G4241" s="143" t="s">
        <v>11062</v>
      </c>
    </row>
    <row r="4242" spans="1:7" x14ac:dyDescent="0.25">
      <c r="A4242" s="141">
        <v>4241</v>
      </c>
      <c r="B4242" s="143" t="s">
        <v>9111</v>
      </c>
      <c r="C4242" s="143" t="s">
        <v>9112</v>
      </c>
      <c r="D4242" s="143" t="s">
        <v>69</v>
      </c>
      <c r="E4242" s="143" t="s">
        <v>3457</v>
      </c>
      <c r="F4242" s="143" t="s">
        <v>71</v>
      </c>
      <c r="G4242" s="143" t="s">
        <v>11062</v>
      </c>
    </row>
    <row r="4243" spans="1:7" x14ac:dyDescent="0.25">
      <c r="A4243" s="141">
        <v>4242</v>
      </c>
      <c r="B4243" s="143" t="s">
        <v>3848</v>
      </c>
      <c r="C4243" s="143" t="s">
        <v>3849</v>
      </c>
      <c r="D4243" s="143" t="s">
        <v>103</v>
      </c>
      <c r="E4243" s="143" t="s">
        <v>410</v>
      </c>
      <c r="F4243" s="143" t="s">
        <v>71</v>
      </c>
      <c r="G4243" s="143" t="s">
        <v>5875</v>
      </c>
    </row>
    <row r="4244" spans="1:7" x14ac:dyDescent="0.25">
      <c r="A4244" s="141">
        <v>4243</v>
      </c>
      <c r="B4244" s="143" t="s">
        <v>9113</v>
      </c>
      <c r="C4244" s="143" t="s">
        <v>9114</v>
      </c>
      <c r="D4244" s="143" t="s">
        <v>91</v>
      </c>
      <c r="E4244" s="143" t="s">
        <v>979</v>
      </c>
      <c r="F4244" s="143" t="s">
        <v>71</v>
      </c>
      <c r="G4244" s="143" t="s">
        <v>11062</v>
      </c>
    </row>
    <row r="4245" spans="1:7" x14ac:dyDescent="0.25">
      <c r="A4245" s="141">
        <v>4244</v>
      </c>
      <c r="B4245" s="143" t="s">
        <v>3850</v>
      </c>
      <c r="C4245" s="143" t="s">
        <v>13069</v>
      </c>
      <c r="D4245" s="143" t="s">
        <v>91</v>
      </c>
      <c r="E4245" s="143" t="s">
        <v>139</v>
      </c>
      <c r="F4245" s="143" t="s">
        <v>71</v>
      </c>
      <c r="G4245" s="143" t="s">
        <v>5875</v>
      </c>
    </row>
    <row r="4246" spans="1:7" x14ac:dyDescent="0.25">
      <c r="A4246" s="141">
        <v>4245</v>
      </c>
      <c r="B4246" s="143" t="s">
        <v>3851</v>
      </c>
      <c r="C4246" s="143" t="s">
        <v>3852</v>
      </c>
      <c r="D4246" s="143" t="s">
        <v>78</v>
      </c>
      <c r="E4246" s="143" t="s">
        <v>1312</v>
      </c>
      <c r="F4246" s="143" t="s">
        <v>142</v>
      </c>
      <c r="G4246" s="143" t="s">
        <v>5875</v>
      </c>
    </row>
    <row r="4247" spans="1:7" x14ac:dyDescent="0.25">
      <c r="A4247" s="141">
        <v>4246</v>
      </c>
      <c r="B4247" s="143" t="s">
        <v>3853</v>
      </c>
      <c r="C4247" s="143" t="s">
        <v>13070</v>
      </c>
      <c r="D4247" s="143" t="s">
        <v>91</v>
      </c>
      <c r="E4247" s="143" t="s">
        <v>139</v>
      </c>
      <c r="F4247" s="143" t="s">
        <v>71</v>
      </c>
      <c r="G4247" s="143" t="s">
        <v>5875</v>
      </c>
    </row>
    <row r="4248" spans="1:7" x14ac:dyDescent="0.25">
      <c r="A4248" s="141">
        <v>4247</v>
      </c>
      <c r="B4248" s="143" t="s">
        <v>11650</v>
      </c>
      <c r="C4248" s="143" t="s">
        <v>11651</v>
      </c>
      <c r="D4248" s="143" t="s">
        <v>91</v>
      </c>
      <c r="E4248" s="143" t="s">
        <v>139</v>
      </c>
      <c r="F4248" s="143" t="s">
        <v>71</v>
      </c>
      <c r="G4248" s="143" t="s">
        <v>11955</v>
      </c>
    </row>
    <row r="4249" spans="1:7" x14ac:dyDescent="0.25">
      <c r="A4249" s="141">
        <v>4248</v>
      </c>
      <c r="B4249" s="143" t="s">
        <v>3854</v>
      </c>
      <c r="C4249" s="143" t="s">
        <v>13071</v>
      </c>
      <c r="D4249" s="143" t="s">
        <v>91</v>
      </c>
      <c r="E4249" s="143" t="s">
        <v>139</v>
      </c>
      <c r="F4249" s="143" t="s">
        <v>71</v>
      </c>
      <c r="G4249" s="143" t="s">
        <v>5875</v>
      </c>
    </row>
    <row r="4250" spans="1:7" x14ac:dyDescent="0.25">
      <c r="A4250" s="141">
        <v>4249</v>
      </c>
      <c r="B4250" s="143" t="s">
        <v>3855</v>
      </c>
      <c r="C4250" s="143" t="s">
        <v>3856</v>
      </c>
      <c r="D4250" s="143" t="s">
        <v>103</v>
      </c>
      <c r="E4250" s="143" t="s">
        <v>3288</v>
      </c>
      <c r="F4250" s="143" t="s">
        <v>71</v>
      </c>
      <c r="G4250" s="143" t="s">
        <v>5875</v>
      </c>
    </row>
    <row r="4251" spans="1:7" x14ac:dyDescent="0.25">
      <c r="A4251" s="141">
        <v>4250</v>
      </c>
      <c r="B4251" s="143" t="s">
        <v>3857</v>
      </c>
      <c r="C4251" s="143" t="s">
        <v>13072</v>
      </c>
      <c r="D4251" s="143" t="s">
        <v>91</v>
      </c>
      <c r="E4251" s="143" t="s">
        <v>139</v>
      </c>
      <c r="F4251" s="143" t="s">
        <v>71</v>
      </c>
      <c r="G4251" s="143" t="s">
        <v>5875</v>
      </c>
    </row>
    <row r="4252" spans="1:7" x14ac:dyDescent="0.25">
      <c r="A4252" s="141">
        <v>4251</v>
      </c>
      <c r="B4252" s="143" t="s">
        <v>3858</v>
      </c>
      <c r="C4252" s="143" t="s">
        <v>3859</v>
      </c>
      <c r="D4252" s="143" t="s">
        <v>95</v>
      </c>
      <c r="E4252" s="143" t="s">
        <v>540</v>
      </c>
      <c r="F4252" s="143" t="s">
        <v>71</v>
      </c>
      <c r="G4252" s="143" t="s">
        <v>5875</v>
      </c>
    </row>
    <row r="4253" spans="1:7" x14ac:dyDescent="0.25">
      <c r="A4253" s="141">
        <v>4252</v>
      </c>
      <c r="B4253" s="143" t="s">
        <v>3860</v>
      </c>
      <c r="C4253" s="143" t="s">
        <v>13073</v>
      </c>
      <c r="D4253" s="143" t="s">
        <v>91</v>
      </c>
      <c r="E4253" s="143" t="s">
        <v>139</v>
      </c>
      <c r="F4253" s="143" t="s">
        <v>71</v>
      </c>
      <c r="G4253" s="143" t="s">
        <v>5875</v>
      </c>
    </row>
    <row r="4254" spans="1:7" x14ac:dyDescent="0.25">
      <c r="A4254" s="141">
        <v>4253</v>
      </c>
      <c r="B4254" s="143" t="s">
        <v>9115</v>
      </c>
      <c r="C4254" s="143" t="s">
        <v>9116</v>
      </c>
      <c r="D4254" s="143" t="s">
        <v>119</v>
      </c>
      <c r="E4254" s="143" t="s">
        <v>371</v>
      </c>
      <c r="F4254" s="143" t="s">
        <v>71</v>
      </c>
      <c r="G4254" s="143" t="s">
        <v>11062</v>
      </c>
    </row>
    <row r="4255" spans="1:7" x14ac:dyDescent="0.25">
      <c r="A4255" s="141">
        <v>4254</v>
      </c>
      <c r="B4255" s="143" t="s">
        <v>3861</v>
      </c>
      <c r="C4255" s="143" t="s">
        <v>13074</v>
      </c>
      <c r="D4255" s="143" t="s">
        <v>91</v>
      </c>
      <c r="E4255" s="143" t="s">
        <v>139</v>
      </c>
      <c r="F4255" s="143" t="s">
        <v>71</v>
      </c>
      <c r="G4255" s="143" t="s">
        <v>5875</v>
      </c>
    </row>
    <row r="4256" spans="1:7" x14ac:dyDescent="0.25">
      <c r="A4256" s="141">
        <v>4255</v>
      </c>
      <c r="B4256" s="143" t="s">
        <v>3862</v>
      </c>
      <c r="C4256" s="143" t="s">
        <v>3863</v>
      </c>
      <c r="D4256" s="143" t="s">
        <v>91</v>
      </c>
      <c r="E4256" s="143" t="s">
        <v>139</v>
      </c>
      <c r="F4256" s="143" t="s">
        <v>71</v>
      </c>
      <c r="G4256" s="143" t="s">
        <v>5875</v>
      </c>
    </row>
    <row r="4257" spans="1:7" x14ac:dyDescent="0.25">
      <c r="A4257" s="141">
        <v>4256</v>
      </c>
      <c r="B4257" s="143" t="s">
        <v>3864</v>
      </c>
      <c r="C4257" s="143" t="s">
        <v>3865</v>
      </c>
      <c r="D4257" s="143" t="s">
        <v>91</v>
      </c>
      <c r="E4257" s="143" t="s">
        <v>139</v>
      </c>
      <c r="F4257" s="143" t="s">
        <v>71</v>
      </c>
      <c r="G4257" s="143" t="s">
        <v>5875</v>
      </c>
    </row>
    <row r="4258" spans="1:7" x14ac:dyDescent="0.25">
      <c r="A4258" s="141">
        <v>4257</v>
      </c>
      <c r="B4258" s="143" t="s">
        <v>3866</v>
      </c>
      <c r="C4258" s="143" t="s">
        <v>3867</v>
      </c>
      <c r="D4258" s="143" t="s">
        <v>91</v>
      </c>
      <c r="E4258" s="143" t="s">
        <v>139</v>
      </c>
      <c r="F4258" s="143" t="s">
        <v>71</v>
      </c>
      <c r="G4258" s="143" t="s">
        <v>5875</v>
      </c>
    </row>
    <row r="4259" spans="1:7" x14ac:dyDescent="0.25">
      <c r="A4259" s="141">
        <v>4258</v>
      </c>
      <c r="B4259" s="143" t="s">
        <v>3868</v>
      </c>
      <c r="C4259" s="143" t="s">
        <v>13075</v>
      </c>
      <c r="D4259" s="143" t="s">
        <v>91</v>
      </c>
      <c r="E4259" s="143" t="s">
        <v>139</v>
      </c>
      <c r="F4259" s="143" t="s">
        <v>71</v>
      </c>
      <c r="G4259" s="143" t="s">
        <v>5875</v>
      </c>
    </row>
    <row r="4260" spans="1:7" x14ac:dyDescent="0.25">
      <c r="A4260" s="141">
        <v>4259</v>
      </c>
      <c r="B4260" s="143" t="s">
        <v>3869</v>
      </c>
      <c r="C4260" s="143" t="s">
        <v>13076</v>
      </c>
      <c r="D4260" s="143" t="s">
        <v>91</v>
      </c>
      <c r="E4260" s="143" t="s">
        <v>139</v>
      </c>
      <c r="F4260" s="143" t="s">
        <v>71</v>
      </c>
      <c r="G4260" s="143" t="s">
        <v>5875</v>
      </c>
    </row>
    <row r="4261" spans="1:7" x14ac:dyDescent="0.25">
      <c r="A4261" s="141">
        <v>4260</v>
      </c>
      <c r="B4261" s="143" t="s">
        <v>3870</v>
      </c>
      <c r="C4261" s="143" t="s">
        <v>13077</v>
      </c>
      <c r="D4261" s="143" t="s">
        <v>91</v>
      </c>
      <c r="E4261" s="143" t="s">
        <v>139</v>
      </c>
      <c r="F4261" s="143" t="s">
        <v>71</v>
      </c>
      <c r="G4261" s="143" t="s">
        <v>5875</v>
      </c>
    </row>
    <row r="4262" spans="1:7" x14ac:dyDescent="0.25">
      <c r="A4262" s="141">
        <v>4261</v>
      </c>
      <c r="B4262" s="143" t="s">
        <v>3871</v>
      </c>
      <c r="C4262" s="143" t="s">
        <v>13078</v>
      </c>
      <c r="D4262" s="143" t="s">
        <v>91</v>
      </c>
      <c r="E4262" s="143" t="s">
        <v>139</v>
      </c>
      <c r="F4262" s="143" t="s">
        <v>71</v>
      </c>
      <c r="G4262" s="143" t="s">
        <v>5875</v>
      </c>
    </row>
    <row r="4263" spans="1:7" x14ac:dyDescent="0.25">
      <c r="A4263" s="141">
        <v>4262</v>
      </c>
      <c r="B4263" s="143" t="s">
        <v>3872</v>
      </c>
      <c r="C4263" s="143" t="s">
        <v>13079</v>
      </c>
      <c r="D4263" s="143" t="s">
        <v>91</v>
      </c>
      <c r="E4263" s="143" t="s">
        <v>139</v>
      </c>
      <c r="F4263" s="143" t="s">
        <v>71</v>
      </c>
      <c r="G4263" s="143" t="s">
        <v>5875</v>
      </c>
    </row>
    <row r="4264" spans="1:7" x14ac:dyDescent="0.25">
      <c r="A4264" s="141">
        <v>4263</v>
      </c>
      <c r="B4264" s="143" t="s">
        <v>3873</v>
      </c>
      <c r="C4264" s="143" t="s">
        <v>3874</v>
      </c>
      <c r="D4264" s="143" t="s">
        <v>91</v>
      </c>
      <c r="E4264" s="143" t="s">
        <v>139</v>
      </c>
      <c r="F4264" s="143" t="s">
        <v>71</v>
      </c>
      <c r="G4264" s="143" t="s">
        <v>5875</v>
      </c>
    </row>
    <row r="4265" spans="1:7" x14ac:dyDescent="0.25">
      <c r="A4265" s="141">
        <v>4264</v>
      </c>
      <c r="B4265" s="143" t="s">
        <v>3875</v>
      </c>
      <c r="C4265" s="143" t="s">
        <v>13080</v>
      </c>
      <c r="D4265" s="143" t="s">
        <v>91</v>
      </c>
      <c r="E4265" s="143" t="s">
        <v>139</v>
      </c>
      <c r="F4265" s="143" t="s">
        <v>71</v>
      </c>
      <c r="G4265" s="143" t="s">
        <v>5875</v>
      </c>
    </row>
    <row r="4266" spans="1:7" x14ac:dyDescent="0.25">
      <c r="A4266" s="141">
        <v>4265</v>
      </c>
      <c r="B4266" s="143" t="s">
        <v>3876</v>
      </c>
      <c r="C4266" s="143" t="s">
        <v>13081</v>
      </c>
      <c r="D4266" s="143" t="s">
        <v>91</v>
      </c>
      <c r="E4266" s="143" t="s">
        <v>139</v>
      </c>
      <c r="F4266" s="143" t="s">
        <v>71</v>
      </c>
      <c r="G4266" s="143" t="s">
        <v>5875</v>
      </c>
    </row>
    <row r="4267" spans="1:7" x14ac:dyDescent="0.25">
      <c r="A4267" s="141">
        <v>4266</v>
      </c>
      <c r="B4267" s="143" t="s">
        <v>3877</v>
      </c>
      <c r="C4267" s="143" t="s">
        <v>3878</v>
      </c>
      <c r="D4267" s="143" t="s">
        <v>74</v>
      </c>
      <c r="E4267" s="143" t="s">
        <v>331</v>
      </c>
      <c r="F4267" s="143" t="s">
        <v>71</v>
      </c>
      <c r="G4267" s="143" t="s">
        <v>5875</v>
      </c>
    </row>
    <row r="4268" spans="1:7" x14ac:dyDescent="0.25">
      <c r="A4268" s="141">
        <v>4267</v>
      </c>
      <c r="B4268" s="143" t="s">
        <v>11652</v>
      </c>
      <c r="C4268" s="143" t="s">
        <v>11653</v>
      </c>
      <c r="D4268" s="143" t="s">
        <v>91</v>
      </c>
      <c r="E4268" s="143" t="s">
        <v>139</v>
      </c>
      <c r="F4268" s="143" t="s">
        <v>71</v>
      </c>
      <c r="G4268" s="143" t="s">
        <v>11955</v>
      </c>
    </row>
    <row r="4269" spans="1:7" x14ac:dyDescent="0.25">
      <c r="A4269" s="141">
        <v>4268</v>
      </c>
      <c r="B4269" s="143" t="s">
        <v>9117</v>
      </c>
      <c r="C4269" s="143" t="s">
        <v>9118</v>
      </c>
      <c r="D4269" s="143" t="s">
        <v>78</v>
      </c>
      <c r="E4269" s="143" t="s">
        <v>413</v>
      </c>
      <c r="F4269" s="143" t="s">
        <v>71</v>
      </c>
      <c r="G4269" s="143" t="s">
        <v>11062</v>
      </c>
    </row>
    <row r="4270" spans="1:7" x14ac:dyDescent="0.25">
      <c r="A4270" s="141">
        <v>4269</v>
      </c>
      <c r="B4270" s="143" t="s">
        <v>3879</v>
      </c>
      <c r="C4270" s="143" t="s">
        <v>3880</v>
      </c>
      <c r="D4270" s="143" t="s">
        <v>91</v>
      </c>
      <c r="E4270" s="143" t="s">
        <v>644</v>
      </c>
      <c r="F4270" s="143" t="s">
        <v>71</v>
      </c>
      <c r="G4270" s="143" t="s">
        <v>5875</v>
      </c>
    </row>
    <row r="4271" spans="1:7" x14ac:dyDescent="0.25">
      <c r="A4271" s="141">
        <v>4270</v>
      </c>
      <c r="B4271" s="143" t="s">
        <v>3881</v>
      </c>
      <c r="C4271" s="143" t="s">
        <v>3882</v>
      </c>
      <c r="D4271" s="143" t="s">
        <v>188</v>
      </c>
      <c r="E4271" s="143" t="s">
        <v>202</v>
      </c>
      <c r="F4271" s="143" t="s">
        <v>71</v>
      </c>
      <c r="G4271" s="143" t="s">
        <v>5875</v>
      </c>
    </row>
    <row r="4272" spans="1:7" x14ac:dyDescent="0.25">
      <c r="A4272" s="141">
        <v>4271</v>
      </c>
      <c r="B4272" s="143" t="s">
        <v>9119</v>
      </c>
      <c r="C4272" s="143" t="s">
        <v>9120</v>
      </c>
      <c r="D4272" s="143" t="s">
        <v>74</v>
      </c>
      <c r="E4272" s="143" t="s">
        <v>405</v>
      </c>
      <c r="F4272" s="143" t="s">
        <v>71</v>
      </c>
      <c r="G4272" s="143" t="s">
        <v>5875</v>
      </c>
    </row>
    <row r="4273" spans="1:7" x14ac:dyDescent="0.25">
      <c r="A4273" s="141">
        <v>4272</v>
      </c>
      <c r="B4273" s="143" t="s">
        <v>9121</v>
      </c>
      <c r="C4273" s="143" t="s">
        <v>9122</v>
      </c>
      <c r="D4273" s="143" t="s">
        <v>78</v>
      </c>
      <c r="E4273" s="143" t="s">
        <v>657</v>
      </c>
      <c r="F4273" s="143" t="s">
        <v>71</v>
      </c>
      <c r="G4273" s="143" t="s">
        <v>5875</v>
      </c>
    </row>
    <row r="4274" spans="1:7" x14ac:dyDescent="0.25">
      <c r="A4274" s="141">
        <v>4273</v>
      </c>
      <c r="B4274" s="143" t="s">
        <v>9123</v>
      </c>
      <c r="C4274" s="143" t="s">
        <v>9124</v>
      </c>
      <c r="D4274" s="143" t="s">
        <v>91</v>
      </c>
      <c r="E4274" s="143" t="s">
        <v>786</v>
      </c>
      <c r="F4274" s="143" t="s">
        <v>71</v>
      </c>
      <c r="G4274" s="143" t="s">
        <v>11062</v>
      </c>
    </row>
    <row r="4275" spans="1:7" x14ac:dyDescent="0.25">
      <c r="A4275" s="141">
        <v>4274</v>
      </c>
      <c r="B4275" s="143" t="s">
        <v>11654</v>
      </c>
      <c r="C4275" s="143" t="s">
        <v>13082</v>
      </c>
      <c r="D4275" s="143" t="s">
        <v>91</v>
      </c>
      <c r="E4275" s="143" t="s">
        <v>139</v>
      </c>
      <c r="F4275" s="143" t="s">
        <v>71</v>
      </c>
      <c r="G4275" s="143" t="s">
        <v>11955</v>
      </c>
    </row>
    <row r="4276" spans="1:7" x14ac:dyDescent="0.25">
      <c r="A4276" s="141">
        <v>4275</v>
      </c>
      <c r="B4276" s="143" t="s">
        <v>11655</v>
      </c>
      <c r="C4276" s="143" t="s">
        <v>11656</v>
      </c>
      <c r="D4276" s="143" t="s">
        <v>91</v>
      </c>
      <c r="E4276" s="143" t="s">
        <v>227</v>
      </c>
      <c r="F4276" s="143" t="s">
        <v>71</v>
      </c>
      <c r="G4276" s="143" t="s">
        <v>11955</v>
      </c>
    </row>
    <row r="4277" spans="1:7" x14ac:dyDescent="0.25">
      <c r="A4277" s="141">
        <v>4276</v>
      </c>
      <c r="B4277" s="143" t="s">
        <v>3883</v>
      </c>
      <c r="C4277" s="143" t="s">
        <v>3884</v>
      </c>
      <c r="D4277" s="143" t="s">
        <v>74</v>
      </c>
      <c r="E4277" s="143" t="s">
        <v>145</v>
      </c>
      <c r="F4277" s="143" t="s">
        <v>71</v>
      </c>
      <c r="G4277" s="143" t="s">
        <v>5875</v>
      </c>
    </row>
    <row r="4278" spans="1:7" x14ac:dyDescent="0.25">
      <c r="A4278" s="141">
        <v>4277</v>
      </c>
      <c r="B4278" s="143" t="s">
        <v>3885</v>
      </c>
      <c r="C4278" s="143" t="s">
        <v>3886</v>
      </c>
      <c r="D4278" s="143" t="s">
        <v>91</v>
      </c>
      <c r="E4278" s="143" t="s">
        <v>308</v>
      </c>
      <c r="F4278" s="143" t="s">
        <v>71</v>
      </c>
      <c r="G4278" s="143" t="s">
        <v>5875</v>
      </c>
    </row>
    <row r="4279" spans="1:7" x14ac:dyDescent="0.25">
      <c r="A4279" s="141">
        <v>4278</v>
      </c>
      <c r="B4279" s="143" t="s">
        <v>3887</v>
      </c>
      <c r="C4279" s="143" t="s">
        <v>3888</v>
      </c>
      <c r="D4279" s="143" t="s">
        <v>74</v>
      </c>
      <c r="E4279" s="143" t="s">
        <v>405</v>
      </c>
      <c r="F4279" s="143" t="s">
        <v>71</v>
      </c>
      <c r="G4279" s="143" t="s">
        <v>5875</v>
      </c>
    </row>
    <row r="4280" spans="1:7" x14ac:dyDescent="0.25">
      <c r="A4280" s="141">
        <v>4279</v>
      </c>
      <c r="B4280" s="143" t="s">
        <v>9125</v>
      </c>
      <c r="C4280" s="143" t="s">
        <v>13083</v>
      </c>
      <c r="D4280" s="143" t="s">
        <v>103</v>
      </c>
      <c r="E4280" s="143" t="s">
        <v>1361</v>
      </c>
      <c r="F4280" s="143" t="s">
        <v>457</v>
      </c>
      <c r="G4280" s="143" t="s">
        <v>11062</v>
      </c>
    </row>
    <row r="4281" spans="1:7" x14ac:dyDescent="0.25">
      <c r="A4281" s="141">
        <v>4280</v>
      </c>
      <c r="B4281" s="143" t="s">
        <v>3889</v>
      </c>
      <c r="C4281" s="143" t="s">
        <v>3890</v>
      </c>
      <c r="D4281" s="143" t="s">
        <v>78</v>
      </c>
      <c r="E4281" s="143" t="s">
        <v>773</v>
      </c>
      <c r="F4281" s="143" t="s">
        <v>71</v>
      </c>
      <c r="G4281" s="143" t="s">
        <v>5875</v>
      </c>
    </row>
    <row r="4282" spans="1:7" x14ac:dyDescent="0.25">
      <c r="A4282" s="141">
        <v>4281</v>
      </c>
      <c r="B4282" s="143" t="s">
        <v>9126</v>
      </c>
      <c r="C4282" s="143" t="s">
        <v>9127</v>
      </c>
      <c r="D4282" s="143" t="s">
        <v>91</v>
      </c>
      <c r="E4282" s="143" t="s">
        <v>135</v>
      </c>
      <c r="F4282" s="143" t="s">
        <v>71</v>
      </c>
      <c r="G4282" s="143" t="s">
        <v>11062</v>
      </c>
    </row>
    <row r="4283" spans="1:7" x14ac:dyDescent="0.25">
      <c r="A4283" s="141">
        <v>4282</v>
      </c>
      <c r="B4283" s="143" t="s">
        <v>9128</v>
      </c>
      <c r="C4283" s="143" t="s">
        <v>9129</v>
      </c>
      <c r="D4283" s="143" t="s">
        <v>91</v>
      </c>
      <c r="E4283" s="143" t="s">
        <v>955</v>
      </c>
      <c r="F4283" s="143" t="s">
        <v>71</v>
      </c>
      <c r="G4283" s="143" t="s">
        <v>11062</v>
      </c>
    </row>
    <row r="4284" spans="1:7" x14ac:dyDescent="0.25">
      <c r="A4284" s="141">
        <v>4283</v>
      </c>
      <c r="B4284" s="143" t="s">
        <v>3891</v>
      </c>
      <c r="C4284" s="143" t="s">
        <v>3892</v>
      </c>
      <c r="D4284" s="143" t="s">
        <v>74</v>
      </c>
      <c r="E4284" s="143" t="s">
        <v>405</v>
      </c>
      <c r="F4284" s="143" t="s">
        <v>71</v>
      </c>
      <c r="G4284" s="143" t="s">
        <v>5875</v>
      </c>
    </row>
    <row r="4285" spans="1:7" x14ac:dyDescent="0.25">
      <c r="A4285" s="141">
        <v>4284</v>
      </c>
      <c r="B4285" s="143" t="s">
        <v>9130</v>
      </c>
      <c r="C4285" s="143" t="s">
        <v>9131</v>
      </c>
      <c r="D4285" s="143" t="s">
        <v>69</v>
      </c>
      <c r="E4285" s="143" t="s">
        <v>1237</v>
      </c>
      <c r="F4285" s="143" t="s">
        <v>71</v>
      </c>
      <c r="G4285" s="143" t="s">
        <v>11062</v>
      </c>
    </row>
    <row r="4286" spans="1:7" x14ac:dyDescent="0.25">
      <c r="A4286" s="141">
        <v>4285</v>
      </c>
      <c r="B4286" s="143" t="s">
        <v>3893</v>
      </c>
      <c r="C4286" s="143" t="s">
        <v>3894</v>
      </c>
      <c r="D4286" s="143" t="s">
        <v>91</v>
      </c>
      <c r="E4286" s="143" t="s">
        <v>139</v>
      </c>
      <c r="F4286" s="143" t="s">
        <v>71</v>
      </c>
      <c r="G4286" s="143" t="s">
        <v>5875</v>
      </c>
    </row>
    <row r="4287" spans="1:7" x14ac:dyDescent="0.25">
      <c r="A4287" s="141">
        <v>4286</v>
      </c>
      <c r="B4287" s="143" t="s">
        <v>3895</v>
      </c>
      <c r="C4287" s="143" t="s">
        <v>3896</v>
      </c>
      <c r="D4287" s="143" t="s">
        <v>69</v>
      </c>
      <c r="E4287" s="143" t="s">
        <v>168</v>
      </c>
      <c r="F4287" s="143" t="s">
        <v>71</v>
      </c>
      <c r="G4287" s="143" t="s">
        <v>5875</v>
      </c>
    </row>
    <row r="4288" spans="1:7" x14ac:dyDescent="0.25">
      <c r="A4288" s="141">
        <v>4287</v>
      </c>
      <c r="B4288" s="143" t="s">
        <v>9132</v>
      </c>
      <c r="C4288" s="143" t="s">
        <v>9133</v>
      </c>
      <c r="D4288" s="143" t="s">
        <v>119</v>
      </c>
      <c r="E4288" s="143" t="s">
        <v>148</v>
      </c>
      <c r="F4288" s="143" t="s">
        <v>71</v>
      </c>
      <c r="G4288" s="143" t="s">
        <v>11062</v>
      </c>
    </row>
    <row r="4289" spans="1:7" x14ac:dyDescent="0.25">
      <c r="A4289" s="141">
        <v>4288</v>
      </c>
      <c r="B4289" s="143" t="s">
        <v>3897</v>
      </c>
      <c r="C4289" s="143" t="s">
        <v>3898</v>
      </c>
      <c r="D4289" s="143" t="s">
        <v>69</v>
      </c>
      <c r="E4289" s="143" t="s">
        <v>126</v>
      </c>
      <c r="F4289" s="143" t="s">
        <v>71</v>
      </c>
      <c r="G4289" s="143" t="s">
        <v>5875</v>
      </c>
    </row>
    <row r="4290" spans="1:7" x14ac:dyDescent="0.25">
      <c r="A4290" s="141">
        <v>4289</v>
      </c>
      <c r="B4290" s="143" t="s">
        <v>9134</v>
      </c>
      <c r="C4290" s="143" t="s">
        <v>9135</v>
      </c>
      <c r="D4290" s="143" t="s">
        <v>78</v>
      </c>
      <c r="E4290" s="143" t="s">
        <v>599</v>
      </c>
      <c r="F4290" s="143" t="s">
        <v>71</v>
      </c>
      <c r="G4290" s="143" t="s">
        <v>11062</v>
      </c>
    </row>
    <row r="4291" spans="1:7" x14ac:dyDescent="0.25">
      <c r="A4291" s="141">
        <v>4290</v>
      </c>
      <c r="B4291" s="143" t="s">
        <v>3899</v>
      </c>
      <c r="C4291" s="143" t="s">
        <v>3900</v>
      </c>
      <c r="D4291" s="143" t="s">
        <v>188</v>
      </c>
      <c r="E4291" s="143" t="s">
        <v>202</v>
      </c>
      <c r="F4291" s="143" t="s">
        <v>71</v>
      </c>
      <c r="G4291" s="143" t="s">
        <v>5875</v>
      </c>
    </row>
    <row r="4292" spans="1:7" x14ac:dyDescent="0.25">
      <c r="A4292" s="141">
        <v>4291</v>
      </c>
      <c r="B4292" s="143" t="s">
        <v>9136</v>
      </c>
      <c r="C4292" s="143" t="s">
        <v>9137</v>
      </c>
      <c r="D4292" s="143" t="s">
        <v>69</v>
      </c>
      <c r="E4292" s="143" t="s">
        <v>159</v>
      </c>
      <c r="F4292" s="143" t="s">
        <v>841</v>
      </c>
      <c r="G4292" s="143" t="s">
        <v>11062</v>
      </c>
    </row>
    <row r="4293" spans="1:7" x14ac:dyDescent="0.25">
      <c r="A4293" s="141">
        <v>4292</v>
      </c>
      <c r="B4293" s="143" t="s">
        <v>11657</v>
      </c>
      <c r="C4293" s="143" t="s">
        <v>11658</v>
      </c>
      <c r="D4293" s="143" t="s">
        <v>74</v>
      </c>
      <c r="E4293" s="143" t="s">
        <v>129</v>
      </c>
      <c r="F4293" s="143" t="s">
        <v>88</v>
      </c>
      <c r="G4293" s="143" t="s">
        <v>11955</v>
      </c>
    </row>
    <row r="4294" spans="1:7" x14ac:dyDescent="0.25">
      <c r="A4294" s="141">
        <v>4293</v>
      </c>
      <c r="B4294" s="143" t="s">
        <v>9138</v>
      </c>
      <c r="C4294" s="143" t="s">
        <v>9139</v>
      </c>
      <c r="D4294" s="143" t="s">
        <v>69</v>
      </c>
      <c r="E4294" s="143" t="s">
        <v>402</v>
      </c>
      <c r="F4294" s="143" t="s">
        <v>71</v>
      </c>
      <c r="G4294" s="143" t="s">
        <v>11062</v>
      </c>
    </row>
    <row r="4295" spans="1:7" x14ac:dyDescent="0.25">
      <c r="A4295" s="141">
        <v>4294</v>
      </c>
      <c r="B4295" s="143" t="s">
        <v>9140</v>
      </c>
      <c r="C4295" s="143" t="s">
        <v>9141</v>
      </c>
      <c r="D4295" s="143" t="s">
        <v>69</v>
      </c>
      <c r="E4295" s="143" t="s">
        <v>1141</v>
      </c>
      <c r="F4295" s="143" t="s">
        <v>71</v>
      </c>
      <c r="G4295" s="143" t="s">
        <v>11062</v>
      </c>
    </row>
    <row r="4296" spans="1:7" x14ac:dyDescent="0.25">
      <c r="A4296" s="141">
        <v>4295</v>
      </c>
      <c r="B4296" s="143" t="s">
        <v>3901</v>
      </c>
      <c r="C4296" s="143" t="s">
        <v>3902</v>
      </c>
      <c r="D4296" s="143" t="s">
        <v>91</v>
      </c>
      <c r="E4296" s="143" t="s">
        <v>139</v>
      </c>
      <c r="F4296" s="143" t="s">
        <v>71</v>
      </c>
      <c r="G4296" s="143" t="s">
        <v>5875</v>
      </c>
    </row>
    <row r="4297" spans="1:7" x14ac:dyDescent="0.25">
      <c r="A4297" s="141">
        <v>4296</v>
      </c>
      <c r="B4297" s="143" t="s">
        <v>9142</v>
      </c>
      <c r="C4297" s="143" t="s">
        <v>9143</v>
      </c>
      <c r="D4297" s="143" t="s">
        <v>69</v>
      </c>
      <c r="E4297" s="143" t="s">
        <v>1303</v>
      </c>
      <c r="F4297" s="143" t="s">
        <v>71</v>
      </c>
      <c r="G4297" s="143" t="s">
        <v>11062</v>
      </c>
    </row>
    <row r="4298" spans="1:7" x14ac:dyDescent="0.25">
      <c r="A4298" s="141">
        <v>4297</v>
      </c>
      <c r="B4298" s="143" t="s">
        <v>3903</v>
      </c>
      <c r="C4298" s="143" t="s">
        <v>3904</v>
      </c>
      <c r="D4298" s="143" t="s">
        <v>69</v>
      </c>
      <c r="E4298" s="143" t="s">
        <v>402</v>
      </c>
      <c r="F4298" s="143" t="s">
        <v>142</v>
      </c>
      <c r="G4298" s="143" t="s">
        <v>5875</v>
      </c>
    </row>
    <row r="4299" spans="1:7" x14ac:dyDescent="0.25">
      <c r="A4299" s="141">
        <v>4298</v>
      </c>
      <c r="B4299" s="143" t="s">
        <v>9144</v>
      </c>
      <c r="C4299" s="143" t="s">
        <v>9145</v>
      </c>
      <c r="D4299" s="143" t="s">
        <v>69</v>
      </c>
      <c r="E4299" s="143" t="s">
        <v>2344</v>
      </c>
      <c r="F4299" s="143" t="s">
        <v>142</v>
      </c>
      <c r="G4299" s="143" t="s">
        <v>11062</v>
      </c>
    </row>
    <row r="4300" spans="1:7" x14ac:dyDescent="0.25">
      <c r="A4300" s="141">
        <v>4299</v>
      </c>
      <c r="B4300" s="143" t="s">
        <v>9146</v>
      </c>
      <c r="C4300" s="143" t="s">
        <v>9147</v>
      </c>
      <c r="D4300" s="143" t="s">
        <v>69</v>
      </c>
      <c r="E4300" s="143" t="s">
        <v>321</v>
      </c>
      <c r="F4300" s="143" t="s">
        <v>71</v>
      </c>
      <c r="G4300" s="143" t="s">
        <v>11062</v>
      </c>
    </row>
    <row r="4301" spans="1:7" x14ac:dyDescent="0.25">
      <c r="A4301" s="141">
        <v>4300</v>
      </c>
      <c r="B4301" s="143" t="s">
        <v>9148</v>
      </c>
      <c r="C4301" s="143" t="s">
        <v>9149</v>
      </c>
      <c r="D4301" s="143" t="s">
        <v>103</v>
      </c>
      <c r="E4301" s="143" t="s">
        <v>465</v>
      </c>
      <c r="F4301" s="143" t="s">
        <v>71</v>
      </c>
      <c r="G4301" s="143" t="s">
        <v>11062</v>
      </c>
    </row>
    <row r="4302" spans="1:7" x14ac:dyDescent="0.25">
      <c r="A4302" s="141">
        <v>4301</v>
      </c>
      <c r="B4302" s="143" t="s">
        <v>3905</v>
      </c>
      <c r="C4302" s="143" t="s">
        <v>3906</v>
      </c>
      <c r="D4302" s="143" t="s">
        <v>69</v>
      </c>
      <c r="E4302" s="143" t="s">
        <v>824</v>
      </c>
      <c r="F4302" s="143" t="s">
        <v>641</v>
      </c>
      <c r="G4302" s="143" t="s">
        <v>5875</v>
      </c>
    </row>
    <row r="4303" spans="1:7" x14ac:dyDescent="0.25">
      <c r="A4303" s="141">
        <v>4302</v>
      </c>
      <c r="B4303" s="143" t="s">
        <v>9150</v>
      </c>
      <c r="C4303" s="143" t="s">
        <v>9151</v>
      </c>
      <c r="D4303" s="143" t="s">
        <v>69</v>
      </c>
      <c r="E4303" s="143" t="s">
        <v>352</v>
      </c>
      <c r="F4303" s="143" t="s">
        <v>71</v>
      </c>
      <c r="G4303" s="143" t="s">
        <v>11062</v>
      </c>
    </row>
    <row r="4304" spans="1:7" x14ac:dyDescent="0.25">
      <c r="A4304" s="141">
        <v>4303</v>
      </c>
      <c r="B4304" s="143" t="s">
        <v>11659</v>
      </c>
      <c r="C4304" s="143" t="s">
        <v>11660</v>
      </c>
      <c r="D4304" s="143" t="s">
        <v>78</v>
      </c>
      <c r="E4304" s="143" t="s">
        <v>736</v>
      </c>
      <c r="F4304" s="143" t="s">
        <v>71</v>
      </c>
      <c r="G4304" s="143" t="s">
        <v>11955</v>
      </c>
    </row>
    <row r="4305" spans="1:7" x14ac:dyDescent="0.25">
      <c r="A4305" s="141">
        <v>4304</v>
      </c>
      <c r="B4305" s="143" t="s">
        <v>9152</v>
      </c>
      <c r="C4305" s="143" t="s">
        <v>9153</v>
      </c>
      <c r="D4305" s="143" t="s">
        <v>78</v>
      </c>
      <c r="E4305" s="143" t="s">
        <v>1802</v>
      </c>
      <c r="F4305" s="143" t="s">
        <v>71</v>
      </c>
      <c r="G4305" s="143" t="s">
        <v>11062</v>
      </c>
    </row>
    <row r="4306" spans="1:7" x14ac:dyDescent="0.25">
      <c r="A4306" s="141">
        <v>4305</v>
      </c>
      <c r="B4306" s="143" t="s">
        <v>9154</v>
      </c>
      <c r="C4306" s="143" t="s">
        <v>9155</v>
      </c>
      <c r="D4306" s="143" t="s">
        <v>91</v>
      </c>
      <c r="E4306" s="143" t="s">
        <v>955</v>
      </c>
      <c r="F4306" s="143" t="s">
        <v>71</v>
      </c>
      <c r="G4306" s="143" t="s">
        <v>11062</v>
      </c>
    </row>
    <row r="4307" spans="1:7" x14ac:dyDescent="0.25">
      <c r="A4307" s="141">
        <v>4306</v>
      </c>
      <c r="B4307" s="143" t="s">
        <v>9156</v>
      </c>
      <c r="C4307" s="143" t="s">
        <v>9157</v>
      </c>
      <c r="D4307" s="143" t="s">
        <v>78</v>
      </c>
      <c r="E4307" s="143" t="s">
        <v>413</v>
      </c>
      <c r="F4307" s="143" t="s">
        <v>71</v>
      </c>
      <c r="G4307" s="143" t="s">
        <v>11062</v>
      </c>
    </row>
    <row r="4308" spans="1:7" x14ac:dyDescent="0.25">
      <c r="A4308" s="141">
        <v>4307</v>
      </c>
      <c r="B4308" s="143" t="s">
        <v>13882</v>
      </c>
      <c r="C4308" s="143" t="s">
        <v>13883</v>
      </c>
      <c r="D4308" s="143" t="s">
        <v>78</v>
      </c>
      <c r="E4308" s="143" t="s">
        <v>113</v>
      </c>
      <c r="F4308" s="143" t="s">
        <v>71</v>
      </c>
      <c r="G4308" s="143" t="s">
        <v>11062</v>
      </c>
    </row>
    <row r="4309" spans="1:7" x14ac:dyDescent="0.25">
      <c r="A4309" s="141">
        <v>4308</v>
      </c>
      <c r="B4309" s="143" t="s">
        <v>3907</v>
      </c>
      <c r="C4309" s="143" t="s">
        <v>3908</v>
      </c>
      <c r="D4309" s="143" t="s">
        <v>69</v>
      </c>
      <c r="E4309" s="143" t="s">
        <v>824</v>
      </c>
      <c r="F4309" s="143" t="s">
        <v>457</v>
      </c>
      <c r="G4309" s="143" t="s">
        <v>5875</v>
      </c>
    </row>
    <row r="4310" spans="1:7" x14ac:dyDescent="0.25">
      <c r="A4310" s="141">
        <v>4309</v>
      </c>
      <c r="B4310" s="143" t="s">
        <v>9158</v>
      </c>
      <c r="C4310" s="143" t="s">
        <v>13084</v>
      </c>
      <c r="D4310" s="143" t="s">
        <v>69</v>
      </c>
      <c r="E4310" s="143" t="s">
        <v>1237</v>
      </c>
      <c r="F4310" s="143" t="s">
        <v>71</v>
      </c>
      <c r="G4310" s="143" t="s">
        <v>11062</v>
      </c>
    </row>
    <row r="4311" spans="1:7" x14ac:dyDescent="0.25">
      <c r="A4311" s="141">
        <v>4310</v>
      </c>
      <c r="B4311" s="143" t="s">
        <v>3909</v>
      </c>
      <c r="C4311" s="143" t="s">
        <v>3910</v>
      </c>
      <c r="D4311" s="143" t="s">
        <v>91</v>
      </c>
      <c r="E4311" s="143" t="s">
        <v>139</v>
      </c>
      <c r="F4311" s="143" t="s">
        <v>71</v>
      </c>
      <c r="G4311" s="143" t="s">
        <v>5875</v>
      </c>
    </row>
    <row r="4312" spans="1:7" x14ac:dyDescent="0.25">
      <c r="A4312" s="141">
        <v>4311</v>
      </c>
      <c r="B4312" s="143" t="s">
        <v>3911</v>
      </c>
      <c r="C4312" s="143" t="s">
        <v>3912</v>
      </c>
      <c r="D4312" s="143" t="s">
        <v>103</v>
      </c>
      <c r="E4312" s="143" t="s">
        <v>525</v>
      </c>
      <c r="F4312" s="143" t="s">
        <v>1667</v>
      </c>
      <c r="G4312" s="143" t="s">
        <v>5875</v>
      </c>
    </row>
    <row r="4313" spans="1:7" x14ac:dyDescent="0.25">
      <c r="A4313" s="141">
        <v>4312</v>
      </c>
      <c r="B4313" s="143" t="s">
        <v>3913</v>
      </c>
      <c r="C4313" s="143" t="s">
        <v>3914</v>
      </c>
      <c r="D4313" s="143" t="s">
        <v>188</v>
      </c>
      <c r="E4313" s="143" t="s">
        <v>189</v>
      </c>
      <c r="F4313" s="143" t="s">
        <v>71</v>
      </c>
      <c r="G4313" s="143" t="s">
        <v>5875</v>
      </c>
    </row>
    <row r="4314" spans="1:7" x14ac:dyDescent="0.25">
      <c r="A4314" s="141">
        <v>4313</v>
      </c>
      <c r="B4314" s="143" t="s">
        <v>9159</v>
      </c>
      <c r="C4314" s="143" t="s">
        <v>9160</v>
      </c>
      <c r="D4314" s="143" t="s">
        <v>69</v>
      </c>
      <c r="E4314" s="143" t="s">
        <v>1237</v>
      </c>
      <c r="F4314" s="143" t="s">
        <v>71</v>
      </c>
      <c r="G4314" s="143" t="s">
        <v>11062</v>
      </c>
    </row>
    <row r="4315" spans="1:7" x14ac:dyDescent="0.25">
      <c r="A4315" s="141">
        <v>4314</v>
      </c>
      <c r="B4315" s="143" t="s">
        <v>3915</v>
      </c>
      <c r="C4315" s="143" t="s">
        <v>13085</v>
      </c>
      <c r="D4315" s="143" t="s">
        <v>91</v>
      </c>
      <c r="E4315" s="143" t="s">
        <v>139</v>
      </c>
      <c r="F4315" s="143" t="s">
        <v>71</v>
      </c>
      <c r="G4315" s="143" t="s">
        <v>5875</v>
      </c>
    </row>
    <row r="4316" spans="1:7" x14ac:dyDescent="0.25">
      <c r="A4316" s="141">
        <v>4315</v>
      </c>
      <c r="B4316" s="143" t="s">
        <v>9161</v>
      </c>
      <c r="C4316" s="143" t="s">
        <v>9162</v>
      </c>
      <c r="D4316" s="143" t="s">
        <v>91</v>
      </c>
      <c r="E4316" s="143" t="s">
        <v>181</v>
      </c>
      <c r="F4316" s="143" t="s">
        <v>71</v>
      </c>
      <c r="G4316" s="143" t="s">
        <v>11062</v>
      </c>
    </row>
    <row r="4317" spans="1:7" x14ac:dyDescent="0.25">
      <c r="A4317" s="141">
        <v>4316</v>
      </c>
      <c r="B4317" s="143" t="s">
        <v>3916</v>
      </c>
      <c r="C4317" s="143" t="s">
        <v>3917</v>
      </c>
      <c r="D4317" s="143" t="s">
        <v>74</v>
      </c>
      <c r="E4317" s="143" t="s">
        <v>301</v>
      </c>
      <c r="F4317" s="143" t="s">
        <v>71</v>
      </c>
      <c r="G4317" s="143" t="s">
        <v>5875</v>
      </c>
    </row>
    <row r="4318" spans="1:7" x14ac:dyDescent="0.25">
      <c r="A4318" s="141">
        <v>4317</v>
      </c>
      <c r="B4318" s="143" t="s">
        <v>9163</v>
      </c>
      <c r="C4318" s="143" t="s">
        <v>9164</v>
      </c>
      <c r="D4318" s="143" t="s">
        <v>78</v>
      </c>
      <c r="E4318" s="143" t="s">
        <v>435</v>
      </c>
      <c r="F4318" s="143" t="s">
        <v>71</v>
      </c>
      <c r="G4318" s="143" t="s">
        <v>11062</v>
      </c>
    </row>
    <row r="4319" spans="1:7" x14ac:dyDescent="0.25">
      <c r="A4319" s="141">
        <v>4318</v>
      </c>
      <c r="B4319" s="143" t="s">
        <v>11661</v>
      </c>
      <c r="C4319" s="143" t="s">
        <v>11662</v>
      </c>
      <c r="D4319" s="143" t="s">
        <v>91</v>
      </c>
      <c r="E4319" s="143" t="s">
        <v>139</v>
      </c>
      <c r="F4319" s="143" t="s">
        <v>71</v>
      </c>
      <c r="G4319" s="143" t="s">
        <v>11955</v>
      </c>
    </row>
    <row r="4320" spans="1:7" x14ac:dyDescent="0.25">
      <c r="A4320" s="141">
        <v>4319</v>
      </c>
      <c r="B4320" s="143" t="s">
        <v>3918</v>
      </c>
      <c r="C4320" s="143" t="s">
        <v>13086</v>
      </c>
      <c r="D4320" s="143" t="s">
        <v>91</v>
      </c>
      <c r="E4320" s="143" t="s">
        <v>139</v>
      </c>
      <c r="F4320" s="143" t="s">
        <v>71</v>
      </c>
      <c r="G4320" s="143" t="s">
        <v>5875</v>
      </c>
    </row>
    <row r="4321" spans="1:7" x14ac:dyDescent="0.25">
      <c r="A4321" s="141">
        <v>4320</v>
      </c>
      <c r="B4321" s="143" t="s">
        <v>3919</v>
      </c>
      <c r="C4321" s="143" t="s">
        <v>13087</v>
      </c>
      <c r="D4321" s="143" t="s">
        <v>91</v>
      </c>
      <c r="E4321" s="143" t="s">
        <v>139</v>
      </c>
      <c r="F4321" s="143" t="s">
        <v>71</v>
      </c>
      <c r="G4321" s="143" t="s">
        <v>5875</v>
      </c>
    </row>
    <row r="4322" spans="1:7" x14ac:dyDescent="0.25">
      <c r="A4322" s="141">
        <v>4321</v>
      </c>
      <c r="B4322" s="143" t="s">
        <v>3920</v>
      </c>
      <c r="C4322" s="143" t="s">
        <v>13088</v>
      </c>
      <c r="D4322" s="143" t="s">
        <v>91</v>
      </c>
      <c r="E4322" s="143" t="s">
        <v>139</v>
      </c>
      <c r="F4322" s="143" t="s">
        <v>71</v>
      </c>
      <c r="G4322" s="143" t="s">
        <v>5875</v>
      </c>
    </row>
    <row r="4323" spans="1:7" x14ac:dyDescent="0.25">
      <c r="A4323" s="141">
        <v>4322</v>
      </c>
      <c r="B4323" s="143" t="s">
        <v>9165</v>
      </c>
      <c r="C4323" s="143" t="s">
        <v>9166</v>
      </c>
      <c r="D4323" s="143" t="s">
        <v>119</v>
      </c>
      <c r="E4323" s="143" t="s">
        <v>148</v>
      </c>
      <c r="F4323" s="143" t="s">
        <v>71</v>
      </c>
      <c r="G4323" s="143" t="s">
        <v>11062</v>
      </c>
    </row>
    <row r="4324" spans="1:7" x14ac:dyDescent="0.25">
      <c r="A4324" s="141">
        <v>4323</v>
      </c>
      <c r="B4324" s="143" t="s">
        <v>3921</v>
      </c>
      <c r="C4324" s="143" t="s">
        <v>3922</v>
      </c>
      <c r="D4324" s="143" t="s">
        <v>103</v>
      </c>
      <c r="E4324" s="143" t="s">
        <v>162</v>
      </c>
      <c r="F4324" s="143" t="s">
        <v>71</v>
      </c>
      <c r="G4324" s="143" t="s">
        <v>5875</v>
      </c>
    </row>
    <row r="4325" spans="1:7" x14ac:dyDescent="0.25">
      <c r="A4325" s="141">
        <v>4324</v>
      </c>
      <c r="B4325" s="143" t="s">
        <v>9167</v>
      </c>
      <c r="C4325" s="143" t="s">
        <v>9168</v>
      </c>
      <c r="D4325" s="143" t="s">
        <v>119</v>
      </c>
      <c r="E4325" s="143" t="s">
        <v>2557</v>
      </c>
      <c r="F4325" s="143" t="s">
        <v>71</v>
      </c>
      <c r="G4325" s="143" t="s">
        <v>11062</v>
      </c>
    </row>
    <row r="4326" spans="1:7" x14ac:dyDescent="0.25">
      <c r="A4326" s="141">
        <v>4325</v>
      </c>
      <c r="B4326" s="143" t="s">
        <v>3923</v>
      </c>
      <c r="C4326" s="143" t="s">
        <v>13089</v>
      </c>
      <c r="D4326" s="143" t="s">
        <v>91</v>
      </c>
      <c r="E4326" s="143" t="s">
        <v>139</v>
      </c>
      <c r="F4326" s="143" t="s">
        <v>71</v>
      </c>
      <c r="G4326" s="143" t="s">
        <v>5875</v>
      </c>
    </row>
    <row r="4327" spans="1:7" x14ac:dyDescent="0.25">
      <c r="A4327" s="141">
        <v>4326</v>
      </c>
      <c r="B4327" s="143" t="s">
        <v>9169</v>
      </c>
      <c r="C4327" s="143" t="s">
        <v>9170</v>
      </c>
      <c r="D4327" s="143" t="s">
        <v>119</v>
      </c>
      <c r="E4327" s="143" t="s">
        <v>148</v>
      </c>
      <c r="F4327" s="143" t="s">
        <v>71</v>
      </c>
      <c r="G4327" s="143" t="s">
        <v>11062</v>
      </c>
    </row>
    <row r="4328" spans="1:7" x14ac:dyDescent="0.25">
      <c r="A4328" s="141">
        <v>4327</v>
      </c>
      <c r="B4328" s="143" t="s">
        <v>9171</v>
      </c>
      <c r="C4328" s="143" t="s">
        <v>9172</v>
      </c>
      <c r="D4328" s="143" t="s">
        <v>119</v>
      </c>
      <c r="E4328" s="143" t="s">
        <v>371</v>
      </c>
      <c r="F4328" s="143" t="s">
        <v>71</v>
      </c>
      <c r="G4328" s="143" t="s">
        <v>11062</v>
      </c>
    </row>
    <row r="4329" spans="1:7" x14ac:dyDescent="0.25">
      <c r="A4329" s="141">
        <v>4328</v>
      </c>
      <c r="B4329" s="143" t="s">
        <v>3924</v>
      </c>
      <c r="C4329" s="143" t="s">
        <v>13090</v>
      </c>
      <c r="D4329" s="143" t="s">
        <v>91</v>
      </c>
      <c r="E4329" s="143" t="s">
        <v>139</v>
      </c>
      <c r="F4329" s="143" t="s">
        <v>71</v>
      </c>
      <c r="G4329" s="143" t="s">
        <v>5875</v>
      </c>
    </row>
    <row r="4330" spans="1:7" x14ac:dyDescent="0.25">
      <c r="A4330" s="141">
        <v>4329</v>
      </c>
      <c r="B4330" s="143" t="s">
        <v>9173</v>
      </c>
      <c r="C4330" s="143" t="s">
        <v>9174</v>
      </c>
      <c r="D4330" s="143" t="s">
        <v>69</v>
      </c>
      <c r="E4330" s="143" t="s">
        <v>3331</v>
      </c>
      <c r="F4330" s="143" t="s">
        <v>71</v>
      </c>
      <c r="G4330" s="143" t="s">
        <v>11062</v>
      </c>
    </row>
    <row r="4331" spans="1:7" x14ac:dyDescent="0.25">
      <c r="A4331" s="141">
        <v>4330</v>
      </c>
      <c r="B4331" s="143" t="s">
        <v>3925</v>
      </c>
      <c r="C4331" s="143" t="s">
        <v>3926</v>
      </c>
      <c r="D4331" s="143" t="s">
        <v>188</v>
      </c>
      <c r="E4331" s="143" t="s">
        <v>189</v>
      </c>
      <c r="F4331" s="143" t="s">
        <v>71</v>
      </c>
      <c r="G4331" s="143" t="s">
        <v>5875</v>
      </c>
    </row>
    <row r="4332" spans="1:7" x14ac:dyDescent="0.25">
      <c r="A4332" s="141">
        <v>4331</v>
      </c>
      <c r="B4332" s="143" t="s">
        <v>9175</v>
      </c>
      <c r="C4332" s="143" t="s">
        <v>9176</v>
      </c>
      <c r="D4332" s="143" t="s">
        <v>69</v>
      </c>
      <c r="E4332" s="143" t="s">
        <v>3331</v>
      </c>
      <c r="F4332" s="143" t="s">
        <v>71</v>
      </c>
      <c r="G4332" s="143" t="s">
        <v>11062</v>
      </c>
    </row>
    <row r="4333" spans="1:7" x14ac:dyDescent="0.25">
      <c r="A4333" s="141">
        <v>4332</v>
      </c>
      <c r="B4333" s="143" t="s">
        <v>11663</v>
      </c>
      <c r="C4333" s="143" t="s">
        <v>11664</v>
      </c>
      <c r="D4333" s="143" t="s">
        <v>91</v>
      </c>
      <c r="E4333" s="143" t="s">
        <v>139</v>
      </c>
      <c r="F4333" s="143" t="s">
        <v>71</v>
      </c>
      <c r="G4333" s="143" t="s">
        <v>11955</v>
      </c>
    </row>
    <row r="4334" spans="1:7" x14ac:dyDescent="0.25">
      <c r="A4334" s="141">
        <v>4333</v>
      </c>
      <c r="B4334" s="143" t="s">
        <v>9177</v>
      </c>
      <c r="C4334" s="143" t="s">
        <v>9178</v>
      </c>
      <c r="D4334" s="143" t="s">
        <v>119</v>
      </c>
      <c r="E4334" s="143" t="s">
        <v>120</v>
      </c>
      <c r="F4334" s="143" t="s">
        <v>498</v>
      </c>
      <c r="G4334" s="143" t="s">
        <v>11062</v>
      </c>
    </row>
    <row r="4335" spans="1:7" x14ac:dyDescent="0.25">
      <c r="A4335" s="141">
        <v>4334</v>
      </c>
      <c r="B4335" s="143" t="s">
        <v>11665</v>
      </c>
      <c r="C4335" s="143" t="s">
        <v>11666</v>
      </c>
      <c r="D4335" s="143" t="s">
        <v>91</v>
      </c>
      <c r="E4335" s="143" t="s">
        <v>139</v>
      </c>
      <c r="F4335" s="143" t="s">
        <v>71</v>
      </c>
      <c r="G4335" s="143" t="s">
        <v>11955</v>
      </c>
    </row>
    <row r="4336" spans="1:7" x14ac:dyDescent="0.25">
      <c r="A4336" s="141">
        <v>4335</v>
      </c>
      <c r="B4336" s="143" t="s">
        <v>9179</v>
      </c>
      <c r="C4336" s="143" t="s">
        <v>9180</v>
      </c>
      <c r="D4336" s="143" t="s">
        <v>69</v>
      </c>
      <c r="E4336" s="143" t="s">
        <v>453</v>
      </c>
      <c r="F4336" s="143" t="s">
        <v>71</v>
      </c>
      <c r="G4336" s="143" t="s">
        <v>11062</v>
      </c>
    </row>
    <row r="4337" spans="1:7" x14ac:dyDescent="0.25">
      <c r="A4337" s="141">
        <v>4336</v>
      </c>
      <c r="B4337" s="143" t="s">
        <v>9181</v>
      </c>
      <c r="C4337" s="143" t="s">
        <v>9182</v>
      </c>
      <c r="D4337" s="143" t="s">
        <v>95</v>
      </c>
      <c r="E4337" s="143" t="s">
        <v>387</v>
      </c>
      <c r="F4337" s="143" t="s">
        <v>841</v>
      </c>
      <c r="G4337" s="143" t="s">
        <v>11062</v>
      </c>
    </row>
    <row r="4338" spans="1:7" x14ac:dyDescent="0.25">
      <c r="A4338" s="141">
        <v>4337</v>
      </c>
      <c r="B4338" s="143" t="s">
        <v>3927</v>
      </c>
      <c r="C4338" s="143" t="s">
        <v>13091</v>
      </c>
      <c r="D4338" s="143" t="s">
        <v>91</v>
      </c>
      <c r="E4338" s="143" t="s">
        <v>139</v>
      </c>
      <c r="F4338" s="143" t="s">
        <v>71</v>
      </c>
      <c r="G4338" s="143" t="s">
        <v>5875</v>
      </c>
    </row>
    <row r="4339" spans="1:7" x14ac:dyDescent="0.25">
      <c r="A4339" s="141">
        <v>4338</v>
      </c>
      <c r="B4339" s="143" t="s">
        <v>3928</v>
      </c>
      <c r="C4339" s="143" t="s">
        <v>3929</v>
      </c>
      <c r="D4339" s="143" t="s">
        <v>119</v>
      </c>
      <c r="E4339" s="143" t="s">
        <v>239</v>
      </c>
      <c r="F4339" s="143" t="s">
        <v>3930</v>
      </c>
      <c r="G4339" s="143" t="s">
        <v>5875</v>
      </c>
    </row>
    <row r="4340" spans="1:7" x14ac:dyDescent="0.25">
      <c r="A4340" s="141">
        <v>4339</v>
      </c>
      <c r="B4340" s="143" t="s">
        <v>3931</v>
      </c>
      <c r="C4340" s="143" t="s">
        <v>3932</v>
      </c>
      <c r="D4340" s="143" t="s">
        <v>95</v>
      </c>
      <c r="E4340" s="143" t="s">
        <v>684</v>
      </c>
      <c r="F4340" s="143" t="s">
        <v>71</v>
      </c>
      <c r="G4340" s="143" t="s">
        <v>5875</v>
      </c>
    </row>
    <row r="4341" spans="1:7" x14ac:dyDescent="0.25">
      <c r="A4341" s="141">
        <v>4340</v>
      </c>
      <c r="B4341" s="143" t="s">
        <v>3933</v>
      </c>
      <c r="C4341" s="143" t="s">
        <v>3934</v>
      </c>
      <c r="D4341" s="143" t="s">
        <v>119</v>
      </c>
      <c r="E4341" s="143" t="s">
        <v>120</v>
      </c>
      <c r="F4341" s="143" t="s">
        <v>97</v>
      </c>
      <c r="G4341" s="143" t="s">
        <v>5875</v>
      </c>
    </row>
    <row r="4342" spans="1:7" x14ac:dyDescent="0.25">
      <c r="A4342" s="141">
        <v>4341</v>
      </c>
      <c r="B4342" s="143" t="s">
        <v>9183</v>
      </c>
      <c r="C4342" s="143" t="s">
        <v>9184</v>
      </c>
      <c r="D4342" s="143" t="s">
        <v>91</v>
      </c>
      <c r="E4342" s="143" t="s">
        <v>212</v>
      </c>
      <c r="F4342" s="143" t="s">
        <v>71</v>
      </c>
      <c r="G4342" s="143" t="s">
        <v>11062</v>
      </c>
    </row>
    <row r="4343" spans="1:7" x14ac:dyDescent="0.25">
      <c r="A4343" s="141">
        <v>4342</v>
      </c>
      <c r="B4343" s="143" t="s">
        <v>9185</v>
      </c>
      <c r="C4343" s="143" t="s">
        <v>9186</v>
      </c>
      <c r="D4343" s="143" t="s">
        <v>69</v>
      </c>
      <c r="E4343" s="143" t="s">
        <v>1303</v>
      </c>
      <c r="F4343" s="143" t="s">
        <v>71</v>
      </c>
      <c r="G4343" s="143" t="s">
        <v>11062</v>
      </c>
    </row>
    <row r="4344" spans="1:7" x14ac:dyDescent="0.25">
      <c r="A4344" s="141">
        <v>4343</v>
      </c>
      <c r="B4344" s="143" t="s">
        <v>11667</v>
      </c>
      <c r="C4344" s="143" t="s">
        <v>11668</v>
      </c>
      <c r="D4344" s="143" t="s">
        <v>91</v>
      </c>
      <c r="E4344" s="143" t="s">
        <v>139</v>
      </c>
      <c r="F4344" s="143" t="s">
        <v>71</v>
      </c>
      <c r="G4344" s="143" t="s">
        <v>11955</v>
      </c>
    </row>
    <row r="4345" spans="1:7" x14ac:dyDescent="0.25">
      <c r="A4345" s="141">
        <v>4344</v>
      </c>
      <c r="B4345" s="143" t="s">
        <v>11669</v>
      </c>
      <c r="C4345" s="143" t="s">
        <v>11670</v>
      </c>
      <c r="D4345" s="143" t="s">
        <v>91</v>
      </c>
      <c r="E4345" s="143" t="s">
        <v>139</v>
      </c>
      <c r="F4345" s="143" t="s">
        <v>71</v>
      </c>
      <c r="G4345" s="143" t="s">
        <v>11955</v>
      </c>
    </row>
    <row r="4346" spans="1:7" x14ac:dyDescent="0.25">
      <c r="A4346" s="141">
        <v>4345</v>
      </c>
      <c r="B4346" s="143" t="s">
        <v>13092</v>
      </c>
      <c r="C4346" s="143" t="s">
        <v>13093</v>
      </c>
      <c r="D4346" s="143" t="s">
        <v>91</v>
      </c>
      <c r="E4346" s="143" t="s">
        <v>212</v>
      </c>
      <c r="F4346" s="143" t="s">
        <v>71</v>
      </c>
      <c r="G4346" s="143" t="s">
        <v>11062</v>
      </c>
    </row>
    <row r="4347" spans="1:7" x14ac:dyDescent="0.25">
      <c r="A4347" s="141">
        <v>4346</v>
      </c>
      <c r="B4347" s="143" t="s">
        <v>11671</v>
      </c>
      <c r="C4347" s="143" t="s">
        <v>11672</v>
      </c>
      <c r="D4347" s="143" t="s">
        <v>103</v>
      </c>
      <c r="E4347" s="143" t="s">
        <v>662</v>
      </c>
      <c r="F4347" s="143" t="s">
        <v>142</v>
      </c>
      <c r="G4347" s="143" t="s">
        <v>11955</v>
      </c>
    </row>
    <row r="4348" spans="1:7" x14ac:dyDescent="0.25">
      <c r="A4348" s="141">
        <v>4347</v>
      </c>
      <c r="B4348" s="143" t="s">
        <v>3935</v>
      </c>
      <c r="C4348" s="143" t="s">
        <v>3936</v>
      </c>
      <c r="D4348" s="143" t="s">
        <v>188</v>
      </c>
      <c r="E4348" s="143" t="s">
        <v>189</v>
      </c>
      <c r="F4348" s="143" t="s">
        <v>71</v>
      </c>
      <c r="G4348" s="143" t="s">
        <v>5875</v>
      </c>
    </row>
    <row r="4349" spans="1:7" x14ac:dyDescent="0.25">
      <c r="A4349" s="141">
        <v>4348</v>
      </c>
      <c r="B4349" s="143" t="s">
        <v>11673</v>
      </c>
      <c r="C4349" s="143" t="s">
        <v>11674</v>
      </c>
      <c r="D4349" s="143" t="s">
        <v>91</v>
      </c>
      <c r="E4349" s="143" t="s">
        <v>139</v>
      </c>
      <c r="F4349" s="143" t="s">
        <v>71</v>
      </c>
      <c r="G4349" s="143" t="s">
        <v>11955</v>
      </c>
    </row>
    <row r="4350" spans="1:7" x14ac:dyDescent="0.25">
      <c r="A4350" s="141">
        <v>4349</v>
      </c>
      <c r="B4350" s="143" t="s">
        <v>9187</v>
      </c>
      <c r="C4350" s="143" t="s">
        <v>9188</v>
      </c>
      <c r="D4350" s="143" t="s">
        <v>91</v>
      </c>
      <c r="E4350" s="143" t="s">
        <v>979</v>
      </c>
      <c r="F4350" s="143" t="s">
        <v>71</v>
      </c>
      <c r="G4350" s="143" t="s">
        <v>11062</v>
      </c>
    </row>
    <row r="4351" spans="1:7" x14ac:dyDescent="0.25">
      <c r="A4351" s="141">
        <v>4350</v>
      </c>
      <c r="B4351" s="143" t="s">
        <v>11675</v>
      </c>
      <c r="C4351" s="143" t="s">
        <v>11676</v>
      </c>
      <c r="D4351" s="143" t="s">
        <v>91</v>
      </c>
      <c r="E4351" s="143" t="s">
        <v>139</v>
      </c>
      <c r="F4351" s="143" t="s">
        <v>71</v>
      </c>
      <c r="G4351" s="143" t="s">
        <v>11955</v>
      </c>
    </row>
    <row r="4352" spans="1:7" x14ac:dyDescent="0.25">
      <c r="A4352" s="141">
        <v>4351</v>
      </c>
      <c r="B4352" s="143" t="s">
        <v>9189</v>
      </c>
      <c r="C4352" s="143" t="s">
        <v>9190</v>
      </c>
      <c r="D4352" s="143" t="s">
        <v>69</v>
      </c>
      <c r="E4352" s="143" t="s">
        <v>3058</v>
      </c>
      <c r="F4352" s="143" t="s">
        <v>71</v>
      </c>
      <c r="G4352" s="143" t="s">
        <v>11062</v>
      </c>
    </row>
    <row r="4353" spans="1:7" x14ac:dyDescent="0.25">
      <c r="A4353" s="141">
        <v>4352</v>
      </c>
      <c r="B4353" s="143" t="s">
        <v>3937</v>
      </c>
      <c r="C4353" s="143" t="s">
        <v>3938</v>
      </c>
      <c r="D4353" s="143" t="s">
        <v>103</v>
      </c>
      <c r="E4353" s="143" t="s">
        <v>745</v>
      </c>
      <c r="F4353" s="143" t="s">
        <v>71</v>
      </c>
      <c r="G4353" s="143" t="s">
        <v>5875</v>
      </c>
    </row>
    <row r="4354" spans="1:7" x14ac:dyDescent="0.25">
      <c r="A4354" s="141">
        <v>4353</v>
      </c>
      <c r="B4354" s="143" t="s">
        <v>9191</v>
      </c>
      <c r="C4354" s="143" t="s">
        <v>9192</v>
      </c>
      <c r="D4354" s="143" t="s">
        <v>91</v>
      </c>
      <c r="E4354" s="143" t="s">
        <v>191</v>
      </c>
      <c r="F4354" s="143" t="s">
        <v>71</v>
      </c>
      <c r="G4354" s="143" t="s">
        <v>11062</v>
      </c>
    </row>
    <row r="4355" spans="1:7" x14ac:dyDescent="0.25">
      <c r="A4355" s="141">
        <v>4354</v>
      </c>
      <c r="B4355" s="143" t="s">
        <v>3939</v>
      </c>
      <c r="C4355" s="143" t="s">
        <v>13094</v>
      </c>
      <c r="D4355" s="143" t="s">
        <v>188</v>
      </c>
      <c r="E4355" s="143" t="s">
        <v>234</v>
      </c>
      <c r="F4355" s="143" t="s">
        <v>71</v>
      </c>
      <c r="G4355" s="143" t="s">
        <v>5875</v>
      </c>
    </row>
    <row r="4356" spans="1:7" x14ac:dyDescent="0.25">
      <c r="A4356" s="141">
        <v>4355</v>
      </c>
      <c r="B4356" s="143" t="s">
        <v>9193</v>
      </c>
      <c r="C4356" s="143" t="s">
        <v>9194</v>
      </c>
      <c r="D4356" s="143" t="s">
        <v>74</v>
      </c>
      <c r="E4356" s="143" t="s">
        <v>301</v>
      </c>
      <c r="F4356" s="143" t="s">
        <v>71</v>
      </c>
      <c r="G4356" s="143" t="s">
        <v>11062</v>
      </c>
    </row>
    <row r="4357" spans="1:7" x14ac:dyDescent="0.25">
      <c r="A4357" s="141">
        <v>4356</v>
      </c>
      <c r="B4357" s="143" t="s">
        <v>9195</v>
      </c>
      <c r="C4357" s="143" t="s">
        <v>9196</v>
      </c>
      <c r="D4357" s="143" t="s">
        <v>78</v>
      </c>
      <c r="E4357" s="143" t="s">
        <v>1491</v>
      </c>
      <c r="F4357" s="143" t="s">
        <v>71</v>
      </c>
      <c r="G4357" s="143" t="s">
        <v>11062</v>
      </c>
    </row>
    <row r="4358" spans="1:7" x14ac:dyDescent="0.25">
      <c r="A4358" s="141">
        <v>4357</v>
      </c>
      <c r="B4358" s="143" t="s">
        <v>3940</v>
      </c>
      <c r="C4358" s="143" t="s">
        <v>3941</v>
      </c>
      <c r="D4358" s="143" t="s">
        <v>78</v>
      </c>
      <c r="E4358" s="143" t="s">
        <v>199</v>
      </c>
      <c r="F4358" s="143" t="s">
        <v>71</v>
      </c>
      <c r="G4358" s="143" t="s">
        <v>5875</v>
      </c>
    </row>
    <row r="4359" spans="1:7" x14ac:dyDescent="0.25">
      <c r="A4359" s="141">
        <v>4358</v>
      </c>
      <c r="B4359" s="143" t="s">
        <v>3942</v>
      </c>
      <c r="C4359" s="143" t="s">
        <v>3943</v>
      </c>
      <c r="D4359" s="143" t="s">
        <v>95</v>
      </c>
      <c r="E4359" s="143" t="s">
        <v>158</v>
      </c>
      <c r="F4359" s="143" t="s">
        <v>71</v>
      </c>
      <c r="G4359" s="143" t="s">
        <v>5875</v>
      </c>
    </row>
    <row r="4360" spans="1:7" x14ac:dyDescent="0.25">
      <c r="A4360" s="141">
        <v>4359</v>
      </c>
      <c r="B4360" s="143" t="s">
        <v>3944</v>
      </c>
      <c r="C4360" s="143" t="s">
        <v>13095</v>
      </c>
      <c r="D4360" s="143" t="s">
        <v>91</v>
      </c>
      <c r="E4360" s="143" t="s">
        <v>139</v>
      </c>
      <c r="F4360" s="143" t="s">
        <v>71</v>
      </c>
      <c r="G4360" s="143" t="s">
        <v>5875</v>
      </c>
    </row>
    <row r="4361" spans="1:7" x14ac:dyDescent="0.25">
      <c r="A4361" s="141">
        <v>4360</v>
      </c>
      <c r="B4361" s="143" t="s">
        <v>11677</v>
      </c>
      <c r="C4361" s="143" t="s">
        <v>11678</v>
      </c>
      <c r="D4361" s="143" t="s">
        <v>91</v>
      </c>
      <c r="E4361" s="143" t="s">
        <v>139</v>
      </c>
      <c r="F4361" s="143" t="s">
        <v>71</v>
      </c>
      <c r="G4361" s="143" t="s">
        <v>11955</v>
      </c>
    </row>
    <row r="4362" spans="1:7" x14ac:dyDescent="0.25">
      <c r="A4362" s="141">
        <v>4361</v>
      </c>
      <c r="B4362" s="143" t="s">
        <v>11679</v>
      </c>
      <c r="C4362" s="143" t="s">
        <v>11680</v>
      </c>
      <c r="D4362" s="143" t="s">
        <v>74</v>
      </c>
      <c r="E4362" s="143" t="s">
        <v>129</v>
      </c>
      <c r="F4362" s="143" t="s">
        <v>88</v>
      </c>
      <c r="G4362" s="143" t="s">
        <v>11955</v>
      </c>
    </row>
    <row r="4363" spans="1:7" x14ac:dyDescent="0.25">
      <c r="A4363" s="141">
        <v>4362</v>
      </c>
      <c r="B4363" s="143" t="s">
        <v>11681</v>
      </c>
      <c r="C4363" s="143" t="s">
        <v>11682</v>
      </c>
      <c r="D4363" s="143" t="s">
        <v>91</v>
      </c>
      <c r="E4363" s="143" t="s">
        <v>139</v>
      </c>
      <c r="F4363" s="143" t="s">
        <v>71</v>
      </c>
      <c r="G4363" s="143" t="s">
        <v>11955</v>
      </c>
    </row>
    <row r="4364" spans="1:7" x14ac:dyDescent="0.25">
      <c r="A4364" s="141">
        <v>4363</v>
      </c>
      <c r="B4364" s="143" t="s">
        <v>11683</v>
      </c>
      <c r="C4364" s="143" t="s">
        <v>11684</v>
      </c>
      <c r="D4364" s="143" t="s">
        <v>91</v>
      </c>
      <c r="E4364" s="143" t="s">
        <v>139</v>
      </c>
      <c r="F4364" s="143" t="s">
        <v>71</v>
      </c>
      <c r="G4364" s="143" t="s">
        <v>11955</v>
      </c>
    </row>
    <row r="4365" spans="1:7" x14ac:dyDescent="0.25">
      <c r="A4365" s="141">
        <v>4364</v>
      </c>
      <c r="B4365" s="143" t="s">
        <v>11685</v>
      </c>
      <c r="C4365" s="143" t="s">
        <v>11686</v>
      </c>
      <c r="D4365" s="143" t="s">
        <v>91</v>
      </c>
      <c r="E4365" s="143" t="s">
        <v>139</v>
      </c>
      <c r="F4365" s="143" t="s">
        <v>71</v>
      </c>
      <c r="G4365" s="143" t="s">
        <v>11955</v>
      </c>
    </row>
    <row r="4366" spans="1:7" x14ac:dyDescent="0.25">
      <c r="A4366" s="141">
        <v>4365</v>
      </c>
      <c r="B4366" s="143" t="s">
        <v>11687</v>
      </c>
      <c r="C4366" s="143" t="s">
        <v>11688</v>
      </c>
      <c r="D4366" s="143" t="s">
        <v>91</v>
      </c>
      <c r="E4366" s="143" t="s">
        <v>139</v>
      </c>
      <c r="F4366" s="143" t="s">
        <v>71</v>
      </c>
      <c r="G4366" s="143" t="s">
        <v>11955</v>
      </c>
    </row>
    <row r="4367" spans="1:7" x14ac:dyDescent="0.25">
      <c r="A4367" s="141">
        <v>4366</v>
      </c>
      <c r="B4367" s="143" t="s">
        <v>3945</v>
      </c>
      <c r="C4367" s="143" t="s">
        <v>3946</v>
      </c>
      <c r="D4367" s="143" t="s">
        <v>91</v>
      </c>
      <c r="E4367" s="143" t="s">
        <v>139</v>
      </c>
      <c r="F4367" s="143" t="s">
        <v>71</v>
      </c>
      <c r="G4367" s="143" t="s">
        <v>5875</v>
      </c>
    </row>
    <row r="4368" spans="1:7" x14ac:dyDescent="0.25">
      <c r="A4368" s="141">
        <v>4367</v>
      </c>
      <c r="B4368" s="143" t="s">
        <v>3947</v>
      </c>
      <c r="C4368" s="143" t="s">
        <v>3948</v>
      </c>
      <c r="D4368" s="143" t="s">
        <v>91</v>
      </c>
      <c r="E4368" s="143" t="s">
        <v>139</v>
      </c>
      <c r="F4368" s="143" t="s">
        <v>71</v>
      </c>
      <c r="G4368" s="143" t="s">
        <v>5875</v>
      </c>
    </row>
    <row r="4369" spans="1:7" x14ac:dyDescent="0.25">
      <c r="A4369" s="141">
        <v>4368</v>
      </c>
      <c r="B4369" s="143" t="s">
        <v>13096</v>
      </c>
      <c r="C4369" s="143" t="s">
        <v>13097</v>
      </c>
      <c r="D4369" s="143" t="s">
        <v>69</v>
      </c>
      <c r="E4369" s="143" t="s">
        <v>168</v>
      </c>
      <c r="F4369" s="143" t="s">
        <v>192</v>
      </c>
      <c r="G4369" s="143" t="s">
        <v>11062</v>
      </c>
    </row>
    <row r="4370" spans="1:7" x14ac:dyDescent="0.25">
      <c r="A4370" s="141">
        <v>4369</v>
      </c>
      <c r="B4370" s="143" t="s">
        <v>3949</v>
      </c>
      <c r="C4370" s="143" t="s">
        <v>13098</v>
      </c>
      <c r="D4370" s="143" t="s">
        <v>91</v>
      </c>
      <c r="E4370" s="143" t="s">
        <v>139</v>
      </c>
      <c r="F4370" s="143" t="s">
        <v>71</v>
      </c>
      <c r="G4370" s="143" t="s">
        <v>5875</v>
      </c>
    </row>
    <row r="4371" spans="1:7" x14ac:dyDescent="0.25">
      <c r="A4371" s="141">
        <v>4370</v>
      </c>
      <c r="B4371" s="143" t="s">
        <v>3950</v>
      </c>
      <c r="C4371" s="143" t="s">
        <v>3951</v>
      </c>
      <c r="D4371" s="143" t="s">
        <v>91</v>
      </c>
      <c r="E4371" s="143" t="s">
        <v>139</v>
      </c>
      <c r="F4371" s="143" t="s">
        <v>71</v>
      </c>
      <c r="G4371" s="143" t="s">
        <v>5875</v>
      </c>
    </row>
    <row r="4372" spans="1:7" x14ac:dyDescent="0.25">
      <c r="A4372" s="141">
        <v>4371</v>
      </c>
      <c r="B4372" s="143" t="s">
        <v>9197</v>
      </c>
      <c r="C4372" s="143" t="s">
        <v>9198</v>
      </c>
      <c r="D4372" s="143" t="s">
        <v>78</v>
      </c>
      <c r="E4372" s="143" t="s">
        <v>736</v>
      </c>
      <c r="F4372" s="143" t="s">
        <v>71</v>
      </c>
      <c r="G4372" s="143" t="s">
        <v>11062</v>
      </c>
    </row>
    <row r="4373" spans="1:7" x14ac:dyDescent="0.25">
      <c r="A4373" s="141">
        <v>4372</v>
      </c>
      <c r="B4373" s="143" t="s">
        <v>9199</v>
      </c>
      <c r="C4373" s="143" t="s">
        <v>9200</v>
      </c>
      <c r="D4373" s="143" t="s">
        <v>119</v>
      </c>
      <c r="E4373" s="143" t="s">
        <v>1245</v>
      </c>
      <c r="F4373" s="143" t="s">
        <v>71</v>
      </c>
      <c r="G4373" s="143" t="s">
        <v>11062</v>
      </c>
    </row>
    <row r="4374" spans="1:7" x14ac:dyDescent="0.25">
      <c r="A4374" s="141">
        <v>4373</v>
      </c>
      <c r="B4374" s="143" t="s">
        <v>3952</v>
      </c>
      <c r="C4374" s="143" t="s">
        <v>13099</v>
      </c>
      <c r="D4374" s="143" t="s">
        <v>74</v>
      </c>
      <c r="E4374" s="143" t="s">
        <v>390</v>
      </c>
      <c r="F4374" s="143" t="s">
        <v>88</v>
      </c>
      <c r="G4374" s="143" t="s">
        <v>5875</v>
      </c>
    </row>
    <row r="4375" spans="1:7" x14ac:dyDescent="0.25">
      <c r="A4375" s="141">
        <v>4374</v>
      </c>
      <c r="B4375" s="143" t="s">
        <v>11689</v>
      </c>
      <c r="C4375" s="143" t="s">
        <v>11690</v>
      </c>
      <c r="D4375" s="143" t="s">
        <v>91</v>
      </c>
      <c r="E4375" s="143" t="s">
        <v>139</v>
      </c>
      <c r="F4375" s="143" t="s">
        <v>71</v>
      </c>
      <c r="G4375" s="143" t="s">
        <v>11955</v>
      </c>
    </row>
    <row r="4376" spans="1:7" x14ac:dyDescent="0.25">
      <c r="A4376" s="141">
        <v>4375</v>
      </c>
      <c r="B4376" s="143" t="s">
        <v>3953</v>
      </c>
      <c r="C4376" s="143" t="s">
        <v>3954</v>
      </c>
      <c r="D4376" s="143" t="s">
        <v>91</v>
      </c>
      <c r="E4376" s="143" t="s">
        <v>181</v>
      </c>
      <c r="F4376" s="143" t="s">
        <v>71</v>
      </c>
      <c r="G4376" s="143" t="s">
        <v>5875</v>
      </c>
    </row>
    <row r="4377" spans="1:7" x14ac:dyDescent="0.25">
      <c r="A4377" s="141">
        <v>4376</v>
      </c>
      <c r="B4377" s="143" t="s">
        <v>3955</v>
      </c>
      <c r="C4377" s="143" t="s">
        <v>3956</v>
      </c>
      <c r="D4377" s="143" t="s">
        <v>91</v>
      </c>
      <c r="E4377" s="143" t="s">
        <v>212</v>
      </c>
      <c r="F4377" s="143" t="s">
        <v>71</v>
      </c>
      <c r="G4377" s="143" t="s">
        <v>5875</v>
      </c>
    </row>
    <row r="4378" spans="1:7" x14ac:dyDescent="0.25">
      <c r="A4378" s="141">
        <v>4377</v>
      </c>
      <c r="B4378" s="143" t="s">
        <v>3957</v>
      </c>
      <c r="C4378" s="143" t="s">
        <v>3958</v>
      </c>
      <c r="D4378" s="143" t="s">
        <v>91</v>
      </c>
      <c r="E4378" s="143" t="s">
        <v>181</v>
      </c>
      <c r="F4378" s="143" t="s">
        <v>71</v>
      </c>
      <c r="G4378" s="143" t="s">
        <v>5875</v>
      </c>
    </row>
    <row r="4379" spans="1:7" x14ac:dyDescent="0.25">
      <c r="A4379" s="141">
        <v>4378</v>
      </c>
      <c r="B4379" s="143" t="s">
        <v>3959</v>
      </c>
      <c r="C4379" s="143" t="s">
        <v>13100</v>
      </c>
      <c r="D4379" s="143" t="s">
        <v>91</v>
      </c>
      <c r="E4379" s="143" t="s">
        <v>181</v>
      </c>
      <c r="F4379" s="143" t="s">
        <v>71</v>
      </c>
      <c r="G4379" s="143" t="s">
        <v>5875</v>
      </c>
    </row>
    <row r="4380" spans="1:7" x14ac:dyDescent="0.25">
      <c r="A4380" s="141">
        <v>4379</v>
      </c>
      <c r="B4380" s="143" t="s">
        <v>11691</v>
      </c>
      <c r="C4380" s="143" t="s">
        <v>13101</v>
      </c>
      <c r="D4380" s="143" t="s">
        <v>91</v>
      </c>
      <c r="E4380" s="143" t="s">
        <v>139</v>
      </c>
      <c r="F4380" s="143" t="s">
        <v>71</v>
      </c>
      <c r="G4380" s="143" t="s">
        <v>11955</v>
      </c>
    </row>
    <row r="4381" spans="1:7" x14ac:dyDescent="0.25">
      <c r="A4381" s="141">
        <v>4380</v>
      </c>
      <c r="B4381" s="143" t="s">
        <v>3960</v>
      </c>
      <c r="C4381" s="143" t="s">
        <v>3961</v>
      </c>
      <c r="D4381" s="143" t="s">
        <v>91</v>
      </c>
      <c r="E4381" s="143" t="s">
        <v>135</v>
      </c>
      <c r="F4381" s="143" t="s">
        <v>71</v>
      </c>
      <c r="G4381" s="143" t="s">
        <v>5875</v>
      </c>
    </row>
    <row r="4382" spans="1:7" x14ac:dyDescent="0.25">
      <c r="A4382" s="141">
        <v>4381</v>
      </c>
      <c r="B4382" s="143" t="s">
        <v>9201</v>
      </c>
      <c r="C4382" s="143" t="s">
        <v>9202</v>
      </c>
      <c r="D4382" s="143" t="s">
        <v>91</v>
      </c>
      <c r="E4382" s="143" t="s">
        <v>220</v>
      </c>
      <c r="F4382" s="143" t="s">
        <v>71</v>
      </c>
      <c r="G4382" s="143" t="s">
        <v>11062</v>
      </c>
    </row>
    <row r="4383" spans="1:7" x14ac:dyDescent="0.25">
      <c r="A4383" s="141">
        <v>4382</v>
      </c>
      <c r="B4383" s="143" t="s">
        <v>9203</v>
      </c>
      <c r="C4383" s="143" t="s">
        <v>9204</v>
      </c>
      <c r="D4383" s="143" t="s">
        <v>119</v>
      </c>
      <c r="E4383" s="143" t="s">
        <v>5897</v>
      </c>
      <c r="F4383" s="143" t="s">
        <v>88</v>
      </c>
      <c r="G4383" s="143" t="s">
        <v>11062</v>
      </c>
    </row>
    <row r="4384" spans="1:7" x14ac:dyDescent="0.25">
      <c r="A4384" s="141">
        <v>4383</v>
      </c>
      <c r="B4384" s="143" t="s">
        <v>9205</v>
      </c>
      <c r="C4384" s="143" t="s">
        <v>9206</v>
      </c>
      <c r="D4384" s="143" t="s">
        <v>78</v>
      </c>
      <c r="E4384" s="143" t="s">
        <v>906</v>
      </c>
      <c r="F4384" s="143" t="s">
        <v>71</v>
      </c>
      <c r="G4384" s="143" t="s">
        <v>11062</v>
      </c>
    </row>
    <row r="4385" spans="1:7" x14ac:dyDescent="0.25">
      <c r="A4385" s="141">
        <v>4384</v>
      </c>
      <c r="B4385" s="143" t="s">
        <v>3962</v>
      </c>
      <c r="C4385" s="143" t="s">
        <v>3963</v>
      </c>
      <c r="D4385" s="143" t="s">
        <v>78</v>
      </c>
      <c r="E4385" s="143" t="s">
        <v>252</v>
      </c>
      <c r="F4385" s="143" t="s">
        <v>71</v>
      </c>
      <c r="G4385" s="143" t="s">
        <v>5875</v>
      </c>
    </row>
    <row r="4386" spans="1:7" x14ac:dyDescent="0.25">
      <c r="A4386" s="141">
        <v>4385</v>
      </c>
      <c r="B4386" s="143" t="s">
        <v>3964</v>
      </c>
      <c r="C4386" s="143" t="s">
        <v>3965</v>
      </c>
      <c r="D4386" s="143" t="s">
        <v>91</v>
      </c>
      <c r="E4386" s="143" t="s">
        <v>308</v>
      </c>
      <c r="F4386" s="143" t="s">
        <v>71</v>
      </c>
      <c r="G4386" s="143" t="s">
        <v>5875</v>
      </c>
    </row>
    <row r="4387" spans="1:7" x14ac:dyDescent="0.25">
      <c r="A4387" s="141">
        <v>4386</v>
      </c>
      <c r="B4387" s="143" t="s">
        <v>3966</v>
      </c>
      <c r="C4387" s="143" t="s">
        <v>3967</v>
      </c>
      <c r="D4387" s="143" t="s">
        <v>69</v>
      </c>
      <c r="E4387" s="143" t="s">
        <v>2603</v>
      </c>
      <c r="F4387" s="143" t="s">
        <v>71</v>
      </c>
      <c r="G4387" s="143" t="s">
        <v>5875</v>
      </c>
    </row>
    <row r="4388" spans="1:7" x14ac:dyDescent="0.25">
      <c r="A4388" s="141">
        <v>4387</v>
      </c>
      <c r="B4388" s="143" t="s">
        <v>11692</v>
      </c>
      <c r="C4388" s="143" t="s">
        <v>11693</v>
      </c>
      <c r="D4388" s="143" t="s">
        <v>91</v>
      </c>
      <c r="E4388" s="143" t="s">
        <v>139</v>
      </c>
      <c r="F4388" s="143" t="s">
        <v>71</v>
      </c>
      <c r="G4388" s="143" t="s">
        <v>11955</v>
      </c>
    </row>
    <row r="4389" spans="1:7" x14ac:dyDescent="0.25">
      <c r="A4389" s="141">
        <v>4388</v>
      </c>
      <c r="B4389" s="143" t="s">
        <v>11694</v>
      </c>
      <c r="C4389" s="143" t="s">
        <v>11695</v>
      </c>
      <c r="D4389" s="143" t="s">
        <v>91</v>
      </c>
      <c r="E4389" s="143" t="s">
        <v>139</v>
      </c>
      <c r="F4389" s="143" t="s">
        <v>71</v>
      </c>
      <c r="G4389" s="143" t="s">
        <v>11955</v>
      </c>
    </row>
    <row r="4390" spans="1:7" x14ac:dyDescent="0.25">
      <c r="A4390" s="141">
        <v>4389</v>
      </c>
      <c r="B4390" s="143" t="s">
        <v>11696</v>
      </c>
      <c r="C4390" s="143" t="s">
        <v>11697</v>
      </c>
      <c r="D4390" s="143" t="s">
        <v>91</v>
      </c>
      <c r="E4390" s="143" t="s">
        <v>139</v>
      </c>
      <c r="F4390" s="143" t="s">
        <v>71</v>
      </c>
      <c r="G4390" s="143" t="s">
        <v>11955</v>
      </c>
    </row>
    <row r="4391" spans="1:7" x14ac:dyDescent="0.25">
      <c r="A4391" s="141">
        <v>4390</v>
      </c>
      <c r="B4391" s="143" t="s">
        <v>3968</v>
      </c>
      <c r="C4391" s="143" t="s">
        <v>3969</v>
      </c>
      <c r="D4391" s="143" t="s">
        <v>69</v>
      </c>
      <c r="E4391" s="143" t="s">
        <v>824</v>
      </c>
      <c r="F4391" s="143" t="s">
        <v>3970</v>
      </c>
      <c r="G4391" s="143" t="s">
        <v>5875</v>
      </c>
    </row>
    <row r="4392" spans="1:7" x14ac:dyDescent="0.25">
      <c r="A4392" s="141">
        <v>4391</v>
      </c>
      <c r="B4392" s="143" t="s">
        <v>11698</v>
      </c>
      <c r="C4392" s="143" t="s">
        <v>11699</v>
      </c>
      <c r="D4392" s="143" t="s">
        <v>91</v>
      </c>
      <c r="E4392" s="143" t="s">
        <v>139</v>
      </c>
      <c r="F4392" s="143" t="s">
        <v>71</v>
      </c>
      <c r="G4392" s="143" t="s">
        <v>11955</v>
      </c>
    </row>
    <row r="4393" spans="1:7" x14ac:dyDescent="0.25">
      <c r="A4393" s="141">
        <v>4392</v>
      </c>
      <c r="B4393" s="143" t="s">
        <v>11700</v>
      </c>
      <c r="C4393" s="143" t="s">
        <v>11701</v>
      </c>
      <c r="D4393" s="143" t="s">
        <v>91</v>
      </c>
      <c r="E4393" s="143" t="s">
        <v>139</v>
      </c>
      <c r="F4393" s="143" t="s">
        <v>71</v>
      </c>
      <c r="G4393" s="143" t="s">
        <v>11955</v>
      </c>
    </row>
    <row r="4394" spans="1:7" x14ac:dyDescent="0.25">
      <c r="A4394" s="141">
        <v>4393</v>
      </c>
      <c r="B4394" s="143" t="s">
        <v>3971</v>
      </c>
      <c r="C4394" s="143" t="s">
        <v>3972</v>
      </c>
      <c r="D4394" s="143" t="s">
        <v>91</v>
      </c>
      <c r="E4394" s="143" t="s">
        <v>644</v>
      </c>
      <c r="F4394" s="143" t="s">
        <v>71</v>
      </c>
      <c r="G4394" s="143" t="s">
        <v>5875</v>
      </c>
    </row>
    <row r="4395" spans="1:7" x14ac:dyDescent="0.25">
      <c r="A4395" s="141">
        <v>4394</v>
      </c>
      <c r="B4395" s="143" t="s">
        <v>13102</v>
      </c>
      <c r="C4395" s="143" t="s">
        <v>13103</v>
      </c>
      <c r="D4395" s="143" t="s">
        <v>91</v>
      </c>
      <c r="E4395" s="143" t="s">
        <v>1035</v>
      </c>
      <c r="F4395" s="143" t="s">
        <v>71</v>
      </c>
      <c r="G4395" s="143" t="s">
        <v>11062</v>
      </c>
    </row>
    <row r="4396" spans="1:7" x14ac:dyDescent="0.25">
      <c r="A4396" s="141">
        <v>4395</v>
      </c>
      <c r="B4396" s="143" t="s">
        <v>13104</v>
      </c>
      <c r="C4396" s="143" t="s">
        <v>13105</v>
      </c>
      <c r="D4396" s="143" t="s">
        <v>74</v>
      </c>
      <c r="E4396" s="143" t="s">
        <v>87</v>
      </c>
      <c r="F4396" s="143" t="s">
        <v>71</v>
      </c>
      <c r="G4396" s="143" t="s">
        <v>5875</v>
      </c>
    </row>
    <row r="4397" spans="1:7" x14ac:dyDescent="0.25">
      <c r="A4397" s="141">
        <v>4396</v>
      </c>
      <c r="B4397" s="143" t="s">
        <v>3973</v>
      </c>
      <c r="C4397" s="143" t="s">
        <v>13106</v>
      </c>
      <c r="D4397" s="143" t="s">
        <v>91</v>
      </c>
      <c r="E4397" s="143" t="s">
        <v>110</v>
      </c>
      <c r="F4397" s="143" t="s">
        <v>71</v>
      </c>
      <c r="G4397" s="143" t="s">
        <v>5875</v>
      </c>
    </row>
    <row r="4398" spans="1:7" x14ac:dyDescent="0.25">
      <c r="A4398" s="141">
        <v>4397</v>
      </c>
      <c r="B4398" s="143" t="s">
        <v>13107</v>
      </c>
      <c r="C4398" s="143" t="s">
        <v>13108</v>
      </c>
      <c r="D4398" s="143" t="s">
        <v>91</v>
      </c>
      <c r="E4398" s="143" t="s">
        <v>576</v>
      </c>
      <c r="F4398" s="143" t="s">
        <v>71</v>
      </c>
      <c r="G4398" s="143" t="s">
        <v>11062</v>
      </c>
    </row>
    <row r="4399" spans="1:7" x14ac:dyDescent="0.25">
      <c r="A4399" s="141">
        <v>4398</v>
      </c>
      <c r="B4399" s="143" t="s">
        <v>9207</v>
      </c>
      <c r="C4399" s="143" t="s">
        <v>9208</v>
      </c>
      <c r="D4399" s="143" t="s">
        <v>69</v>
      </c>
      <c r="E4399" s="143" t="s">
        <v>1237</v>
      </c>
      <c r="F4399" s="143" t="s">
        <v>841</v>
      </c>
      <c r="G4399" s="143" t="s">
        <v>11062</v>
      </c>
    </row>
    <row r="4400" spans="1:7" x14ac:dyDescent="0.25">
      <c r="A4400" s="141">
        <v>4399</v>
      </c>
      <c r="B4400" s="143" t="s">
        <v>9209</v>
      </c>
      <c r="C4400" s="143" t="s">
        <v>9210</v>
      </c>
      <c r="D4400" s="143" t="s">
        <v>103</v>
      </c>
      <c r="E4400" s="143" t="s">
        <v>1054</v>
      </c>
      <c r="F4400" s="143" t="s">
        <v>71</v>
      </c>
      <c r="G4400" s="143" t="s">
        <v>11062</v>
      </c>
    </row>
    <row r="4401" spans="1:7" x14ac:dyDescent="0.25">
      <c r="A4401" s="141">
        <v>4400</v>
      </c>
      <c r="B4401" s="143" t="s">
        <v>3974</v>
      </c>
      <c r="C4401" s="143" t="s">
        <v>3975</v>
      </c>
      <c r="D4401" s="143" t="s">
        <v>95</v>
      </c>
      <c r="E4401" s="143" t="s">
        <v>158</v>
      </c>
      <c r="F4401" s="143" t="s">
        <v>71</v>
      </c>
      <c r="G4401" s="143" t="s">
        <v>5875</v>
      </c>
    </row>
    <row r="4402" spans="1:7" x14ac:dyDescent="0.25">
      <c r="A4402" s="141">
        <v>4401</v>
      </c>
      <c r="B4402" s="143" t="s">
        <v>9211</v>
      </c>
      <c r="C4402" s="143" t="s">
        <v>9212</v>
      </c>
      <c r="D4402" s="143" t="s">
        <v>69</v>
      </c>
      <c r="E4402" s="143" t="s">
        <v>321</v>
      </c>
      <c r="F4402" s="143" t="s">
        <v>71</v>
      </c>
      <c r="G4402" s="143" t="s">
        <v>11062</v>
      </c>
    </row>
    <row r="4403" spans="1:7" x14ac:dyDescent="0.25">
      <c r="A4403" s="141">
        <v>4402</v>
      </c>
      <c r="B4403" s="143" t="s">
        <v>9213</v>
      </c>
      <c r="C4403" s="143" t="s">
        <v>9214</v>
      </c>
      <c r="D4403" s="143" t="s">
        <v>91</v>
      </c>
      <c r="E4403" s="143" t="s">
        <v>212</v>
      </c>
      <c r="F4403" s="143" t="s">
        <v>71</v>
      </c>
      <c r="G4403" s="143" t="s">
        <v>11062</v>
      </c>
    </row>
    <row r="4404" spans="1:7" x14ac:dyDescent="0.25">
      <c r="A4404" s="141">
        <v>4403</v>
      </c>
      <c r="B4404" s="143" t="s">
        <v>9215</v>
      </c>
      <c r="C4404" s="143" t="s">
        <v>9216</v>
      </c>
      <c r="D4404" s="143" t="s">
        <v>69</v>
      </c>
      <c r="E4404" s="143" t="s">
        <v>453</v>
      </c>
      <c r="F4404" s="143" t="s">
        <v>71</v>
      </c>
      <c r="G4404" s="143" t="s">
        <v>11062</v>
      </c>
    </row>
    <row r="4405" spans="1:7" x14ac:dyDescent="0.25">
      <c r="A4405" s="141">
        <v>4404</v>
      </c>
      <c r="B4405" s="143" t="s">
        <v>9217</v>
      </c>
      <c r="C4405" s="143" t="s">
        <v>9218</v>
      </c>
      <c r="D4405" s="143" t="s">
        <v>119</v>
      </c>
      <c r="E4405" s="143" t="s">
        <v>148</v>
      </c>
      <c r="F4405" s="143" t="s">
        <v>71</v>
      </c>
      <c r="G4405" s="143" t="s">
        <v>11062</v>
      </c>
    </row>
    <row r="4406" spans="1:7" x14ac:dyDescent="0.25">
      <c r="A4406" s="141">
        <v>4405</v>
      </c>
      <c r="B4406" s="143" t="s">
        <v>3976</v>
      </c>
      <c r="C4406" s="143" t="s">
        <v>3977</v>
      </c>
      <c r="D4406" s="143" t="s">
        <v>91</v>
      </c>
      <c r="E4406" s="143" t="s">
        <v>212</v>
      </c>
      <c r="F4406" s="143" t="s">
        <v>71</v>
      </c>
      <c r="G4406" s="143" t="s">
        <v>5875</v>
      </c>
    </row>
    <row r="4407" spans="1:7" x14ac:dyDescent="0.25">
      <c r="A4407" s="141">
        <v>4406</v>
      </c>
      <c r="B4407" s="143" t="s">
        <v>9219</v>
      </c>
      <c r="C4407" s="143" t="s">
        <v>9220</v>
      </c>
      <c r="D4407" s="143" t="s">
        <v>78</v>
      </c>
      <c r="E4407" s="143" t="s">
        <v>312</v>
      </c>
      <c r="F4407" s="143" t="s">
        <v>366</v>
      </c>
      <c r="G4407" s="143" t="s">
        <v>11062</v>
      </c>
    </row>
    <row r="4408" spans="1:7" x14ac:dyDescent="0.25">
      <c r="A4408" s="141">
        <v>4407</v>
      </c>
      <c r="B4408" s="143" t="s">
        <v>9221</v>
      </c>
      <c r="C4408" s="143" t="s">
        <v>9222</v>
      </c>
      <c r="D4408" s="143" t="s">
        <v>69</v>
      </c>
      <c r="E4408" s="143" t="s">
        <v>3058</v>
      </c>
      <c r="F4408" s="143" t="s">
        <v>71</v>
      </c>
      <c r="G4408" s="143" t="s">
        <v>11062</v>
      </c>
    </row>
    <row r="4409" spans="1:7" x14ac:dyDescent="0.25">
      <c r="A4409" s="141">
        <v>4408</v>
      </c>
      <c r="B4409" s="143" t="s">
        <v>3978</v>
      </c>
      <c r="C4409" s="143" t="s">
        <v>3979</v>
      </c>
      <c r="D4409" s="143" t="s">
        <v>78</v>
      </c>
      <c r="E4409" s="143" t="s">
        <v>100</v>
      </c>
      <c r="F4409" s="143" t="s">
        <v>71</v>
      </c>
      <c r="G4409" s="143" t="s">
        <v>5875</v>
      </c>
    </row>
    <row r="4410" spans="1:7" x14ac:dyDescent="0.25">
      <c r="A4410" s="141">
        <v>4409</v>
      </c>
      <c r="B4410" s="143" t="s">
        <v>13109</v>
      </c>
      <c r="C4410" s="143" t="s">
        <v>13110</v>
      </c>
      <c r="D4410" s="143" t="s">
        <v>69</v>
      </c>
      <c r="E4410" s="143" t="s">
        <v>1141</v>
      </c>
      <c r="F4410" s="143" t="s">
        <v>71</v>
      </c>
      <c r="G4410" s="143" t="s">
        <v>11062</v>
      </c>
    </row>
    <row r="4411" spans="1:7" x14ac:dyDescent="0.25">
      <c r="A4411" s="141">
        <v>4410</v>
      </c>
      <c r="B4411" s="143" t="s">
        <v>3980</v>
      </c>
      <c r="C4411" s="143" t="s">
        <v>3981</v>
      </c>
      <c r="D4411" s="143" t="s">
        <v>74</v>
      </c>
      <c r="E4411" s="143" t="s">
        <v>551</v>
      </c>
      <c r="F4411" s="143" t="s">
        <v>71</v>
      </c>
      <c r="G4411" s="143" t="s">
        <v>5875</v>
      </c>
    </row>
    <row r="4412" spans="1:7" x14ac:dyDescent="0.25">
      <c r="A4412" s="141">
        <v>4411</v>
      </c>
      <c r="B4412" s="143" t="s">
        <v>9223</v>
      </c>
      <c r="C4412" s="143" t="s">
        <v>9224</v>
      </c>
      <c r="D4412" s="143" t="s">
        <v>78</v>
      </c>
      <c r="E4412" s="143" t="s">
        <v>1042</v>
      </c>
      <c r="F4412" s="143" t="s">
        <v>71</v>
      </c>
      <c r="G4412" s="143" t="s">
        <v>11062</v>
      </c>
    </row>
    <row r="4413" spans="1:7" x14ac:dyDescent="0.25">
      <c r="A4413" s="141">
        <v>4412</v>
      </c>
      <c r="B4413" s="143" t="s">
        <v>3982</v>
      </c>
      <c r="C4413" s="143" t="s">
        <v>3983</v>
      </c>
      <c r="D4413" s="143" t="s">
        <v>78</v>
      </c>
      <c r="E4413" s="143" t="s">
        <v>657</v>
      </c>
      <c r="F4413" s="143" t="s">
        <v>71</v>
      </c>
      <c r="G4413" s="143" t="s">
        <v>5875</v>
      </c>
    </row>
    <row r="4414" spans="1:7" x14ac:dyDescent="0.25">
      <c r="A4414" s="141">
        <v>4413</v>
      </c>
      <c r="B4414" s="143" t="s">
        <v>3984</v>
      </c>
      <c r="C4414" s="143" t="s">
        <v>3985</v>
      </c>
      <c r="D4414" s="143" t="s">
        <v>91</v>
      </c>
      <c r="E4414" s="143" t="s">
        <v>181</v>
      </c>
      <c r="F4414" s="143" t="s">
        <v>71</v>
      </c>
      <c r="G4414" s="143" t="s">
        <v>5875</v>
      </c>
    </row>
    <row r="4415" spans="1:7" x14ac:dyDescent="0.25">
      <c r="A4415" s="141">
        <v>4414</v>
      </c>
      <c r="B4415" s="143" t="s">
        <v>3986</v>
      </c>
      <c r="C4415" s="143" t="s">
        <v>3987</v>
      </c>
      <c r="D4415" s="143" t="s">
        <v>78</v>
      </c>
      <c r="E4415" s="143" t="s">
        <v>1062</v>
      </c>
      <c r="F4415" s="143" t="s">
        <v>242</v>
      </c>
      <c r="G4415" s="143" t="s">
        <v>5875</v>
      </c>
    </row>
    <row r="4416" spans="1:7" x14ac:dyDescent="0.25">
      <c r="A4416" s="141">
        <v>4415</v>
      </c>
      <c r="B4416" s="143" t="s">
        <v>9225</v>
      </c>
      <c r="C4416" s="143" t="s">
        <v>9226</v>
      </c>
      <c r="D4416" s="143" t="s">
        <v>69</v>
      </c>
      <c r="E4416" s="143" t="s">
        <v>402</v>
      </c>
      <c r="F4416" s="143" t="s">
        <v>71</v>
      </c>
      <c r="G4416" s="143" t="s">
        <v>11955</v>
      </c>
    </row>
    <row r="4417" spans="1:7" x14ac:dyDescent="0.25">
      <c r="A4417" s="141">
        <v>4416</v>
      </c>
      <c r="B4417" s="143" t="s">
        <v>3988</v>
      </c>
      <c r="C4417" s="143" t="s">
        <v>13111</v>
      </c>
      <c r="D4417" s="143" t="s">
        <v>91</v>
      </c>
      <c r="E4417" s="143" t="s">
        <v>900</v>
      </c>
      <c r="F4417" s="143" t="s">
        <v>71</v>
      </c>
      <c r="G4417" s="143" t="s">
        <v>5875</v>
      </c>
    </row>
    <row r="4418" spans="1:7" x14ac:dyDescent="0.25">
      <c r="A4418" s="141">
        <v>4417</v>
      </c>
      <c r="B4418" s="143" t="s">
        <v>3989</v>
      </c>
      <c r="C4418" s="143" t="s">
        <v>3990</v>
      </c>
      <c r="D4418" s="143" t="s">
        <v>91</v>
      </c>
      <c r="E4418" s="143" t="s">
        <v>546</v>
      </c>
      <c r="F4418" s="143" t="s">
        <v>71</v>
      </c>
      <c r="G4418" s="143" t="s">
        <v>5875</v>
      </c>
    </row>
    <row r="4419" spans="1:7" x14ac:dyDescent="0.25">
      <c r="A4419" s="141">
        <v>4418</v>
      </c>
      <c r="B4419" s="143" t="s">
        <v>11702</v>
      </c>
      <c r="C4419" s="143" t="s">
        <v>11703</v>
      </c>
      <c r="D4419" s="143" t="s">
        <v>103</v>
      </c>
      <c r="E4419" s="143" t="s">
        <v>662</v>
      </c>
      <c r="F4419" s="143" t="s">
        <v>71</v>
      </c>
      <c r="G4419" s="143" t="s">
        <v>11955</v>
      </c>
    </row>
    <row r="4420" spans="1:7" x14ac:dyDescent="0.25">
      <c r="A4420" s="141">
        <v>4419</v>
      </c>
      <c r="B4420" s="143" t="s">
        <v>9227</v>
      </c>
      <c r="C4420" s="143" t="s">
        <v>9228</v>
      </c>
      <c r="D4420" s="143" t="s">
        <v>119</v>
      </c>
      <c r="E4420" s="143" t="s">
        <v>1245</v>
      </c>
      <c r="F4420" s="143" t="s">
        <v>9229</v>
      </c>
      <c r="G4420" s="143" t="s">
        <v>11062</v>
      </c>
    </row>
    <row r="4421" spans="1:7" x14ac:dyDescent="0.25">
      <c r="A4421" s="141">
        <v>4420</v>
      </c>
      <c r="B4421" s="143" t="s">
        <v>9230</v>
      </c>
      <c r="C4421" s="143" t="s">
        <v>9231</v>
      </c>
      <c r="D4421" s="143" t="s">
        <v>95</v>
      </c>
      <c r="E4421" s="143" t="s">
        <v>540</v>
      </c>
      <c r="F4421" s="143" t="s">
        <v>71</v>
      </c>
      <c r="G4421" s="143" t="s">
        <v>11062</v>
      </c>
    </row>
    <row r="4422" spans="1:7" x14ac:dyDescent="0.25">
      <c r="A4422" s="141">
        <v>4421</v>
      </c>
      <c r="B4422" s="143" t="s">
        <v>3991</v>
      </c>
      <c r="C4422" s="143" t="s">
        <v>3992</v>
      </c>
      <c r="D4422" s="143" t="s">
        <v>188</v>
      </c>
      <c r="E4422" s="143" t="s">
        <v>202</v>
      </c>
      <c r="F4422" s="143" t="s">
        <v>71</v>
      </c>
      <c r="G4422" s="143" t="s">
        <v>5875</v>
      </c>
    </row>
    <row r="4423" spans="1:7" x14ac:dyDescent="0.25">
      <c r="A4423" s="141">
        <v>4422</v>
      </c>
      <c r="B4423" s="143" t="s">
        <v>9232</v>
      </c>
      <c r="C4423" s="143" t="s">
        <v>9233</v>
      </c>
      <c r="D4423" s="143" t="s">
        <v>119</v>
      </c>
      <c r="E4423" s="143" t="s">
        <v>5897</v>
      </c>
      <c r="F4423" s="143" t="s">
        <v>71</v>
      </c>
      <c r="G4423" s="143" t="s">
        <v>11062</v>
      </c>
    </row>
    <row r="4424" spans="1:7" x14ac:dyDescent="0.25">
      <c r="A4424" s="141">
        <v>4423</v>
      </c>
      <c r="B4424" s="143" t="s">
        <v>3993</v>
      </c>
      <c r="C4424" s="143" t="s">
        <v>3994</v>
      </c>
      <c r="D4424" s="143" t="s">
        <v>91</v>
      </c>
      <c r="E4424" s="143" t="s">
        <v>1250</v>
      </c>
      <c r="F4424" s="143" t="s">
        <v>71</v>
      </c>
      <c r="G4424" s="143" t="s">
        <v>5875</v>
      </c>
    </row>
    <row r="4425" spans="1:7" x14ac:dyDescent="0.25">
      <c r="A4425" s="141">
        <v>4424</v>
      </c>
      <c r="B4425" s="143" t="s">
        <v>3995</v>
      </c>
      <c r="C4425" s="143" t="s">
        <v>3996</v>
      </c>
      <c r="D4425" s="143" t="s">
        <v>103</v>
      </c>
      <c r="E4425" s="143" t="s">
        <v>465</v>
      </c>
      <c r="F4425" s="143" t="s">
        <v>71</v>
      </c>
      <c r="G4425" s="143" t="s">
        <v>5875</v>
      </c>
    </row>
    <row r="4426" spans="1:7" x14ac:dyDescent="0.25">
      <c r="A4426" s="141">
        <v>4425</v>
      </c>
      <c r="B4426" s="143" t="s">
        <v>3997</v>
      </c>
      <c r="C4426" s="143" t="s">
        <v>13112</v>
      </c>
      <c r="D4426" s="143" t="s">
        <v>91</v>
      </c>
      <c r="E4426" s="143" t="s">
        <v>139</v>
      </c>
      <c r="F4426" s="143" t="s">
        <v>71</v>
      </c>
      <c r="G4426" s="143" t="s">
        <v>5875</v>
      </c>
    </row>
    <row r="4427" spans="1:7" x14ac:dyDescent="0.25">
      <c r="A4427" s="141">
        <v>4426</v>
      </c>
      <c r="B4427" s="143" t="s">
        <v>3998</v>
      </c>
      <c r="C4427" s="143" t="s">
        <v>13113</v>
      </c>
      <c r="D4427" s="143" t="s">
        <v>91</v>
      </c>
      <c r="E4427" s="143" t="s">
        <v>139</v>
      </c>
      <c r="F4427" s="143" t="s">
        <v>71</v>
      </c>
      <c r="G4427" s="143" t="s">
        <v>5875</v>
      </c>
    </row>
    <row r="4428" spans="1:7" x14ac:dyDescent="0.25">
      <c r="A4428" s="141">
        <v>4427</v>
      </c>
      <c r="B4428" s="143" t="s">
        <v>3999</v>
      </c>
      <c r="C4428" s="143" t="s">
        <v>13114</v>
      </c>
      <c r="D4428" s="143" t="s">
        <v>91</v>
      </c>
      <c r="E4428" s="143" t="s">
        <v>139</v>
      </c>
      <c r="F4428" s="143" t="s">
        <v>71</v>
      </c>
      <c r="G4428" s="143" t="s">
        <v>5875</v>
      </c>
    </row>
    <row r="4429" spans="1:7" x14ac:dyDescent="0.25">
      <c r="A4429" s="141">
        <v>4428</v>
      </c>
      <c r="B4429" s="143" t="s">
        <v>9234</v>
      </c>
      <c r="C4429" s="143" t="s">
        <v>9235</v>
      </c>
      <c r="D4429" s="143" t="s">
        <v>69</v>
      </c>
      <c r="E4429" s="143" t="s">
        <v>70</v>
      </c>
      <c r="F4429" s="143" t="s">
        <v>71</v>
      </c>
      <c r="G4429" s="143" t="s">
        <v>11062</v>
      </c>
    </row>
    <row r="4430" spans="1:7" x14ac:dyDescent="0.25">
      <c r="A4430" s="141">
        <v>4429</v>
      </c>
      <c r="B4430" s="143" t="s">
        <v>11704</v>
      </c>
      <c r="C4430" s="143" t="s">
        <v>11705</v>
      </c>
      <c r="D4430" s="143" t="s">
        <v>91</v>
      </c>
      <c r="E4430" s="143" t="s">
        <v>181</v>
      </c>
      <c r="F4430" s="143" t="s">
        <v>71</v>
      </c>
      <c r="G4430" s="143" t="s">
        <v>11955</v>
      </c>
    </row>
    <row r="4431" spans="1:7" x14ac:dyDescent="0.25">
      <c r="A4431" s="141">
        <v>4430</v>
      </c>
      <c r="B4431" s="143" t="s">
        <v>4000</v>
      </c>
      <c r="C4431" s="143" t="s">
        <v>4001</v>
      </c>
      <c r="D4431" s="143" t="s">
        <v>74</v>
      </c>
      <c r="E4431" s="143" t="s">
        <v>331</v>
      </c>
      <c r="F4431" s="143" t="s">
        <v>71</v>
      </c>
      <c r="G4431" s="143" t="s">
        <v>5875</v>
      </c>
    </row>
    <row r="4432" spans="1:7" x14ac:dyDescent="0.25">
      <c r="A4432" s="141">
        <v>4431</v>
      </c>
      <c r="B4432" s="143" t="s">
        <v>9236</v>
      </c>
      <c r="C4432" s="143" t="s">
        <v>9237</v>
      </c>
      <c r="D4432" s="143" t="s">
        <v>69</v>
      </c>
      <c r="E4432" s="143" t="s">
        <v>2042</v>
      </c>
      <c r="F4432" s="143" t="s">
        <v>2059</v>
      </c>
      <c r="G4432" s="143" t="s">
        <v>11062</v>
      </c>
    </row>
    <row r="4433" spans="1:7" x14ac:dyDescent="0.25">
      <c r="A4433" s="141">
        <v>4432</v>
      </c>
      <c r="B4433" s="143" t="s">
        <v>4002</v>
      </c>
      <c r="C4433" s="143" t="s">
        <v>13115</v>
      </c>
      <c r="D4433" s="143" t="s">
        <v>91</v>
      </c>
      <c r="E4433" s="143" t="s">
        <v>181</v>
      </c>
      <c r="F4433" s="143" t="s">
        <v>71</v>
      </c>
      <c r="G4433" s="143" t="s">
        <v>5875</v>
      </c>
    </row>
    <row r="4434" spans="1:7" x14ac:dyDescent="0.25">
      <c r="A4434" s="141">
        <v>4433</v>
      </c>
      <c r="B4434" s="143" t="s">
        <v>13116</v>
      </c>
      <c r="C4434" s="143" t="s">
        <v>13117</v>
      </c>
      <c r="D4434" s="143" t="s">
        <v>103</v>
      </c>
      <c r="E4434" s="143" t="s">
        <v>1538</v>
      </c>
      <c r="F4434" s="143" t="s">
        <v>142</v>
      </c>
      <c r="G4434" s="143" t="s">
        <v>11062</v>
      </c>
    </row>
    <row r="4435" spans="1:7" x14ac:dyDescent="0.25">
      <c r="A4435" s="141">
        <v>4434</v>
      </c>
      <c r="B4435" s="143" t="s">
        <v>4003</v>
      </c>
      <c r="C4435" s="143" t="s">
        <v>4004</v>
      </c>
      <c r="D4435" s="143" t="s">
        <v>74</v>
      </c>
      <c r="E4435" s="143" t="s">
        <v>331</v>
      </c>
      <c r="F4435" s="143" t="s">
        <v>71</v>
      </c>
      <c r="G4435" s="143" t="s">
        <v>5875</v>
      </c>
    </row>
    <row r="4436" spans="1:7" x14ac:dyDescent="0.25">
      <c r="A4436" s="141">
        <v>4435</v>
      </c>
      <c r="B4436" s="143" t="s">
        <v>4005</v>
      </c>
      <c r="C4436" s="143" t="s">
        <v>4006</v>
      </c>
      <c r="D4436" s="143" t="s">
        <v>188</v>
      </c>
      <c r="E4436" s="143" t="s">
        <v>234</v>
      </c>
      <c r="F4436" s="143" t="s">
        <v>71</v>
      </c>
      <c r="G4436" s="143" t="s">
        <v>5875</v>
      </c>
    </row>
    <row r="4437" spans="1:7" x14ac:dyDescent="0.25">
      <c r="A4437" s="141">
        <v>4436</v>
      </c>
      <c r="B4437" s="143" t="s">
        <v>4007</v>
      </c>
      <c r="C4437" s="143" t="s">
        <v>4008</v>
      </c>
      <c r="D4437" s="143" t="s">
        <v>74</v>
      </c>
      <c r="E4437" s="143" t="s">
        <v>405</v>
      </c>
      <c r="F4437" s="143" t="s">
        <v>71</v>
      </c>
      <c r="G4437" s="143" t="s">
        <v>5875</v>
      </c>
    </row>
    <row r="4438" spans="1:7" x14ac:dyDescent="0.25">
      <c r="A4438" s="141">
        <v>4437</v>
      </c>
      <c r="B4438" s="143" t="s">
        <v>9238</v>
      </c>
      <c r="C4438" s="143" t="s">
        <v>9239</v>
      </c>
      <c r="D4438" s="143" t="s">
        <v>91</v>
      </c>
      <c r="E4438" s="143" t="s">
        <v>212</v>
      </c>
      <c r="F4438" s="143" t="s">
        <v>71</v>
      </c>
      <c r="G4438" s="143" t="s">
        <v>11062</v>
      </c>
    </row>
    <row r="4439" spans="1:7" x14ac:dyDescent="0.25">
      <c r="A4439" s="141">
        <v>4438</v>
      </c>
      <c r="B4439" s="143" t="s">
        <v>9240</v>
      </c>
      <c r="C4439" s="143" t="s">
        <v>9241</v>
      </c>
      <c r="D4439" s="143" t="s">
        <v>91</v>
      </c>
      <c r="E4439" s="143" t="s">
        <v>576</v>
      </c>
      <c r="F4439" s="143" t="s">
        <v>71</v>
      </c>
      <c r="G4439" s="143" t="s">
        <v>11062</v>
      </c>
    </row>
    <row r="4440" spans="1:7" x14ac:dyDescent="0.25">
      <c r="A4440" s="141">
        <v>4439</v>
      </c>
      <c r="B4440" s="143" t="s">
        <v>9242</v>
      </c>
      <c r="C4440" s="143" t="s">
        <v>9243</v>
      </c>
      <c r="D4440" s="143" t="s">
        <v>91</v>
      </c>
      <c r="E4440" s="143" t="s">
        <v>546</v>
      </c>
      <c r="F4440" s="143" t="s">
        <v>71</v>
      </c>
      <c r="G4440" s="143" t="s">
        <v>11062</v>
      </c>
    </row>
    <row r="4441" spans="1:7" x14ac:dyDescent="0.25">
      <c r="A4441" s="141">
        <v>4440</v>
      </c>
      <c r="B4441" s="143" t="s">
        <v>4009</v>
      </c>
      <c r="C4441" s="143" t="s">
        <v>4010</v>
      </c>
      <c r="D4441" s="143" t="s">
        <v>74</v>
      </c>
      <c r="E4441" s="143" t="s">
        <v>397</v>
      </c>
      <c r="F4441" s="143" t="s">
        <v>71</v>
      </c>
      <c r="G4441" s="143" t="s">
        <v>5875</v>
      </c>
    </row>
    <row r="4442" spans="1:7" x14ac:dyDescent="0.25">
      <c r="A4442" s="141">
        <v>4441</v>
      </c>
      <c r="B4442" s="143" t="s">
        <v>4011</v>
      </c>
      <c r="C4442" s="143" t="s">
        <v>4012</v>
      </c>
      <c r="D4442" s="143" t="s">
        <v>91</v>
      </c>
      <c r="E4442" s="143" t="s">
        <v>181</v>
      </c>
      <c r="F4442" s="143" t="s">
        <v>71</v>
      </c>
      <c r="G4442" s="143" t="s">
        <v>5875</v>
      </c>
    </row>
    <row r="4443" spans="1:7" x14ac:dyDescent="0.25">
      <c r="A4443" s="141">
        <v>4442</v>
      </c>
      <c r="B4443" s="143" t="s">
        <v>4013</v>
      </c>
      <c r="C4443" s="143" t="s">
        <v>4014</v>
      </c>
      <c r="D4443" s="143" t="s">
        <v>91</v>
      </c>
      <c r="E4443" s="143" t="s">
        <v>644</v>
      </c>
      <c r="F4443" s="143" t="s">
        <v>71</v>
      </c>
      <c r="G4443" s="143" t="s">
        <v>5875</v>
      </c>
    </row>
    <row r="4444" spans="1:7" x14ac:dyDescent="0.25">
      <c r="A4444" s="141">
        <v>4443</v>
      </c>
      <c r="B4444" s="143" t="s">
        <v>9244</v>
      </c>
      <c r="C4444" s="143" t="s">
        <v>13118</v>
      </c>
      <c r="D4444" s="143" t="s">
        <v>78</v>
      </c>
      <c r="E4444" s="143" t="s">
        <v>450</v>
      </c>
      <c r="F4444" s="143" t="s">
        <v>353</v>
      </c>
      <c r="G4444" s="143" t="s">
        <v>11062</v>
      </c>
    </row>
    <row r="4445" spans="1:7" x14ac:dyDescent="0.25">
      <c r="A4445" s="141">
        <v>4444</v>
      </c>
      <c r="B4445" s="143" t="s">
        <v>4015</v>
      </c>
      <c r="C4445" s="143" t="s">
        <v>4016</v>
      </c>
      <c r="D4445" s="143" t="s">
        <v>78</v>
      </c>
      <c r="E4445" s="143" t="s">
        <v>1144</v>
      </c>
      <c r="F4445" s="143" t="s">
        <v>71</v>
      </c>
      <c r="G4445" s="143" t="s">
        <v>5875</v>
      </c>
    </row>
    <row r="4446" spans="1:7" x14ac:dyDescent="0.25">
      <c r="A4446" s="141">
        <v>4445</v>
      </c>
      <c r="B4446" s="143" t="s">
        <v>9245</v>
      </c>
      <c r="C4446" s="143" t="s">
        <v>9246</v>
      </c>
      <c r="D4446" s="143" t="s">
        <v>69</v>
      </c>
      <c r="E4446" s="143" t="s">
        <v>5993</v>
      </c>
      <c r="F4446" s="143" t="s">
        <v>71</v>
      </c>
      <c r="G4446" s="143" t="s">
        <v>11062</v>
      </c>
    </row>
    <row r="4447" spans="1:7" x14ac:dyDescent="0.25">
      <c r="A4447" s="141">
        <v>4446</v>
      </c>
      <c r="B4447" s="143" t="s">
        <v>4017</v>
      </c>
      <c r="C4447" s="143" t="s">
        <v>4018</v>
      </c>
      <c r="D4447" s="143" t="s">
        <v>103</v>
      </c>
      <c r="E4447" s="143" t="s">
        <v>662</v>
      </c>
      <c r="F4447" s="143" t="s">
        <v>71</v>
      </c>
      <c r="G4447" s="143" t="s">
        <v>5875</v>
      </c>
    </row>
    <row r="4448" spans="1:7" x14ac:dyDescent="0.25">
      <c r="A4448" s="141">
        <v>4447</v>
      </c>
      <c r="B4448" s="143" t="s">
        <v>9247</v>
      </c>
      <c r="C4448" s="143" t="s">
        <v>9248</v>
      </c>
      <c r="D4448" s="143" t="s">
        <v>119</v>
      </c>
      <c r="E4448" s="143" t="s">
        <v>120</v>
      </c>
      <c r="F4448" s="143" t="s">
        <v>71</v>
      </c>
      <c r="G4448" s="143" t="s">
        <v>11062</v>
      </c>
    </row>
    <row r="4449" spans="1:7" x14ac:dyDescent="0.25">
      <c r="A4449" s="141">
        <v>4448</v>
      </c>
      <c r="B4449" s="143" t="s">
        <v>9249</v>
      </c>
      <c r="C4449" s="143" t="s">
        <v>9250</v>
      </c>
      <c r="D4449" s="143" t="s">
        <v>78</v>
      </c>
      <c r="E4449" s="143" t="s">
        <v>413</v>
      </c>
      <c r="F4449" s="143" t="s">
        <v>71</v>
      </c>
      <c r="G4449" s="143" t="s">
        <v>11062</v>
      </c>
    </row>
    <row r="4450" spans="1:7" x14ac:dyDescent="0.25">
      <c r="A4450" s="141">
        <v>4449</v>
      </c>
      <c r="B4450" s="143" t="s">
        <v>36</v>
      </c>
      <c r="C4450" s="143" t="s">
        <v>4019</v>
      </c>
      <c r="D4450" s="143" t="s">
        <v>74</v>
      </c>
      <c r="E4450" s="143" t="s">
        <v>551</v>
      </c>
      <c r="F4450" s="143" t="s">
        <v>71</v>
      </c>
      <c r="G4450" s="143" t="s">
        <v>5875</v>
      </c>
    </row>
    <row r="4451" spans="1:7" x14ac:dyDescent="0.25">
      <c r="A4451" s="141">
        <v>4450</v>
      </c>
      <c r="B4451" s="143" t="s">
        <v>4020</v>
      </c>
      <c r="C4451" s="143" t="s">
        <v>4021</v>
      </c>
      <c r="D4451" s="143" t="s">
        <v>78</v>
      </c>
      <c r="E4451" s="143" t="s">
        <v>4022</v>
      </c>
      <c r="F4451" s="143" t="s">
        <v>71</v>
      </c>
      <c r="G4451" s="143" t="s">
        <v>5875</v>
      </c>
    </row>
    <row r="4452" spans="1:7" x14ac:dyDescent="0.25">
      <c r="A4452" s="141">
        <v>4451</v>
      </c>
      <c r="B4452" s="143" t="s">
        <v>4023</v>
      </c>
      <c r="C4452" s="143" t="s">
        <v>4024</v>
      </c>
      <c r="D4452" s="143" t="s">
        <v>74</v>
      </c>
      <c r="E4452" s="143" t="s">
        <v>551</v>
      </c>
      <c r="F4452" s="143" t="s">
        <v>71</v>
      </c>
      <c r="G4452" s="143" t="s">
        <v>5875</v>
      </c>
    </row>
    <row r="4453" spans="1:7" x14ac:dyDescent="0.25">
      <c r="A4453" s="141">
        <v>4452</v>
      </c>
      <c r="B4453" s="143" t="s">
        <v>9251</v>
      </c>
      <c r="C4453" s="143" t="s">
        <v>9252</v>
      </c>
      <c r="D4453" s="143" t="s">
        <v>74</v>
      </c>
      <c r="E4453" s="143" t="s">
        <v>331</v>
      </c>
      <c r="F4453" s="143" t="s">
        <v>71</v>
      </c>
      <c r="G4453" s="143" t="s">
        <v>11062</v>
      </c>
    </row>
    <row r="4454" spans="1:7" x14ac:dyDescent="0.25">
      <c r="A4454" s="141">
        <v>4453</v>
      </c>
      <c r="B4454" s="143" t="s">
        <v>9253</v>
      </c>
      <c r="C4454" s="143" t="s">
        <v>9254</v>
      </c>
      <c r="D4454" s="143" t="s">
        <v>119</v>
      </c>
      <c r="E4454" s="143" t="s">
        <v>371</v>
      </c>
      <c r="F4454" s="143" t="s">
        <v>71</v>
      </c>
      <c r="G4454" s="143" t="s">
        <v>11062</v>
      </c>
    </row>
    <row r="4455" spans="1:7" x14ac:dyDescent="0.25">
      <c r="A4455" s="141">
        <v>4454</v>
      </c>
      <c r="B4455" s="143" t="s">
        <v>4025</v>
      </c>
      <c r="C4455" s="143" t="s">
        <v>4026</v>
      </c>
      <c r="D4455" s="143" t="s">
        <v>78</v>
      </c>
      <c r="E4455" s="143" t="s">
        <v>657</v>
      </c>
      <c r="F4455" s="143" t="s">
        <v>71</v>
      </c>
      <c r="G4455" s="143" t="s">
        <v>5875</v>
      </c>
    </row>
    <row r="4456" spans="1:7" x14ac:dyDescent="0.25">
      <c r="A4456" s="141">
        <v>4455</v>
      </c>
      <c r="B4456" s="143" t="s">
        <v>9255</v>
      </c>
      <c r="C4456" s="143" t="s">
        <v>9256</v>
      </c>
      <c r="D4456" s="143" t="s">
        <v>78</v>
      </c>
      <c r="E4456" s="143" t="s">
        <v>312</v>
      </c>
      <c r="F4456" s="143" t="s">
        <v>366</v>
      </c>
      <c r="G4456" s="143" t="s">
        <v>11062</v>
      </c>
    </row>
    <row r="4457" spans="1:7" x14ac:dyDescent="0.25">
      <c r="A4457" s="141">
        <v>4456</v>
      </c>
      <c r="B4457" s="143" t="s">
        <v>4027</v>
      </c>
      <c r="C4457" s="143" t="s">
        <v>4028</v>
      </c>
      <c r="D4457" s="143" t="s">
        <v>91</v>
      </c>
      <c r="E4457" s="143" t="s">
        <v>955</v>
      </c>
      <c r="F4457" s="143" t="s">
        <v>71</v>
      </c>
      <c r="G4457" s="143" t="s">
        <v>5875</v>
      </c>
    </row>
    <row r="4458" spans="1:7" x14ac:dyDescent="0.25">
      <c r="A4458" s="141">
        <v>4457</v>
      </c>
      <c r="B4458" s="143" t="s">
        <v>9257</v>
      </c>
      <c r="C4458" s="143" t="s">
        <v>13119</v>
      </c>
      <c r="D4458" s="143" t="s">
        <v>119</v>
      </c>
      <c r="E4458" s="143" t="s">
        <v>371</v>
      </c>
      <c r="F4458" s="143" t="s">
        <v>88</v>
      </c>
      <c r="G4458" s="143" t="s">
        <v>11062</v>
      </c>
    </row>
    <row r="4459" spans="1:7" x14ac:dyDescent="0.25">
      <c r="A4459" s="141">
        <v>4458</v>
      </c>
      <c r="B4459" s="143" t="s">
        <v>13120</v>
      </c>
      <c r="C4459" s="143" t="s">
        <v>13121</v>
      </c>
      <c r="D4459" s="143" t="s">
        <v>78</v>
      </c>
      <c r="E4459" s="143" t="s">
        <v>154</v>
      </c>
      <c r="F4459" s="143" t="s">
        <v>71</v>
      </c>
      <c r="G4459" s="143" t="s">
        <v>5875</v>
      </c>
    </row>
    <row r="4460" spans="1:7" x14ac:dyDescent="0.25">
      <c r="A4460" s="141">
        <v>4459</v>
      </c>
      <c r="B4460" s="143" t="s">
        <v>13122</v>
      </c>
      <c r="C4460" s="143" t="s">
        <v>13123</v>
      </c>
      <c r="D4460" s="143" t="s">
        <v>91</v>
      </c>
      <c r="E4460" s="143" t="s">
        <v>181</v>
      </c>
      <c r="F4460" s="143" t="s">
        <v>71</v>
      </c>
      <c r="G4460" s="143" t="s">
        <v>5875</v>
      </c>
    </row>
    <row r="4461" spans="1:7" x14ac:dyDescent="0.25">
      <c r="A4461" s="141">
        <v>4460</v>
      </c>
      <c r="B4461" s="143" t="s">
        <v>9258</v>
      </c>
      <c r="C4461" s="143" t="s">
        <v>9259</v>
      </c>
      <c r="D4461" s="143" t="s">
        <v>91</v>
      </c>
      <c r="E4461" s="143" t="s">
        <v>181</v>
      </c>
      <c r="F4461" s="143" t="s">
        <v>71</v>
      </c>
      <c r="G4461" s="143" t="s">
        <v>11062</v>
      </c>
    </row>
    <row r="4462" spans="1:7" x14ac:dyDescent="0.25">
      <c r="A4462" s="141">
        <v>4461</v>
      </c>
      <c r="B4462" s="143" t="s">
        <v>9260</v>
      </c>
      <c r="C4462" s="143" t="s">
        <v>9261</v>
      </c>
      <c r="D4462" s="143" t="s">
        <v>91</v>
      </c>
      <c r="E4462" s="143" t="s">
        <v>212</v>
      </c>
      <c r="F4462" s="143" t="s">
        <v>71</v>
      </c>
      <c r="G4462" s="143" t="s">
        <v>11062</v>
      </c>
    </row>
    <row r="4463" spans="1:7" x14ac:dyDescent="0.25">
      <c r="A4463" s="141">
        <v>4462</v>
      </c>
      <c r="B4463" s="143" t="s">
        <v>9262</v>
      </c>
      <c r="C4463" s="143" t="s">
        <v>9263</v>
      </c>
      <c r="D4463" s="143" t="s">
        <v>69</v>
      </c>
      <c r="E4463" s="143" t="s">
        <v>168</v>
      </c>
      <c r="F4463" s="143" t="s">
        <v>71</v>
      </c>
      <c r="G4463" s="143" t="s">
        <v>11062</v>
      </c>
    </row>
    <row r="4464" spans="1:7" x14ac:dyDescent="0.25">
      <c r="A4464" s="141">
        <v>4463</v>
      </c>
      <c r="B4464" s="143" t="s">
        <v>13124</v>
      </c>
      <c r="C4464" s="143" t="s">
        <v>13125</v>
      </c>
      <c r="D4464" s="143" t="s">
        <v>103</v>
      </c>
      <c r="E4464" s="143" t="s">
        <v>410</v>
      </c>
      <c r="F4464" s="143" t="s">
        <v>142</v>
      </c>
      <c r="G4464" s="143" t="s">
        <v>11955</v>
      </c>
    </row>
    <row r="4465" spans="1:7" x14ac:dyDescent="0.25">
      <c r="A4465" s="141">
        <v>4464</v>
      </c>
      <c r="B4465" s="143" t="s">
        <v>9264</v>
      </c>
      <c r="C4465" s="143" t="s">
        <v>9265</v>
      </c>
      <c r="D4465" s="143" t="s">
        <v>69</v>
      </c>
      <c r="E4465" s="143" t="s">
        <v>1303</v>
      </c>
      <c r="F4465" s="143" t="s">
        <v>71</v>
      </c>
      <c r="G4465" s="143" t="s">
        <v>11062</v>
      </c>
    </row>
    <row r="4466" spans="1:7" x14ac:dyDescent="0.25">
      <c r="A4466" s="141">
        <v>4465</v>
      </c>
      <c r="B4466" s="143" t="s">
        <v>9266</v>
      </c>
      <c r="C4466" s="143" t="s">
        <v>9267</v>
      </c>
      <c r="D4466" s="143" t="s">
        <v>119</v>
      </c>
      <c r="E4466" s="143" t="s">
        <v>371</v>
      </c>
      <c r="F4466" s="143" t="s">
        <v>71</v>
      </c>
      <c r="G4466" s="143" t="s">
        <v>11062</v>
      </c>
    </row>
    <row r="4467" spans="1:7" x14ac:dyDescent="0.25">
      <c r="A4467" s="141">
        <v>4466</v>
      </c>
      <c r="B4467" s="143" t="s">
        <v>9268</v>
      </c>
      <c r="C4467" s="143" t="s">
        <v>9269</v>
      </c>
      <c r="D4467" s="143" t="s">
        <v>69</v>
      </c>
      <c r="E4467" s="143" t="s">
        <v>2344</v>
      </c>
      <c r="F4467" s="143" t="s">
        <v>71</v>
      </c>
      <c r="G4467" s="143" t="s">
        <v>11062</v>
      </c>
    </row>
    <row r="4468" spans="1:7" x14ac:dyDescent="0.25">
      <c r="A4468" s="141">
        <v>4467</v>
      </c>
      <c r="B4468" s="143" t="s">
        <v>9270</v>
      </c>
      <c r="C4468" s="143" t="s">
        <v>9271</v>
      </c>
      <c r="D4468" s="143" t="s">
        <v>119</v>
      </c>
      <c r="E4468" s="143" t="s">
        <v>371</v>
      </c>
      <c r="F4468" s="143" t="s">
        <v>71</v>
      </c>
      <c r="G4468" s="143" t="s">
        <v>11062</v>
      </c>
    </row>
    <row r="4469" spans="1:7" x14ac:dyDescent="0.25">
      <c r="A4469" s="141">
        <v>4468</v>
      </c>
      <c r="B4469" s="143" t="s">
        <v>9272</v>
      </c>
      <c r="C4469" s="143" t="s">
        <v>9273</v>
      </c>
      <c r="D4469" s="143" t="s">
        <v>78</v>
      </c>
      <c r="E4469" s="143" t="s">
        <v>113</v>
      </c>
      <c r="F4469" s="143" t="s">
        <v>71</v>
      </c>
      <c r="G4469" s="143" t="s">
        <v>11062</v>
      </c>
    </row>
    <row r="4470" spans="1:7" x14ac:dyDescent="0.25">
      <c r="A4470" s="141">
        <v>4469</v>
      </c>
      <c r="B4470" s="143" t="s">
        <v>9274</v>
      </c>
      <c r="C4470" s="143" t="s">
        <v>9275</v>
      </c>
      <c r="D4470" s="143" t="s">
        <v>91</v>
      </c>
      <c r="E4470" s="143" t="s">
        <v>576</v>
      </c>
      <c r="F4470" s="143" t="s">
        <v>71</v>
      </c>
      <c r="G4470" s="143" t="s">
        <v>11062</v>
      </c>
    </row>
    <row r="4471" spans="1:7" x14ac:dyDescent="0.25">
      <c r="A4471" s="141">
        <v>4470</v>
      </c>
      <c r="B4471" s="143" t="s">
        <v>11706</v>
      </c>
      <c r="C4471" s="143" t="s">
        <v>11707</v>
      </c>
      <c r="D4471" s="143" t="s">
        <v>119</v>
      </c>
      <c r="E4471" s="143" t="s">
        <v>239</v>
      </c>
      <c r="F4471" s="143" t="s">
        <v>71</v>
      </c>
      <c r="G4471" s="143" t="s">
        <v>11955</v>
      </c>
    </row>
    <row r="4472" spans="1:7" x14ac:dyDescent="0.25">
      <c r="A4472" s="141">
        <v>4471</v>
      </c>
      <c r="B4472" s="143" t="s">
        <v>9276</v>
      </c>
      <c r="C4472" s="143" t="s">
        <v>9277</v>
      </c>
      <c r="D4472" s="143" t="s">
        <v>69</v>
      </c>
      <c r="E4472" s="143" t="s">
        <v>2042</v>
      </c>
      <c r="F4472" s="143" t="s">
        <v>71</v>
      </c>
      <c r="G4472" s="143" t="s">
        <v>11062</v>
      </c>
    </row>
    <row r="4473" spans="1:7" x14ac:dyDescent="0.25">
      <c r="A4473" s="141">
        <v>4472</v>
      </c>
      <c r="B4473" s="143" t="s">
        <v>9278</v>
      </c>
      <c r="C4473" s="143" t="s">
        <v>9279</v>
      </c>
      <c r="D4473" s="143" t="s">
        <v>103</v>
      </c>
      <c r="E4473" s="143" t="s">
        <v>1378</v>
      </c>
      <c r="F4473" s="143" t="s">
        <v>88</v>
      </c>
      <c r="G4473" s="143" t="s">
        <v>11062</v>
      </c>
    </row>
    <row r="4474" spans="1:7" x14ac:dyDescent="0.25">
      <c r="A4474" s="141">
        <v>4473</v>
      </c>
      <c r="B4474" s="143" t="s">
        <v>9280</v>
      </c>
      <c r="C4474" s="143" t="s">
        <v>9281</v>
      </c>
      <c r="D4474" s="143" t="s">
        <v>69</v>
      </c>
      <c r="E4474" s="143" t="s">
        <v>1237</v>
      </c>
      <c r="F4474" s="143" t="s">
        <v>71</v>
      </c>
      <c r="G4474" s="143" t="s">
        <v>11062</v>
      </c>
    </row>
    <row r="4475" spans="1:7" x14ac:dyDescent="0.25">
      <c r="A4475" s="141">
        <v>4474</v>
      </c>
      <c r="B4475" s="143" t="s">
        <v>9282</v>
      </c>
      <c r="C4475" s="143" t="s">
        <v>9283</v>
      </c>
      <c r="D4475" s="143" t="s">
        <v>91</v>
      </c>
      <c r="E4475" s="143" t="s">
        <v>576</v>
      </c>
      <c r="F4475" s="143" t="s">
        <v>71</v>
      </c>
      <c r="G4475" s="143" t="s">
        <v>11062</v>
      </c>
    </row>
    <row r="4476" spans="1:7" x14ac:dyDescent="0.25">
      <c r="A4476" s="141">
        <v>4475</v>
      </c>
      <c r="B4476" s="143" t="s">
        <v>9284</v>
      </c>
      <c r="C4476" s="143" t="s">
        <v>9285</v>
      </c>
      <c r="D4476" s="143" t="s">
        <v>69</v>
      </c>
      <c r="E4476" s="143" t="s">
        <v>321</v>
      </c>
      <c r="F4476" s="143" t="s">
        <v>71</v>
      </c>
      <c r="G4476" s="143" t="s">
        <v>11062</v>
      </c>
    </row>
    <row r="4477" spans="1:7" x14ac:dyDescent="0.25">
      <c r="A4477" s="141">
        <v>4476</v>
      </c>
      <c r="B4477" s="143" t="s">
        <v>9286</v>
      </c>
      <c r="C4477" s="143" t="s">
        <v>9287</v>
      </c>
      <c r="D4477" s="143" t="s">
        <v>119</v>
      </c>
      <c r="E4477" s="143" t="s">
        <v>371</v>
      </c>
      <c r="F4477" s="143" t="s">
        <v>71</v>
      </c>
      <c r="G4477" s="143" t="s">
        <v>11062</v>
      </c>
    </row>
    <row r="4478" spans="1:7" x14ac:dyDescent="0.25">
      <c r="A4478" s="141">
        <v>4477</v>
      </c>
      <c r="B4478" s="143" t="s">
        <v>9288</v>
      </c>
      <c r="C4478" s="143" t="s">
        <v>9289</v>
      </c>
      <c r="D4478" s="143" t="s">
        <v>188</v>
      </c>
      <c r="E4478" s="143" t="s">
        <v>202</v>
      </c>
      <c r="F4478" s="143" t="s">
        <v>71</v>
      </c>
      <c r="G4478" s="143" t="s">
        <v>11062</v>
      </c>
    </row>
    <row r="4479" spans="1:7" x14ac:dyDescent="0.25">
      <c r="A4479" s="141">
        <v>4478</v>
      </c>
      <c r="B4479" s="143" t="s">
        <v>9290</v>
      </c>
      <c r="C4479" s="143" t="s">
        <v>9291</v>
      </c>
      <c r="D4479" s="143" t="s">
        <v>69</v>
      </c>
      <c r="E4479" s="143" t="s">
        <v>1237</v>
      </c>
      <c r="F4479" s="143" t="s">
        <v>71</v>
      </c>
      <c r="G4479" s="143" t="s">
        <v>11062</v>
      </c>
    </row>
    <row r="4480" spans="1:7" x14ac:dyDescent="0.25">
      <c r="A4480" s="141">
        <v>4479</v>
      </c>
      <c r="B4480" s="143" t="s">
        <v>9292</v>
      </c>
      <c r="C4480" s="143" t="s">
        <v>9293</v>
      </c>
      <c r="D4480" s="143" t="s">
        <v>119</v>
      </c>
      <c r="E4480" s="143" t="s">
        <v>371</v>
      </c>
      <c r="F4480" s="143" t="s">
        <v>71</v>
      </c>
      <c r="G4480" s="143" t="s">
        <v>11062</v>
      </c>
    </row>
    <row r="4481" spans="1:7" x14ac:dyDescent="0.25">
      <c r="A4481" s="141">
        <v>4480</v>
      </c>
      <c r="B4481" s="143" t="s">
        <v>9294</v>
      </c>
      <c r="C4481" s="143" t="s">
        <v>9295</v>
      </c>
      <c r="D4481" s="143" t="s">
        <v>69</v>
      </c>
      <c r="E4481" s="143" t="s">
        <v>168</v>
      </c>
      <c r="F4481" s="143" t="s">
        <v>71</v>
      </c>
      <c r="G4481" s="143" t="s">
        <v>11062</v>
      </c>
    </row>
    <row r="4482" spans="1:7" x14ac:dyDescent="0.25">
      <c r="A4482" s="141">
        <v>4481</v>
      </c>
      <c r="B4482" s="143" t="s">
        <v>4029</v>
      </c>
      <c r="C4482" s="143" t="s">
        <v>4030</v>
      </c>
      <c r="D4482" s="143" t="s">
        <v>91</v>
      </c>
      <c r="E4482" s="143" t="s">
        <v>265</v>
      </c>
      <c r="F4482" s="143" t="s">
        <v>71</v>
      </c>
      <c r="G4482" s="143" t="s">
        <v>5875</v>
      </c>
    </row>
    <row r="4483" spans="1:7" x14ac:dyDescent="0.25">
      <c r="A4483" s="141">
        <v>4482</v>
      </c>
      <c r="B4483" s="143" t="s">
        <v>4031</v>
      </c>
      <c r="C4483" s="143" t="s">
        <v>4032</v>
      </c>
      <c r="D4483" s="143" t="s">
        <v>188</v>
      </c>
      <c r="E4483" s="143" t="s">
        <v>202</v>
      </c>
      <c r="F4483" s="143" t="s">
        <v>71</v>
      </c>
      <c r="G4483" s="143" t="s">
        <v>5875</v>
      </c>
    </row>
    <row r="4484" spans="1:7" x14ac:dyDescent="0.25">
      <c r="A4484" s="141">
        <v>4483</v>
      </c>
      <c r="B4484" s="143" t="s">
        <v>4033</v>
      </c>
      <c r="C4484" s="143" t="s">
        <v>4034</v>
      </c>
      <c r="D4484" s="143" t="s">
        <v>95</v>
      </c>
      <c r="E4484" s="143" t="s">
        <v>281</v>
      </c>
      <c r="F4484" s="143" t="s">
        <v>71</v>
      </c>
      <c r="G4484" s="143" t="s">
        <v>5875</v>
      </c>
    </row>
    <row r="4485" spans="1:7" x14ac:dyDescent="0.25">
      <c r="A4485" s="141">
        <v>4484</v>
      </c>
      <c r="B4485" s="143" t="s">
        <v>9296</v>
      </c>
      <c r="C4485" s="143" t="s">
        <v>9297</v>
      </c>
      <c r="D4485" s="143" t="s">
        <v>69</v>
      </c>
      <c r="E4485" s="143" t="s">
        <v>126</v>
      </c>
      <c r="F4485" s="143" t="s">
        <v>71</v>
      </c>
      <c r="G4485" s="143" t="s">
        <v>11062</v>
      </c>
    </row>
    <row r="4486" spans="1:7" x14ac:dyDescent="0.25">
      <c r="A4486" s="141">
        <v>4485</v>
      </c>
      <c r="B4486" s="143" t="s">
        <v>9298</v>
      </c>
      <c r="C4486" s="143" t="s">
        <v>9299</v>
      </c>
      <c r="D4486" s="143" t="s">
        <v>69</v>
      </c>
      <c r="E4486" s="143" t="s">
        <v>402</v>
      </c>
      <c r="F4486" s="143" t="s">
        <v>841</v>
      </c>
      <c r="G4486" s="143" t="s">
        <v>11062</v>
      </c>
    </row>
    <row r="4487" spans="1:7" x14ac:dyDescent="0.25">
      <c r="A4487" s="141">
        <v>4486</v>
      </c>
      <c r="B4487" s="143" t="s">
        <v>9300</v>
      </c>
      <c r="C4487" s="143" t="s">
        <v>9301</v>
      </c>
      <c r="D4487" s="143" t="s">
        <v>69</v>
      </c>
      <c r="E4487" s="143" t="s">
        <v>402</v>
      </c>
      <c r="F4487" s="143" t="s">
        <v>71</v>
      </c>
      <c r="G4487" s="143" t="s">
        <v>11062</v>
      </c>
    </row>
    <row r="4488" spans="1:7" x14ac:dyDescent="0.25">
      <c r="A4488" s="141">
        <v>4487</v>
      </c>
      <c r="B4488" s="143" t="s">
        <v>9302</v>
      </c>
      <c r="C4488" s="143" t="s">
        <v>9303</v>
      </c>
      <c r="D4488" s="143" t="s">
        <v>69</v>
      </c>
      <c r="E4488" s="143" t="s">
        <v>2344</v>
      </c>
      <c r="F4488" s="143" t="s">
        <v>71</v>
      </c>
      <c r="G4488" s="143" t="s">
        <v>11062</v>
      </c>
    </row>
    <row r="4489" spans="1:7" x14ac:dyDescent="0.25">
      <c r="A4489" s="141">
        <v>4488</v>
      </c>
      <c r="B4489" s="143" t="s">
        <v>9304</v>
      </c>
      <c r="C4489" s="143" t="s">
        <v>9305</v>
      </c>
      <c r="D4489" s="143" t="s">
        <v>119</v>
      </c>
      <c r="E4489" s="143" t="s">
        <v>5897</v>
      </c>
      <c r="F4489" s="143" t="s">
        <v>71</v>
      </c>
      <c r="G4489" s="143" t="s">
        <v>11062</v>
      </c>
    </row>
    <row r="4490" spans="1:7" x14ac:dyDescent="0.25">
      <c r="A4490" s="141">
        <v>4489</v>
      </c>
      <c r="B4490" s="143" t="s">
        <v>9306</v>
      </c>
      <c r="C4490" s="143" t="s">
        <v>9307</v>
      </c>
      <c r="D4490" s="143" t="s">
        <v>69</v>
      </c>
      <c r="E4490" s="143" t="s">
        <v>1237</v>
      </c>
      <c r="F4490" s="143" t="s">
        <v>71</v>
      </c>
      <c r="G4490" s="143" t="s">
        <v>11062</v>
      </c>
    </row>
    <row r="4491" spans="1:7" x14ac:dyDescent="0.25">
      <c r="A4491" s="141">
        <v>4490</v>
      </c>
      <c r="B4491" s="143" t="s">
        <v>9308</v>
      </c>
      <c r="C4491" s="143" t="s">
        <v>9309</v>
      </c>
      <c r="D4491" s="143" t="s">
        <v>69</v>
      </c>
      <c r="E4491" s="143" t="s">
        <v>321</v>
      </c>
      <c r="F4491" s="143" t="s">
        <v>841</v>
      </c>
      <c r="G4491" s="143" t="s">
        <v>11062</v>
      </c>
    </row>
    <row r="4492" spans="1:7" x14ac:dyDescent="0.25">
      <c r="A4492" s="141">
        <v>4491</v>
      </c>
      <c r="B4492" s="143" t="s">
        <v>9310</v>
      </c>
      <c r="C4492" s="143" t="s">
        <v>9311</v>
      </c>
      <c r="D4492" s="143" t="s">
        <v>119</v>
      </c>
      <c r="E4492" s="143" t="s">
        <v>239</v>
      </c>
      <c r="F4492" s="143" t="s">
        <v>71</v>
      </c>
      <c r="G4492" s="143" t="s">
        <v>11062</v>
      </c>
    </row>
    <row r="4493" spans="1:7" x14ac:dyDescent="0.25">
      <c r="A4493" s="141">
        <v>4492</v>
      </c>
      <c r="B4493" s="143" t="s">
        <v>4035</v>
      </c>
      <c r="C4493" s="143" t="s">
        <v>4036</v>
      </c>
      <c r="D4493" s="143" t="s">
        <v>91</v>
      </c>
      <c r="E4493" s="143" t="s">
        <v>110</v>
      </c>
      <c r="F4493" s="143" t="s">
        <v>71</v>
      </c>
      <c r="G4493" s="143" t="s">
        <v>5875</v>
      </c>
    </row>
    <row r="4494" spans="1:7" x14ac:dyDescent="0.25">
      <c r="A4494" s="141">
        <v>4493</v>
      </c>
      <c r="B4494" s="143" t="s">
        <v>9312</v>
      </c>
      <c r="C4494" s="143" t="s">
        <v>9313</v>
      </c>
      <c r="D4494" s="143" t="s">
        <v>91</v>
      </c>
      <c r="E4494" s="143" t="s">
        <v>979</v>
      </c>
      <c r="F4494" s="143" t="s">
        <v>71</v>
      </c>
      <c r="G4494" s="143" t="s">
        <v>11062</v>
      </c>
    </row>
    <row r="4495" spans="1:7" x14ac:dyDescent="0.25">
      <c r="A4495" s="141">
        <v>4494</v>
      </c>
      <c r="B4495" s="143" t="s">
        <v>9314</v>
      </c>
      <c r="C4495" s="143" t="s">
        <v>9315</v>
      </c>
      <c r="D4495" s="143" t="s">
        <v>78</v>
      </c>
      <c r="E4495" s="143" t="s">
        <v>84</v>
      </c>
      <c r="F4495" s="143" t="s">
        <v>71</v>
      </c>
      <c r="G4495" s="143" t="s">
        <v>11062</v>
      </c>
    </row>
    <row r="4496" spans="1:7" x14ac:dyDescent="0.25">
      <c r="A4496" s="141">
        <v>4495</v>
      </c>
      <c r="B4496" s="143" t="s">
        <v>4037</v>
      </c>
      <c r="C4496" s="143" t="s">
        <v>4038</v>
      </c>
      <c r="D4496" s="143" t="s">
        <v>95</v>
      </c>
      <c r="E4496" s="143" t="s">
        <v>1656</v>
      </c>
      <c r="F4496" s="143" t="s">
        <v>71</v>
      </c>
      <c r="G4496" s="143" t="s">
        <v>5875</v>
      </c>
    </row>
    <row r="4497" spans="1:7" x14ac:dyDescent="0.25">
      <c r="A4497" s="141">
        <v>4496</v>
      </c>
      <c r="B4497" s="143" t="s">
        <v>9316</v>
      </c>
      <c r="C4497" s="143" t="s">
        <v>9317</v>
      </c>
      <c r="D4497" s="143" t="s">
        <v>103</v>
      </c>
      <c r="E4497" s="143" t="s">
        <v>588</v>
      </c>
      <c r="F4497" s="143" t="s">
        <v>71</v>
      </c>
      <c r="G4497" s="143" t="s">
        <v>11062</v>
      </c>
    </row>
    <row r="4498" spans="1:7" x14ac:dyDescent="0.25">
      <c r="A4498" s="141">
        <v>4497</v>
      </c>
      <c r="B4498" s="143" t="s">
        <v>9318</v>
      </c>
      <c r="C4498" s="143" t="s">
        <v>9319</v>
      </c>
      <c r="D4498" s="143" t="s">
        <v>91</v>
      </c>
      <c r="E4498" s="143" t="s">
        <v>979</v>
      </c>
      <c r="F4498" s="143" t="s">
        <v>71</v>
      </c>
      <c r="G4498" s="143" t="s">
        <v>11062</v>
      </c>
    </row>
    <row r="4499" spans="1:7" x14ac:dyDescent="0.25">
      <c r="A4499" s="141">
        <v>4498</v>
      </c>
      <c r="B4499" s="143" t="s">
        <v>11708</v>
      </c>
      <c r="C4499" s="143" t="s">
        <v>11709</v>
      </c>
      <c r="D4499" s="143" t="s">
        <v>78</v>
      </c>
      <c r="E4499" s="143" t="s">
        <v>113</v>
      </c>
      <c r="F4499" s="143" t="s">
        <v>142</v>
      </c>
      <c r="G4499" s="143" t="s">
        <v>11955</v>
      </c>
    </row>
    <row r="4500" spans="1:7" x14ac:dyDescent="0.25">
      <c r="A4500" s="141">
        <v>4499</v>
      </c>
      <c r="B4500" s="143" t="s">
        <v>9320</v>
      </c>
      <c r="C4500" s="143" t="s">
        <v>9321</v>
      </c>
      <c r="D4500" s="143" t="s">
        <v>119</v>
      </c>
      <c r="E4500" s="143" t="s">
        <v>5897</v>
      </c>
      <c r="F4500" s="143" t="s">
        <v>71</v>
      </c>
      <c r="G4500" s="143" t="s">
        <v>11062</v>
      </c>
    </row>
    <row r="4501" spans="1:7" x14ac:dyDescent="0.25">
      <c r="A4501" s="141">
        <v>4500</v>
      </c>
      <c r="B4501" s="143" t="s">
        <v>9322</v>
      </c>
      <c r="C4501" s="143" t="s">
        <v>9323</v>
      </c>
      <c r="D4501" s="143" t="s">
        <v>91</v>
      </c>
      <c r="E4501" s="143" t="s">
        <v>955</v>
      </c>
      <c r="F4501" s="143" t="s">
        <v>71</v>
      </c>
      <c r="G4501" s="143" t="s">
        <v>11062</v>
      </c>
    </row>
    <row r="4502" spans="1:7" x14ac:dyDescent="0.25">
      <c r="A4502" s="141">
        <v>4501</v>
      </c>
      <c r="B4502" s="143" t="s">
        <v>9324</v>
      </c>
      <c r="C4502" s="143" t="s">
        <v>9325</v>
      </c>
      <c r="D4502" s="143" t="s">
        <v>91</v>
      </c>
      <c r="E4502" s="143" t="s">
        <v>1035</v>
      </c>
      <c r="F4502" s="143" t="s">
        <v>71</v>
      </c>
      <c r="G4502" s="143" t="s">
        <v>11062</v>
      </c>
    </row>
    <row r="4503" spans="1:7" x14ac:dyDescent="0.25">
      <c r="A4503" s="141">
        <v>4502</v>
      </c>
      <c r="B4503" s="143" t="s">
        <v>4039</v>
      </c>
      <c r="C4503" s="143" t="s">
        <v>4040</v>
      </c>
      <c r="D4503" s="143" t="s">
        <v>78</v>
      </c>
      <c r="E4503" s="143" t="s">
        <v>312</v>
      </c>
      <c r="F4503" s="143" t="s">
        <v>71</v>
      </c>
      <c r="G4503" s="143" t="s">
        <v>5875</v>
      </c>
    </row>
    <row r="4504" spans="1:7" x14ac:dyDescent="0.25">
      <c r="A4504" s="141">
        <v>4503</v>
      </c>
      <c r="B4504" s="143" t="s">
        <v>9326</v>
      </c>
      <c r="C4504" s="143" t="s">
        <v>9327</v>
      </c>
      <c r="D4504" s="143" t="s">
        <v>91</v>
      </c>
      <c r="E4504" s="143" t="s">
        <v>979</v>
      </c>
      <c r="F4504" s="143" t="s">
        <v>71</v>
      </c>
      <c r="G4504" s="143" t="s">
        <v>11062</v>
      </c>
    </row>
    <row r="4505" spans="1:7" x14ac:dyDescent="0.25">
      <c r="A4505" s="141">
        <v>4504</v>
      </c>
      <c r="B4505" s="143" t="s">
        <v>9328</v>
      </c>
      <c r="C4505" s="143" t="s">
        <v>9329</v>
      </c>
      <c r="D4505" s="143" t="s">
        <v>119</v>
      </c>
      <c r="E4505" s="143" t="s">
        <v>371</v>
      </c>
      <c r="F4505" s="143" t="s">
        <v>71</v>
      </c>
      <c r="G4505" s="143" t="s">
        <v>11062</v>
      </c>
    </row>
    <row r="4506" spans="1:7" x14ac:dyDescent="0.25">
      <c r="A4506" s="141">
        <v>4505</v>
      </c>
      <c r="B4506" s="143" t="s">
        <v>9330</v>
      </c>
      <c r="C4506" s="143" t="s">
        <v>9331</v>
      </c>
      <c r="D4506" s="143" t="s">
        <v>69</v>
      </c>
      <c r="E4506" s="143" t="s">
        <v>453</v>
      </c>
      <c r="F4506" s="143" t="s">
        <v>71</v>
      </c>
      <c r="G4506" s="143" t="s">
        <v>11062</v>
      </c>
    </row>
    <row r="4507" spans="1:7" x14ac:dyDescent="0.25">
      <c r="A4507" s="141">
        <v>4506</v>
      </c>
      <c r="B4507" s="143" t="s">
        <v>4041</v>
      </c>
      <c r="C4507" s="143" t="s">
        <v>4042</v>
      </c>
      <c r="D4507" s="143" t="s">
        <v>103</v>
      </c>
      <c r="E4507" s="143" t="s">
        <v>2178</v>
      </c>
      <c r="F4507" s="143" t="s">
        <v>71</v>
      </c>
      <c r="G4507" s="143" t="s">
        <v>5875</v>
      </c>
    </row>
    <row r="4508" spans="1:7" x14ac:dyDescent="0.25">
      <c r="A4508" s="141">
        <v>4507</v>
      </c>
      <c r="B4508" s="143" t="s">
        <v>9332</v>
      </c>
      <c r="C4508" s="143" t="s">
        <v>9333</v>
      </c>
      <c r="D4508" s="143" t="s">
        <v>119</v>
      </c>
      <c r="E4508" s="143" t="s">
        <v>148</v>
      </c>
      <c r="F4508" s="143" t="s">
        <v>71</v>
      </c>
      <c r="G4508" s="143" t="s">
        <v>11062</v>
      </c>
    </row>
    <row r="4509" spans="1:7" x14ac:dyDescent="0.25">
      <c r="A4509" s="141">
        <v>4508</v>
      </c>
      <c r="B4509" s="143" t="s">
        <v>9334</v>
      </c>
      <c r="C4509" s="143" t="s">
        <v>9335</v>
      </c>
      <c r="D4509" s="143" t="s">
        <v>78</v>
      </c>
      <c r="E4509" s="143" t="s">
        <v>470</v>
      </c>
      <c r="F4509" s="143" t="s">
        <v>71</v>
      </c>
      <c r="G4509" s="143" t="s">
        <v>11062</v>
      </c>
    </row>
    <row r="4510" spans="1:7" x14ac:dyDescent="0.25">
      <c r="A4510" s="141">
        <v>4509</v>
      </c>
      <c r="B4510" s="143" t="s">
        <v>9336</v>
      </c>
      <c r="C4510" s="143" t="s">
        <v>9337</v>
      </c>
      <c r="D4510" s="143" t="s">
        <v>119</v>
      </c>
      <c r="E4510" s="143" t="s">
        <v>148</v>
      </c>
      <c r="F4510" s="143" t="s">
        <v>71</v>
      </c>
      <c r="G4510" s="143" t="s">
        <v>11062</v>
      </c>
    </row>
    <row r="4511" spans="1:7" x14ac:dyDescent="0.25">
      <c r="A4511" s="141">
        <v>4510</v>
      </c>
      <c r="B4511" s="143" t="s">
        <v>9338</v>
      </c>
      <c r="C4511" s="143" t="s">
        <v>9339</v>
      </c>
      <c r="D4511" s="143" t="s">
        <v>69</v>
      </c>
      <c r="E4511" s="143" t="s">
        <v>1237</v>
      </c>
      <c r="F4511" s="143" t="s">
        <v>88</v>
      </c>
      <c r="G4511" s="143" t="s">
        <v>11062</v>
      </c>
    </row>
    <row r="4512" spans="1:7" x14ac:dyDescent="0.25">
      <c r="A4512" s="141">
        <v>4511</v>
      </c>
      <c r="B4512" s="143" t="s">
        <v>9340</v>
      </c>
      <c r="C4512" s="143" t="s">
        <v>9341</v>
      </c>
      <c r="D4512" s="143" t="s">
        <v>69</v>
      </c>
      <c r="E4512" s="143" t="s">
        <v>3331</v>
      </c>
      <c r="F4512" s="143" t="s">
        <v>841</v>
      </c>
      <c r="G4512" s="143" t="s">
        <v>11062</v>
      </c>
    </row>
    <row r="4513" spans="1:7" x14ac:dyDescent="0.25">
      <c r="A4513" s="141">
        <v>4512</v>
      </c>
      <c r="B4513" s="143" t="s">
        <v>9342</v>
      </c>
      <c r="C4513" s="143" t="s">
        <v>9343</v>
      </c>
      <c r="D4513" s="143" t="s">
        <v>119</v>
      </c>
      <c r="E4513" s="143" t="s">
        <v>1245</v>
      </c>
      <c r="F4513" s="143" t="s">
        <v>71</v>
      </c>
      <c r="G4513" s="143" t="s">
        <v>11062</v>
      </c>
    </row>
    <row r="4514" spans="1:7" x14ac:dyDescent="0.25">
      <c r="A4514" s="141">
        <v>4513</v>
      </c>
      <c r="B4514" s="143" t="s">
        <v>4043</v>
      </c>
      <c r="C4514" s="143" t="s">
        <v>4044</v>
      </c>
      <c r="D4514" s="143" t="s">
        <v>91</v>
      </c>
      <c r="E4514" s="143" t="s">
        <v>181</v>
      </c>
      <c r="F4514" s="143" t="s">
        <v>71</v>
      </c>
      <c r="G4514" s="143" t="s">
        <v>5875</v>
      </c>
    </row>
    <row r="4515" spans="1:7" x14ac:dyDescent="0.25">
      <c r="A4515" s="141">
        <v>4514</v>
      </c>
      <c r="B4515" s="143" t="s">
        <v>4045</v>
      </c>
      <c r="C4515" s="143" t="s">
        <v>4046</v>
      </c>
      <c r="D4515" s="143" t="s">
        <v>91</v>
      </c>
      <c r="E4515" s="143" t="s">
        <v>181</v>
      </c>
      <c r="F4515" s="143" t="s">
        <v>71</v>
      </c>
      <c r="G4515" s="143" t="s">
        <v>5875</v>
      </c>
    </row>
    <row r="4516" spans="1:7" x14ac:dyDescent="0.25">
      <c r="A4516" s="141">
        <v>4515</v>
      </c>
      <c r="B4516" s="143" t="s">
        <v>9344</v>
      </c>
      <c r="C4516" s="143" t="s">
        <v>9345</v>
      </c>
      <c r="D4516" s="143" t="s">
        <v>69</v>
      </c>
      <c r="E4516" s="143" t="s">
        <v>5224</v>
      </c>
      <c r="F4516" s="143" t="s">
        <v>71</v>
      </c>
      <c r="G4516" s="143" t="s">
        <v>11062</v>
      </c>
    </row>
    <row r="4517" spans="1:7" x14ac:dyDescent="0.25">
      <c r="A4517" s="141">
        <v>4516</v>
      </c>
      <c r="B4517" s="143" t="s">
        <v>9346</v>
      </c>
      <c r="C4517" s="143" t="s">
        <v>9347</v>
      </c>
      <c r="D4517" s="143" t="s">
        <v>188</v>
      </c>
      <c r="E4517" s="143" t="s">
        <v>202</v>
      </c>
      <c r="F4517" s="143" t="s">
        <v>71</v>
      </c>
      <c r="G4517" s="143" t="s">
        <v>11062</v>
      </c>
    </row>
    <row r="4518" spans="1:7" x14ac:dyDescent="0.25">
      <c r="A4518" s="141">
        <v>4517</v>
      </c>
      <c r="B4518" s="143" t="s">
        <v>9348</v>
      </c>
      <c r="C4518" s="143" t="s">
        <v>9349</v>
      </c>
      <c r="D4518" s="143" t="s">
        <v>78</v>
      </c>
      <c r="E4518" s="143" t="s">
        <v>995</v>
      </c>
      <c r="F4518" s="143" t="s">
        <v>71</v>
      </c>
      <c r="G4518" s="143" t="s">
        <v>11062</v>
      </c>
    </row>
    <row r="4519" spans="1:7" x14ac:dyDescent="0.25">
      <c r="A4519" s="141">
        <v>4518</v>
      </c>
      <c r="B4519" s="143" t="s">
        <v>9350</v>
      </c>
      <c r="C4519" s="143" t="s">
        <v>9351</v>
      </c>
      <c r="D4519" s="143" t="s">
        <v>91</v>
      </c>
      <c r="E4519" s="143" t="s">
        <v>955</v>
      </c>
      <c r="F4519" s="143" t="s">
        <v>71</v>
      </c>
      <c r="G4519" s="143" t="s">
        <v>11062</v>
      </c>
    </row>
    <row r="4520" spans="1:7" x14ac:dyDescent="0.25">
      <c r="A4520" s="141">
        <v>4519</v>
      </c>
      <c r="B4520" s="143" t="s">
        <v>9352</v>
      </c>
      <c r="C4520" s="143" t="s">
        <v>9353</v>
      </c>
      <c r="D4520" s="143" t="s">
        <v>91</v>
      </c>
      <c r="E4520" s="143" t="s">
        <v>786</v>
      </c>
      <c r="F4520" s="143" t="s">
        <v>71</v>
      </c>
      <c r="G4520" s="143" t="s">
        <v>11062</v>
      </c>
    </row>
    <row r="4521" spans="1:7" x14ac:dyDescent="0.25">
      <c r="A4521" s="141">
        <v>4520</v>
      </c>
      <c r="B4521" s="143" t="s">
        <v>9354</v>
      </c>
      <c r="C4521" s="143" t="s">
        <v>9355</v>
      </c>
      <c r="D4521" s="143" t="s">
        <v>69</v>
      </c>
      <c r="E4521" s="143" t="s">
        <v>1141</v>
      </c>
      <c r="F4521" s="143" t="s">
        <v>71</v>
      </c>
      <c r="G4521" s="143" t="s">
        <v>11062</v>
      </c>
    </row>
    <row r="4522" spans="1:7" x14ac:dyDescent="0.25">
      <c r="A4522" s="141">
        <v>4521</v>
      </c>
      <c r="B4522" s="143" t="s">
        <v>9356</v>
      </c>
      <c r="C4522" s="143" t="s">
        <v>9357</v>
      </c>
      <c r="D4522" s="143" t="s">
        <v>69</v>
      </c>
      <c r="E4522" s="143" t="s">
        <v>2042</v>
      </c>
      <c r="F4522" s="143" t="s">
        <v>71</v>
      </c>
      <c r="G4522" s="143" t="s">
        <v>11062</v>
      </c>
    </row>
    <row r="4523" spans="1:7" x14ac:dyDescent="0.25">
      <c r="A4523" s="141">
        <v>4522</v>
      </c>
      <c r="B4523" s="143" t="s">
        <v>4047</v>
      </c>
      <c r="C4523" s="143" t="s">
        <v>4048</v>
      </c>
      <c r="D4523" s="143" t="s">
        <v>78</v>
      </c>
      <c r="E4523" s="143" t="s">
        <v>995</v>
      </c>
      <c r="F4523" s="143" t="s">
        <v>71</v>
      </c>
      <c r="G4523" s="143" t="s">
        <v>5875</v>
      </c>
    </row>
    <row r="4524" spans="1:7" x14ac:dyDescent="0.25">
      <c r="A4524" s="141">
        <v>4523</v>
      </c>
      <c r="B4524" s="143" t="s">
        <v>13126</v>
      </c>
      <c r="C4524" s="143" t="s">
        <v>13127</v>
      </c>
      <c r="D4524" s="143" t="s">
        <v>78</v>
      </c>
      <c r="E4524" s="143" t="s">
        <v>413</v>
      </c>
      <c r="F4524" s="143" t="s">
        <v>71</v>
      </c>
      <c r="G4524" s="143" t="s">
        <v>11062</v>
      </c>
    </row>
    <row r="4525" spans="1:7" x14ac:dyDescent="0.25">
      <c r="A4525" s="141">
        <v>4524</v>
      </c>
      <c r="B4525" s="143" t="s">
        <v>13128</v>
      </c>
      <c r="C4525" s="143" t="s">
        <v>13129</v>
      </c>
      <c r="D4525" s="143" t="s">
        <v>74</v>
      </c>
      <c r="E4525" s="143" t="s">
        <v>145</v>
      </c>
      <c r="F4525" s="143" t="s">
        <v>71</v>
      </c>
      <c r="G4525" s="143" t="s">
        <v>5875</v>
      </c>
    </row>
    <row r="4526" spans="1:7" x14ac:dyDescent="0.25">
      <c r="A4526" s="141">
        <v>4525</v>
      </c>
      <c r="B4526" s="143" t="s">
        <v>9358</v>
      </c>
      <c r="C4526" s="143" t="s">
        <v>9359</v>
      </c>
      <c r="D4526" s="143" t="s">
        <v>119</v>
      </c>
      <c r="E4526" s="143" t="s">
        <v>371</v>
      </c>
      <c r="F4526" s="143" t="s">
        <v>71</v>
      </c>
      <c r="G4526" s="143" t="s">
        <v>11062</v>
      </c>
    </row>
    <row r="4527" spans="1:7" x14ac:dyDescent="0.25">
      <c r="A4527" s="141">
        <v>4526</v>
      </c>
      <c r="B4527" s="143" t="s">
        <v>4049</v>
      </c>
      <c r="C4527" s="143" t="s">
        <v>4050</v>
      </c>
      <c r="D4527" s="143" t="s">
        <v>103</v>
      </c>
      <c r="E4527" s="143" t="s">
        <v>1231</v>
      </c>
      <c r="F4527" s="143" t="s">
        <v>71</v>
      </c>
      <c r="G4527" s="143" t="s">
        <v>5875</v>
      </c>
    </row>
    <row r="4528" spans="1:7" x14ac:dyDescent="0.25">
      <c r="A4528" s="141">
        <v>4527</v>
      </c>
      <c r="B4528" s="143" t="s">
        <v>9360</v>
      </c>
      <c r="C4528" s="143" t="s">
        <v>9361</v>
      </c>
      <c r="D4528" s="143" t="s">
        <v>91</v>
      </c>
      <c r="E4528" s="143" t="s">
        <v>3051</v>
      </c>
      <c r="F4528" s="143" t="s">
        <v>71</v>
      </c>
      <c r="G4528" s="143" t="s">
        <v>11062</v>
      </c>
    </row>
    <row r="4529" spans="1:7" x14ac:dyDescent="0.25">
      <c r="A4529" s="141">
        <v>4528</v>
      </c>
      <c r="B4529" s="143" t="s">
        <v>4051</v>
      </c>
      <c r="C4529" s="143" t="s">
        <v>4052</v>
      </c>
      <c r="D4529" s="143" t="s">
        <v>74</v>
      </c>
      <c r="E4529" s="143" t="s">
        <v>390</v>
      </c>
      <c r="F4529" s="143" t="s">
        <v>71</v>
      </c>
      <c r="G4529" s="143" t="s">
        <v>5875</v>
      </c>
    </row>
    <row r="4530" spans="1:7" x14ac:dyDescent="0.25">
      <c r="A4530" s="141">
        <v>4529</v>
      </c>
      <c r="B4530" s="143" t="s">
        <v>9362</v>
      </c>
      <c r="C4530" s="143" t="s">
        <v>9363</v>
      </c>
      <c r="D4530" s="143" t="s">
        <v>69</v>
      </c>
      <c r="E4530" s="143" t="s">
        <v>70</v>
      </c>
      <c r="F4530" s="143" t="s">
        <v>71</v>
      </c>
      <c r="G4530" s="143" t="s">
        <v>11062</v>
      </c>
    </row>
    <row r="4531" spans="1:7" x14ac:dyDescent="0.25">
      <c r="A4531" s="141">
        <v>4530</v>
      </c>
      <c r="B4531" s="143" t="s">
        <v>4053</v>
      </c>
      <c r="C4531" s="143" t="s">
        <v>4054</v>
      </c>
      <c r="D4531" s="143" t="s">
        <v>91</v>
      </c>
      <c r="E4531" s="143" t="s">
        <v>92</v>
      </c>
      <c r="F4531" s="143" t="s">
        <v>71</v>
      </c>
      <c r="G4531" s="143" t="s">
        <v>5875</v>
      </c>
    </row>
    <row r="4532" spans="1:7" x14ac:dyDescent="0.25">
      <c r="A4532" s="141">
        <v>4531</v>
      </c>
      <c r="B4532" s="143" t="s">
        <v>9364</v>
      </c>
      <c r="C4532" s="143" t="s">
        <v>9365</v>
      </c>
      <c r="D4532" s="143" t="s">
        <v>91</v>
      </c>
      <c r="E4532" s="143" t="s">
        <v>903</v>
      </c>
      <c r="F4532" s="143" t="s">
        <v>71</v>
      </c>
      <c r="G4532" s="143" t="s">
        <v>11062</v>
      </c>
    </row>
    <row r="4533" spans="1:7" x14ac:dyDescent="0.25">
      <c r="A4533" s="141">
        <v>4532</v>
      </c>
      <c r="B4533" s="143" t="s">
        <v>4055</v>
      </c>
      <c r="C4533" s="143" t="s">
        <v>4056</v>
      </c>
      <c r="D4533" s="143" t="s">
        <v>74</v>
      </c>
      <c r="E4533" s="143" t="s">
        <v>405</v>
      </c>
      <c r="F4533" s="143" t="s">
        <v>71</v>
      </c>
      <c r="G4533" s="143" t="s">
        <v>5875</v>
      </c>
    </row>
    <row r="4534" spans="1:7" x14ac:dyDescent="0.25">
      <c r="A4534" s="141">
        <v>4533</v>
      </c>
      <c r="B4534" s="143" t="s">
        <v>9366</v>
      </c>
      <c r="C4534" s="143" t="s">
        <v>9367</v>
      </c>
      <c r="D4534" s="143" t="s">
        <v>74</v>
      </c>
      <c r="E4534" s="143" t="s">
        <v>1003</v>
      </c>
      <c r="F4534" s="143" t="s">
        <v>88</v>
      </c>
      <c r="G4534" s="143" t="s">
        <v>11062</v>
      </c>
    </row>
    <row r="4535" spans="1:7" x14ac:dyDescent="0.25">
      <c r="A4535" s="141">
        <v>4534</v>
      </c>
      <c r="B4535" s="143" t="s">
        <v>9368</v>
      </c>
      <c r="C4535" s="143" t="s">
        <v>9369</v>
      </c>
      <c r="D4535" s="143" t="s">
        <v>91</v>
      </c>
      <c r="E4535" s="143" t="s">
        <v>576</v>
      </c>
      <c r="F4535" s="143" t="s">
        <v>71</v>
      </c>
      <c r="G4535" s="143" t="s">
        <v>11062</v>
      </c>
    </row>
    <row r="4536" spans="1:7" x14ac:dyDescent="0.25">
      <c r="A4536" s="141">
        <v>4535</v>
      </c>
      <c r="B4536" s="143" t="s">
        <v>4057</v>
      </c>
      <c r="C4536" s="143" t="s">
        <v>4058</v>
      </c>
      <c r="D4536" s="143" t="s">
        <v>78</v>
      </c>
      <c r="E4536" s="143" t="s">
        <v>450</v>
      </c>
      <c r="F4536" s="143" t="s">
        <v>353</v>
      </c>
      <c r="G4536" s="143" t="s">
        <v>5875</v>
      </c>
    </row>
    <row r="4537" spans="1:7" x14ac:dyDescent="0.25">
      <c r="A4537" s="141">
        <v>4536</v>
      </c>
      <c r="B4537" s="143" t="s">
        <v>9370</v>
      </c>
      <c r="C4537" s="143" t="s">
        <v>9371</v>
      </c>
      <c r="D4537" s="143" t="s">
        <v>78</v>
      </c>
      <c r="E4537" s="143" t="s">
        <v>2065</v>
      </c>
      <c r="F4537" s="143" t="s">
        <v>71</v>
      </c>
      <c r="G4537" s="143" t="s">
        <v>11062</v>
      </c>
    </row>
    <row r="4538" spans="1:7" x14ac:dyDescent="0.25">
      <c r="A4538" s="141">
        <v>4537</v>
      </c>
      <c r="B4538" s="143" t="s">
        <v>9372</v>
      </c>
      <c r="C4538" s="143" t="s">
        <v>9373</v>
      </c>
      <c r="D4538" s="143" t="s">
        <v>91</v>
      </c>
      <c r="E4538" s="143" t="s">
        <v>786</v>
      </c>
      <c r="F4538" s="143" t="s">
        <v>71</v>
      </c>
      <c r="G4538" s="143" t="s">
        <v>11062</v>
      </c>
    </row>
    <row r="4539" spans="1:7" x14ac:dyDescent="0.25">
      <c r="A4539" s="141">
        <v>4538</v>
      </c>
      <c r="B4539" s="143" t="s">
        <v>9374</v>
      </c>
      <c r="C4539" s="143" t="s">
        <v>9375</v>
      </c>
      <c r="D4539" s="143" t="s">
        <v>69</v>
      </c>
      <c r="E4539" s="143" t="s">
        <v>126</v>
      </c>
      <c r="F4539" s="143" t="s">
        <v>71</v>
      </c>
      <c r="G4539" s="143" t="s">
        <v>11062</v>
      </c>
    </row>
    <row r="4540" spans="1:7" x14ac:dyDescent="0.25">
      <c r="A4540" s="141">
        <v>4539</v>
      </c>
      <c r="B4540" s="143" t="s">
        <v>4059</v>
      </c>
      <c r="C4540" s="143" t="s">
        <v>4060</v>
      </c>
      <c r="D4540" s="143" t="s">
        <v>91</v>
      </c>
      <c r="E4540" s="143" t="s">
        <v>181</v>
      </c>
      <c r="F4540" s="143" t="s">
        <v>71</v>
      </c>
      <c r="G4540" s="143" t="s">
        <v>5875</v>
      </c>
    </row>
    <row r="4541" spans="1:7" x14ac:dyDescent="0.25">
      <c r="A4541" s="141">
        <v>4540</v>
      </c>
      <c r="B4541" s="143" t="s">
        <v>4061</v>
      </c>
      <c r="C4541" s="143" t="s">
        <v>4062</v>
      </c>
      <c r="D4541" s="143" t="s">
        <v>78</v>
      </c>
      <c r="E4541" s="143" t="s">
        <v>107</v>
      </c>
      <c r="F4541" s="143" t="s">
        <v>71</v>
      </c>
      <c r="G4541" s="143" t="s">
        <v>5875</v>
      </c>
    </row>
    <row r="4542" spans="1:7" x14ac:dyDescent="0.25">
      <c r="A4542" s="141">
        <v>4541</v>
      </c>
      <c r="B4542" s="143" t="s">
        <v>9376</v>
      </c>
      <c r="C4542" s="143" t="s">
        <v>9377</v>
      </c>
      <c r="D4542" s="143" t="s">
        <v>91</v>
      </c>
      <c r="E4542" s="143" t="s">
        <v>181</v>
      </c>
      <c r="F4542" s="143" t="s">
        <v>71</v>
      </c>
      <c r="G4542" s="143" t="s">
        <v>11062</v>
      </c>
    </row>
    <row r="4543" spans="1:7" x14ac:dyDescent="0.25">
      <c r="A4543" s="141">
        <v>4542</v>
      </c>
      <c r="B4543" s="143" t="s">
        <v>4063</v>
      </c>
      <c r="C4543" s="143" t="s">
        <v>4064</v>
      </c>
      <c r="D4543" s="143" t="s">
        <v>91</v>
      </c>
      <c r="E4543" s="143" t="s">
        <v>139</v>
      </c>
      <c r="F4543" s="143" t="s">
        <v>71</v>
      </c>
      <c r="G4543" s="143" t="s">
        <v>5875</v>
      </c>
    </row>
    <row r="4544" spans="1:7" x14ac:dyDescent="0.25">
      <c r="A4544" s="141">
        <v>4543</v>
      </c>
      <c r="B4544" s="143" t="s">
        <v>11710</v>
      </c>
      <c r="C4544" s="143" t="s">
        <v>11711</v>
      </c>
      <c r="D4544" s="143" t="s">
        <v>74</v>
      </c>
      <c r="E4544" s="143" t="s">
        <v>145</v>
      </c>
      <c r="F4544" s="143" t="s">
        <v>88</v>
      </c>
      <c r="G4544" s="143" t="s">
        <v>11955</v>
      </c>
    </row>
    <row r="4545" spans="1:7" x14ac:dyDescent="0.25">
      <c r="A4545" s="141">
        <v>4544</v>
      </c>
      <c r="B4545" s="143" t="s">
        <v>13130</v>
      </c>
      <c r="C4545" s="143" t="s">
        <v>13131</v>
      </c>
      <c r="D4545" s="143" t="s">
        <v>91</v>
      </c>
      <c r="E4545" s="143" t="s">
        <v>181</v>
      </c>
      <c r="F4545" s="143" t="s">
        <v>71</v>
      </c>
      <c r="G4545" s="143" t="s">
        <v>5875</v>
      </c>
    </row>
    <row r="4546" spans="1:7" x14ac:dyDescent="0.25">
      <c r="A4546" s="141">
        <v>4545</v>
      </c>
      <c r="B4546" s="143" t="s">
        <v>13132</v>
      </c>
      <c r="C4546" s="143" t="s">
        <v>13133</v>
      </c>
      <c r="D4546" s="143" t="s">
        <v>188</v>
      </c>
      <c r="E4546" s="143" t="s">
        <v>202</v>
      </c>
      <c r="F4546" s="143" t="s">
        <v>641</v>
      </c>
      <c r="G4546" s="143" t="s">
        <v>5875</v>
      </c>
    </row>
    <row r="4547" spans="1:7" x14ac:dyDescent="0.25">
      <c r="A4547" s="141">
        <v>4546</v>
      </c>
      <c r="B4547" s="143" t="s">
        <v>9378</v>
      </c>
      <c r="C4547" s="143" t="s">
        <v>9379</v>
      </c>
      <c r="D4547" s="143" t="s">
        <v>69</v>
      </c>
      <c r="E4547" s="143" t="s">
        <v>477</v>
      </c>
      <c r="F4547" s="143" t="s">
        <v>71</v>
      </c>
      <c r="G4547" s="143" t="s">
        <v>11062</v>
      </c>
    </row>
    <row r="4548" spans="1:7" x14ac:dyDescent="0.25">
      <c r="A4548" s="141">
        <v>4547</v>
      </c>
      <c r="B4548" s="143" t="s">
        <v>4065</v>
      </c>
      <c r="C4548" s="143" t="s">
        <v>13134</v>
      </c>
      <c r="D4548" s="143" t="s">
        <v>91</v>
      </c>
      <c r="E4548" s="143" t="s">
        <v>181</v>
      </c>
      <c r="F4548" s="143" t="s">
        <v>71</v>
      </c>
      <c r="G4548" s="143" t="s">
        <v>5875</v>
      </c>
    </row>
    <row r="4549" spans="1:7" x14ac:dyDescent="0.25">
      <c r="A4549" s="141">
        <v>4548</v>
      </c>
      <c r="B4549" s="143" t="s">
        <v>9380</v>
      </c>
      <c r="C4549" s="143" t="s">
        <v>9381</v>
      </c>
      <c r="D4549" s="143" t="s">
        <v>119</v>
      </c>
      <c r="E4549" s="143" t="s">
        <v>371</v>
      </c>
      <c r="F4549" s="143" t="s">
        <v>71</v>
      </c>
      <c r="G4549" s="143" t="s">
        <v>11062</v>
      </c>
    </row>
    <row r="4550" spans="1:7" x14ac:dyDescent="0.25">
      <c r="A4550" s="141">
        <v>4549</v>
      </c>
      <c r="B4550" s="143" t="s">
        <v>9382</v>
      </c>
      <c r="C4550" s="143" t="s">
        <v>9383</v>
      </c>
      <c r="D4550" s="143" t="s">
        <v>103</v>
      </c>
      <c r="E4550" s="143" t="s">
        <v>162</v>
      </c>
      <c r="F4550" s="143" t="s">
        <v>71</v>
      </c>
      <c r="G4550" s="143" t="s">
        <v>11062</v>
      </c>
    </row>
    <row r="4551" spans="1:7" x14ac:dyDescent="0.25">
      <c r="A4551" s="141">
        <v>4550</v>
      </c>
      <c r="B4551" s="143" t="s">
        <v>13135</v>
      </c>
      <c r="C4551" s="143" t="s">
        <v>13136</v>
      </c>
      <c r="D4551" s="143" t="s">
        <v>119</v>
      </c>
      <c r="E4551" s="143" t="s">
        <v>371</v>
      </c>
      <c r="F4551" s="143" t="s">
        <v>71</v>
      </c>
      <c r="G4551" s="143" t="s">
        <v>11062</v>
      </c>
    </row>
    <row r="4552" spans="1:7" x14ac:dyDescent="0.25">
      <c r="A4552" s="141">
        <v>4551</v>
      </c>
      <c r="B4552" s="143" t="s">
        <v>9384</v>
      </c>
      <c r="C4552" s="143" t="s">
        <v>9385</v>
      </c>
      <c r="D4552" s="143" t="s">
        <v>95</v>
      </c>
      <c r="E4552" s="143" t="s">
        <v>1430</v>
      </c>
      <c r="F4552" s="143" t="s">
        <v>71</v>
      </c>
      <c r="G4552" s="143" t="s">
        <v>11062</v>
      </c>
    </row>
    <row r="4553" spans="1:7" x14ac:dyDescent="0.25">
      <c r="A4553" s="141">
        <v>4552</v>
      </c>
      <c r="B4553" s="143" t="s">
        <v>9386</v>
      </c>
      <c r="C4553" s="143" t="s">
        <v>9387</v>
      </c>
      <c r="D4553" s="143" t="s">
        <v>78</v>
      </c>
      <c r="E4553" s="143" t="s">
        <v>1042</v>
      </c>
      <c r="F4553" s="143" t="s">
        <v>71</v>
      </c>
      <c r="G4553" s="143" t="s">
        <v>11062</v>
      </c>
    </row>
    <row r="4554" spans="1:7" x14ac:dyDescent="0.25">
      <c r="A4554" s="141">
        <v>4553</v>
      </c>
      <c r="B4554" s="143" t="s">
        <v>4066</v>
      </c>
      <c r="C4554" s="143" t="s">
        <v>13137</v>
      </c>
      <c r="D4554" s="143" t="s">
        <v>103</v>
      </c>
      <c r="E4554" s="143" t="s">
        <v>1378</v>
      </c>
      <c r="F4554" s="143" t="s">
        <v>71</v>
      </c>
      <c r="G4554" s="143" t="s">
        <v>5875</v>
      </c>
    </row>
    <row r="4555" spans="1:7" x14ac:dyDescent="0.25">
      <c r="A4555" s="141">
        <v>4554</v>
      </c>
      <c r="B4555" s="143" t="s">
        <v>9388</v>
      </c>
      <c r="C4555" s="143" t="s">
        <v>9389</v>
      </c>
      <c r="D4555" s="143" t="s">
        <v>78</v>
      </c>
      <c r="E4555" s="143" t="s">
        <v>259</v>
      </c>
      <c r="F4555" s="143" t="s">
        <v>71</v>
      </c>
      <c r="G4555" s="143" t="s">
        <v>11062</v>
      </c>
    </row>
    <row r="4556" spans="1:7" x14ac:dyDescent="0.25">
      <c r="A4556" s="141">
        <v>4555</v>
      </c>
      <c r="B4556" s="143" t="s">
        <v>9390</v>
      </c>
      <c r="C4556" s="143" t="s">
        <v>9391</v>
      </c>
      <c r="D4556" s="143" t="s">
        <v>91</v>
      </c>
      <c r="E4556" s="143" t="s">
        <v>212</v>
      </c>
      <c r="F4556" s="143" t="s">
        <v>71</v>
      </c>
      <c r="G4556" s="143" t="s">
        <v>11062</v>
      </c>
    </row>
    <row r="4557" spans="1:7" x14ac:dyDescent="0.25">
      <c r="A4557" s="141">
        <v>4556</v>
      </c>
      <c r="B4557" s="143" t="s">
        <v>9392</v>
      </c>
      <c r="C4557" s="143" t="s">
        <v>9393</v>
      </c>
      <c r="D4557" s="143" t="s">
        <v>91</v>
      </c>
      <c r="E4557" s="143" t="s">
        <v>212</v>
      </c>
      <c r="F4557" s="143" t="s">
        <v>71</v>
      </c>
      <c r="G4557" s="143" t="s">
        <v>11062</v>
      </c>
    </row>
    <row r="4558" spans="1:7" x14ac:dyDescent="0.25">
      <c r="A4558" s="141">
        <v>4557</v>
      </c>
      <c r="B4558" s="143" t="s">
        <v>4067</v>
      </c>
      <c r="C4558" s="143" t="s">
        <v>4068</v>
      </c>
      <c r="D4558" s="143" t="s">
        <v>91</v>
      </c>
      <c r="E4558" s="143" t="s">
        <v>181</v>
      </c>
      <c r="F4558" s="143" t="s">
        <v>71</v>
      </c>
      <c r="G4558" s="143" t="s">
        <v>5875</v>
      </c>
    </row>
    <row r="4559" spans="1:7" x14ac:dyDescent="0.25">
      <c r="A4559" s="141">
        <v>4558</v>
      </c>
      <c r="B4559" s="143" t="s">
        <v>4069</v>
      </c>
      <c r="C4559" s="143" t="s">
        <v>4070</v>
      </c>
      <c r="D4559" s="143" t="s">
        <v>91</v>
      </c>
      <c r="E4559" s="143" t="s">
        <v>181</v>
      </c>
      <c r="F4559" s="143" t="s">
        <v>71</v>
      </c>
      <c r="G4559" s="143" t="s">
        <v>5875</v>
      </c>
    </row>
    <row r="4560" spans="1:7" x14ac:dyDescent="0.25">
      <c r="A4560" s="141">
        <v>4559</v>
      </c>
      <c r="B4560" s="143" t="s">
        <v>4071</v>
      </c>
      <c r="C4560" s="143" t="s">
        <v>4072</v>
      </c>
      <c r="D4560" s="143" t="s">
        <v>119</v>
      </c>
      <c r="E4560" s="143" t="s">
        <v>2557</v>
      </c>
      <c r="F4560" s="143" t="s">
        <v>71</v>
      </c>
      <c r="G4560" s="143" t="s">
        <v>5875</v>
      </c>
    </row>
    <row r="4561" spans="1:7" x14ac:dyDescent="0.25">
      <c r="A4561" s="141">
        <v>4560</v>
      </c>
      <c r="B4561" s="143" t="s">
        <v>9394</v>
      </c>
      <c r="C4561" s="143" t="s">
        <v>9395</v>
      </c>
      <c r="D4561" s="143" t="s">
        <v>91</v>
      </c>
      <c r="E4561" s="143" t="s">
        <v>212</v>
      </c>
      <c r="F4561" s="143" t="s">
        <v>71</v>
      </c>
      <c r="G4561" s="143" t="s">
        <v>11062</v>
      </c>
    </row>
    <row r="4562" spans="1:7" x14ac:dyDescent="0.25">
      <c r="A4562" s="141">
        <v>4561</v>
      </c>
      <c r="B4562" s="143" t="s">
        <v>4073</v>
      </c>
      <c r="C4562" s="143" t="s">
        <v>4074</v>
      </c>
      <c r="D4562" s="143" t="s">
        <v>103</v>
      </c>
      <c r="E4562" s="143" t="s">
        <v>1378</v>
      </c>
      <c r="F4562" s="143" t="s">
        <v>71</v>
      </c>
      <c r="G4562" s="143" t="s">
        <v>5875</v>
      </c>
    </row>
    <row r="4563" spans="1:7" x14ac:dyDescent="0.25">
      <c r="A4563" s="141">
        <v>4562</v>
      </c>
      <c r="B4563" s="143" t="s">
        <v>9396</v>
      </c>
      <c r="C4563" s="143" t="s">
        <v>9397</v>
      </c>
      <c r="D4563" s="143" t="s">
        <v>91</v>
      </c>
      <c r="E4563" s="143" t="s">
        <v>903</v>
      </c>
      <c r="F4563" s="143" t="s">
        <v>71</v>
      </c>
      <c r="G4563" s="143" t="s">
        <v>11062</v>
      </c>
    </row>
    <row r="4564" spans="1:7" x14ac:dyDescent="0.25">
      <c r="A4564" s="141">
        <v>4563</v>
      </c>
      <c r="B4564" s="143" t="s">
        <v>9398</v>
      </c>
      <c r="C4564" s="143" t="s">
        <v>9399</v>
      </c>
      <c r="D4564" s="143" t="s">
        <v>119</v>
      </c>
      <c r="E4564" s="143" t="s">
        <v>5897</v>
      </c>
      <c r="F4564" s="143" t="s">
        <v>71</v>
      </c>
      <c r="G4564" s="143" t="s">
        <v>11062</v>
      </c>
    </row>
    <row r="4565" spans="1:7" x14ac:dyDescent="0.25">
      <c r="A4565" s="141">
        <v>4564</v>
      </c>
      <c r="B4565" s="143" t="s">
        <v>9400</v>
      </c>
      <c r="C4565" s="143" t="s">
        <v>9401</v>
      </c>
      <c r="D4565" s="143" t="s">
        <v>91</v>
      </c>
      <c r="E4565" s="143" t="s">
        <v>212</v>
      </c>
      <c r="F4565" s="143" t="s">
        <v>71</v>
      </c>
      <c r="G4565" s="143" t="s">
        <v>11062</v>
      </c>
    </row>
    <row r="4566" spans="1:7" x14ac:dyDescent="0.25">
      <c r="A4566" s="141">
        <v>4565</v>
      </c>
      <c r="B4566" s="143" t="s">
        <v>4075</v>
      </c>
      <c r="C4566" s="143" t="s">
        <v>4076</v>
      </c>
      <c r="D4566" s="143" t="s">
        <v>91</v>
      </c>
      <c r="E4566" s="143" t="s">
        <v>181</v>
      </c>
      <c r="F4566" s="143" t="s">
        <v>71</v>
      </c>
      <c r="G4566" s="143" t="s">
        <v>5875</v>
      </c>
    </row>
    <row r="4567" spans="1:7" x14ac:dyDescent="0.25">
      <c r="A4567" s="141">
        <v>4566</v>
      </c>
      <c r="B4567" s="143" t="s">
        <v>11712</v>
      </c>
      <c r="C4567" s="143" t="s">
        <v>11713</v>
      </c>
      <c r="D4567" s="143" t="s">
        <v>74</v>
      </c>
      <c r="E4567" s="143" t="s">
        <v>145</v>
      </c>
      <c r="F4567" s="143" t="s">
        <v>88</v>
      </c>
      <c r="G4567" s="143" t="s">
        <v>11955</v>
      </c>
    </row>
    <row r="4568" spans="1:7" x14ac:dyDescent="0.25">
      <c r="A4568" s="141">
        <v>4567</v>
      </c>
      <c r="B4568" s="143" t="s">
        <v>9402</v>
      </c>
      <c r="C4568" s="143" t="s">
        <v>9403</v>
      </c>
      <c r="D4568" s="143" t="s">
        <v>91</v>
      </c>
      <c r="E4568" s="143" t="s">
        <v>212</v>
      </c>
      <c r="F4568" s="143" t="s">
        <v>71</v>
      </c>
      <c r="G4568" s="143" t="s">
        <v>11062</v>
      </c>
    </row>
    <row r="4569" spans="1:7" x14ac:dyDescent="0.25">
      <c r="A4569" s="141">
        <v>4568</v>
      </c>
      <c r="B4569" s="143" t="s">
        <v>4077</v>
      </c>
      <c r="C4569" s="143" t="s">
        <v>4078</v>
      </c>
      <c r="D4569" s="143" t="s">
        <v>91</v>
      </c>
      <c r="E4569" s="143" t="s">
        <v>181</v>
      </c>
      <c r="F4569" s="143" t="s">
        <v>71</v>
      </c>
      <c r="G4569" s="143" t="s">
        <v>5875</v>
      </c>
    </row>
    <row r="4570" spans="1:7" x14ac:dyDescent="0.25">
      <c r="A4570" s="141">
        <v>4569</v>
      </c>
      <c r="B4570" s="143" t="s">
        <v>4079</v>
      </c>
      <c r="C4570" s="143" t="s">
        <v>4080</v>
      </c>
      <c r="D4570" s="143" t="s">
        <v>74</v>
      </c>
      <c r="E4570" s="143" t="s">
        <v>87</v>
      </c>
      <c r="F4570" s="143" t="s">
        <v>124</v>
      </c>
      <c r="G4570" s="143" t="s">
        <v>5875</v>
      </c>
    </row>
    <row r="4571" spans="1:7" x14ac:dyDescent="0.25">
      <c r="A4571" s="141">
        <v>4570</v>
      </c>
      <c r="B4571" s="143" t="s">
        <v>4081</v>
      </c>
      <c r="C4571" s="143" t="s">
        <v>4080</v>
      </c>
      <c r="D4571" s="143" t="s">
        <v>74</v>
      </c>
      <c r="E4571" s="143" t="s">
        <v>87</v>
      </c>
      <c r="F4571" s="143" t="s">
        <v>124</v>
      </c>
      <c r="G4571" s="143" t="s">
        <v>5875</v>
      </c>
    </row>
    <row r="4572" spans="1:7" x14ac:dyDescent="0.25">
      <c r="A4572" s="141">
        <v>4571</v>
      </c>
      <c r="B4572" s="143" t="s">
        <v>4082</v>
      </c>
      <c r="C4572" s="143" t="s">
        <v>4083</v>
      </c>
      <c r="D4572" s="143" t="s">
        <v>91</v>
      </c>
      <c r="E4572" s="143" t="s">
        <v>181</v>
      </c>
      <c r="F4572" s="143" t="s">
        <v>71</v>
      </c>
      <c r="G4572" s="143" t="s">
        <v>5875</v>
      </c>
    </row>
    <row r="4573" spans="1:7" x14ac:dyDescent="0.25">
      <c r="A4573" s="141">
        <v>4572</v>
      </c>
      <c r="B4573" s="143" t="s">
        <v>4084</v>
      </c>
      <c r="C4573" s="143" t="s">
        <v>4085</v>
      </c>
      <c r="D4573" s="143" t="s">
        <v>91</v>
      </c>
      <c r="E4573" s="143" t="s">
        <v>308</v>
      </c>
      <c r="F4573" s="143" t="s">
        <v>71</v>
      </c>
      <c r="G4573" s="143" t="s">
        <v>5875</v>
      </c>
    </row>
    <row r="4574" spans="1:7" x14ac:dyDescent="0.25">
      <c r="A4574" s="141">
        <v>4573</v>
      </c>
      <c r="B4574" s="143" t="s">
        <v>13138</v>
      </c>
      <c r="C4574" s="143" t="s">
        <v>13139</v>
      </c>
      <c r="D4574" s="143" t="s">
        <v>119</v>
      </c>
      <c r="E4574" s="143" t="s">
        <v>371</v>
      </c>
      <c r="F4574" s="143" t="s">
        <v>841</v>
      </c>
      <c r="G4574" s="143" t="s">
        <v>11955</v>
      </c>
    </row>
    <row r="4575" spans="1:7" x14ac:dyDescent="0.25">
      <c r="A4575" s="141">
        <v>4574</v>
      </c>
      <c r="B4575" s="143" t="s">
        <v>9404</v>
      </c>
      <c r="C4575" s="143" t="s">
        <v>9405</v>
      </c>
      <c r="D4575" s="143" t="s">
        <v>91</v>
      </c>
      <c r="E4575" s="143" t="s">
        <v>181</v>
      </c>
      <c r="F4575" s="143" t="s">
        <v>71</v>
      </c>
      <c r="G4575" s="143" t="s">
        <v>11062</v>
      </c>
    </row>
    <row r="4576" spans="1:7" x14ac:dyDescent="0.25">
      <c r="A4576" s="141">
        <v>4575</v>
      </c>
      <c r="B4576" s="143" t="s">
        <v>4086</v>
      </c>
      <c r="C4576" s="143" t="s">
        <v>4087</v>
      </c>
      <c r="D4576" s="143" t="s">
        <v>91</v>
      </c>
      <c r="E4576" s="143" t="s">
        <v>181</v>
      </c>
      <c r="F4576" s="143" t="s">
        <v>71</v>
      </c>
      <c r="G4576" s="143" t="s">
        <v>5875</v>
      </c>
    </row>
    <row r="4577" spans="1:7" x14ac:dyDescent="0.25">
      <c r="A4577" s="141">
        <v>4576</v>
      </c>
      <c r="B4577" s="143" t="s">
        <v>4088</v>
      </c>
      <c r="C4577" s="143" t="s">
        <v>4089</v>
      </c>
      <c r="D4577" s="143" t="s">
        <v>78</v>
      </c>
      <c r="E4577" s="143" t="s">
        <v>84</v>
      </c>
      <c r="F4577" s="143" t="s">
        <v>71</v>
      </c>
      <c r="G4577" s="143" t="s">
        <v>5875</v>
      </c>
    </row>
    <row r="4578" spans="1:7" x14ac:dyDescent="0.25">
      <c r="A4578" s="141">
        <v>4577</v>
      </c>
      <c r="B4578" s="143" t="s">
        <v>4090</v>
      </c>
      <c r="C4578" s="143" t="s">
        <v>4091</v>
      </c>
      <c r="D4578" s="143" t="s">
        <v>103</v>
      </c>
      <c r="E4578" s="143" t="s">
        <v>2486</v>
      </c>
      <c r="F4578" s="143" t="s">
        <v>457</v>
      </c>
      <c r="G4578" s="143" t="s">
        <v>5875</v>
      </c>
    </row>
    <row r="4579" spans="1:7" x14ac:dyDescent="0.25">
      <c r="A4579" s="141">
        <v>4578</v>
      </c>
      <c r="B4579" s="143" t="s">
        <v>4092</v>
      </c>
      <c r="C4579" s="143" t="s">
        <v>13140</v>
      </c>
      <c r="D4579" s="143" t="s">
        <v>91</v>
      </c>
      <c r="E4579" s="143" t="s">
        <v>181</v>
      </c>
      <c r="F4579" s="143" t="s">
        <v>71</v>
      </c>
      <c r="G4579" s="143" t="s">
        <v>5875</v>
      </c>
    </row>
    <row r="4580" spans="1:7" x14ac:dyDescent="0.25">
      <c r="A4580" s="141">
        <v>4579</v>
      </c>
      <c r="B4580" s="143" t="s">
        <v>9406</v>
      </c>
      <c r="C4580" s="143" t="s">
        <v>9407</v>
      </c>
      <c r="D4580" s="143" t="s">
        <v>103</v>
      </c>
      <c r="E4580" s="143" t="s">
        <v>2178</v>
      </c>
      <c r="F4580" s="143" t="s">
        <v>71</v>
      </c>
      <c r="G4580" s="143" t="s">
        <v>11062</v>
      </c>
    </row>
    <row r="4581" spans="1:7" x14ac:dyDescent="0.25">
      <c r="A4581" s="141">
        <v>4580</v>
      </c>
      <c r="B4581" s="143" t="s">
        <v>9408</v>
      </c>
      <c r="C4581" s="143" t="s">
        <v>9409</v>
      </c>
      <c r="D4581" s="143" t="s">
        <v>91</v>
      </c>
      <c r="E4581" s="143" t="s">
        <v>786</v>
      </c>
      <c r="F4581" s="143" t="s">
        <v>71</v>
      </c>
      <c r="G4581" s="143" t="s">
        <v>11062</v>
      </c>
    </row>
    <row r="4582" spans="1:7" x14ac:dyDescent="0.25">
      <c r="A4582" s="141">
        <v>4581</v>
      </c>
      <c r="B4582" s="143" t="s">
        <v>9410</v>
      </c>
      <c r="C4582" s="143" t="s">
        <v>9411</v>
      </c>
      <c r="D4582" s="143" t="s">
        <v>91</v>
      </c>
      <c r="E4582" s="143" t="s">
        <v>786</v>
      </c>
      <c r="F4582" s="143" t="s">
        <v>71</v>
      </c>
      <c r="G4582" s="143" t="s">
        <v>11062</v>
      </c>
    </row>
    <row r="4583" spans="1:7" x14ac:dyDescent="0.25">
      <c r="A4583" s="141">
        <v>4582</v>
      </c>
      <c r="B4583" s="143" t="s">
        <v>9412</v>
      </c>
      <c r="C4583" s="143" t="s">
        <v>9413</v>
      </c>
      <c r="D4583" s="143" t="s">
        <v>91</v>
      </c>
      <c r="E4583" s="143" t="s">
        <v>212</v>
      </c>
      <c r="F4583" s="143" t="s">
        <v>71</v>
      </c>
      <c r="G4583" s="143" t="s">
        <v>11062</v>
      </c>
    </row>
    <row r="4584" spans="1:7" x14ac:dyDescent="0.25">
      <c r="A4584" s="141">
        <v>4583</v>
      </c>
      <c r="B4584" s="143" t="s">
        <v>11714</v>
      </c>
      <c r="C4584" s="143" t="s">
        <v>11715</v>
      </c>
      <c r="D4584" s="143" t="s">
        <v>91</v>
      </c>
      <c r="E4584" s="143" t="s">
        <v>335</v>
      </c>
      <c r="F4584" s="143" t="s">
        <v>71</v>
      </c>
      <c r="G4584" s="143" t="s">
        <v>11955</v>
      </c>
    </row>
    <row r="4585" spans="1:7" x14ac:dyDescent="0.25">
      <c r="A4585" s="141">
        <v>4584</v>
      </c>
      <c r="B4585" s="143" t="s">
        <v>9414</v>
      </c>
      <c r="C4585" s="143" t="s">
        <v>9415</v>
      </c>
      <c r="D4585" s="143" t="s">
        <v>78</v>
      </c>
      <c r="E4585" s="143" t="s">
        <v>470</v>
      </c>
      <c r="F4585" s="143" t="s">
        <v>71</v>
      </c>
      <c r="G4585" s="143" t="s">
        <v>11062</v>
      </c>
    </row>
    <row r="4586" spans="1:7" x14ac:dyDescent="0.25">
      <c r="A4586" s="141">
        <v>4585</v>
      </c>
      <c r="B4586" s="143" t="s">
        <v>11716</v>
      </c>
      <c r="C4586" s="143" t="s">
        <v>11717</v>
      </c>
      <c r="D4586" s="143" t="s">
        <v>91</v>
      </c>
      <c r="E4586" s="143" t="s">
        <v>165</v>
      </c>
      <c r="F4586" s="143" t="s">
        <v>71</v>
      </c>
      <c r="G4586" s="143" t="s">
        <v>11955</v>
      </c>
    </row>
    <row r="4587" spans="1:7" x14ac:dyDescent="0.25">
      <c r="A4587" s="141">
        <v>4586</v>
      </c>
      <c r="B4587" s="143" t="s">
        <v>13141</v>
      </c>
      <c r="C4587" s="143" t="s">
        <v>13142</v>
      </c>
      <c r="D4587" s="143" t="s">
        <v>91</v>
      </c>
      <c r="E4587" s="143" t="s">
        <v>181</v>
      </c>
      <c r="F4587" s="143" t="s">
        <v>71</v>
      </c>
      <c r="G4587" s="143" t="s">
        <v>5875</v>
      </c>
    </row>
    <row r="4588" spans="1:7" x14ac:dyDescent="0.25">
      <c r="A4588" s="141">
        <v>4587</v>
      </c>
      <c r="B4588" s="143" t="s">
        <v>4093</v>
      </c>
      <c r="C4588" s="143" t="s">
        <v>4094</v>
      </c>
      <c r="D4588" s="143" t="s">
        <v>91</v>
      </c>
      <c r="E4588" s="143" t="s">
        <v>139</v>
      </c>
      <c r="F4588" s="143" t="s">
        <v>71</v>
      </c>
      <c r="G4588" s="143" t="s">
        <v>5875</v>
      </c>
    </row>
    <row r="4589" spans="1:7" x14ac:dyDescent="0.25">
      <c r="A4589" s="141">
        <v>4588</v>
      </c>
      <c r="B4589" s="143" t="s">
        <v>4095</v>
      </c>
      <c r="C4589" s="143" t="s">
        <v>4096</v>
      </c>
      <c r="D4589" s="143" t="s">
        <v>188</v>
      </c>
      <c r="E4589" s="143" t="s">
        <v>189</v>
      </c>
      <c r="F4589" s="143" t="s">
        <v>71</v>
      </c>
      <c r="G4589" s="143" t="s">
        <v>5875</v>
      </c>
    </row>
    <row r="4590" spans="1:7" x14ac:dyDescent="0.25">
      <c r="A4590" s="141">
        <v>4589</v>
      </c>
      <c r="B4590" s="143" t="s">
        <v>9416</v>
      </c>
      <c r="C4590" s="143" t="s">
        <v>9417</v>
      </c>
      <c r="D4590" s="143" t="s">
        <v>119</v>
      </c>
      <c r="E4590" s="143" t="s">
        <v>1245</v>
      </c>
      <c r="F4590" s="143" t="s">
        <v>71</v>
      </c>
      <c r="G4590" s="143" t="s">
        <v>11062</v>
      </c>
    </row>
    <row r="4591" spans="1:7" x14ac:dyDescent="0.25">
      <c r="A4591" s="141">
        <v>4590</v>
      </c>
      <c r="B4591" s="143" t="s">
        <v>4097</v>
      </c>
      <c r="C4591" s="143" t="s">
        <v>13143</v>
      </c>
      <c r="D4591" s="143" t="s">
        <v>103</v>
      </c>
      <c r="E4591" s="143" t="s">
        <v>410</v>
      </c>
      <c r="F4591" s="143" t="s">
        <v>71</v>
      </c>
      <c r="G4591" s="143" t="s">
        <v>5875</v>
      </c>
    </row>
    <row r="4592" spans="1:7" x14ac:dyDescent="0.25">
      <c r="A4592" s="141">
        <v>4591</v>
      </c>
      <c r="B4592" s="143" t="s">
        <v>4098</v>
      </c>
      <c r="C4592" s="143" t="s">
        <v>4099</v>
      </c>
      <c r="D4592" s="143" t="s">
        <v>91</v>
      </c>
      <c r="E4592" s="143" t="s">
        <v>139</v>
      </c>
      <c r="F4592" s="143" t="s">
        <v>71</v>
      </c>
      <c r="G4592" s="143" t="s">
        <v>5875</v>
      </c>
    </row>
    <row r="4593" spans="1:7" x14ac:dyDescent="0.25">
      <c r="A4593" s="141">
        <v>4592</v>
      </c>
      <c r="B4593" s="143" t="s">
        <v>4100</v>
      </c>
      <c r="C4593" s="143" t="s">
        <v>4101</v>
      </c>
      <c r="D4593" s="143" t="s">
        <v>91</v>
      </c>
      <c r="E4593" s="143" t="s">
        <v>116</v>
      </c>
      <c r="F4593" s="143" t="s">
        <v>71</v>
      </c>
      <c r="G4593" s="143" t="s">
        <v>5875</v>
      </c>
    </row>
    <row r="4594" spans="1:7" x14ac:dyDescent="0.25">
      <c r="A4594" s="141">
        <v>4593</v>
      </c>
      <c r="B4594" s="143" t="s">
        <v>9418</v>
      </c>
      <c r="C4594" s="143" t="s">
        <v>13144</v>
      </c>
      <c r="D4594" s="143" t="s">
        <v>78</v>
      </c>
      <c r="E4594" s="143" t="s">
        <v>995</v>
      </c>
      <c r="F4594" s="143" t="s">
        <v>71</v>
      </c>
      <c r="G4594" s="143" t="s">
        <v>11062</v>
      </c>
    </row>
    <row r="4595" spans="1:7" x14ac:dyDescent="0.25">
      <c r="A4595" s="141">
        <v>4594</v>
      </c>
      <c r="B4595" s="143" t="s">
        <v>4102</v>
      </c>
      <c r="C4595" s="143" t="s">
        <v>4103</v>
      </c>
      <c r="D4595" s="143" t="s">
        <v>91</v>
      </c>
      <c r="E4595" s="143" t="s">
        <v>139</v>
      </c>
      <c r="F4595" s="143" t="s">
        <v>71</v>
      </c>
      <c r="G4595" s="143" t="s">
        <v>5875</v>
      </c>
    </row>
    <row r="4596" spans="1:7" x14ac:dyDescent="0.25">
      <c r="A4596" s="141">
        <v>4595</v>
      </c>
      <c r="B4596" s="143" t="s">
        <v>4104</v>
      </c>
      <c r="C4596" s="143" t="s">
        <v>4105</v>
      </c>
      <c r="D4596" s="143" t="s">
        <v>91</v>
      </c>
      <c r="E4596" s="143" t="s">
        <v>139</v>
      </c>
      <c r="F4596" s="143" t="s">
        <v>71</v>
      </c>
      <c r="G4596" s="143" t="s">
        <v>5875</v>
      </c>
    </row>
    <row r="4597" spans="1:7" x14ac:dyDescent="0.25">
      <c r="A4597" s="141">
        <v>4596</v>
      </c>
      <c r="B4597" s="143" t="s">
        <v>4106</v>
      </c>
      <c r="C4597" s="143" t="s">
        <v>4107</v>
      </c>
      <c r="D4597" s="143" t="s">
        <v>95</v>
      </c>
      <c r="E4597" s="143" t="s">
        <v>3531</v>
      </c>
      <c r="F4597" s="143" t="s">
        <v>71</v>
      </c>
      <c r="G4597" s="143" t="s">
        <v>5875</v>
      </c>
    </row>
    <row r="4598" spans="1:7" x14ac:dyDescent="0.25">
      <c r="A4598" s="141">
        <v>4597</v>
      </c>
      <c r="B4598" s="143" t="s">
        <v>4108</v>
      </c>
      <c r="C4598" s="143" t="s">
        <v>4109</v>
      </c>
      <c r="D4598" s="143" t="s">
        <v>91</v>
      </c>
      <c r="E4598" s="143" t="s">
        <v>139</v>
      </c>
      <c r="F4598" s="143" t="s">
        <v>71</v>
      </c>
      <c r="G4598" s="143" t="s">
        <v>5875</v>
      </c>
    </row>
    <row r="4599" spans="1:7" x14ac:dyDescent="0.25">
      <c r="A4599" s="141">
        <v>4598</v>
      </c>
      <c r="B4599" s="143" t="s">
        <v>40</v>
      </c>
      <c r="C4599" s="143" t="s">
        <v>13145</v>
      </c>
      <c r="D4599" s="143" t="s">
        <v>69</v>
      </c>
      <c r="E4599" s="143" t="s">
        <v>352</v>
      </c>
      <c r="F4599" s="143" t="s">
        <v>71</v>
      </c>
      <c r="G4599" s="143" t="s">
        <v>5875</v>
      </c>
    </row>
    <row r="4600" spans="1:7" x14ac:dyDescent="0.25">
      <c r="A4600" s="141">
        <v>4599</v>
      </c>
      <c r="B4600" s="143" t="s">
        <v>9419</v>
      </c>
      <c r="C4600" s="143" t="s">
        <v>9420</v>
      </c>
      <c r="D4600" s="143" t="s">
        <v>69</v>
      </c>
      <c r="E4600" s="143" t="s">
        <v>7100</v>
      </c>
      <c r="F4600" s="143" t="s">
        <v>71</v>
      </c>
      <c r="G4600" s="143" t="s">
        <v>11062</v>
      </c>
    </row>
    <row r="4601" spans="1:7" x14ac:dyDescent="0.25">
      <c r="A4601" s="141">
        <v>4600</v>
      </c>
      <c r="B4601" s="143" t="s">
        <v>4111</v>
      </c>
      <c r="C4601" s="143" t="s">
        <v>4112</v>
      </c>
      <c r="D4601" s="143" t="s">
        <v>74</v>
      </c>
      <c r="E4601" s="143" t="s">
        <v>145</v>
      </c>
      <c r="F4601" s="143" t="s">
        <v>71</v>
      </c>
      <c r="G4601" s="143" t="s">
        <v>5875</v>
      </c>
    </row>
    <row r="4602" spans="1:7" x14ac:dyDescent="0.25">
      <c r="A4602" s="141">
        <v>4601</v>
      </c>
      <c r="B4602" s="143" t="s">
        <v>4113</v>
      </c>
      <c r="C4602" s="143" t="s">
        <v>4114</v>
      </c>
      <c r="D4602" s="143" t="s">
        <v>91</v>
      </c>
      <c r="E4602" s="143" t="s">
        <v>181</v>
      </c>
      <c r="F4602" s="143" t="s">
        <v>71</v>
      </c>
      <c r="G4602" s="143" t="s">
        <v>5875</v>
      </c>
    </row>
    <row r="4603" spans="1:7" x14ac:dyDescent="0.25">
      <c r="A4603" s="141">
        <v>4602</v>
      </c>
      <c r="B4603" s="143" t="s">
        <v>9421</v>
      </c>
      <c r="C4603" s="143" t="s">
        <v>9422</v>
      </c>
      <c r="D4603" s="143" t="s">
        <v>119</v>
      </c>
      <c r="E4603" s="143" t="s">
        <v>239</v>
      </c>
      <c r="F4603" s="143" t="s">
        <v>71</v>
      </c>
      <c r="G4603" s="143" t="s">
        <v>11062</v>
      </c>
    </row>
    <row r="4604" spans="1:7" x14ac:dyDescent="0.25">
      <c r="A4604" s="141">
        <v>4603</v>
      </c>
      <c r="B4604" s="143" t="s">
        <v>9423</v>
      </c>
      <c r="C4604" s="143" t="s">
        <v>9424</v>
      </c>
      <c r="D4604" s="143" t="s">
        <v>95</v>
      </c>
      <c r="E4604" s="143" t="s">
        <v>1656</v>
      </c>
      <c r="F4604" s="143" t="s">
        <v>71</v>
      </c>
      <c r="G4604" s="143" t="s">
        <v>11062</v>
      </c>
    </row>
    <row r="4605" spans="1:7" x14ac:dyDescent="0.25">
      <c r="A4605" s="141">
        <v>4604</v>
      </c>
      <c r="B4605" s="143" t="s">
        <v>11718</v>
      </c>
      <c r="C4605" s="143" t="s">
        <v>11719</v>
      </c>
      <c r="D4605" s="143" t="s">
        <v>74</v>
      </c>
      <c r="E4605" s="143" t="s">
        <v>87</v>
      </c>
      <c r="F4605" s="143" t="s">
        <v>71</v>
      </c>
      <c r="G4605" s="143" t="s">
        <v>11955</v>
      </c>
    </row>
    <row r="4606" spans="1:7" x14ac:dyDescent="0.25">
      <c r="A4606" s="141">
        <v>4605</v>
      </c>
      <c r="B4606" s="143" t="s">
        <v>9425</v>
      </c>
      <c r="C4606" s="143" t="s">
        <v>9426</v>
      </c>
      <c r="D4606" s="143" t="s">
        <v>78</v>
      </c>
      <c r="E4606" s="143" t="s">
        <v>4022</v>
      </c>
      <c r="F4606" s="143" t="s">
        <v>71</v>
      </c>
      <c r="G4606" s="143" t="s">
        <v>11062</v>
      </c>
    </row>
    <row r="4607" spans="1:7" x14ac:dyDescent="0.25">
      <c r="A4607" s="141">
        <v>4606</v>
      </c>
      <c r="B4607" s="143" t="s">
        <v>4116</v>
      </c>
      <c r="C4607" s="143" t="s">
        <v>4117</v>
      </c>
      <c r="D4607" s="143" t="s">
        <v>74</v>
      </c>
      <c r="E4607" s="143" t="s">
        <v>87</v>
      </c>
      <c r="F4607" s="143" t="s">
        <v>71</v>
      </c>
      <c r="G4607" s="143" t="s">
        <v>5875</v>
      </c>
    </row>
    <row r="4608" spans="1:7" x14ac:dyDescent="0.25">
      <c r="A4608" s="141">
        <v>4607</v>
      </c>
      <c r="B4608" s="143" t="s">
        <v>9427</v>
      </c>
      <c r="C4608" s="143" t="s">
        <v>9428</v>
      </c>
      <c r="D4608" s="143" t="s">
        <v>119</v>
      </c>
      <c r="E4608" s="143" t="s">
        <v>148</v>
      </c>
      <c r="F4608" s="143" t="s">
        <v>71</v>
      </c>
      <c r="G4608" s="143" t="s">
        <v>11062</v>
      </c>
    </row>
    <row r="4609" spans="1:7" x14ac:dyDescent="0.25">
      <c r="A4609" s="141">
        <v>4608</v>
      </c>
      <c r="B4609" s="143" t="s">
        <v>9429</v>
      </c>
      <c r="C4609" s="143" t="s">
        <v>9430</v>
      </c>
      <c r="D4609" s="143" t="s">
        <v>69</v>
      </c>
      <c r="E4609" s="143" t="s">
        <v>5349</v>
      </c>
      <c r="F4609" s="143" t="s">
        <v>71</v>
      </c>
      <c r="G4609" s="143" t="s">
        <v>11062</v>
      </c>
    </row>
    <row r="4610" spans="1:7" x14ac:dyDescent="0.25">
      <c r="A4610" s="141">
        <v>4609</v>
      </c>
      <c r="B4610" s="143" t="s">
        <v>9431</v>
      </c>
      <c r="C4610" s="143" t="s">
        <v>13146</v>
      </c>
      <c r="D4610" s="143" t="s">
        <v>78</v>
      </c>
      <c r="E4610" s="143" t="s">
        <v>113</v>
      </c>
      <c r="F4610" s="143" t="s">
        <v>71</v>
      </c>
      <c r="G4610" s="143" t="s">
        <v>11062</v>
      </c>
    </row>
    <row r="4611" spans="1:7" x14ac:dyDescent="0.25">
      <c r="A4611" s="141">
        <v>4610</v>
      </c>
      <c r="B4611" s="143" t="s">
        <v>11720</v>
      </c>
      <c r="C4611" s="143" t="s">
        <v>11721</v>
      </c>
      <c r="D4611" s="143" t="s">
        <v>91</v>
      </c>
      <c r="E4611" s="143" t="s">
        <v>644</v>
      </c>
      <c r="F4611" s="143" t="s">
        <v>71</v>
      </c>
      <c r="G4611" s="143" t="s">
        <v>11955</v>
      </c>
    </row>
    <row r="4612" spans="1:7" x14ac:dyDescent="0.25">
      <c r="A4612" s="141">
        <v>4611</v>
      </c>
      <c r="B4612" s="143" t="s">
        <v>9432</v>
      </c>
      <c r="C4612" s="143" t="s">
        <v>9433</v>
      </c>
      <c r="D4612" s="143" t="s">
        <v>119</v>
      </c>
      <c r="E4612" s="143" t="s">
        <v>371</v>
      </c>
      <c r="F4612" s="143" t="s">
        <v>71</v>
      </c>
      <c r="G4612" s="143" t="s">
        <v>11062</v>
      </c>
    </row>
    <row r="4613" spans="1:7" x14ac:dyDescent="0.25">
      <c r="A4613" s="141">
        <v>4612</v>
      </c>
      <c r="B4613" s="143" t="s">
        <v>13147</v>
      </c>
      <c r="C4613" s="143" t="s">
        <v>13148</v>
      </c>
      <c r="D4613" s="143" t="s">
        <v>91</v>
      </c>
      <c r="E4613" s="143" t="s">
        <v>900</v>
      </c>
      <c r="F4613" s="143" t="s">
        <v>71</v>
      </c>
      <c r="G4613" s="143" t="s">
        <v>5875</v>
      </c>
    </row>
    <row r="4614" spans="1:7" x14ac:dyDescent="0.25">
      <c r="A4614" s="141">
        <v>4613</v>
      </c>
      <c r="B4614" s="143" t="s">
        <v>4118</v>
      </c>
      <c r="C4614" s="143" t="s">
        <v>4119</v>
      </c>
      <c r="D4614" s="143" t="s">
        <v>91</v>
      </c>
      <c r="E4614" s="143" t="s">
        <v>181</v>
      </c>
      <c r="F4614" s="143" t="s">
        <v>71</v>
      </c>
      <c r="G4614" s="143" t="s">
        <v>5875</v>
      </c>
    </row>
    <row r="4615" spans="1:7" x14ac:dyDescent="0.25">
      <c r="A4615" s="141">
        <v>4614</v>
      </c>
      <c r="B4615" s="143" t="s">
        <v>11722</v>
      </c>
      <c r="C4615" s="143" t="s">
        <v>11723</v>
      </c>
      <c r="D4615" s="143" t="s">
        <v>74</v>
      </c>
      <c r="E4615" s="143" t="s">
        <v>390</v>
      </c>
      <c r="F4615" s="143" t="s">
        <v>71</v>
      </c>
      <c r="G4615" s="143" t="s">
        <v>11955</v>
      </c>
    </row>
    <row r="4616" spans="1:7" x14ac:dyDescent="0.25">
      <c r="A4616" s="141">
        <v>4615</v>
      </c>
      <c r="B4616" s="143" t="s">
        <v>4120</v>
      </c>
      <c r="C4616" s="143" t="s">
        <v>4121</v>
      </c>
      <c r="D4616" s="143" t="s">
        <v>91</v>
      </c>
      <c r="E4616" s="143" t="s">
        <v>181</v>
      </c>
      <c r="F4616" s="143" t="s">
        <v>71</v>
      </c>
      <c r="G4616" s="143" t="s">
        <v>5875</v>
      </c>
    </row>
    <row r="4617" spans="1:7" x14ac:dyDescent="0.25">
      <c r="A4617" s="141">
        <v>4616</v>
      </c>
      <c r="B4617" s="143" t="s">
        <v>4122</v>
      </c>
      <c r="C4617" s="143" t="s">
        <v>13149</v>
      </c>
      <c r="D4617" s="143" t="s">
        <v>74</v>
      </c>
      <c r="E4617" s="143" t="s">
        <v>331</v>
      </c>
      <c r="F4617" s="143" t="s">
        <v>88</v>
      </c>
      <c r="G4617" s="143" t="s">
        <v>5875</v>
      </c>
    </row>
    <row r="4618" spans="1:7" x14ac:dyDescent="0.25">
      <c r="A4618" s="141">
        <v>4617</v>
      </c>
      <c r="B4618" s="143" t="s">
        <v>4123</v>
      </c>
      <c r="C4618" s="143" t="s">
        <v>4124</v>
      </c>
      <c r="D4618" s="143" t="s">
        <v>91</v>
      </c>
      <c r="E4618" s="143" t="s">
        <v>227</v>
      </c>
      <c r="F4618" s="143" t="s">
        <v>71</v>
      </c>
      <c r="G4618" s="143" t="s">
        <v>5875</v>
      </c>
    </row>
    <row r="4619" spans="1:7" x14ac:dyDescent="0.25">
      <c r="A4619" s="141">
        <v>4618</v>
      </c>
      <c r="B4619" s="143" t="s">
        <v>13150</v>
      </c>
      <c r="C4619" s="143" t="s">
        <v>13151</v>
      </c>
      <c r="D4619" s="143" t="s">
        <v>91</v>
      </c>
      <c r="E4619" s="143" t="s">
        <v>262</v>
      </c>
      <c r="F4619" s="143" t="s">
        <v>71</v>
      </c>
      <c r="G4619" s="143" t="s">
        <v>5875</v>
      </c>
    </row>
    <row r="4620" spans="1:7" x14ac:dyDescent="0.25">
      <c r="A4620" s="141">
        <v>4619</v>
      </c>
      <c r="B4620" s="143" t="s">
        <v>9434</v>
      </c>
      <c r="C4620" s="143" t="s">
        <v>9435</v>
      </c>
      <c r="D4620" s="143" t="s">
        <v>91</v>
      </c>
      <c r="E4620" s="143" t="s">
        <v>576</v>
      </c>
      <c r="F4620" s="143" t="s">
        <v>71</v>
      </c>
      <c r="G4620" s="143" t="s">
        <v>11062</v>
      </c>
    </row>
    <row r="4621" spans="1:7" x14ac:dyDescent="0.25">
      <c r="A4621" s="141">
        <v>4620</v>
      </c>
      <c r="B4621" s="143" t="s">
        <v>9436</v>
      </c>
      <c r="C4621" s="143" t="s">
        <v>9437</v>
      </c>
      <c r="D4621" s="143" t="s">
        <v>91</v>
      </c>
      <c r="E4621" s="143" t="s">
        <v>955</v>
      </c>
      <c r="F4621" s="143" t="s">
        <v>71</v>
      </c>
      <c r="G4621" s="143" t="s">
        <v>11062</v>
      </c>
    </row>
    <row r="4622" spans="1:7" x14ac:dyDescent="0.25">
      <c r="A4622" s="141">
        <v>4621</v>
      </c>
      <c r="B4622" s="143" t="s">
        <v>9438</v>
      </c>
      <c r="C4622" s="143" t="s">
        <v>9439</v>
      </c>
      <c r="D4622" s="143" t="s">
        <v>78</v>
      </c>
      <c r="E4622" s="143" t="s">
        <v>3098</v>
      </c>
      <c r="F4622" s="143" t="s">
        <v>71</v>
      </c>
      <c r="G4622" s="143" t="s">
        <v>11062</v>
      </c>
    </row>
    <row r="4623" spans="1:7" x14ac:dyDescent="0.25">
      <c r="A4623" s="141">
        <v>4622</v>
      </c>
      <c r="B4623" s="143" t="s">
        <v>9440</v>
      </c>
      <c r="C4623" s="143" t="s">
        <v>9441</v>
      </c>
      <c r="D4623" s="143" t="s">
        <v>103</v>
      </c>
      <c r="E4623" s="143" t="s">
        <v>662</v>
      </c>
      <c r="F4623" s="143" t="s">
        <v>71</v>
      </c>
      <c r="G4623" s="143" t="s">
        <v>11062</v>
      </c>
    </row>
    <row r="4624" spans="1:7" x14ac:dyDescent="0.25">
      <c r="A4624" s="141">
        <v>4623</v>
      </c>
      <c r="B4624" s="143" t="s">
        <v>4125</v>
      </c>
      <c r="C4624" s="143" t="s">
        <v>4126</v>
      </c>
      <c r="D4624" s="143" t="s">
        <v>91</v>
      </c>
      <c r="E4624" s="143" t="s">
        <v>181</v>
      </c>
      <c r="F4624" s="143" t="s">
        <v>71</v>
      </c>
      <c r="G4624" s="143" t="s">
        <v>5875</v>
      </c>
    </row>
    <row r="4625" spans="1:7" x14ac:dyDescent="0.25">
      <c r="A4625" s="141">
        <v>4624</v>
      </c>
      <c r="B4625" s="143" t="s">
        <v>4127</v>
      </c>
      <c r="C4625" s="143" t="s">
        <v>4128</v>
      </c>
      <c r="D4625" s="143" t="s">
        <v>188</v>
      </c>
      <c r="E4625" s="143" t="s">
        <v>189</v>
      </c>
      <c r="F4625" s="143" t="s">
        <v>71</v>
      </c>
      <c r="G4625" s="143" t="s">
        <v>5875</v>
      </c>
    </row>
    <row r="4626" spans="1:7" x14ac:dyDescent="0.25">
      <c r="A4626" s="141">
        <v>4625</v>
      </c>
      <c r="B4626" s="143" t="s">
        <v>9442</v>
      </c>
      <c r="C4626" s="143" t="s">
        <v>9443</v>
      </c>
      <c r="D4626" s="143" t="s">
        <v>69</v>
      </c>
      <c r="E4626" s="143" t="s">
        <v>1303</v>
      </c>
      <c r="F4626" s="143" t="s">
        <v>71</v>
      </c>
      <c r="G4626" s="143" t="s">
        <v>11062</v>
      </c>
    </row>
    <row r="4627" spans="1:7" x14ac:dyDescent="0.25">
      <c r="A4627" s="141">
        <v>4626</v>
      </c>
      <c r="B4627" s="143" t="s">
        <v>4129</v>
      </c>
      <c r="C4627" s="143" t="s">
        <v>4130</v>
      </c>
      <c r="D4627" s="143" t="s">
        <v>91</v>
      </c>
      <c r="E4627" s="143" t="s">
        <v>644</v>
      </c>
      <c r="F4627" s="143" t="s">
        <v>71</v>
      </c>
      <c r="G4627" s="143" t="s">
        <v>5875</v>
      </c>
    </row>
    <row r="4628" spans="1:7" x14ac:dyDescent="0.25">
      <c r="A4628" s="141">
        <v>4627</v>
      </c>
      <c r="B4628" s="143" t="s">
        <v>9444</v>
      </c>
      <c r="C4628" s="143" t="s">
        <v>9445</v>
      </c>
      <c r="D4628" s="143" t="s">
        <v>74</v>
      </c>
      <c r="E4628" s="143" t="s">
        <v>551</v>
      </c>
      <c r="F4628" s="143" t="s">
        <v>71</v>
      </c>
      <c r="G4628" s="143" t="s">
        <v>11062</v>
      </c>
    </row>
    <row r="4629" spans="1:7" x14ac:dyDescent="0.25">
      <c r="A4629" s="141">
        <v>4628</v>
      </c>
      <c r="B4629" s="143" t="s">
        <v>4131</v>
      </c>
      <c r="C4629" s="143" t="s">
        <v>4132</v>
      </c>
      <c r="D4629" s="143" t="s">
        <v>91</v>
      </c>
      <c r="E4629" s="143" t="s">
        <v>181</v>
      </c>
      <c r="F4629" s="143" t="s">
        <v>71</v>
      </c>
      <c r="G4629" s="143" t="s">
        <v>5875</v>
      </c>
    </row>
    <row r="4630" spans="1:7" x14ac:dyDescent="0.25">
      <c r="A4630" s="141">
        <v>4629</v>
      </c>
      <c r="B4630" s="143" t="s">
        <v>13884</v>
      </c>
      <c r="C4630" s="143" t="s">
        <v>13885</v>
      </c>
      <c r="D4630" s="143" t="s">
        <v>91</v>
      </c>
      <c r="E4630" s="143" t="s">
        <v>181</v>
      </c>
      <c r="F4630" s="143" t="s">
        <v>71</v>
      </c>
      <c r="G4630" s="143" t="s">
        <v>5875</v>
      </c>
    </row>
    <row r="4631" spans="1:7" x14ac:dyDescent="0.25">
      <c r="A4631" s="141">
        <v>4630</v>
      </c>
      <c r="B4631" s="143" t="s">
        <v>9446</v>
      </c>
      <c r="C4631" s="143" t="s">
        <v>9447</v>
      </c>
      <c r="D4631" s="143" t="s">
        <v>78</v>
      </c>
      <c r="E4631" s="143" t="s">
        <v>906</v>
      </c>
      <c r="F4631" s="143" t="s">
        <v>71</v>
      </c>
      <c r="G4631" s="143" t="s">
        <v>11062</v>
      </c>
    </row>
    <row r="4632" spans="1:7" x14ac:dyDescent="0.25">
      <c r="A4632" s="141">
        <v>4631</v>
      </c>
      <c r="B4632" s="143" t="s">
        <v>9448</v>
      </c>
      <c r="C4632" s="143" t="s">
        <v>13152</v>
      </c>
      <c r="D4632" s="143" t="s">
        <v>74</v>
      </c>
      <c r="E4632" s="143" t="s">
        <v>551</v>
      </c>
      <c r="F4632" s="143" t="s">
        <v>71</v>
      </c>
      <c r="G4632" s="143" t="s">
        <v>11062</v>
      </c>
    </row>
    <row r="4633" spans="1:7" x14ac:dyDescent="0.25">
      <c r="A4633" s="141">
        <v>4632</v>
      </c>
      <c r="B4633" s="143" t="s">
        <v>4133</v>
      </c>
      <c r="C4633" s="143" t="s">
        <v>4134</v>
      </c>
      <c r="D4633" s="143" t="s">
        <v>91</v>
      </c>
      <c r="E4633" s="143" t="s">
        <v>227</v>
      </c>
      <c r="F4633" s="143" t="s">
        <v>71</v>
      </c>
      <c r="G4633" s="143" t="s">
        <v>5875</v>
      </c>
    </row>
    <row r="4634" spans="1:7" x14ac:dyDescent="0.25">
      <c r="A4634" s="141">
        <v>4633</v>
      </c>
      <c r="B4634" s="143" t="s">
        <v>4135</v>
      </c>
      <c r="C4634" s="143" t="s">
        <v>4136</v>
      </c>
      <c r="D4634" s="143" t="s">
        <v>103</v>
      </c>
      <c r="E4634" s="143" t="s">
        <v>662</v>
      </c>
      <c r="F4634" s="143" t="s">
        <v>71</v>
      </c>
      <c r="G4634" s="143" t="s">
        <v>5875</v>
      </c>
    </row>
    <row r="4635" spans="1:7" x14ac:dyDescent="0.25">
      <c r="A4635" s="141">
        <v>4634</v>
      </c>
      <c r="B4635" s="143" t="s">
        <v>9449</v>
      </c>
      <c r="C4635" s="143" t="s">
        <v>9450</v>
      </c>
      <c r="D4635" s="143" t="s">
        <v>78</v>
      </c>
      <c r="E4635" s="143" t="s">
        <v>657</v>
      </c>
      <c r="F4635" s="143" t="s">
        <v>71</v>
      </c>
      <c r="G4635" s="143" t="s">
        <v>11062</v>
      </c>
    </row>
    <row r="4636" spans="1:7" x14ac:dyDescent="0.25">
      <c r="A4636" s="141">
        <v>4635</v>
      </c>
      <c r="B4636" s="143" t="s">
        <v>9451</v>
      </c>
      <c r="C4636" s="143" t="s">
        <v>9452</v>
      </c>
      <c r="D4636" s="143" t="s">
        <v>103</v>
      </c>
      <c r="E4636" s="143" t="s">
        <v>1231</v>
      </c>
      <c r="F4636" s="143" t="s">
        <v>71</v>
      </c>
      <c r="G4636" s="143" t="s">
        <v>11062</v>
      </c>
    </row>
    <row r="4637" spans="1:7" x14ac:dyDescent="0.25">
      <c r="A4637" s="141">
        <v>4636</v>
      </c>
      <c r="B4637" s="143" t="s">
        <v>9453</v>
      </c>
      <c r="C4637" s="143" t="s">
        <v>9454</v>
      </c>
      <c r="D4637" s="143" t="s">
        <v>95</v>
      </c>
      <c r="E4637" s="143" t="s">
        <v>702</v>
      </c>
      <c r="F4637" s="143" t="s">
        <v>71</v>
      </c>
      <c r="G4637" s="143" t="s">
        <v>11062</v>
      </c>
    </row>
    <row r="4638" spans="1:7" x14ac:dyDescent="0.25">
      <c r="A4638" s="141">
        <v>4637</v>
      </c>
      <c r="B4638" s="143" t="s">
        <v>9455</v>
      </c>
      <c r="C4638" s="143" t="s">
        <v>13153</v>
      </c>
      <c r="D4638" s="143" t="s">
        <v>74</v>
      </c>
      <c r="E4638" s="143" t="s">
        <v>390</v>
      </c>
      <c r="F4638" s="143" t="s">
        <v>71</v>
      </c>
      <c r="G4638" s="143" t="s">
        <v>11062</v>
      </c>
    </row>
    <row r="4639" spans="1:7" x14ac:dyDescent="0.25">
      <c r="A4639" s="141">
        <v>4638</v>
      </c>
      <c r="B4639" s="143" t="s">
        <v>9456</v>
      </c>
      <c r="C4639" s="143" t="s">
        <v>13154</v>
      </c>
      <c r="D4639" s="143" t="s">
        <v>78</v>
      </c>
      <c r="E4639" s="143" t="s">
        <v>657</v>
      </c>
      <c r="F4639" s="143" t="s">
        <v>71</v>
      </c>
      <c r="G4639" s="143" t="s">
        <v>11062</v>
      </c>
    </row>
    <row r="4640" spans="1:7" x14ac:dyDescent="0.25">
      <c r="A4640" s="141">
        <v>4639</v>
      </c>
      <c r="B4640" s="143" t="s">
        <v>9457</v>
      </c>
      <c r="C4640" s="143" t="s">
        <v>9458</v>
      </c>
      <c r="D4640" s="143" t="s">
        <v>119</v>
      </c>
      <c r="E4640" s="143" t="s">
        <v>869</v>
      </c>
      <c r="F4640" s="143" t="s">
        <v>71</v>
      </c>
      <c r="G4640" s="143" t="s">
        <v>11062</v>
      </c>
    </row>
    <row r="4641" spans="1:7" x14ac:dyDescent="0.25">
      <c r="A4641" s="141">
        <v>4640</v>
      </c>
      <c r="B4641" s="143" t="s">
        <v>4137</v>
      </c>
      <c r="C4641" s="143" t="s">
        <v>4138</v>
      </c>
      <c r="D4641" s="143" t="s">
        <v>91</v>
      </c>
      <c r="E4641" s="143" t="s">
        <v>181</v>
      </c>
      <c r="F4641" s="143" t="s">
        <v>71</v>
      </c>
      <c r="G4641" s="143" t="s">
        <v>5875</v>
      </c>
    </row>
    <row r="4642" spans="1:7" x14ac:dyDescent="0.25">
      <c r="A4642" s="141">
        <v>4641</v>
      </c>
      <c r="B4642" s="143" t="s">
        <v>4139</v>
      </c>
      <c r="C4642" s="143" t="s">
        <v>4140</v>
      </c>
      <c r="D4642" s="143" t="s">
        <v>91</v>
      </c>
      <c r="E4642" s="143" t="s">
        <v>181</v>
      </c>
      <c r="F4642" s="143" t="s">
        <v>71</v>
      </c>
      <c r="G4642" s="143" t="s">
        <v>5875</v>
      </c>
    </row>
    <row r="4643" spans="1:7" x14ac:dyDescent="0.25">
      <c r="A4643" s="141">
        <v>4642</v>
      </c>
      <c r="B4643" s="143" t="s">
        <v>4141</v>
      </c>
      <c r="C4643" s="143" t="s">
        <v>4142</v>
      </c>
      <c r="D4643" s="143" t="s">
        <v>91</v>
      </c>
      <c r="E4643" s="143" t="s">
        <v>181</v>
      </c>
      <c r="F4643" s="143" t="s">
        <v>71</v>
      </c>
      <c r="G4643" s="143" t="s">
        <v>5875</v>
      </c>
    </row>
    <row r="4644" spans="1:7" x14ac:dyDescent="0.25">
      <c r="A4644" s="141">
        <v>4643</v>
      </c>
      <c r="B4644" s="143" t="s">
        <v>9459</v>
      </c>
      <c r="C4644" s="143" t="s">
        <v>9460</v>
      </c>
      <c r="D4644" s="143" t="s">
        <v>91</v>
      </c>
      <c r="E4644" s="143" t="s">
        <v>786</v>
      </c>
      <c r="F4644" s="143" t="s">
        <v>71</v>
      </c>
      <c r="G4644" s="143" t="s">
        <v>11062</v>
      </c>
    </row>
    <row r="4645" spans="1:7" x14ac:dyDescent="0.25">
      <c r="A4645" s="141">
        <v>4644</v>
      </c>
      <c r="B4645" s="143" t="s">
        <v>9461</v>
      </c>
      <c r="C4645" s="143" t="s">
        <v>9462</v>
      </c>
      <c r="D4645" s="143" t="s">
        <v>91</v>
      </c>
      <c r="E4645" s="143" t="s">
        <v>903</v>
      </c>
      <c r="F4645" s="143" t="s">
        <v>71</v>
      </c>
      <c r="G4645" s="143" t="s">
        <v>11062</v>
      </c>
    </row>
    <row r="4646" spans="1:7" x14ac:dyDescent="0.25">
      <c r="A4646" s="141">
        <v>4645</v>
      </c>
      <c r="B4646" s="143" t="s">
        <v>9463</v>
      </c>
      <c r="C4646" s="143" t="s">
        <v>9464</v>
      </c>
      <c r="D4646" s="143" t="s">
        <v>91</v>
      </c>
      <c r="E4646" s="143" t="s">
        <v>979</v>
      </c>
      <c r="F4646" s="143" t="s">
        <v>71</v>
      </c>
      <c r="G4646" s="143" t="s">
        <v>11062</v>
      </c>
    </row>
    <row r="4647" spans="1:7" x14ac:dyDescent="0.25">
      <c r="A4647" s="141">
        <v>4646</v>
      </c>
      <c r="B4647" s="143" t="s">
        <v>9465</v>
      </c>
      <c r="C4647" s="143" t="s">
        <v>13155</v>
      </c>
      <c r="D4647" s="143" t="s">
        <v>78</v>
      </c>
      <c r="E4647" s="143" t="s">
        <v>717</v>
      </c>
      <c r="F4647" s="143" t="s">
        <v>71</v>
      </c>
      <c r="G4647" s="143" t="s">
        <v>11062</v>
      </c>
    </row>
    <row r="4648" spans="1:7" x14ac:dyDescent="0.25">
      <c r="A4648" s="141">
        <v>4647</v>
      </c>
      <c r="B4648" s="143" t="s">
        <v>4143</v>
      </c>
      <c r="C4648" s="143" t="s">
        <v>4144</v>
      </c>
      <c r="D4648" s="143" t="s">
        <v>91</v>
      </c>
      <c r="E4648" s="143" t="s">
        <v>139</v>
      </c>
      <c r="F4648" s="143" t="s">
        <v>71</v>
      </c>
      <c r="G4648" s="143" t="s">
        <v>5875</v>
      </c>
    </row>
    <row r="4649" spans="1:7" x14ac:dyDescent="0.25">
      <c r="A4649" s="141">
        <v>4648</v>
      </c>
      <c r="B4649" s="143" t="s">
        <v>4145</v>
      </c>
      <c r="C4649" s="143" t="s">
        <v>4146</v>
      </c>
      <c r="D4649" s="143" t="s">
        <v>119</v>
      </c>
      <c r="E4649" s="143" t="s">
        <v>120</v>
      </c>
      <c r="F4649" s="143" t="s">
        <v>71</v>
      </c>
      <c r="G4649" s="143" t="s">
        <v>5875</v>
      </c>
    </row>
    <row r="4650" spans="1:7" x14ac:dyDescent="0.25">
      <c r="A4650" s="141">
        <v>4649</v>
      </c>
      <c r="B4650" s="143" t="s">
        <v>9466</v>
      </c>
      <c r="C4650" s="143" t="s">
        <v>9467</v>
      </c>
      <c r="D4650" s="143" t="s">
        <v>91</v>
      </c>
      <c r="E4650" s="143" t="s">
        <v>212</v>
      </c>
      <c r="F4650" s="143" t="s">
        <v>71</v>
      </c>
      <c r="G4650" s="143" t="s">
        <v>11062</v>
      </c>
    </row>
    <row r="4651" spans="1:7" x14ac:dyDescent="0.25">
      <c r="A4651" s="141">
        <v>4650</v>
      </c>
      <c r="B4651" s="143" t="s">
        <v>4147</v>
      </c>
      <c r="C4651" s="143" t="s">
        <v>4148</v>
      </c>
      <c r="D4651" s="143" t="s">
        <v>91</v>
      </c>
      <c r="E4651" s="143" t="s">
        <v>181</v>
      </c>
      <c r="F4651" s="143" t="s">
        <v>71</v>
      </c>
      <c r="G4651" s="143" t="s">
        <v>5875</v>
      </c>
    </row>
    <row r="4652" spans="1:7" x14ac:dyDescent="0.25">
      <c r="A4652" s="141">
        <v>4651</v>
      </c>
      <c r="B4652" s="143" t="s">
        <v>4149</v>
      </c>
      <c r="C4652" s="143" t="s">
        <v>4150</v>
      </c>
      <c r="D4652" s="143" t="s">
        <v>91</v>
      </c>
      <c r="E4652" s="143" t="s">
        <v>92</v>
      </c>
      <c r="F4652" s="143" t="s">
        <v>71</v>
      </c>
      <c r="G4652" s="143" t="s">
        <v>5875</v>
      </c>
    </row>
    <row r="4653" spans="1:7" x14ac:dyDescent="0.25">
      <c r="A4653" s="141">
        <v>4652</v>
      </c>
      <c r="B4653" s="143" t="s">
        <v>4151</v>
      </c>
      <c r="C4653" s="143" t="s">
        <v>4152</v>
      </c>
      <c r="D4653" s="143" t="s">
        <v>91</v>
      </c>
      <c r="E4653" s="143" t="s">
        <v>181</v>
      </c>
      <c r="F4653" s="143" t="s">
        <v>71</v>
      </c>
      <c r="G4653" s="143" t="s">
        <v>5875</v>
      </c>
    </row>
    <row r="4654" spans="1:7" x14ac:dyDescent="0.25">
      <c r="A4654" s="141">
        <v>4653</v>
      </c>
      <c r="B4654" s="143" t="s">
        <v>9468</v>
      </c>
      <c r="C4654" s="143" t="s">
        <v>9469</v>
      </c>
      <c r="D4654" s="143" t="s">
        <v>95</v>
      </c>
      <c r="E4654" s="143" t="s">
        <v>613</v>
      </c>
      <c r="F4654" s="143" t="s">
        <v>71</v>
      </c>
      <c r="G4654" s="143" t="s">
        <v>11062</v>
      </c>
    </row>
    <row r="4655" spans="1:7" x14ac:dyDescent="0.25">
      <c r="A4655" s="141">
        <v>4654</v>
      </c>
      <c r="B4655" s="143" t="s">
        <v>4153</v>
      </c>
      <c r="C4655" s="143" t="s">
        <v>13156</v>
      </c>
      <c r="D4655" s="143" t="s">
        <v>91</v>
      </c>
      <c r="E4655" s="143" t="s">
        <v>139</v>
      </c>
      <c r="F4655" s="143" t="s">
        <v>71</v>
      </c>
      <c r="G4655" s="143" t="s">
        <v>5875</v>
      </c>
    </row>
    <row r="4656" spans="1:7" x14ac:dyDescent="0.25">
      <c r="A4656" s="141">
        <v>4655</v>
      </c>
      <c r="B4656" s="143" t="s">
        <v>4154</v>
      </c>
      <c r="C4656" s="143" t="s">
        <v>4155</v>
      </c>
      <c r="D4656" s="143" t="s">
        <v>91</v>
      </c>
      <c r="E4656" s="143" t="s">
        <v>181</v>
      </c>
      <c r="F4656" s="143" t="s">
        <v>71</v>
      </c>
      <c r="G4656" s="143" t="s">
        <v>5875</v>
      </c>
    </row>
    <row r="4657" spans="1:7" x14ac:dyDescent="0.25">
      <c r="A4657" s="141">
        <v>4656</v>
      </c>
      <c r="B4657" s="143" t="s">
        <v>4156</v>
      </c>
      <c r="C4657" s="143" t="s">
        <v>13157</v>
      </c>
      <c r="D4657" s="143" t="s">
        <v>91</v>
      </c>
      <c r="E4657" s="143" t="s">
        <v>139</v>
      </c>
      <c r="F4657" s="143" t="s">
        <v>71</v>
      </c>
      <c r="G4657" s="143" t="s">
        <v>5875</v>
      </c>
    </row>
    <row r="4658" spans="1:7" x14ac:dyDescent="0.25">
      <c r="A4658" s="141">
        <v>4657</v>
      </c>
      <c r="B4658" s="143" t="s">
        <v>4157</v>
      </c>
      <c r="C4658" s="143" t="s">
        <v>13158</v>
      </c>
      <c r="D4658" s="143" t="s">
        <v>91</v>
      </c>
      <c r="E4658" s="143" t="s">
        <v>139</v>
      </c>
      <c r="F4658" s="143" t="s">
        <v>71</v>
      </c>
      <c r="G4658" s="143" t="s">
        <v>5875</v>
      </c>
    </row>
    <row r="4659" spans="1:7" x14ac:dyDescent="0.25">
      <c r="A4659" s="141">
        <v>4658</v>
      </c>
      <c r="B4659" s="143" t="s">
        <v>4158</v>
      </c>
      <c r="C4659" s="143" t="s">
        <v>4159</v>
      </c>
      <c r="D4659" s="143" t="s">
        <v>91</v>
      </c>
      <c r="E4659" s="143" t="s">
        <v>212</v>
      </c>
      <c r="F4659" s="143" t="s">
        <v>71</v>
      </c>
      <c r="G4659" s="143" t="s">
        <v>5875</v>
      </c>
    </row>
    <row r="4660" spans="1:7" x14ac:dyDescent="0.25">
      <c r="A4660" s="141">
        <v>4659</v>
      </c>
      <c r="B4660" s="143" t="s">
        <v>9470</v>
      </c>
      <c r="C4660" s="143" t="s">
        <v>9471</v>
      </c>
      <c r="D4660" s="143" t="s">
        <v>78</v>
      </c>
      <c r="E4660" s="143" t="s">
        <v>113</v>
      </c>
      <c r="F4660" s="143" t="s">
        <v>71</v>
      </c>
      <c r="G4660" s="143" t="s">
        <v>11062</v>
      </c>
    </row>
    <row r="4661" spans="1:7" x14ac:dyDescent="0.25">
      <c r="A4661" s="141">
        <v>4660</v>
      </c>
      <c r="B4661" s="143" t="s">
        <v>4160</v>
      </c>
      <c r="C4661" s="143" t="s">
        <v>4161</v>
      </c>
      <c r="D4661" s="143" t="s">
        <v>103</v>
      </c>
      <c r="E4661" s="143" t="s">
        <v>162</v>
      </c>
      <c r="F4661" s="143" t="s">
        <v>71</v>
      </c>
      <c r="G4661" s="143" t="s">
        <v>5875</v>
      </c>
    </row>
    <row r="4662" spans="1:7" x14ac:dyDescent="0.25">
      <c r="A4662" s="141">
        <v>4661</v>
      </c>
      <c r="B4662" s="143" t="s">
        <v>9472</v>
      </c>
      <c r="C4662" s="143" t="s">
        <v>9473</v>
      </c>
      <c r="D4662" s="143" t="s">
        <v>91</v>
      </c>
      <c r="E4662" s="143" t="s">
        <v>979</v>
      </c>
      <c r="F4662" s="143" t="s">
        <v>71</v>
      </c>
      <c r="G4662" s="143" t="s">
        <v>11062</v>
      </c>
    </row>
    <row r="4663" spans="1:7" x14ac:dyDescent="0.25">
      <c r="A4663" s="141">
        <v>4662</v>
      </c>
      <c r="B4663" s="143" t="s">
        <v>4162</v>
      </c>
      <c r="C4663" s="143" t="s">
        <v>4163</v>
      </c>
      <c r="D4663" s="143" t="s">
        <v>91</v>
      </c>
      <c r="E4663" s="143" t="s">
        <v>181</v>
      </c>
      <c r="F4663" s="143" t="s">
        <v>71</v>
      </c>
      <c r="G4663" s="143" t="s">
        <v>5875</v>
      </c>
    </row>
    <row r="4664" spans="1:7" x14ac:dyDescent="0.25">
      <c r="A4664" s="141">
        <v>4663</v>
      </c>
      <c r="B4664" s="143" t="s">
        <v>4164</v>
      </c>
      <c r="C4664" s="143" t="s">
        <v>4165</v>
      </c>
      <c r="D4664" s="143" t="s">
        <v>91</v>
      </c>
      <c r="E4664" s="143" t="s">
        <v>181</v>
      </c>
      <c r="F4664" s="143" t="s">
        <v>71</v>
      </c>
      <c r="G4664" s="143" t="s">
        <v>5875</v>
      </c>
    </row>
    <row r="4665" spans="1:7" x14ac:dyDescent="0.25">
      <c r="A4665" s="141">
        <v>4664</v>
      </c>
      <c r="B4665" s="143" t="s">
        <v>4166</v>
      </c>
      <c r="C4665" s="143" t="s">
        <v>4167</v>
      </c>
      <c r="D4665" s="143" t="s">
        <v>74</v>
      </c>
      <c r="E4665" s="143" t="s">
        <v>87</v>
      </c>
      <c r="F4665" s="143" t="s">
        <v>88</v>
      </c>
      <c r="G4665" s="143" t="s">
        <v>5875</v>
      </c>
    </row>
    <row r="4666" spans="1:7" x14ac:dyDescent="0.25">
      <c r="A4666" s="141">
        <v>4665</v>
      </c>
      <c r="B4666" s="143" t="s">
        <v>4168</v>
      </c>
      <c r="C4666" s="143" t="s">
        <v>4169</v>
      </c>
      <c r="D4666" s="143" t="s">
        <v>69</v>
      </c>
      <c r="E4666" s="143" t="s">
        <v>126</v>
      </c>
      <c r="F4666" s="143" t="s">
        <v>71</v>
      </c>
      <c r="G4666" s="143" t="s">
        <v>5875</v>
      </c>
    </row>
    <row r="4667" spans="1:7" x14ac:dyDescent="0.25">
      <c r="A4667" s="141">
        <v>4666</v>
      </c>
      <c r="B4667" s="143" t="s">
        <v>4170</v>
      </c>
      <c r="C4667" s="143" t="s">
        <v>4171</v>
      </c>
      <c r="D4667" s="143" t="s">
        <v>91</v>
      </c>
      <c r="E4667" s="143" t="s">
        <v>181</v>
      </c>
      <c r="F4667" s="143" t="s">
        <v>71</v>
      </c>
      <c r="G4667" s="143" t="s">
        <v>5875</v>
      </c>
    </row>
    <row r="4668" spans="1:7" x14ac:dyDescent="0.25">
      <c r="A4668" s="141">
        <v>4667</v>
      </c>
      <c r="B4668" s="143" t="s">
        <v>4172</v>
      </c>
      <c r="C4668" s="143" t="s">
        <v>13159</v>
      </c>
      <c r="D4668" s="143" t="s">
        <v>91</v>
      </c>
      <c r="E4668" s="143" t="s">
        <v>181</v>
      </c>
      <c r="F4668" s="143" t="s">
        <v>71</v>
      </c>
      <c r="G4668" s="143" t="s">
        <v>5875</v>
      </c>
    </row>
    <row r="4669" spans="1:7" x14ac:dyDescent="0.25">
      <c r="A4669" s="141">
        <v>4668</v>
      </c>
      <c r="B4669" s="143" t="s">
        <v>4173</v>
      </c>
      <c r="C4669" s="143" t="s">
        <v>4174</v>
      </c>
      <c r="D4669" s="143" t="s">
        <v>188</v>
      </c>
      <c r="E4669" s="143" t="s">
        <v>202</v>
      </c>
      <c r="F4669" s="143" t="s">
        <v>71</v>
      </c>
      <c r="G4669" s="143" t="s">
        <v>5875</v>
      </c>
    </row>
    <row r="4670" spans="1:7" x14ac:dyDescent="0.25">
      <c r="A4670" s="141">
        <v>4669</v>
      </c>
      <c r="B4670" s="143" t="s">
        <v>9474</v>
      </c>
      <c r="C4670" s="143" t="s">
        <v>9475</v>
      </c>
      <c r="D4670" s="143" t="s">
        <v>119</v>
      </c>
      <c r="E4670" s="143" t="s">
        <v>371</v>
      </c>
      <c r="F4670" s="143" t="s">
        <v>71</v>
      </c>
      <c r="G4670" s="143" t="s">
        <v>11062</v>
      </c>
    </row>
    <row r="4671" spans="1:7" x14ac:dyDescent="0.25">
      <c r="A4671" s="141">
        <v>4670</v>
      </c>
      <c r="B4671" s="143" t="s">
        <v>4175</v>
      </c>
      <c r="C4671" s="143" t="s">
        <v>13160</v>
      </c>
      <c r="D4671" s="143" t="s">
        <v>91</v>
      </c>
      <c r="E4671" s="143" t="s">
        <v>227</v>
      </c>
      <c r="F4671" s="143" t="s">
        <v>71</v>
      </c>
      <c r="G4671" s="143" t="s">
        <v>5875</v>
      </c>
    </row>
    <row r="4672" spans="1:7" x14ac:dyDescent="0.25">
      <c r="A4672" s="141">
        <v>4671</v>
      </c>
      <c r="B4672" s="143" t="s">
        <v>4176</v>
      </c>
      <c r="C4672" s="143" t="s">
        <v>4177</v>
      </c>
      <c r="D4672" s="143" t="s">
        <v>91</v>
      </c>
      <c r="E4672" s="143" t="s">
        <v>135</v>
      </c>
      <c r="F4672" s="143" t="s">
        <v>71</v>
      </c>
      <c r="G4672" s="143" t="s">
        <v>5875</v>
      </c>
    </row>
    <row r="4673" spans="1:7" x14ac:dyDescent="0.25">
      <c r="A4673" s="141">
        <v>4672</v>
      </c>
      <c r="B4673" s="143" t="s">
        <v>9476</v>
      </c>
      <c r="C4673" s="143" t="s">
        <v>9477</v>
      </c>
      <c r="D4673" s="143" t="s">
        <v>95</v>
      </c>
      <c r="E4673" s="143" t="s">
        <v>158</v>
      </c>
      <c r="F4673" s="143" t="s">
        <v>71</v>
      </c>
      <c r="G4673" s="143" t="s">
        <v>11062</v>
      </c>
    </row>
    <row r="4674" spans="1:7" x14ac:dyDescent="0.25">
      <c r="A4674" s="141">
        <v>4673</v>
      </c>
      <c r="B4674" s="143" t="s">
        <v>4178</v>
      </c>
      <c r="C4674" s="143" t="s">
        <v>4179</v>
      </c>
      <c r="D4674" s="143" t="s">
        <v>91</v>
      </c>
      <c r="E4674" s="143" t="s">
        <v>181</v>
      </c>
      <c r="F4674" s="143" t="s">
        <v>71</v>
      </c>
      <c r="G4674" s="143" t="s">
        <v>5875</v>
      </c>
    </row>
    <row r="4675" spans="1:7" x14ac:dyDescent="0.25">
      <c r="A4675" s="141">
        <v>4674</v>
      </c>
      <c r="B4675" s="143" t="s">
        <v>4180</v>
      </c>
      <c r="C4675" s="143" t="s">
        <v>4181</v>
      </c>
      <c r="D4675" s="143" t="s">
        <v>95</v>
      </c>
      <c r="E4675" s="143" t="s">
        <v>540</v>
      </c>
      <c r="F4675" s="143" t="s">
        <v>71</v>
      </c>
      <c r="G4675" s="143" t="s">
        <v>5875</v>
      </c>
    </row>
    <row r="4676" spans="1:7" x14ac:dyDescent="0.25">
      <c r="A4676" s="141">
        <v>4675</v>
      </c>
      <c r="B4676" s="143" t="s">
        <v>4182</v>
      </c>
      <c r="C4676" s="143" t="s">
        <v>13161</v>
      </c>
      <c r="D4676" s="143" t="s">
        <v>91</v>
      </c>
      <c r="E4676" s="143" t="s">
        <v>181</v>
      </c>
      <c r="F4676" s="143" t="s">
        <v>71</v>
      </c>
      <c r="G4676" s="143" t="s">
        <v>5875</v>
      </c>
    </row>
    <row r="4677" spans="1:7" x14ac:dyDescent="0.25">
      <c r="A4677" s="141">
        <v>4676</v>
      </c>
      <c r="B4677" s="143" t="s">
        <v>11724</v>
      </c>
      <c r="C4677" s="143" t="s">
        <v>11725</v>
      </c>
      <c r="D4677" s="143" t="s">
        <v>119</v>
      </c>
      <c r="E4677" s="143" t="s">
        <v>1057</v>
      </c>
      <c r="F4677" s="143" t="s">
        <v>71</v>
      </c>
      <c r="G4677" s="143" t="s">
        <v>11955</v>
      </c>
    </row>
    <row r="4678" spans="1:7" x14ac:dyDescent="0.25">
      <c r="A4678" s="141">
        <v>4677</v>
      </c>
      <c r="B4678" s="143" t="s">
        <v>4183</v>
      </c>
      <c r="C4678" s="143" t="s">
        <v>4184</v>
      </c>
      <c r="D4678" s="143" t="s">
        <v>91</v>
      </c>
      <c r="E4678" s="143" t="s">
        <v>139</v>
      </c>
      <c r="F4678" s="143" t="s">
        <v>71</v>
      </c>
      <c r="G4678" s="143" t="s">
        <v>5875</v>
      </c>
    </row>
    <row r="4679" spans="1:7" x14ac:dyDescent="0.25">
      <c r="A4679" s="141">
        <v>4678</v>
      </c>
      <c r="B4679" s="143" t="s">
        <v>11726</v>
      </c>
      <c r="C4679" s="143" t="s">
        <v>11727</v>
      </c>
      <c r="D4679" s="143" t="s">
        <v>91</v>
      </c>
      <c r="E4679" s="143" t="s">
        <v>139</v>
      </c>
      <c r="F4679" s="143" t="s">
        <v>71</v>
      </c>
      <c r="G4679" s="143" t="s">
        <v>11955</v>
      </c>
    </row>
    <row r="4680" spans="1:7" x14ac:dyDescent="0.25">
      <c r="A4680" s="141">
        <v>4679</v>
      </c>
      <c r="B4680" s="143" t="s">
        <v>4185</v>
      </c>
      <c r="C4680" s="143" t="s">
        <v>4186</v>
      </c>
      <c r="D4680" s="143" t="s">
        <v>103</v>
      </c>
      <c r="E4680" s="143" t="s">
        <v>2486</v>
      </c>
      <c r="F4680" s="143" t="s">
        <v>192</v>
      </c>
      <c r="G4680" s="143" t="s">
        <v>5875</v>
      </c>
    </row>
    <row r="4681" spans="1:7" x14ac:dyDescent="0.25">
      <c r="A4681" s="141">
        <v>4680</v>
      </c>
      <c r="B4681" s="143" t="s">
        <v>4187</v>
      </c>
      <c r="C4681" s="143" t="s">
        <v>4188</v>
      </c>
      <c r="D4681" s="143" t="s">
        <v>91</v>
      </c>
      <c r="E4681" s="143" t="s">
        <v>136</v>
      </c>
      <c r="F4681" s="143" t="s">
        <v>71</v>
      </c>
      <c r="G4681" s="143" t="s">
        <v>5875</v>
      </c>
    </row>
    <row r="4682" spans="1:7" x14ac:dyDescent="0.25">
      <c r="A4682" s="141">
        <v>4681</v>
      </c>
      <c r="B4682" s="143" t="s">
        <v>9478</v>
      </c>
      <c r="C4682" s="143" t="s">
        <v>9479</v>
      </c>
      <c r="D4682" s="143" t="s">
        <v>95</v>
      </c>
      <c r="E4682" s="143" t="s">
        <v>1051</v>
      </c>
      <c r="F4682" s="143" t="s">
        <v>71</v>
      </c>
      <c r="G4682" s="143" t="s">
        <v>11062</v>
      </c>
    </row>
    <row r="4683" spans="1:7" x14ac:dyDescent="0.25">
      <c r="A4683" s="141">
        <v>4682</v>
      </c>
      <c r="B4683" s="143" t="s">
        <v>4189</v>
      </c>
      <c r="C4683" s="143" t="s">
        <v>4190</v>
      </c>
      <c r="D4683" s="143" t="s">
        <v>69</v>
      </c>
      <c r="E4683" s="143" t="s">
        <v>824</v>
      </c>
      <c r="F4683" s="143" t="s">
        <v>4191</v>
      </c>
      <c r="G4683" s="143" t="s">
        <v>5875</v>
      </c>
    </row>
    <row r="4684" spans="1:7" x14ac:dyDescent="0.25">
      <c r="A4684" s="141">
        <v>4683</v>
      </c>
      <c r="B4684" s="143" t="s">
        <v>9480</v>
      </c>
      <c r="C4684" s="143" t="s">
        <v>9481</v>
      </c>
      <c r="D4684" s="143" t="s">
        <v>78</v>
      </c>
      <c r="E4684" s="143" t="s">
        <v>450</v>
      </c>
      <c r="F4684" s="143" t="s">
        <v>71</v>
      </c>
      <c r="G4684" s="143" t="s">
        <v>11062</v>
      </c>
    </row>
    <row r="4685" spans="1:7" x14ac:dyDescent="0.25">
      <c r="A4685" s="141">
        <v>4684</v>
      </c>
      <c r="B4685" s="143" t="s">
        <v>4192</v>
      </c>
      <c r="C4685" s="143" t="s">
        <v>4193</v>
      </c>
      <c r="D4685" s="143" t="s">
        <v>91</v>
      </c>
      <c r="E4685" s="143" t="s">
        <v>139</v>
      </c>
      <c r="F4685" s="143" t="s">
        <v>71</v>
      </c>
      <c r="G4685" s="143" t="s">
        <v>5875</v>
      </c>
    </row>
    <row r="4686" spans="1:7" x14ac:dyDescent="0.25">
      <c r="A4686" s="141">
        <v>4685</v>
      </c>
      <c r="B4686" s="143" t="s">
        <v>4194</v>
      </c>
      <c r="C4686" s="143" t="s">
        <v>13162</v>
      </c>
      <c r="D4686" s="143" t="s">
        <v>95</v>
      </c>
      <c r="E4686" s="143" t="s">
        <v>684</v>
      </c>
      <c r="F4686" s="143" t="s">
        <v>71</v>
      </c>
      <c r="G4686" s="143" t="s">
        <v>5875</v>
      </c>
    </row>
    <row r="4687" spans="1:7" x14ac:dyDescent="0.25">
      <c r="A4687" s="141">
        <v>4686</v>
      </c>
      <c r="B4687" s="143" t="s">
        <v>9482</v>
      </c>
      <c r="C4687" s="143" t="s">
        <v>9483</v>
      </c>
      <c r="D4687" s="143" t="s">
        <v>119</v>
      </c>
      <c r="E4687" s="143" t="s">
        <v>1245</v>
      </c>
      <c r="F4687" s="143" t="s">
        <v>71</v>
      </c>
      <c r="G4687" s="143" t="s">
        <v>11062</v>
      </c>
    </row>
    <row r="4688" spans="1:7" x14ac:dyDescent="0.25">
      <c r="A4688" s="141">
        <v>4687</v>
      </c>
      <c r="B4688" s="143" t="s">
        <v>4195</v>
      </c>
      <c r="C4688" s="143" t="s">
        <v>4196</v>
      </c>
      <c r="D4688" s="143" t="s">
        <v>91</v>
      </c>
      <c r="E4688" s="143" t="s">
        <v>181</v>
      </c>
      <c r="F4688" s="143" t="s">
        <v>71</v>
      </c>
      <c r="G4688" s="143" t="s">
        <v>5875</v>
      </c>
    </row>
    <row r="4689" spans="1:7" x14ac:dyDescent="0.25">
      <c r="A4689" s="141">
        <v>4688</v>
      </c>
      <c r="B4689" s="143" t="s">
        <v>4197</v>
      </c>
      <c r="C4689" s="143" t="s">
        <v>4198</v>
      </c>
      <c r="D4689" s="143" t="s">
        <v>91</v>
      </c>
      <c r="E4689" s="143" t="s">
        <v>139</v>
      </c>
      <c r="F4689" s="143" t="s">
        <v>71</v>
      </c>
      <c r="G4689" s="143" t="s">
        <v>5875</v>
      </c>
    </row>
    <row r="4690" spans="1:7" x14ac:dyDescent="0.25">
      <c r="A4690" s="141">
        <v>4689</v>
      </c>
      <c r="B4690" s="143" t="s">
        <v>4199</v>
      </c>
      <c r="C4690" s="143" t="s">
        <v>4200</v>
      </c>
      <c r="D4690" s="143" t="s">
        <v>74</v>
      </c>
      <c r="E4690" s="143" t="s">
        <v>390</v>
      </c>
      <c r="F4690" s="143" t="s">
        <v>71</v>
      </c>
      <c r="G4690" s="143" t="s">
        <v>5875</v>
      </c>
    </row>
    <row r="4691" spans="1:7" x14ac:dyDescent="0.25">
      <c r="A4691" s="141">
        <v>4690</v>
      </c>
      <c r="B4691" s="143" t="s">
        <v>4201</v>
      </c>
      <c r="C4691" s="143" t="s">
        <v>13163</v>
      </c>
      <c r="D4691" s="143" t="s">
        <v>91</v>
      </c>
      <c r="E4691" s="143" t="s">
        <v>139</v>
      </c>
      <c r="F4691" s="143" t="s">
        <v>71</v>
      </c>
      <c r="G4691" s="143" t="s">
        <v>5875</v>
      </c>
    </row>
    <row r="4692" spans="1:7" x14ac:dyDescent="0.25">
      <c r="A4692" s="141">
        <v>4691</v>
      </c>
      <c r="B4692" s="143" t="s">
        <v>4202</v>
      </c>
      <c r="C4692" s="143" t="s">
        <v>4203</v>
      </c>
      <c r="D4692" s="143" t="s">
        <v>91</v>
      </c>
      <c r="E4692" s="143" t="s">
        <v>181</v>
      </c>
      <c r="F4692" s="143" t="s">
        <v>71</v>
      </c>
      <c r="G4692" s="143" t="s">
        <v>5875</v>
      </c>
    </row>
    <row r="4693" spans="1:7" x14ac:dyDescent="0.25">
      <c r="A4693" s="141">
        <v>4692</v>
      </c>
      <c r="B4693" s="143" t="s">
        <v>13164</v>
      </c>
      <c r="C4693" s="143" t="s">
        <v>13165</v>
      </c>
      <c r="D4693" s="143" t="s">
        <v>91</v>
      </c>
      <c r="E4693" s="143" t="s">
        <v>181</v>
      </c>
      <c r="F4693" s="143" t="s">
        <v>71</v>
      </c>
      <c r="G4693" s="143" t="s">
        <v>5875</v>
      </c>
    </row>
    <row r="4694" spans="1:7" x14ac:dyDescent="0.25">
      <c r="A4694" s="141">
        <v>4693</v>
      </c>
      <c r="B4694" s="143" t="s">
        <v>9484</v>
      </c>
      <c r="C4694" s="143" t="s">
        <v>9485</v>
      </c>
      <c r="D4694" s="143" t="s">
        <v>91</v>
      </c>
      <c r="E4694" s="143" t="s">
        <v>219</v>
      </c>
      <c r="F4694" s="143" t="s">
        <v>71</v>
      </c>
      <c r="G4694" s="143" t="s">
        <v>11062</v>
      </c>
    </row>
    <row r="4695" spans="1:7" x14ac:dyDescent="0.25">
      <c r="A4695" s="141">
        <v>4694</v>
      </c>
      <c r="B4695" s="143" t="s">
        <v>4204</v>
      </c>
      <c r="C4695" s="143" t="s">
        <v>4205</v>
      </c>
      <c r="D4695" s="143" t="s">
        <v>91</v>
      </c>
      <c r="E4695" s="143" t="s">
        <v>181</v>
      </c>
      <c r="F4695" s="143" t="s">
        <v>71</v>
      </c>
      <c r="G4695" s="143" t="s">
        <v>5875</v>
      </c>
    </row>
    <row r="4696" spans="1:7" x14ac:dyDescent="0.25">
      <c r="A4696" s="141">
        <v>4695</v>
      </c>
      <c r="B4696" s="143" t="s">
        <v>4206</v>
      </c>
      <c r="C4696" s="143" t="s">
        <v>4207</v>
      </c>
      <c r="D4696" s="143" t="s">
        <v>91</v>
      </c>
      <c r="E4696" s="143" t="s">
        <v>181</v>
      </c>
      <c r="F4696" s="143" t="s">
        <v>71</v>
      </c>
      <c r="G4696" s="143" t="s">
        <v>5875</v>
      </c>
    </row>
    <row r="4697" spans="1:7" x14ac:dyDescent="0.25">
      <c r="A4697" s="141">
        <v>4696</v>
      </c>
      <c r="B4697" s="143" t="s">
        <v>4208</v>
      </c>
      <c r="C4697" s="143" t="s">
        <v>4209</v>
      </c>
      <c r="D4697" s="143" t="s">
        <v>103</v>
      </c>
      <c r="E4697" s="143" t="s">
        <v>2586</v>
      </c>
      <c r="F4697" s="143" t="s">
        <v>71</v>
      </c>
      <c r="G4697" s="143" t="s">
        <v>5875</v>
      </c>
    </row>
    <row r="4698" spans="1:7" x14ac:dyDescent="0.25">
      <c r="A4698" s="141">
        <v>4697</v>
      </c>
      <c r="B4698" s="143" t="s">
        <v>4210</v>
      </c>
      <c r="C4698" s="143" t="s">
        <v>4211</v>
      </c>
      <c r="D4698" s="143" t="s">
        <v>95</v>
      </c>
      <c r="E4698" s="143" t="s">
        <v>965</v>
      </c>
      <c r="F4698" s="143" t="s">
        <v>71</v>
      </c>
      <c r="G4698" s="143" t="s">
        <v>5875</v>
      </c>
    </row>
    <row r="4699" spans="1:7" x14ac:dyDescent="0.25">
      <c r="A4699" s="141">
        <v>4698</v>
      </c>
      <c r="B4699" s="143" t="s">
        <v>4212</v>
      </c>
      <c r="C4699" s="143" t="s">
        <v>4213</v>
      </c>
      <c r="D4699" s="143" t="s">
        <v>91</v>
      </c>
      <c r="E4699" s="143" t="s">
        <v>139</v>
      </c>
      <c r="F4699" s="143" t="s">
        <v>71</v>
      </c>
      <c r="G4699" s="143" t="s">
        <v>5875</v>
      </c>
    </row>
    <row r="4700" spans="1:7" x14ac:dyDescent="0.25">
      <c r="A4700" s="141">
        <v>4699</v>
      </c>
      <c r="B4700" s="143" t="s">
        <v>4214</v>
      </c>
      <c r="C4700" s="143" t="s">
        <v>4215</v>
      </c>
      <c r="D4700" s="143" t="s">
        <v>91</v>
      </c>
      <c r="E4700" s="143" t="s">
        <v>181</v>
      </c>
      <c r="F4700" s="143" t="s">
        <v>71</v>
      </c>
      <c r="G4700" s="143" t="s">
        <v>5875</v>
      </c>
    </row>
    <row r="4701" spans="1:7" x14ac:dyDescent="0.25">
      <c r="A4701" s="141">
        <v>4700</v>
      </c>
      <c r="B4701" s="143" t="s">
        <v>9486</v>
      </c>
      <c r="C4701" s="143" t="s">
        <v>9487</v>
      </c>
      <c r="D4701" s="143" t="s">
        <v>74</v>
      </c>
      <c r="E4701" s="143" t="s">
        <v>87</v>
      </c>
      <c r="F4701" s="143" t="s">
        <v>71</v>
      </c>
      <c r="G4701" s="143" t="s">
        <v>11062</v>
      </c>
    </row>
    <row r="4702" spans="1:7" x14ac:dyDescent="0.25">
      <c r="A4702" s="141">
        <v>4701</v>
      </c>
      <c r="B4702" s="143" t="s">
        <v>4216</v>
      </c>
      <c r="C4702" s="143" t="s">
        <v>4217</v>
      </c>
      <c r="D4702" s="143" t="s">
        <v>91</v>
      </c>
      <c r="E4702" s="143" t="s">
        <v>181</v>
      </c>
      <c r="F4702" s="143" t="s">
        <v>71</v>
      </c>
      <c r="G4702" s="143" t="s">
        <v>5875</v>
      </c>
    </row>
    <row r="4703" spans="1:7" x14ac:dyDescent="0.25">
      <c r="A4703" s="141">
        <v>4702</v>
      </c>
      <c r="B4703" s="143" t="s">
        <v>11728</v>
      </c>
      <c r="C4703" s="143" t="s">
        <v>11729</v>
      </c>
      <c r="D4703" s="143" t="s">
        <v>119</v>
      </c>
      <c r="E4703" s="143" t="s">
        <v>371</v>
      </c>
      <c r="F4703" s="143" t="s">
        <v>71</v>
      </c>
      <c r="G4703" s="143" t="s">
        <v>11955</v>
      </c>
    </row>
    <row r="4704" spans="1:7" x14ac:dyDescent="0.25">
      <c r="A4704" s="141">
        <v>4703</v>
      </c>
      <c r="B4704" s="143" t="s">
        <v>4218</v>
      </c>
      <c r="C4704" s="143" t="s">
        <v>4219</v>
      </c>
      <c r="D4704" s="143" t="s">
        <v>91</v>
      </c>
      <c r="E4704" s="143" t="s">
        <v>181</v>
      </c>
      <c r="F4704" s="143" t="s">
        <v>71</v>
      </c>
      <c r="G4704" s="143" t="s">
        <v>5875</v>
      </c>
    </row>
    <row r="4705" spans="1:7" x14ac:dyDescent="0.25">
      <c r="A4705" s="141">
        <v>4704</v>
      </c>
      <c r="B4705" s="143" t="s">
        <v>4220</v>
      </c>
      <c r="C4705" s="143" t="s">
        <v>4221</v>
      </c>
      <c r="D4705" s="143" t="s">
        <v>78</v>
      </c>
      <c r="E4705" s="143" t="s">
        <v>2660</v>
      </c>
      <c r="F4705" s="143" t="s">
        <v>71</v>
      </c>
      <c r="G4705" s="143" t="s">
        <v>5875</v>
      </c>
    </row>
    <row r="4706" spans="1:7" x14ac:dyDescent="0.25">
      <c r="A4706" s="141">
        <v>4705</v>
      </c>
      <c r="B4706" s="143" t="s">
        <v>4222</v>
      </c>
      <c r="C4706" s="143" t="s">
        <v>13166</v>
      </c>
      <c r="D4706" s="143" t="s">
        <v>91</v>
      </c>
      <c r="E4706" s="143" t="s">
        <v>181</v>
      </c>
      <c r="F4706" s="143" t="s">
        <v>71</v>
      </c>
      <c r="G4706" s="143" t="s">
        <v>5875</v>
      </c>
    </row>
    <row r="4707" spans="1:7" x14ac:dyDescent="0.25">
      <c r="A4707" s="141">
        <v>4706</v>
      </c>
      <c r="B4707" s="143" t="s">
        <v>4223</v>
      </c>
      <c r="C4707" s="143" t="s">
        <v>4224</v>
      </c>
      <c r="D4707" s="143" t="s">
        <v>91</v>
      </c>
      <c r="E4707" s="143" t="s">
        <v>181</v>
      </c>
      <c r="F4707" s="143" t="s">
        <v>71</v>
      </c>
      <c r="G4707" s="143" t="s">
        <v>5875</v>
      </c>
    </row>
    <row r="4708" spans="1:7" x14ac:dyDescent="0.25">
      <c r="A4708" s="141">
        <v>4707</v>
      </c>
      <c r="B4708" s="143" t="s">
        <v>4225</v>
      </c>
      <c r="C4708" s="143" t="s">
        <v>4226</v>
      </c>
      <c r="D4708" s="143" t="s">
        <v>91</v>
      </c>
      <c r="E4708" s="143" t="s">
        <v>181</v>
      </c>
      <c r="F4708" s="143" t="s">
        <v>71</v>
      </c>
      <c r="G4708" s="143" t="s">
        <v>5875</v>
      </c>
    </row>
    <row r="4709" spans="1:7" x14ac:dyDescent="0.25">
      <c r="A4709" s="141">
        <v>4708</v>
      </c>
      <c r="B4709" s="143" t="s">
        <v>4227</v>
      </c>
      <c r="C4709" s="143" t="s">
        <v>4228</v>
      </c>
      <c r="D4709" s="143" t="s">
        <v>91</v>
      </c>
      <c r="E4709" s="143" t="s">
        <v>3051</v>
      </c>
      <c r="F4709" s="143" t="s">
        <v>71</v>
      </c>
      <c r="G4709" s="143" t="s">
        <v>5875</v>
      </c>
    </row>
    <row r="4710" spans="1:7" x14ac:dyDescent="0.25">
      <c r="A4710" s="141">
        <v>4709</v>
      </c>
      <c r="B4710" s="143" t="s">
        <v>4229</v>
      </c>
      <c r="C4710" s="143" t="s">
        <v>4230</v>
      </c>
      <c r="D4710" s="143" t="s">
        <v>91</v>
      </c>
      <c r="E4710" s="143" t="s">
        <v>181</v>
      </c>
      <c r="F4710" s="143" t="s">
        <v>71</v>
      </c>
      <c r="G4710" s="143" t="s">
        <v>5875</v>
      </c>
    </row>
    <row r="4711" spans="1:7" x14ac:dyDescent="0.25">
      <c r="A4711" s="141">
        <v>4710</v>
      </c>
      <c r="B4711" s="143" t="s">
        <v>4231</v>
      </c>
      <c r="C4711" s="143" t="s">
        <v>4232</v>
      </c>
      <c r="D4711" s="143" t="s">
        <v>91</v>
      </c>
      <c r="E4711" s="143" t="s">
        <v>181</v>
      </c>
      <c r="F4711" s="143" t="s">
        <v>71</v>
      </c>
      <c r="G4711" s="143" t="s">
        <v>5875</v>
      </c>
    </row>
    <row r="4712" spans="1:7" x14ac:dyDescent="0.25">
      <c r="A4712" s="141">
        <v>4711</v>
      </c>
      <c r="B4712" s="143" t="s">
        <v>4233</v>
      </c>
      <c r="C4712" s="143" t="s">
        <v>4234</v>
      </c>
      <c r="D4712" s="143" t="s">
        <v>91</v>
      </c>
      <c r="E4712" s="143" t="s">
        <v>181</v>
      </c>
      <c r="F4712" s="143" t="s">
        <v>71</v>
      </c>
      <c r="G4712" s="143" t="s">
        <v>5875</v>
      </c>
    </row>
    <row r="4713" spans="1:7" x14ac:dyDescent="0.25">
      <c r="A4713" s="141">
        <v>4712</v>
      </c>
      <c r="B4713" s="143" t="s">
        <v>4235</v>
      </c>
      <c r="C4713" s="143" t="s">
        <v>4236</v>
      </c>
      <c r="D4713" s="143" t="s">
        <v>91</v>
      </c>
      <c r="E4713" s="143" t="s">
        <v>181</v>
      </c>
      <c r="F4713" s="143" t="s">
        <v>71</v>
      </c>
      <c r="G4713" s="143" t="s">
        <v>5875</v>
      </c>
    </row>
    <row r="4714" spans="1:7" x14ac:dyDescent="0.25">
      <c r="A4714" s="141">
        <v>4713</v>
      </c>
      <c r="B4714" s="143" t="s">
        <v>4237</v>
      </c>
      <c r="C4714" s="143" t="s">
        <v>4238</v>
      </c>
      <c r="D4714" s="143" t="s">
        <v>91</v>
      </c>
      <c r="E4714" s="143" t="s">
        <v>181</v>
      </c>
      <c r="F4714" s="143" t="s">
        <v>71</v>
      </c>
      <c r="G4714" s="143" t="s">
        <v>5875</v>
      </c>
    </row>
    <row r="4715" spans="1:7" x14ac:dyDescent="0.25">
      <c r="A4715" s="141">
        <v>4714</v>
      </c>
      <c r="B4715" s="143" t="s">
        <v>4239</v>
      </c>
      <c r="C4715" s="143" t="s">
        <v>4240</v>
      </c>
      <c r="D4715" s="143" t="s">
        <v>91</v>
      </c>
      <c r="E4715" s="143" t="s">
        <v>181</v>
      </c>
      <c r="F4715" s="143" t="s">
        <v>71</v>
      </c>
      <c r="G4715" s="143" t="s">
        <v>5875</v>
      </c>
    </row>
    <row r="4716" spans="1:7" x14ac:dyDescent="0.25">
      <c r="A4716" s="141">
        <v>4715</v>
      </c>
      <c r="B4716" s="143" t="s">
        <v>9488</v>
      </c>
      <c r="C4716" s="143" t="s">
        <v>9489</v>
      </c>
      <c r="D4716" s="143" t="s">
        <v>91</v>
      </c>
      <c r="E4716" s="143" t="s">
        <v>979</v>
      </c>
      <c r="F4716" s="143" t="s">
        <v>71</v>
      </c>
      <c r="G4716" s="143" t="s">
        <v>11062</v>
      </c>
    </row>
    <row r="4717" spans="1:7" x14ac:dyDescent="0.25">
      <c r="A4717" s="141">
        <v>4716</v>
      </c>
      <c r="B4717" s="143" t="s">
        <v>4241</v>
      </c>
      <c r="C4717" s="143" t="s">
        <v>4242</v>
      </c>
      <c r="D4717" s="143" t="s">
        <v>74</v>
      </c>
      <c r="E4717" s="143" t="s">
        <v>87</v>
      </c>
      <c r="F4717" s="143" t="s">
        <v>71</v>
      </c>
      <c r="G4717" s="143" t="s">
        <v>5875</v>
      </c>
    </row>
    <row r="4718" spans="1:7" x14ac:dyDescent="0.25">
      <c r="A4718" s="141">
        <v>4717</v>
      </c>
      <c r="B4718" s="143" t="s">
        <v>4243</v>
      </c>
      <c r="C4718" s="143" t="s">
        <v>4244</v>
      </c>
      <c r="D4718" s="143" t="s">
        <v>69</v>
      </c>
      <c r="E4718" s="143" t="s">
        <v>675</v>
      </c>
      <c r="F4718" s="143" t="s">
        <v>71</v>
      </c>
      <c r="G4718" s="143" t="s">
        <v>5875</v>
      </c>
    </row>
    <row r="4719" spans="1:7" x14ac:dyDescent="0.25">
      <c r="A4719" s="141">
        <v>4718</v>
      </c>
      <c r="B4719" s="143" t="s">
        <v>4245</v>
      </c>
      <c r="C4719" s="143" t="s">
        <v>4246</v>
      </c>
      <c r="D4719" s="143" t="s">
        <v>103</v>
      </c>
      <c r="E4719" s="143" t="s">
        <v>465</v>
      </c>
      <c r="F4719" s="143" t="s">
        <v>71</v>
      </c>
      <c r="G4719" s="143" t="s">
        <v>5875</v>
      </c>
    </row>
    <row r="4720" spans="1:7" x14ac:dyDescent="0.25">
      <c r="A4720" s="141">
        <v>4719</v>
      </c>
      <c r="B4720" s="143" t="s">
        <v>4247</v>
      </c>
      <c r="C4720" s="143" t="s">
        <v>4248</v>
      </c>
      <c r="D4720" s="143" t="s">
        <v>119</v>
      </c>
      <c r="E4720" s="143" t="s">
        <v>148</v>
      </c>
      <c r="F4720" s="143" t="s">
        <v>71</v>
      </c>
      <c r="G4720" s="143" t="s">
        <v>5875</v>
      </c>
    </row>
    <row r="4721" spans="1:7" x14ac:dyDescent="0.25">
      <c r="A4721" s="141">
        <v>4720</v>
      </c>
      <c r="B4721" s="143" t="s">
        <v>4249</v>
      </c>
      <c r="C4721" s="143" t="s">
        <v>4250</v>
      </c>
      <c r="D4721" s="143" t="s">
        <v>91</v>
      </c>
      <c r="E4721" s="143" t="s">
        <v>181</v>
      </c>
      <c r="F4721" s="143" t="s">
        <v>71</v>
      </c>
      <c r="G4721" s="143" t="s">
        <v>5875</v>
      </c>
    </row>
    <row r="4722" spans="1:7" x14ac:dyDescent="0.25">
      <c r="A4722" s="141">
        <v>4721</v>
      </c>
      <c r="B4722" s="143" t="s">
        <v>4251</v>
      </c>
      <c r="C4722" s="143" t="s">
        <v>13167</v>
      </c>
      <c r="D4722" s="143" t="s">
        <v>91</v>
      </c>
      <c r="E4722" s="143" t="s">
        <v>139</v>
      </c>
      <c r="F4722" s="143" t="s">
        <v>71</v>
      </c>
      <c r="G4722" s="143" t="s">
        <v>5875</v>
      </c>
    </row>
    <row r="4723" spans="1:7" x14ac:dyDescent="0.25">
      <c r="A4723" s="141">
        <v>4722</v>
      </c>
      <c r="B4723" s="143" t="s">
        <v>9490</v>
      </c>
      <c r="C4723" s="143" t="s">
        <v>9491</v>
      </c>
      <c r="D4723" s="143" t="s">
        <v>95</v>
      </c>
      <c r="E4723" s="143" t="s">
        <v>3531</v>
      </c>
      <c r="F4723" s="143" t="s">
        <v>71</v>
      </c>
      <c r="G4723" s="143" t="s">
        <v>11062</v>
      </c>
    </row>
    <row r="4724" spans="1:7" x14ac:dyDescent="0.25">
      <c r="A4724" s="141">
        <v>4723</v>
      </c>
      <c r="B4724" s="143" t="s">
        <v>9492</v>
      </c>
      <c r="C4724" s="143" t="s">
        <v>9493</v>
      </c>
      <c r="D4724" s="143" t="s">
        <v>91</v>
      </c>
      <c r="E4724" s="143" t="s">
        <v>181</v>
      </c>
      <c r="F4724" s="143" t="s">
        <v>71</v>
      </c>
      <c r="G4724" s="143" t="s">
        <v>11062</v>
      </c>
    </row>
    <row r="4725" spans="1:7" x14ac:dyDescent="0.25">
      <c r="A4725" s="141">
        <v>4724</v>
      </c>
      <c r="B4725" s="143" t="s">
        <v>11730</v>
      </c>
      <c r="C4725" s="143" t="s">
        <v>11731</v>
      </c>
      <c r="D4725" s="143" t="s">
        <v>69</v>
      </c>
      <c r="E4725" s="143" t="s">
        <v>1303</v>
      </c>
      <c r="F4725" s="143" t="s">
        <v>71</v>
      </c>
      <c r="G4725" s="143" t="s">
        <v>11955</v>
      </c>
    </row>
    <row r="4726" spans="1:7" x14ac:dyDescent="0.25">
      <c r="A4726" s="141">
        <v>4725</v>
      </c>
      <c r="B4726" s="143" t="s">
        <v>4252</v>
      </c>
      <c r="C4726" s="143" t="s">
        <v>4253</v>
      </c>
      <c r="D4726" s="143" t="s">
        <v>91</v>
      </c>
      <c r="E4726" s="143" t="s">
        <v>181</v>
      </c>
      <c r="F4726" s="143" t="s">
        <v>71</v>
      </c>
      <c r="G4726" s="143" t="s">
        <v>5875</v>
      </c>
    </row>
    <row r="4727" spans="1:7" x14ac:dyDescent="0.25">
      <c r="A4727" s="141">
        <v>4726</v>
      </c>
      <c r="B4727" s="143" t="s">
        <v>4254</v>
      </c>
      <c r="C4727" s="143" t="s">
        <v>4255</v>
      </c>
      <c r="D4727" s="143" t="s">
        <v>74</v>
      </c>
      <c r="E4727" s="143" t="s">
        <v>301</v>
      </c>
      <c r="F4727" s="143" t="s">
        <v>3113</v>
      </c>
      <c r="G4727" s="143" t="s">
        <v>5875</v>
      </c>
    </row>
    <row r="4728" spans="1:7" x14ac:dyDescent="0.25">
      <c r="A4728" s="141">
        <v>4727</v>
      </c>
      <c r="B4728" s="143" t="s">
        <v>4256</v>
      </c>
      <c r="C4728" s="143" t="s">
        <v>4257</v>
      </c>
      <c r="D4728" s="143" t="s">
        <v>91</v>
      </c>
      <c r="E4728" s="143" t="s">
        <v>900</v>
      </c>
      <c r="F4728" s="143" t="s">
        <v>71</v>
      </c>
      <c r="G4728" s="143" t="s">
        <v>5875</v>
      </c>
    </row>
    <row r="4729" spans="1:7" x14ac:dyDescent="0.25">
      <c r="A4729" s="141">
        <v>4728</v>
      </c>
      <c r="B4729" s="143" t="s">
        <v>4258</v>
      </c>
      <c r="C4729" s="143" t="s">
        <v>4259</v>
      </c>
      <c r="D4729" s="143" t="s">
        <v>91</v>
      </c>
      <c r="E4729" s="143" t="s">
        <v>191</v>
      </c>
      <c r="F4729" s="143" t="s">
        <v>71</v>
      </c>
      <c r="G4729" s="143" t="s">
        <v>5875</v>
      </c>
    </row>
    <row r="4730" spans="1:7" x14ac:dyDescent="0.25">
      <c r="A4730" s="141">
        <v>4729</v>
      </c>
      <c r="B4730" s="143" t="s">
        <v>4260</v>
      </c>
      <c r="C4730" s="143" t="s">
        <v>4261</v>
      </c>
      <c r="D4730" s="143" t="s">
        <v>78</v>
      </c>
      <c r="E4730" s="143" t="s">
        <v>1491</v>
      </c>
      <c r="F4730" s="143" t="s">
        <v>71</v>
      </c>
      <c r="G4730" s="143" t="s">
        <v>5875</v>
      </c>
    </row>
    <row r="4731" spans="1:7" x14ac:dyDescent="0.25">
      <c r="A4731" s="141">
        <v>4730</v>
      </c>
      <c r="B4731" s="143" t="s">
        <v>9494</v>
      </c>
      <c r="C4731" s="143" t="s">
        <v>9495</v>
      </c>
      <c r="D4731" s="143" t="s">
        <v>69</v>
      </c>
      <c r="E4731" s="143" t="s">
        <v>2042</v>
      </c>
      <c r="F4731" s="143" t="s">
        <v>71</v>
      </c>
      <c r="G4731" s="143" t="s">
        <v>11062</v>
      </c>
    </row>
    <row r="4732" spans="1:7" x14ac:dyDescent="0.25">
      <c r="A4732" s="141">
        <v>4731</v>
      </c>
      <c r="B4732" s="143" t="s">
        <v>9496</v>
      </c>
      <c r="C4732" s="143" t="s">
        <v>9497</v>
      </c>
      <c r="D4732" s="143" t="s">
        <v>91</v>
      </c>
      <c r="E4732" s="143" t="s">
        <v>786</v>
      </c>
      <c r="F4732" s="143" t="s">
        <v>71</v>
      </c>
      <c r="G4732" s="143" t="s">
        <v>11062</v>
      </c>
    </row>
    <row r="4733" spans="1:7" x14ac:dyDescent="0.25">
      <c r="A4733" s="141">
        <v>4732</v>
      </c>
      <c r="B4733" s="143" t="s">
        <v>9498</v>
      </c>
      <c r="C4733" s="143" t="s">
        <v>9499</v>
      </c>
      <c r="D4733" s="143" t="s">
        <v>91</v>
      </c>
      <c r="E4733" s="143" t="s">
        <v>265</v>
      </c>
      <c r="F4733" s="143" t="s">
        <v>71</v>
      </c>
      <c r="G4733" s="143" t="s">
        <v>11062</v>
      </c>
    </row>
    <row r="4734" spans="1:7" x14ac:dyDescent="0.25">
      <c r="A4734" s="141">
        <v>4733</v>
      </c>
      <c r="B4734" s="143" t="s">
        <v>9500</v>
      </c>
      <c r="C4734" s="143" t="s">
        <v>9501</v>
      </c>
      <c r="D4734" s="143" t="s">
        <v>78</v>
      </c>
      <c r="E4734" s="143" t="s">
        <v>199</v>
      </c>
      <c r="F4734" s="143" t="s">
        <v>71</v>
      </c>
      <c r="G4734" s="143" t="s">
        <v>11062</v>
      </c>
    </row>
    <row r="4735" spans="1:7" x14ac:dyDescent="0.25">
      <c r="A4735" s="141">
        <v>4734</v>
      </c>
      <c r="B4735" s="143" t="s">
        <v>9502</v>
      </c>
      <c r="C4735" s="143" t="s">
        <v>9503</v>
      </c>
      <c r="D4735" s="143" t="s">
        <v>69</v>
      </c>
      <c r="E4735" s="143" t="s">
        <v>4269</v>
      </c>
      <c r="F4735" s="143" t="s">
        <v>71</v>
      </c>
      <c r="G4735" s="143" t="s">
        <v>11062</v>
      </c>
    </row>
    <row r="4736" spans="1:7" x14ac:dyDescent="0.25">
      <c r="A4736" s="141">
        <v>4735</v>
      </c>
      <c r="B4736" s="143" t="s">
        <v>4262</v>
      </c>
      <c r="C4736" s="143" t="s">
        <v>4263</v>
      </c>
      <c r="D4736" s="143" t="s">
        <v>91</v>
      </c>
      <c r="E4736" s="143" t="s">
        <v>335</v>
      </c>
      <c r="F4736" s="143" t="s">
        <v>71</v>
      </c>
      <c r="G4736" s="143" t="s">
        <v>5875</v>
      </c>
    </row>
    <row r="4737" spans="1:7" x14ac:dyDescent="0.25">
      <c r="A4737" s="141">
        <v>4736</v>
      </c>
      <c r="B4737" s="143" t="s">
        <v>9504</v>
      </c>
      <c r="C4737" s="143" t="s">
        <v>9505</v>
      </c>
      <c r="D4737" s="143" t="s">
        <v>91</v>
      </c>
      <c r="E4737" s="143" t="s">
        <v>191</v>
      </c>
      <c r="F4737" s="143" t="s">
        <v>71</v>
      </c>
      <c r="G4737" s="143" t="s">
        <v>11062</v>
      </c>
    </row>
    <row r="4738" spans="1:7" x14ac:dyDescent="0.25">
      <c r="A4738" s="141">
        <v>4737</v>
      </c>
      <c r="B4738" s="143" t="s">
        <v>11732</v>
      </c>
      <c r="C4738" s="143" t="s">
        <v>11733</v>
      </c>
      <c r="D4738" s="143" t="s">
        <v>74</v>
      </c>
      <c r="E4738" s="143" t="s">
        <v>145</v>
      </c>
      <c r="F4738" s="143" t="s">
        <v>88</v>
      </c>
      <c r="G4738" s="143" t="s">
        <v>11955</v>
      </c>
    </row>
    <row r="4739" spans="1:7" x14ac:dyDescent="0.25">
      <c r="A4739" s="141">
        <v>4738</v>
      </c>
      <c r="B4739" s="143" t="s">
        <v>4264</v>
      </c>
      <c r="C4739" s="143" t="s">
        <v>4265</v>
      </c>
      <c r="D4739" s="143" t="s">
        <v>91</v>
      </c>
      <c r="E4739" s="143" t="s">
        <v>181</v>
      </c>
      <c r="F4739" s="143" t="s">
        <v>71</v>
      </c>
      <c r="G4739" s="143" t="s">
        <v>5875</v>
      </c>
    </row>
    <row r="4740" spans="1:7" x14ac:dyDescent="0.25">
      <c r="A4740" s="141">
        <v>4739</v>
      </c>
      <c r="B4740" s="143" t="s">
        <v>4266</v>
      </c>
      <c r="C4740" s="143" t="s">
        <v>4267</v>
      </c>
      <c r="D4740" s="143" t="s">
        <v>95</v>
      </c>
      <c r="E4740" s="143" t="s">
        <v>387</v>
      </c>
      <c r="F4740" s="143" t="s">
        <v>71</v>
      </c>
      <c r="G4740" s="143" t="s">
        <v>5875</v>
      </c>
    </row>
    <row r="4741" spans="1:7" x14ac:dyDescent="0.25">
      <c r="A4741" s="141">
        <v>4740</v>
      </c>
      <c r="B4741" s="143" t="s">
        <v>11734</v>
      </c>
      <c r="C4741" s="143" t="s">
        <v>11735</v>
      </c>
      <c r="D4741" s="143" t="s">
        <v>74</v>
      </c>
      <c r="E4741" s="143" t="s">
        <v>145</v>
      </c>
      <c r="F4741" s="143" t="s">
        <v>88</v>
      </c>
      <c r="G4741" s="143" t="s">
        <v>11955</v>
      </c>
    </row>
    <row r="4742" spans="1:7" x14ac:dyDescent="0.25">
      <c r="A4742" s="141">
        <v>4741</v>
      </c>
      <c r="B4742" s="143" t="s">
        <v>13168</v>
      </c>
      <c r="C4742" s="143" t="s">
        <v>13169</v>
      </c>
      <c r="D4742" s="143" t="s">
        <v>91</v>
      </c>
      <c r="E4742" s="143" t="s">
        <v>181</v>
      </c>
      <c r="F4742" s="143" t="s">
        <v>71</v>
      </c>
      <c r="G4742" s="143" t="s">
        <v>5875</v>
      </c>
    </row>
    <row r="4743" spans="1:7" x14ac:dyDescent="0.25">
      <c r="A4743" s="141">
        <v>4742</v>
      </c>
      <c r="B4743" s="143" t="s">
        <v>9506</v>
      </c>
      <c r="C4743" s="143" t="s">
        <v>9507</v>
      </c>
      <c r="D4743" s="143" t="s">
        <v>69</v>
      </c>
      <c r="E4743" s="143" t="s">
        <v>477</v>
      </c>
      <c r="F4743" s="143" t="s">
        <v>71</v>
      </c>
      <c r="G4743" s="143" t="s">
        <v>11062</v>
      </c>
    </row>
    <row r="4744" spans="1:7" x14ac:dyDescent="0.25">
      <c r="A4744" s="141">
        <v>4743</v>
      </c>
      <c r="B4744" s="143" t="s">
        <v>13170</v>
      </c>
      <c r="C4744" s="143" t="s">
        <v>13171</v>
      </c>
      <c r="D4744" s="143" t="s">
        <v>103</v>
      </c>
      <c r="E4744" s="143" t="s">
        <v>325</v>
      </c>
      <c r="F4744" s="143" t="s">
        <v>71</v>
      </c>
      <c r="G4744" s="143" t="s">
        <v>5875</v>
      </c>
    </row>
    <row r="4745" spans="1:7" x14ac:dyDescent="0.25">
      <c r="A4745" s="141">
        <v>4744</v>
      </c>
      <c r="B4745" s="143" t="s">
        <v>9508</v>
      </c>
      <c r="C4745" s="143" t="s">
        <v>9509</v>
      </c>
      <c r="D4745" s="143" t="s">
        <v>95</v>
      </c>
      <c r="E4745" s="143" t="s">
        <v>1656</v>
      </c>
      <c r="F4745" s="143" t="s">
        <v>71</v>
      </c>
      <c r="G4745" s="143" t="s">
        <v>11062</v>
      </c>
    </row>
    <row r="4746" spans="1:7" x14ac:dyDescent="0.25">
      <c r="A4746" s="141">
        <v>4745</v>
      </c>
      <c r="B4746" s="143" t="s">
        <v>4268</v>
      </c>
      <c r="C4746" s="143" t="s">
        <v>13172</v>
      </c>
      <c r="D4746" s="143" t="s">
        <v>69</v>
      </c>
      <c r="E4746" s="143" t="s">
        <v>4269</v>
      </c>
      <c r="F4746" s="143" t="s">
        <v>71</v>
      </c>
      <c r="G4746" s="143" t="s">
        <v>5875</v>
      </c>
    </row>
    <row r="4747" spans="1:7" x14ac:dyDescent="0.25">
      <c r="A4747" s="141">
        <v>4746</v>
      </c>
      <c r="B4747" s="143" t="s">
        <v>13173</v>
      </c>
      <c r="C4747" s="143" t="s">
        <v>13174</v>
      </c>
      <c r="D4747" s="143" t="s">
        <v>91</v>
      </c>
      <c r="E4747" s="143" t="s">
        <v>181</v>
      </c>
      <c r="F4747" s="143" t="s">
        <v>71</v>
      </c>
      <c r="G4747" s="143" t="s">
        <v>11062</v>
      </c>
    </row>
    <row r="4748" spans="1:7" x14ac:dyDescent="0.25">
      <c r="A4748" s="141">
        <v>4747</v>
      </c>
      <c r="B4748" s="143" t="s">
        <v>9510</v>
      </c>
      <c r="C4748" s="143" t="s">
        <v>9511</v>
      </c>
      <c r="D4748" s="143" t="s">
        <v>95</v>
      </c>
      <c r="E4748" s="143" t="s">
        <v>96</v>
      </c>
      <c r="F4748" s="143" t="s">
        <v>71</v>
      </c>
      <c r="G4748" s="143" t="s">
        <v>11062</v>
      </c>
    </row>
    <row r="4749" spans="1:7" x14ac:dyDescent="0.25">
      <c r="A4749" s="141">
        <v>4748</v>
      </c>
      <c r="B4749" s="143" t="s">
        <v>9512</v>
      </c>
      <c r="C4749" s="143" t="s">
        <v>9513</v>
      </c>
      <c r="D4749" s="143" t="s">
        <v>69</v>
      </c>
      <c r="E4749" s="143" t="s">
        <v>1303</v>
      </c>
      <c r="F4749" s="143" t="s">
        <v>71</v>
      </c>
      <c r="G4749" s="143" t="s">
        <v>11062</v>
      </c>
    </row>
    <row r="4750" spans="1:7" x14ac:dyDescent="0.25">
      <c r="A4750" s="141">
        <v>4749</v>
      </c>
      <c r="B4750" s="143" t="s">
        <v>4270</v>
      </c>
      <c r="C4750" s="143" t="s">
        <v>4271</v>
      </c>
      <c r="D4750" s="143" t="s">
        <v>91</v>
      </c>
      <c r="E4750" s="143" t="s">
        <v>181</v>
      </c>
      <c r="F4750" s="143" t="s">
        <v>71</v>
      </c>
      <c r="G4750" s="143" t="s">
        <v>5875</v>
      </c>
    </row>
    <row r="4751" spans="1:7" x14ac:dyDescent="0.25">
      <c r="A4751" s="141">
        <v>4750</v>
      </c>
      <c r="B4751" s="143" t="s">
        <v>11736</v>
      </c>
      <c r="C4751" s="143" t="s">
        <v>11737</v>
      </c>
      <c r="D4751" s="143" t="s">
        <v>119</v>
      </c>
      <c r="E4751" s="143" t="s">
        <v>371</v>
      </c>
      <c r="F4751" s="143" t="s">
        <v>841</v>
      </c>
      <c r="G4751" s="143" t="s">
        <v>11955</v>
      </c>
    </row>
    <row r="4752" spans="1:7" x14ac:dyDescent="0.25">
      <c r="A4752" s="141">
        <v>4751</v>
      </c>
      <c r="B4752" s="143" t="s">
        <v>9514</v>
      </c>
      <c r="C4752" s="143" t="s">
        <v>9515</v>
      </c>
      <c r="D4752" s="143" t="s">
        <v>69</v>
      </c>
      <c r="E4752" s="143" t="s">
        <v>675</v>
      </c>
      <c r="F4752" s="143" t="s">
        <v>71</v>
      </c>
      <c r="G4752" s="143" t="s">
        <v>11062</v>
      </c>
    </row>
    <row r="4753" spans="1:7" x14ac:dyDescent="0.25">
      <c r="A4753" s="141">
        <v>4752</v>
      </c>
      <c r="B4753" s="143" t="s">
        <v>9516</v>
      </c>
      <c r="C4753" s="143" t="s">
        <v>9517</v>
      </c>
      <c r="D4753" s="143" t="s">
        <v>69</v>
      </c>
      <c r="E4753" s="143" t="s">
        <v>2042</v>
      </c>
      <c r="F4753" s="143" t="s">
        <v>71</v>
      </c>
      <c r="G4753" s="143" t="s">
        <v>11062</v>
      </c>
    </row>
    <row r="4754" spans="1:7" x14ac:dyDescent="0.25">
      <c r="A4754" s="141">
        <v>4753</v>
      </c>
      <c r="B4754" s="143" t="s">
        <v>4272</v>
      </c>
      <c r="C4754" s="143" t="s">
        <v>4273</v>
      </c>
      <c r="D4754" s="143" t="s">
        <v>103</v>
      </c>
      <c r="E4754" s="143" t="s">
        <v>3308</v>
      </c>
      <c r="F4754" s="143" t="s">
        <v>71</v>
      </c>
      <c r="G4754" s="143" t="s">
        <v>5875</v>
      </c>
    </row>
    <row r="4755" spans="1:7" x14ac:dyDescent="0.25">
      <c r="A4755" s="141">
        <v>4754</v>
      </c>
      <c r="B4755" s="143" t="s">
        <v>4274</v>
      </c>
      <c r="C4755" s="143" t="s">
        <v>4275</v>
      </c>
      <c r="D4755" s="143" t="s">
        <v>91</v>
      </c>
      <c r="E4755" s="143" t="s">
        <v>181</v>
      </c>
      <c r="F4755" s="143" t="s">
        <v>71</v>
      </c>
      <c r="G4755" s="143" t="s">
        <v>5875</v>
      </c>
    </row>
    <row r="4756" spans="1:7" x14ac:dyDescent="0.25">
      <c r="A4756" s="141">
        <v>4755</v>
      </c>
      <c r="B4756" s="143" t="s">
        <v>9518</v>
      </c>
      <c r="C4756" s="143" t="s">
        <v>9519</v>
      </c>
      <c r="D4756" s="143" t="s">
        <v>91</v>
      </c>
      <c r="E4756" s="143" t="s">
        <v>786</v>
      </c>
      <c r="F4756" s="143" t="s">
        <v>71</v>
      </c>
      <c r="G4756" s="143" t="s">
        <v>11062</v>
      </c>
    </row>
    <row r="4757" spans="1:7" x14ac:dyDescent="0.25">
      <c r="A4757" s="141">
        <v>4756</v>
      </c>
      <c r="B4757" s="143" t="s">
        <v>4276</v>
      </c>
      <c r="C4757" s="143" t="s">
        <v>4277</v>
      </c>
      <c r="D4757" s="143" t="s">
        <v>78</v>
      </c>
      <c r="E4757" s="143" t="s">
        <v>1312</v>
      </c>
      <c r="F4757" s="143" t="s">
        <v>71</v>
      </c>
      <c r="G4757" s="143" t="s">
        <v>5875</v>
      </c>
    </row>
    <row r="4758" spans="1:7" x14ac:dyDescent="0.25">
      <c r="A4758" s="141">
        <v>4757</v>
      </c>
      <c r="B4758" s="143" t="s">
        <v>9520</v>
      </c>
      <c r="C4758" s="143" t="s">
        <v>9521</v>
      </c>
      <c r="D4758" s="143" t="s">
        <v>69</v>
      </c>
      <c r="E4758" s="143" t="s">
        <v>2042</v>
      </c>
      <c r="F4758" s="143" t="s">
        <v>71</v>
      </c>
      <c r="G4758" s="143" t="s">
        <v>11062</v>
      </c>
    </row>
    <row r="4759" spans="1:7" x14ac:dyDescent="0.25">
      <c r="A4759" s="141">
        <v>4758</v>
      </c>
      <c r="B4759" s="143" t="s">
        <v>9522</v>
      </c>
      <c r="C4759" s="143" t="s">
        <v>9523</v>
      </c>
      <c r="D4759" s="143" t="s">
        <v>119</v>
      </c>
      <c r="E4759" s="143" t="s">
        <v>278</v>
      </c>
      <c r="F4759" s="143" t="s">
        <v>71</v>
      </c>
      <c r="G4759" s="143" t="s">
        <v>11062</v>
      </c>
    </row>
    <row r="4760" spans="1:7" x14ac:dyDescent="0.25">
      <c r="A4760" s="141">
        <v>4759</v>
      </c>
      <c r="B4760" s="143" t="s">
        <v>4278</v>
      </c>
      <c r="C4760" s="143" t="s">
        <v>4279</v>
      </c>
      <c r="D4760" s="143" t="s">
        <v>91</v>
      </c>
      <c r="E4760" s="143" t="s">
        <v>139</v>
      </c>
      <c r="F4760" s="143" t="s">
        <v>71</v>
      </c>
      <c r="G4760" s="143" t="s">
        <v>5875</v>
      </c>
    </row>
    <row r="4761" spans="1:7" x14ac:dyDescent="0.25">
      <c r="A4761" s="141">
        <v>4760</v>
      </c>
      <c r="B4761" s="143" t="s">
        <v>9524</v>
      </c>
      <c r="C4761" s="143" t="s">
        <v>9525</v>
      </c>
      <c r="D4761" s="143" t="s">
        <v>95</v>
      </c>
      <c r="E4761" s="143" t="s">
        <v>387</v>
      </c>
      <c r="F4761" s="143" t="s">
        <v>71</v>
      </c>
      <c r="G4761" s="143" t="s">
        <v>11062</v>
      </c>
    </row>
    <row r="4762" spans="1:7" x14ac:dyDescent="0.25">
      <c r="A4762" s="141">
        <v>4761</v>
      </c>
      <c r="B4762" s="143" t="s">
        <v>4280</v>
      </c>
      <c r="C4762" s="143" t="s">
        <v>4281</v>
      </c>
      <c r="D4762" s="143" t="s">
        <v>91</v>
      </c>
      <c r="E4762" s="143" t="s">
        <v>110</v>
      </c>
      <c r="F4762" s="143" t="s">
        <v>71</v>
      </c>
      <c r="G4762" s="143" t="s">
        <v>5875</v>
      </c>
    </row>
    <row r="4763" spans="1:7" x14ac:dyDescent="0.25">
      <c r="A4763" s="141">
        <v>4762</v>
      </c>
      <c r="B4763" s="143" t="s">
        <v>9526</v>
      </c>
      <c r="C4763" s="143" t="s">
        <v>9527</v>
      </c>
      <c r="D4763" s="143" t="s">
        <v>91</v>
      </c>
      <c r="E4763" s="143" t="s">
        <v>135</v>
      </c>
      <c r="F4763" s="143" t="s">
        <v>71</v>
      </c>
      <c r="G4763" s="143" t="s">
        <v>11062</v>
      </c>
    </row>
    <row r="4764" spans="1:7" x14ac:dyDescent="0.25">
      <c r="A4764" s="141">
        <v>4763</v>
      </c>
      <c r="B4764" s="143" t="s">
        <v>4282</v>
      </c>
      <c r="C4764" s="143" t="s">
        <v>4283</v>
      </c>
      <c r="D4764" s="143" t="s">
        <v>91</v>
      </c>
      <c r="E4764" s="143" t="s">
        <v>139</v>
      </c>
      <c r="F4764" s="143" t="s">
        <v>71</v>
      </c>
      <c r="G4764" s="143" t="s">
        <v>5875</v>
      </c>
    </row>
    <row r="4765" spans="1:7" x14ac:dyDescent="0.25">
      <c r="A4765" s="141">
        <v>4764</v>
      </c>
      <c r="B4765" s="143" t="s">
        <v>4284</v>
      </c>
      <c r="C4765" s="143" t="s">
        <v>4285</v>
      </c>
      <c r="D4765" s="143" t="s">
        <v>91</v>
      </c>
      <c r="E4765" s="143" t="s">
        <v>139</v>
      </c>
      <c r="F4765" s="143" t="s">
        <v>71</v>
      </c>
      <c r="G4765" s="143" t="s">
        <v>5875</v>
      </c>
    </row>
    <row r="4766" spans="1:7" x14ac:dyDescent="0.25">
      <c r="A4766" s="141">
        <v>4765</v>
      </c>
      <c r="B4766" s="143" t="s">
        <v>9528</v>
      </c>
      <c r="C4766" s="143" t="s">
        <v>9529</v>
      </c>
      <c r="D4766" s="143" t="s">
        <v>91</v>
      </c>
      <c r="E4766" s="143" t="s">
        <v>181</v>
      </c>
      <c r="F4766" s="143" t="s">
        <v>71</v>
      </c>
      <c r="G4766" s="143" t="s">
        <v>11062</v>
      </c>
    </row>
    <row r="4767" spans="1:7" x14ac:dyDescent="0.25">
      <c r="A4767" s="141">
        <v>4766</v>
      </c>
      <c r="B4767" s="143" t="s">
        <v>4286</v>
      </c>
      <c r="C4767" s="143" t="s">
        <v>4287</v>
      </c>
      <c r="D4767" s="143" t="s">
        <v>91</v>
      </c>
      <c r="E4767" s="143" t="s">
        <v>139</v>
      </c>
      <c r="F4767" s="143" t="s">
        <v>71</v>
      </c>
      <c r="G4767" s="143" t="s">
        <v>5875</v>
      </c>
    </row>
    <row r="4768" spans="1:7" x14ac:dyDescent="0.25">
      <c r="A4768" s="141">
        <v>4767</v>
      </c>
      <c r="B4768" s="143" t="s">
        <v>4288</v>
      </c>
      <c r="C4768" s="143" t="s">
        <v>4289</v>
      </c>
      <c r="D4768" s="143" t="s">
        <v>91</v>
      </c>
      <c r="E4768" s="143" t="s">
        <v>181</v>
      </c>
      <c r="F4768" s="143" t="s">
        <v>71</v>
      </c>
      <c r="G4768" s="143" t="s">
        <v>5875</v>
      </c>
    </row>
    <row r="4769" spans="1:7" x14ac:dyDescent="0.25">
      <c r="A4769" s="141">
        <v>4768</v>
      </c>
      <c r="B4769" s="143" t="s">
        <v>13175</v>
      </c>
      <c r="C4769" s="143" t="s">
        <v>13176</v>
      </c>
      <c r="D4769" s="143" t="s">
        <v>91</v>
      </c>
      <c r="E4769" s="143" t="s">
        <v>132</v>
      </c>
      <c r="F4769" s="143" t="s">
        <v>71</v>
      </c>
      <c r="G4769" s="143" t="s">
        <v>5875</v>
      </c>
    </row>
    <row r="4770" spans="1:7" x14ac:dyDescent="0.25">
      <c r="A4770" s="141">
        <v>4769</v>
      </c>
      <c r="B4770" s="143" t="s">
        <v>9530</v>
      </c>
      <c r="C4770" s="143" t="s">
        <v>9531</v>
      </c>
      <c r="D4770" s="143" t="s">
        <v>69</v>
      </c>
      <c r="E4770" s="143" t="s">
        <v>5349</v>
      </c>
      <c r="F4770" s="143" t="s">
        <v>71</v>
      </c>
      <c r="G4770" s="143" t="s">
        <v>11062</v>
      </c>
    </row>
    <row r="4771" spans="1:7" x14ac:dyDescent="0.25">
      <c r="A4771" s="141">
        <v>4770</v>
      </c>
      <c r="B4771" s="143" t="s">
        <v>9532</v>
      </c>
      <c r="C4771" s="143" t="s">
        <v>9533</v>
      </c>
      <c r="D4771" s="143" t="s">
        <v>119</v>
      </c>
      <c r="E4771" s="143" t="s">
        <v>1245</v>
      </c>
      <c r="F4771" s="143" t="s">
        <v>71</v>
      </c>
      <c r="G4771" s="143" t="s">
        <v>11062</v>
      </c>
    </row>
    <row r="4772" spans="1:7" x14ac:dyDescent="0.25">
      <c r="A4772" s="141">
        <v>4771</v>
      </c>
      <c r="B4772" s="143" t="s">
        <v>4290</v>
      </c>
      <c r="C4772" s="143" t="s">
        <v>4291</v>
      </c>
      <c r="D4772" s="143" t="s">
        <v>91</v>
      </c>
      <c r="E4772" s="143" t="s">
        <v>139</v>
      </c>
      <c r="F4772" s="143" t="s">
        <v>71</v>
      </c>
      <c r="G4772" s="143" t="s">
        <v>5875</v>
      </c>
    </row>
    <row r="4773" spans="1:7" x14ac:dyDescent="0.25">
      <c r="A4773" s="141">
        <v>4772</v>
      </c>
      <c r="B4773" s="143" t="s">
        <v>9534</v>
      </c>
      <c r="C4773" s="143" t="s">
        <v>9535</v>
      </c>
      <c r="D4773" s="143" t="s">
        <v>91</v>
      </c>
      <c r="E4773" s="143" t="s">
        <v>955</v>
      </c>
      <c r="F4773" s="143" t="s">
        <v>71</v>
      </c>
      <c r="G4773" s="143" t="s">
        <v>11062</v>
      </c>
    </row>
    <row r="4774" spans="1:7" x14ac:dyDescent="0.25">
      <c r="A4774" s="141">
        <v>4773</v>
      </c>
      <c r="B4774" s="143" t="s">
        <v>9536</v>
      </c>
      <c r="C4774" s="143" t="s">
        <v>9537</v>
      </c>
      <c r="D4774" s="143" t="s">
        <v>91</v>
      </c>
      <c r="E4774" s="143" t="s">
        <v>979</v>
      </c>
      <c r="F4774" s="143" t="s">
        <v>71</v>
      </c>
      <c r="G4774" s="143" t="s">
        <v>11062</v>
      </c>
    </row>
    <row r="4775" spans="1:7" x14ac:dyDescent="0.25">
      <c r="A4775" s="141">
        <v>4774</v>
      </c>
      <c r="B4775" s="143" t="s">
        <v>4292</v>
      </c>
      <c r="C4775" s="143" t="s">
        <v>4293</v>
      </c>
      <c r="D4775" s="143" t="s">
        <v>91</v>
      </c>
      <c r="E4775" s="143" t="s">
        <v>546</v>
      </c>
      <c r="F4775" s="143" t="s">
        <v>71</v>
      </c>
      <c r="G4775" s="143" t="s">
        <v>5875</v>
      </c>
    </row>
    <row r="4776" spans="1:7" x14ac:dyDescent="0.25">
      <c r="A4776" s="141">
        <v>4775</v>
      </c>
      <c r="B4776" s="143" t="s">
        <v>9538</v>
      </c>
      <c r="C4776" s="143" t="s">
        <v>9539</v>
      </c>
      <c r="D4776" s="143" t="s">
        <v>78</v>
      </c>
      <c r="E4776" s="143" t="s">
        <v>79</v>
      </c>
      <c r="F4776" s="143" t="s">
        <v>71</v>
      </c>
      <c r="G4776" s="143" t="s">
        <v>11062</v>
      </c>
    </row>
    <row r="4777" spans="1:7" x14ac:dyDescent="0.25">
      <c r="A4777" s="141">
        <v>4776</v>
      </c>
      <c r="B4777" s="143" t="s">
        <v>4294</v>
      </c>
      <c r="C4777" s="143" t="s">
        <v>4295</v>
      </c>
      <c r="D4777" s="143" t="s">
        <v>91</v>
      </c>
      <c r="E4777" s="143" t="s">
        <v>139</v>
      </c>
      <c r="F4777" s="143" t="s">
        <v>71</v>
      </c>
      <c r="G4777" s="143" t="s">
        <v>5875</v>
      </c>
    </row>
    <row r="4778" spans="1:7" x14ac:dyDescent="0.25">
      <c r="A4778" s="141">
        <v>4777</v>
      </c>
      <c r="B4778" s="143" t="s">
        <v>9540</v>
      </c>
      <c r="C4778" s="143" t="s">
        <v>9541</v>
      </c>
      <c r="D4778" s="143" t="s">
        <v>91</v>
      </c>
      <c r="E4778" s="143" t="s">
        <v>903</v>
      </c>
      <c r="F4778" s="143" t="s">
        <v>71</v>
      </c>
      <c r="G4778" s="143" t="s">
        <v>11062</v>
      </c>
    </row>
    <row r="4779" spans="1:7" x14ac:dyDescent="0.25">
      <c r="A4779" s="141">
        <v>4778</v>
      </c>
      <c r="B4779" s="143" t="s">
        <v>13177</v>
      </c>
      <c r="C4779" s="143" t="s">
        <v>13178</v>
      </c>
      <c r="D4779" s="143" t="s">
        <v>74</v>
      </c>
      <c r="E4779" s="143" t="s">
        <v>331</v>
      </c>
      <c r="F4779" s="143" t="s">
        <v>71</v>
      </c>
      <c r="G4779" s="143" t="s">
        <v>5875</v>
      </c>
    </row>
    <row r="4780" spans="1:7" x14ac:dyDescent="0.25">
      <c r="A4780" s="141">
        <v>4779</v>
      </c>
      <c r="B4780" s="143" t="s">
        <v>4296</v>
      </c>
      <c r="C4780" s="143" t="s">
        <v>4297</v>
      </c>
      <c r="D4780" s="143" t="s">
        <v>91</v>
      </c>
      <c r="E4780" s="143" t="s">
        <v>139</v>
      </c>
      <c r="F4780" s="143" t="s">
        <v>71</v>
      </c>
      <c r="G4780" s="143" t="s">
        <v>5875</v>
      </c>
    </row>
    <row r="4781" spans="1:7" x14ac:dyDescent="0.25">
      <c r="A4781" s="141">
        <v>4780</v>
      </c>
      <c r="B4781" s="143" t="s">
        <v>57</v>
      </c>
      <c r="C4781" s="143" t="s">
        <v>4298</v>
      </c>
      <c r="D4781" s="143" t="s">
        <v>78</v>
      </c>
      <c r="E4781" s="143" t="s">
        <v>909</v>
      </c>
      <c r="F4781" s="143" t="s">
        <v>71</v>
      </c>
      <c r="G4781" s="143" t="s">
        <v>5875</v>
      </c>
    </row>
    <row r="4782" spans="1:7" x14ac:dyDescent="0.25">
      <c r="A4782" s="141">
        <v>4781</v>
      </c>
      <c r="B4782" s="143" t="s">
        <v>4299</v>
      </c>
      <c r="C4782" s="143" t="s">
        <v>13179</v>
      </c>
      <c r="D4782" s="143" t="s">
        <v>188</v>
      </c>
      <c r="E4782" s="143" t="s">
        <v>189</v>
      </c>
      <c r="F4782" s="143" t="s">
        <v>71</v>
      </c>
      <c r="G4782" s="143" t="s">
        <v>5875</v>
      </c>
    </row>
    <row r="4783" spans="1:7" x14ac:dyDescent="0.25">
      <c r="A4783" s="141">
        <v>4782</v>
      </c>
      <c r="B4783" s="143" t="s">
        <v>9542</v>
      </c>
      <c r="C4783" s="143" t="s">
        <v>13180</v>
      </c>
      <c r="D4783" s="143" t="s">
        <v>91</v>
      </c>
      <c r="E4783" s="143" t="s">
        <v>308</v>
      </c>
      <c r="F4783" s="143" t="s">
        <v>71</v>
      </c>
      <c r="G4783" s="143" t="s">
        <v>11062</v>
      </c>
    </row>
    <row r="4784" spans="1:7" x14ac:dyDescent="0.25">
      <c r="A4784" s="141">
        <v>4783</v>
      </c>
      <c r="B4784" s="143" t="s">
        <v>9543</v>
      </c>
      <c r="C4784" s="143" t="s">
        <v>9544</v>
      </c>
      <c r="D4784" s="143" t="s">
        <v>188</v>
      </c>
      <c r="E4784" s="143" t="s">
        <v>507</v>
      </c>
      <c r="F4784" s="143" t="s">
        <v>71</v>
      </c>
      <c r="G4784" s="143" t="s">
        <v>11062</v>
      </c>
    </row>
    <row r="4785" spans="1:7" x14ac:dyDescent="0.25">
      <c r="A4785" s="141">
        <v>4784</v>
      </c>
      <c r="B4785" s="143" t="s">
        <v>9545</v>
      </c>
      <c r="C4785" s="143" t="s">
        <v>9546</v>
      </c>
      <c r="D4785" s="143" t="s">
        <v>91</v>
      </c>
      <c r="E4785" s="143" t="s">
        <v>181</v>
      </c>
      <c r="F4785" s="143" t="s">
        <v>71</v>
      </c>
      <c r="G4785" s="143" t="s">
        <v>11062</v>
      </c>
    </row>
    <row r="4786" spans="1:7" x14ac:dyDescent="0.25">
      <c r="A4786" s="141">
        <v>4785</v>
      </c>
      <c r="B4786" s="143" t="s">
        <v>4300</v>
      </c>
      <c r="C4786" s="143" t="s">
        <v>4301</v>
      </c>
      <c r="D4786" s="143" t="s">
        <v>95</v>
      </c>
      <c r="E4786" s="143" t="s">
        <v>540</v>
      </c>
      <c r="F4786" s="143" t="s">
        <v>71</v>
      </c>
      <c r="G4786" s="143" t="s">
        <v>5875</v>
      </c>
    </row>
    <row r="4787" spans="1:7" x14ac:dyDescent="0.25">
      <c r="A4787" s="141">
        <v>4786</v>
      </c>
      <c r="B4787" s="143" t="s">
        <v>9547</v>
      </c>
      <c r="C4787" s="143" t="s">
        <v>9548</v>
      </c>
      <c r="D4787" s="143" t="s">
        <v>78</v>
      </c>
      <c r="E4787" s="143" t="s">
        <v>5168</v>
      </c>
      <c r="F4787" s="143" t="s">
        <v>71</v>
      </c>
      <c r="G4787" s="143" t="s">
        <v>11062</v>
      </c>
    </row>
    <row r="4788" spans="1:7" x14ac:dyDescent="0.25">
      <c r="A4788" s="141">
        <v>4787</v>
      </c>
      <c r="B4788" s="143" t="s">
        <v>9549</v>
      </c>
      <c r="C4788" s="143" t="s">
        <v>9550</v>
      </c>
      <c r="D4788" s="143" t="s">
        <v>74</v>
      </c>
      <c r="E4788" s="143" t="s">
        <v>390</v>
      </c>
      <c r="F4788" s="143" t="s">
        <v>71</v>
      </c>
      <c r="G4788" s="143" t="s">
        <v>11062</v>
      </c>
    </row>
    <row r="4789" spans="1:7" x14ac:dyDescent="0.25">
      <c r="A4789" s="141">
        <v>4788</v>
      </c>
      <c r="B4789" s="143" t="s">
        <v>11738</v>
      </c>
      <c r="C4789" s="143" t="s">
        <v>11739</v>
      </c>
      <c r="D4789" s="143" t="s">
        <v>69</v>
      </c>
      <c r="E4789" s="143" t="s">
        <v>2603</v>
      </c>
      <c r="F4789" s="143" t="s">
        <v>71</v>
      </c>
      <c r="G4789" s="143" t="s">
        <v>11955</v>
      </c>
    </row>
    <row r="4790" spans="1:7" x14ac:dyDescent="0.25">
      <c r="A4790" s="141">
        <v>4789</v>
      </c>
      <c r="B4790" s="143" t="s">
        <v>9551</v>
      </c>
      <c r="C4790" s="143" t="s">
        <v>9552</v>
      </c>
      <c r="D4790" s="143" t="s">
        <v>91</v>
      </c>
      <c r="E4790" s="143" t="s">
        <v>3051</v>
      </c>
      <c r="F4790" s="143" t="s">
        <v>71</v>
      </c>
      <c r="G4790" s="143" t="s">
        <v>11062</v>
      </c>
    </row>
    <row r="4791" spans="1:7" x14ac:dyDescent="0.25">
      <c r="A4791" s="141">
        <v>4790</v>
      </c>
      <c r="B4791" s="143" t="s">
        <v>9553</v>
      </c>
      <c r="C4791" s="143" t="s">
        <v>9554</v>
      </c>
      <c r="D4791" s="143" t="s">
        <v>78</v>
      </c>
      <c r="E4791" s="143" t="s">
        <v>599</v>
      </c>
      <c r="F4791" s="143" t="s">
        <v>841</v>
      </c>
      <c r="G4791" s="143" t="s">
        <v>11062</v>
      </c>
    </row>
    <row r="4792" spans="1:7" x14ac:dyDescent="0.25">
      <c r="A4792" s="141">
        <v>4791</v>
      </c>
      <c r="B4792" s="143" t="s">
        <v>4302</v>
      </c>
      <c r="C4792" s="143" t="s">
        <v>4303</v>
      </c>
      <c r="D4792" s="143" t="s">
        <v>188</v>
      </c>
      <c r="E4792" s="143" t="s">
        <v>202</v>
      </c>
      <c r="F4792" s="143" t="s">
        <v>71</v>
      </c>
      <c r="G4792" s="143" t="s">
        <v>5875</v>
      </c>
    </row>
    <row r="4793" spans="1:7" x14ac:dyDescent="0.25">
      <c r="A4793" s="141">
        <v>4792</v>
      </c>
      <c r="B4793" s="143" t="s">
        <v>4304</v>
      </c>
      <c r="C4793" s="143" t="s">
        <v>4305</v>
      </c>
      <c r="D4793" s="143" t="s">
        <v>91</v>
      </c>
      <c r="E4793" s="143" t="s">
        <v>191</v>
      </c>
      <c r="F4793" s="143" t="s">
        <v>71</v>
      </c>
      <c r="G4793" s="143" t="s">
        <v>5875</v>
      </c>
    </row>
    <row r="4794" spans="1:7" x14ac:dyDescent="0.25">
      <c r="A4794" s="141">
        <v>4793</v>
      </c>
      <c r="B4794" s="143" t="s">
        <v>9555</v>
      </c>
      <c r="C4794" s="143" t="s">
        <v>9556</v>
      </c>
      <c r="D4794" s="143" t="s">
        <v>91</v>
      </c>
      <c r="E4794" s="143" t="s">
        <v>181</v>
      </c>
      <c r="F4794" s="143" t="s">
        <v>71</v>
      </c>
      <c r="G4794" s="143" t="s">
        <v>11062</v>
      </c>
    </row>
    <row r="4795" spans="1:7" x14ac:dyDescent="0.25">
      <c r="A4795" s="141">
        <v>4794</v>
      </c>
      <c r="B4795" s="143" t="s">
        <v>4306</v>
      </c>
      <c r="C4795" s="143" t="s">
        <v>4307</v>
      </c>
      <c r="D4795" s="143" t="s">
        <v>188</v>
      </c>
      <c r="E4795" s="143" t="s">
        <v>234</v>
      </c>
      <c r="F4795" s="143" t="s">
        <v>71</v>
      </c>
      <c r="G4795" s="143" t="s">
        <v>5875</v>
      </c>
    </row>
    <row r="4796" spans="1:7" x14ac:dyDescent="0.25">
      <c r="A4796" s="141">
        <v>4795</v>
      </c>
      <c r="B4796" s="143" t="s">
        <v>9557</v>
      </c>
      <c r="C4796" s="143" t="s">
        <v>9558</v>
      </c>
      <c r="D4796" s="143" t="s">
        <v>119</v>
      </c>
      <c r="E4796" s="143" t="s">
        <v>148</v>
      </c>
      <c r="F4796" s="143" t="s">
        <v>71</v>
      </c>
      <c r="G4796" s="143" t="s">
        <v>11062</v>
      </c>
    </row>
    <row r="4797" spans="1:7" x14ac:dyDescent="0.25">
      <c r="A4797" s="141">
        <v>4796</v>
      </c>
      <c r="B4797" s="143" t="s">
        <v>4308</v>
      </c>
      <c r="C4797" s="143" t="s">
        <v>4309</v>
      </c>
      <c r="D4797" s="143" t="s">
        <v>74</v>
      </c>
      <c r="E4797" s="143" t="s">
        <v>304</v>
      </c>
      <c r="F4797" s="143" t="s">
        <v>71</v>
      </c>
      <c r="G4797" s="143" t="s">
        <v>5875</v>
      </c>
    </row>
    <row r="4798" spans="1:7" x14ac:dyDescent="0.25">
      <c r="A4798" s="141">
        <v>4797</v>
      </c>
      <c r="B4798" s="143" t="s">
        <v>9559</v>
      </c>
      <c r="C4798" s="143" t="s">
        <v>9560</v>
      </c>
      <c r="D4798" s="143" t="s">
        <v>119</v>
      </c>
      <c r="E4798" s="143" t="s">
        <v>371</v>
      </c>
      <c r="F4798" s="143" t="s">
        <v>88</v>
      </c>
      <c r="G4798" s="143" t="s">
        <v>11062</v>
      </c>
    </row>
    <row r="4799" spans="1:7" x14ac:dyDescent="0.25">
      <c r="A4799" s="141">
        <v>4798</v>
      </c>
      <c r="B4799" s="143" t="s">
        <v>4310</v>
      </c>
      <c r="C4799" s="143" t="s">
        <v>4311</v>
      </c>
      <c r="D4799" s="143" t="s">
        <v>188</v>
      </c>
      <c r="E4799" s="143" t="s">
        <v>202</v>
      </c>
      <c r="F4799" s="143" t="s">
        <v>71</v>
      </c>
      <c r="G4799" s="143" t="s">
        <v>5875</v>
      </c>
    </row>
    <row r="4800" spans="1:7" x14ac:dyDescent="0.25">
      <c r="A4800" s="141">
        <v>4799</v>
      </c>
      <c r="B4800" s="143" t="s">
        <v>9561</v>
      </c>
      <c r="C4800" s="143" t="s">
        <v>9562</v>
      </c>
      <c r="D4800" s="143" t="s">
        <v>103</v>
      </c>
      <c r="E4800" s="143" t="s">
        <v>1779</v>
      </c>
      <c r="F4800" s="143" t="s">
        <v>71</v>
      </c>
      <c r="G4800" s="143" t="s">
        <v>11062</v>
      </c>
    </row>
    <row r="4801" spans="1:7" x14ac:dyDescent="0.25">
      <c r="A4801" s="141">
        <v>4800</v>
      </c>
      <c r="B4801" s="143" t="s">
        <v>9563</v>
      </c>
      <c r="C4801" s="143" t="s">
        <v>9564</v>
      </c>
      <c r="D4801" s="143" t="s">
        <v>95</v>
      </c>
      <c r="E4801" s="143" t="s">
        <v>1430</v>
      </c>
      <c r="F4801" s="143" t="s">
        <v>71</v>
      </c>
      <c r="G4801" s="143" t="s">
        <v>11062</v>
      </c>
    </row>
    <row r="4802" spans="1:7" x14ac:dyDescent="0.25">
      <c r="A4802" s="141">
        <v>4801</v>
      </c>
      <c r="B4802" s="143" t="s">
        <v>4312</v>
      </c>
      <c r="C4802" s="143" t="s">
        <v>4313</v>
      </c>
      <c r="D4802" s="143" t="s">
        <v>188</v>
      </c>
      <c r="E4802" s="143" t="s">
        <v>202</v>
      </c>
      <c r="F4802" s="143" t="s">
        <v>71</v>
      </c>
      <c r="G4802" s="143" t="s">
        <v>5875</v>
      </c>
    </row>
    <row r="4803" spans="1:7" x14ac:dyDescent="0.25">
      <c r="A4803" s="141">
        <v>4802</v>
      </c>
      <c r="B4803" s="143" t="s">
        <v>4314</v>
      </c>
      <c r="C4803" s="143" t="s">
        <v>4315</v>
      </c>
      <c r="D4803" s="143" t="s">
        <v>74</v>
      </c>
      <c r="E4803" s="143" t="s">
        <v>247</v>
      </c>
      <c r="F4803" s="143" t="s">
        <v>88</v>
      </c>
      <c r="G4803" s="143" t="s">
        <v>5875</v>
      </c>
    </row>
    <row r="4804" spans="1:7" x14ac:dyDescent="0.25">
      <c r="A4804" s="141">
        <v>4803</v>
      </c>
      <c r="B4804" s="143" t="s">
        <v>9565</v>
      </c>
      <c r="C4804" s="143" t="s">
        <v>9566</v>
      </c>
      <c r="D4804" s="143" t="s">
        <v>69</v>
      </c>
      <c r="E4804" s="143" t="s">
        <v>2042</v>
      </c>
      <c r="F4804" s="143" t="s">
        <v>71</v>
      </c>
      <c r="G4804" s="143" t="s">
        <v>11062</v>
      </c>
    </row>
    <row r="4805" spans="1:7" x14ac:dyDescent="0.25">
      <c r="A4805" s="141">
        <v>4804</v>
      </c>
      <c r="B4805" s="143" t="s">
        <v>9567</v>
      </c>
      <c r="C4805" s="143" t="s">
        <v>9568</v>
      </c>
      <c r="D4805" s="143" t="s">
        <v>95</v>
      </c>
      <c r="E4805" s="143" t="s">
        <v>96</v>
      </c>
      <c r="F4805" s="143" t="s">
        <v>71</v>
      </c>
      <c r="G4805" s="143" t="s">
        <v>11062</v>
      </c>
    </row>
    <row r="4806" spans="1:7" x14ac:dyDescent="0.25">
      <c r="A4806" s="141">
        <v>4805</v>
      </c>
      <c r="B4806" s="143" t="s">
        <v>9569</v>
      </c>
      <c r="C4806" s="143" t="s">
        <v>9570</v>
      </c>
      <c r="D4806" s="143" t="s">
        <v>78</v>
      </c>
      <c r="E4806" s="143" t="s">
        <v>113</v>
      </c>
      <c r="F4806" s="143" t="s">
        <v>71</v>
      </c>
      <c r="G4806" s="143" t="s">
        <v>11062</v>
      </c>
    </row>
    <row r="4807" spans="1:7" x14ac:dyDescent="0.25">
      <c r="A4807" s="141">
        <v>4806</v>
      </c>
      <c r="B4807" s="143" t="s">
        <v>9571</v>
      </c>
      <c r="C4807" s="143" t="s">
        <v>9572</v>
      </c>
      <c r="D4807" s="143" t="s">
        <v>119</v>
      </c>
      <c r="E4807" s="143" t="s">
        <v>239</v>
      </c>
      <c r="F4807" s="143" t="s">
        <v>71</v>
      </c>
      <c r="G4807" s="143" t="s">
        <v>11062</v>
      </c>
    </row>
    <row r="4808" spans="1:7" x14ac:dyDescent="0.25">
      <c r="A4808" s="141">
        <v>4807</v>
      </c>
      <c r="B4808" s="143" t="s">
        <v>4316</v>
      </c>
      <c r="C4808" s="143" t="s">
        <v>4317</v>
      </c>
      <c r="D4808" s="143" t="s">
        <v>91</v>
      </c>
      <c r="E4808" s="143" t="s">
        <v>181</v>
      </c>
      <c r="F4808" s="143" t="s">
        <v>71</v>
      </c>
      <c r="G4808" s="143" t="s">
        <v>5875</v>
      </c>
    </row>
    <row r="4809" spans="1:7" x14ac:dyDescent="0.25">
      <c r="A4809" s="141">
        <v>4808</v>
      </c>
      <c r="B4809" s="143" t="s">
        <v>9573</v>
      </c>
      <c r="C4809" s="143" t="s">
        <v>9574</v>
      </c>
      <c r="D4809" s="143" t="s">
        <v>91</v>
      </c>
      <c r="E4809" s="143" t="s">
        <v>786</v>
      </c>
      <c r="F4809" s="143" t="s">
        <v>71</v>
      </c>
      <c r="G4809" s="143" t="s">
        <v>11062</v>
      </c>
    </row>
    <row r="4810" spans="1:7" x14ac:dyDescent="0.25">
      <c r="A4810" s="141">
        <v>4809</v>
      </c>
      <c r="B4810" s="143" t="s">
        <v>13181</v>
      </c>
      <c r="C4810" s="143" t="s">
        <v>13182</v>
      </c>
      <c r="D4810" s="143" t="s">
        <v>103</v>
      </c>
      <c r="E4810" s="143" t="s">
        <v>2621</v>
      </c>
      <c r="F4810" s="143" t="s">
        <v>71</v>
      </c>
      <c r="G4810" s="143" t="s">
        <v>5875</v>
      </c>
    </row>
    <row r="4811" spans="1:7" x14ac:dyDescent="0.25">
      <c r="A4811" s="141">
        <v>4810</v>
      </c>
      <c r="B4811" s="143" t="s">
        <v>9575</v>
      </c>
      <c r="C4811" s="143" t="s">
        <v>9576</v>
      </c>
      <c r="D4811" s="143" t="s">
        <v>119</v>
      </c>
      <c r="E4811" s="143" t="s">
        <v>869</v>
      </c>
      <c r="F4811" s="143" t="s">
        <v>71</v>
      </c>
      <c r="G4811" s="143" t="s">
        <v>11062</v>
      </c>
    </row>
    <row r="4812" spans="1:7" x14ac:dyDescent="0.25">
      <c r="A4812" s="141">
        <v>4811</v>
      </c>
      <c r="B4812" s="143" t="s">
        <v>4318</v>
      </c>
      <c r="C4812" s="143" t="s">
        <v>13183</v>
      </c>
      <c r="D4812" s="143" t="s">
        <v>78</v>
      </c>
      <c r="E4812" s="143" t="s">
        <v>1220</v>
      </c>
      <c r="F4812" s="143" t="s">
        <v>71</v>
      </c>
      <c r="G4812" s="143" t="s">
        <v>5875</v>
      </c>
    </row>
    <row r="4813" spans="1:7" x14ac:dyDescent="0.25">
      <c r="A4813" s="141">
        <v>4812</v>
      </c>
      <c r="B4813" s="143" t="s">
        <v>9577</v>
      </c>
      <c r="C4813" s="143" t="s">
        <v>9578</v>
      </c>
      <c r="D4813" s="143" t="s">
        <v>119</v>
      </c>
      <c r="E4813" s="143" t="s">
        <v>278</v>
      </c>
      <c r="F4813" s="143" t="s">
        <v>71</v>
      </c>
      <c r="G4813" s="143" t="s">
        <v>11062</v>
      </c>
    </row>
    <row r="4814" spans="1:7" x14ac:dyDescent="0.25">
      <c r="A4814" s="141">
        <v>4813</v>
      </c>
      <c r="B4814" s="143" t="s">
        <v>4319</v>
      </c>
      <c r="C4814" s="143" t="s">
        <v>4320</v>
      </c>
      <c r="D4814" s="143" t="s">
        <v>960</v>
      </c>
      <c r="E4814" s="143" t="s">
        <v>960</v>
      </c>
      <c r="F4814" s="143" t="s">
        <v>71</v>
      </c>
      <c r="G4814" s="143" t="s">
        <v>5875</v>
      </c>
    </row>
    <row r="4815" spans="1:7" x14ac:dyDescent="0.25">
      <c r="A4815" s="141">
        <v>4814</v>
      </c>
      <c r="B4815" s="143" t="s">
        <v>11740</v>
      </c>
      <c r="C4815" s="143" t="s">
        <v>11741</v>
      </c>
      <c r="D4815" s="143" t="s">
        <v>91</v>
      </c>
      <c r="E4815" s="143" t="s">
        <v>181</v>
      </c>
      <c r="F4815" s="143" t="s">
        <v>71</v>
      </c>
      <c r="G4815" s="143" t="s">
        <v>11955</v>
      </c>
    </row>
    <row r="4816" spans="1:7" x14ac:dyDescent="0.25">
      <c r="A4816" s="141">
        <v>4815</v>
      </c>
      <c r="B4816" s="143" t="s">
        <v>13184</v>
      </c>
      <c r="C4816" s="143" t="s">
        <v>9579</v>
      </c>
      <c r="D4816" s="143" t="s">
        <v>119</v>
      </c>
      <c r="E4816" s="143" t="s">
        <v>371</v>
      </c>
      <c r="F4816" s="143" t="s">
        <v>71</v>
      </c>
      <c r="G4816" s="143" t="s">
        <v>11062</v>
      </c>
    </row>
    <row r="4817" spans="1:7" x14ac:dyDescent="0.25">
      <c r="A4817" s="141">
        <v>4816</v>
      </c>
      <c r="B4817" s="143" t="s">
        <v>4321</v>
      </c>
      <c r="C4817" s="143" t="s">
        <v>4322</v>
      </c>
      <c r="D4817" s="143" t="s">
        <v>188</v>
      </c>
      <c r="E4817" s="143" t="s">
        <v>202</v>
      </c>
      <c r="F4817" s="143" t="s">
        <v>71</v>
      </c>
      <c r="G4817" s="143" t="s">
        <v>5875</v>
      </c>
    </row>
    <row r="4818" spans="1:7" x14ac:dyDescent="0.25">
      <c r="A4818" s="141">
        <v>4817</v>
      </c>
      <c r="B4818" s="143" t="s">
        <v>13185</v>
      </c>
      <c r="C4818" s="143" t="s">
        <v>13186</v>
      </c>
      <c r="D4818" s="143" t="s">
        <v>91</v>
      </c>
      <c r="E4818" s="143" t="s">
        <v>181</v>
      </c>
      <c r="F4818" s="143" t="s">
        <v>71</v>
      </c>
      <c r="G4818" s="143" t="s">
        <v>5875</v>
      </c>
    </row>
    <row r="4819" spans="1:7" x14ac:dyDescent="0.25">
      <c r="A4819" s="141">
        <v>4818</v>
      </c>
      <c r="B4819" s="143" t="s">
        <v>4323</v>
      </c>
      <c r="C4819" s="143" t="s">
        <v>4324</v>
      </c>
      <c r="D4819" s="143" t="s">
        <v>74</v>
      </c>
      <c r="E4819" s="143" t="s">
        <v>551</v>
      </c>
      <c r="F4819" s="143" t="s">
        <v>71</v>
      </c>
      <c r="G4819" s="143" t="s">
        <v>5875</v>
      </c>
    </row>
    <row r="4820" spans="1:7" x14ac:dyDescent="0.25">
      <c r="A4820" s="141">
        <v>4819</v>
      </c>
      <c r="B4820" s="143" t="s">
        <v>4325</v>
      </c>
      <c r="C4820" s="143" t="s">
        <v>4326</v>
      </c>
      <c r="D4820" s="143" t="s">
        <v>91</v>
      </c>
      <c r="E4820" s="143" t="s">
        <v>139</v>
      </c>
      <c r="F4820" s="143" t="s">
        <v>71</v>
      </c>
      <c r="G4820" s="143" t="s">
        <v>5875</v>
      </c>
    </row>
    <row r="4821" spans="1:7" x14ac:dyDescent="0.25">
      <c r="A4821" s="141">
        <v>4820</v>
      </c>
      <c r="B4821" s="143" t="s">
        <v>4327</v>
      </c>
      <c r="C4821" s="143" t="s">
        <v>4328</v>
      </c>
      <c r="D4821" s="143" t="s">
        <v>91</v>
      </c>
      <c r="E4821" s="143" t="s">
        <v>644</v>
      </c>
      <c r="F4821" s="143" t="s">
        <v>71</v>
      </c>
      <c r="G4821" s="143" t="s">
        <v>5875</v>
      </c>
    </row>
    <row r="4822" spans="1:7" x14ac:dyDescent="0.25">
      <c r="A4822" s="141">
        <v>4821</v>
      </c>
      <c r="B4822" s="143" t="s">
        <v>4329</v>
      </c>
      <c r="C4822" s="143" t="s">
        <v>13886</v>
      </c>
      <c r="D4822" s="143" t="s">
        <v>91</v>
      </c>
      <c r="E4822" s="143" t="s">
        <v>139</v>
      </c>
      <c r="F4822" s="143" t="s">
        <v>71</v>
      </c>
      <c r="G4822" s="143" t="s">
        <v>5875</v>
      </c>
    </row>
    <row r="4823" spans="1:7" x14ac:dyDescent="0.25">
      <c r="A4823" s="141">
        <v>4822</v>
      </c>
      <c r="B4823" s="143" t="s">
        <v>4330</v>
      </c>
      <c r="C4823" s="143" t="s">
        <v>4331</v>
      </c>
      <c r="D4823" s="143" t="s">
        <v>74</v>
      </c>
      <c r="E4823" s="143" t="s">
        <v>390</v>
      </c>
      <c r="F4823" s="143" t="s">
        <v>71</v>
      </c>
      <c r="G4823" s="143" t="s">
        <v>5875</v>
      </c>
    </row>
    <row r="4824" spans="1:7" x14ac:dyDescent="0.25">
      <c r="A4824" s="141">
        <v>4823</v>
      </c>
      <c r="B4824" s="143" t="s">
        <v>9580</v>
      </c>
      <c r="C4824" s="143" t="s">
        <v>9581</v>
      </c>
      <c r="D4824" s="143" t="s">
        <v>91</v>
      </c>
      <c r="E4824" s="143" t="s">
        <v>181</v>
      </c>
      <c r="F4824" s="143" t="s">
        <v>71</v>
      </c>
      <c r="G4824" s="143" t="s">
        <v>11062</v>
      </c>
    </row>
    <row r="4825" spans="1:7" x14ac:dyDescent="0.25">
      <c r="A4825" s="141">
        <v>4824</v>
      </c>
      <c r="B4825" s="143" t="s">
        <v>9582</v>
      </c>
      <c r="C4825" s="143" t="s">
        <v>9583</v>
      </c>
      <c r="D4825" s="143" t="s">
        <v>91</v>
      </c>
      <c r="E4825" s="143" t="s">
        <v>181</v>
      </c>
      <c r="F4825" s="143" t="s">
        <v>71</v>
      </c>
      <c r="G4825" s="143" t="s">
        <v>11062</v>
      </c>
    </row>
    <row r="4826" spans="1:7" x14ac:dyDescent="0.25">
      <c r="A4826" s="141">
        <v>4825</v>
      </c>
      <c r="B4826" s="143" t="s">
        <v>4332</v>
      </c>
      <c r="C4826" s="143" t="s">
        <v>4333</v>
      </c>
      <c r="D4826" s="143" t="s">
        <v>91</v>
      </c>
      <c r="E4826" s="143" t="s">
        <v>181</v>
      </c>
      <c r="F4826" s="143" t="s">
        <v>71</v>
      </c>
      <c r="G4826" s="143" t="s">
        <v>5875</v>
      </c>
    </row>
    <row r="4827" spans="1:7" x14ac:dyDescent="0.25">
      <c r="A4827" s="141">
        <v>4826</v>
      </c>
      <c r="B4827" s="143" t="s">
        <v>4334</v>
      </c>
      <c r="C4827" s="143" t="s">
        <v>4335</v>
      </c>
      <c r="D4827" s="143" t="s">
        <v>91</v>
      </c>
      <c r="E4827" s="143" t="s">
        <v>181</v>
      </c>
      <c r="F4827" s="143" t="s">
        <v>71</v>
      </c>
      <c r="G4827" s="143" t="s">
        <v>5875</v>
      </c>
    </row>
    <row r="4828" spans="1:7" x14ac:dyDescent="0.25">
      <c r="A4828" s="141">
        <v>4827</v>
      </c>
      <c r="B4828" s="143" t="s">
        <v>4336</v>
      </c>
      <c r="C4828" s="143" t="s">
        <v>4337</v>
      </c>
      <c r="D4828" s="143" t="s">
        <v>91</v>
      </c>
      <c r="E4828" s="143" t="s">
        <v>135</v>
      </c>
      <c r="F4828" s="143" t="s">
        <v>71</v>
      </c>
      <c r="G4828" s="143" t="s">
        <v>5875</v>
      </c>
    </row>
    <row r="4829" spans="1:7" x14ac:dyDescent="0.25">
      <c r="A4829" s="141">
        <v>4828</v>
      </c>
      <c r="B4829" s="143" t="s">
        <v>9584</v>
      </c>
      <c r="C4829" s="143" t="s">
        <v>9585</v>
      </c>
      <c r="D4829" s="143" t="s">
        <v>78</v>
      </c>
      <c r="E4829" s="143" t="s">
        <v>113</v>
      </c>
      <c r="F4829" s="143" t="s">
        <v>71</v>
      </c>
      <c r="G4829" s="143" t="s">
        <v>11062</v>
      </c>
    </row>
    <row r="4830" spans="1:7" x14ac:dyDescent="0.25">
      <c r="A4830" s="141">
        <v>4829</v>
      </c>
      <c r="B4830" s="143" t="s">
        <v>9586</v>
      </c>
      <c r="C4830" s="143" t="s">
        <v>9587</v>
      </c>
      <c r="D4830" s="143" t="s">
        <v>119</v>
      </c>
      <c r="E4830" s="143" t="s">
        <v>239</v>
      </c>
      <c r="F4830" s="143" t="s">
        <v>498</v>
      </c>
      <c r="G4830" s="143" t="s">
        <v>11062</v>
      </c>
    </row>
    <row r="4831" spans="1:7" x14ac:dyDescent="0.25">
      <c r="A4831" s="141">
        <v>4830</v>
      </c>
      <c r="B4831" s="143" t="s">
        <v>4338</v>
      </c>
      <c r="C4831" s="143" t="s">
        <v>4339</v>
      </c>
      <c r="D4831" s="143" t="s">
        <v>91</v>
      </c>
      <c r="E4831" s="143" t="s">
        <v>181</v>
      </c>
      <c r="F4831" s="143" t="s">
        <v>71</v>
      </c>
      <c r="G4831" s="143" t="s">
        <v>5875</v>
      </c>
    </row>
    <row r="4832" spans="1:7" x14ac:dyDescent="0.25">
      <c r="A4832" s="141">
        <v>4831</v>
      </c>
      <c r="B4832" s="143" t="s">
        <v>9588</v>
      </c>
      <c r="C4832" s="143" t="s">
        <v>13187</v>
      </c>
      <c r="D4832" s="143" t="s">
        <v>69</v>
      </c>
      <c r="E4832" s="143" t="s">
        <v>70</v>
      </c>
      <c r="F4832" s="143" t="s">
        <v>71</v>
      </c>
      <c r="G4832" s="143" t="s">
        <v>11062</v>
      </c>
    </row>
    <row r="4833" spans="1:7" x14ac:dyDescent="0.25">
      <c r="A4833" s="141">
        <v>4832</v>
      </c>
      <c r="B4833" s="143" t="s">
        <v>4340</v>
      </c>
      <c r="C4833" s="143" t="s">
        <v>4341</v>
      </c>
      <c r="D4833" s="143" t="s">
        <v>91</v>
      </c>
      <c r="E4833" s="143" t="s">
        <v>135</v>
      </c>
      <c r="F4833" s="143" t="s">
        <v>242</v>
      </c>
      <c r="G4833" s="143" t="s">
        <v>5875</v>
      </c>
    </row>
    <row r="4834" spans="1:7" x14ac:dyDescent="0.25">
      <c r="A4834" s="141">
        <v>4833</v>
      </c>
      <c r="B4834" s="143" t="s">
        <v>4342</v>
      </c>
      <c r="C4834" s="143" t="s">
        <v>4343</v>
      </c>
      <c r="D4834" s="143" t="s">
        <v>91</v>
      </c>
      <c r="E4834" s="143" t="s">
        <v>181</v>
      </c>
      <c r="F4834" s="143" t="s">
        <v>71</v>
      </c>
      <c r="G4834" s="143" t="s">
        <v>5875</v>
      </c>
    </row>
    <row r="4835" spans="1:7" x14ac:dyDescent="0.25">
      <c r="A4835" s="141">
        <v>4834</v>
      </c>
      <c r="B4835" s="143" t="s">
        <v>9589</v>
      </c>
      <c r="C4835" s="143" t="s">
        <v>9590</v>
      </c>
      <c r="D4835" s="143" t="s">
        <v>69</v>
      </c>
      <c r="E4835" s="143" t="s">
        <v>1303</v>
      </c>
      <c r="F4835" s="143" t="s">
        <v>71</v>
      </c>
      <c r="G4835" s="143" t="s">
        <v>11062</v>
      </c>
    </row>
    <row r="4836" spans="1:7" x14ac:dyDescent="0.25">
      <c r="A4836" s="141">
        <v>4835</v>
      </c>
      <c r="B4836" s="143" t="s">
        <v>9591</v>
      </c>
      <c r="C4836" s="143" t="s">
        <v>9592</v>
      </c>
      <c r="D4836" s="143" t="s">
        <v>91</v>
      </c>
      <c r="E4836" s="143" t="s">
        <v>181</v>
      </c>
      <c r="F4836" s="143" t="s">
        <v>71</v>
      </c>
      <c r="G4836" s="143" t="s">
        <v>11062</v>
      </c>
    </row>
    <row r="4837" spans="1:7" x14ac:dyDescent="0.25">
      <c r="A4837" s="141">
        <v>4836</v>
      </c>
      <c r="B4837" s="143" t="s">
        <v>9593</v>
      </c>
      <c r="C4837" s="143" t="s">
        <v>9594</v>
      </c>
      <c r="D4837" s="143" t="s">
        <v>78</v>
      </c>
      <c r="E4837" s="143" t="s">
        <v>312</v>
      </c>
      <c r="F4837" s="143" t="s">
        <v>366</v>
      </c>
      <c r="G4837" s="143" t="s">
        <v>5875</v>
      </c>
    </row>
    <row r="4838" spans="1:7" x14ac:dyDescent="0.25">
      <c r="A4838" s="141">
        <v>4837</v>
      </c>
      <c r="B4838" s="143" t="s">
        <v>9595</v>
      </c>
      <c r="C4838" s="143" t="s">
        <v>9596</v>
      </c>
      <c r="D4838" s="143" t="s">
        <v>119</v>
      </c>
      <c r="E4838" s="143" t="s">
        <v>2557</v>
      </c>
      <c r="F4838" s="143" t="s">
        <v>71</v>
      </c>
      <c r="G4838" s="143" t="s">
        <v>11062</v>
      </c>
    </row>
    <row r="4839" spans="1:7" x14ac:dyDescent="0.25">
      <c r="A4839" s="141">
        <v>4838</v>
      </c>
      <c r="B4839" s="143" t="s">
        <v>9597</v>
      </c>
      <c r="C4839" s="143" t="s">
        <v>9598</v>
      </c>
      <c r="D4839" s="143" t="s">
        <v>69</v>
      </c>
      <c r="E4839" s="143" t="s">
        <v>1237</v>
      </c>
      <c r="F4839" s="143" t="s">
        <v>71</v>
      </c>
      <c r="G4839" s="143" t="s">
        <v>11062</v>
      </c>
    </row>
    <row r="4840" spans="1:7" x14ac:dyDescent="0.25">
      <c r="A4840" s="141">
        <v>4839</v>
      </c>
      <c r="B4840" s="143" t="s">
        <v>9599</v>
      </c>
      <c r="C4840" s="143" t="s">
        <v>13188</v>
      </c>
      <c r="D4840" s="143" t="s">
        <v>78</v>
      </c>
      <c r="E4840" s="143" t="s">
        <v>113</v>
      </c>
      <c r="F4840" s="143" t="s">
        <v>71</v>
      </c>
      <c r="G4840" s="143" t="s">
        <v>11062</v>
      </c>
    </row>
    <row r="4841" spans="1:7" x14ac:dyDescent="0.25">
      <c r="A4841" s="141">
        <v>4840</v>
      </c>
      <c r="B4841" s="143" t="s">
        <v>13189</v>
      </c>
      <c r="C4841" s="143" t="s">
        <v>13190</v>
      </c>
      <c r="D4841" s="143" t="s">
        <v>91</v>
      </c>
      <c r="E4841" s="143" t="s">
        <v>3051</v>
      </c>
      <c r="F4841" s="143" t="s">
        <v>71</v>
      </c>
      <c r="G4841" s="143" t="s">
        <v>5875</v>
      </c>
    </row>
    <row r="4842" spans="1:7" x14ac:dyDescent="0.25">
      <c r="A4842" s="141">
        <v>4841</v>
      </c>
      <c r="B4842" s="143" t="s">
        <v>9600</v>
      </c>
      <c r="C4842" s="143" t="s">
        <v>9601</v>
      </c>
      <c r="D4842" s="143" t="s">
        <v>95</v>
      </c>
      <c r="E4842" s="143" t="s">
        <v>1656</v>
      </c>
      <c r="F4842" s="143" t="s">
        <v>71</v>
      </c>
      <c r="G4842" s="143" t="s">
        <v>11062</v>
      </c>
    </row>
    <row r="4843" spans="1:7" x14ac:dyDescent="0.25">
      <c r="A4843" s="141">
        <v>4842</v>
      </c>
      <c r="B4843" s="143" t="s">
        <v>11742</v>
      </c>
      <c r="C4843" s="143" t="s">
        <v>11743</v>
      </c>
      <c r="D4843" s="143" t="s">
        <v>91</v>
      </c>
      <c r="E4843" s="143" t="s">
        <v>955</v>
      </c>
      <c r="F4843" s="143" t="s">
        <v>71</v>
      </c>
      <c r="G4843" s="143" t="s">
        <v>11955</v>
      </c>
    </row>
    <row r="4844" spans="1:7" x14ac:dyDescent="0.25">
      <c r="A4844" s="141">
        <v>4843</v>
      </c>
      <c r="B4844" s="143" t="s">
        <v>9602</v>
      </c>
      <c r="C4844" s="143" t="s">
        <v>9603</v>
      </c>
      <c r="D4844" s="143" t="s">
        <v>69</v>
      </c>
      <c r="E4844" s="143" t="s">
        <v>2042</v>
      </c>
      <c r="F4844" s="143" t="s">
        <v>71</v>
      </c>
      <c r="G4844" s="143" t="s">
        <v>11062</v>
      </c>
    </row>
    <row r="4845" spans="1:7" x14ac:dyDescent="0.25">
      <c r="A4845" s="141">
        <v>4844</v>
      </c>
      <c r="B4845" s="143" t="s">
        <v>9604</v>
      </c>
      <c r="C4845" s="143" t="s">
        <v>9605</v>
      </c>
      <c r="D4845" s="143" t="s">
        <v>78</v>
      </c>
      <c r="E4845" s="143" t="s">
        <v>2803</v>
      </c>
      <c r="F4845" s="143" t="s">
        <v>71</v>
      </c>
      <c r="G4845" s="143" t="s">
        <v>11062</v>
      </c>
    </row>
    <row r="4846" spans="1:7" x14ac:dyDescent="0.25">
      <c r="A4846" s="141">
        <v>4845</v>
      </c>
      <c r="B4846" s="143" t="s">
        <v>4344</v>
      </c>
      <c r="C4846" s="143" t="s">
        <v>4345</v>
      </c>
      <c r="D4846" s="143" t="s">
        <v>78</v>
      </c>
      <c r="E4846" s="143" t="s">
        <v>1514</v>
      </c>
      <c r="F4846" s="143" t="s">
        <v>71</v>
      </c>
      <c r="G4846" s="143" t="s">
        <v>5875</v>
      </c>
    </row>
    <row r="4847" spans="1:7" x14ac:dyDescent="0.25">
      <c r="A4847" s="141">
        <v>4846</v>
      </c>
      <c r="B4847" s="143" t="s">
        <v>4346</v>
      </c>
      <c r="C4847" s="143" t="s">
        <v>4347</v>
      </c>
      <c r="D4847" s="143" t="s">
        <v>91</v>
      </c>
      <c r="E4847" s="143" t="s">
        <v>181</v>
      </c>
      <c r="F4847" s="143" t="s">
        <v>71</v>
      </c>
      <c r="G4847" s="143" t="s">
        <v>5875</v>
      </c>
    </row>
    <row r="4848" spans="1:7" x14ac:dyDescent="0.25">
      <c r="A4848" s="141">
        <v>4847</v>
      </c>
      <c r="B4848" s="143" t="s">
        <v>4348</v>
      </c>
      <c r="C4848" s="143" t="s">
        <v>4349</v>
      </c>
      <c r="D4848" s="143" t="s">
        <v>69</v>
      </c>
      <c r="E4848" s="143" t="s">
        <v>1237</v>
      </c>
      <c r="F4848" s="143" t="s">
        <v>71</v>
      </c>
      <c r="G4848" s="143" t="s">
        <v>5875</v>
      </c>
    </row>
    <row r="4849" spans="1:7" x14ac:dyDescent="0.25">
      <c r="A4849" s="141">
        <v>4848</v>
      </c>
      <c r="B4849" s="143" t="s">
        <v>9606</v>
      </c>
      <c r="C4849" s="143" t="s">
        <v>9607</v>
      </c>
      <c r="D4849" s="143" t="s">
        <v>69</v>
      </c>
      <c r="E4849" s="143" t="s">
        <v>1237</v>
      </c>
      <c r="F4849" s="143" t="s">
        <v>71</v>
      </c>
      <c r="G4849" s="143" t="s">
        <v>11062</v>
      </c>
    </row>
    <row r="4850" spans="1:7" x14ac:dyDescent="0.25">
      <c r="A4850" s="141">
        <v>4849</v>
      </c>
      <c r="B4850" s="143" t="s">
        <v>9608</v>
      </c>
      <c r="C4850" s="143" t="s">
        <v>9609</v>
      </c>
      <c r="D4850" s="143" t="s">
        <v>91</v>
      </c>
      <c r="E4850" s="143" t="s">
        <v>212</v>
      </c>
      <c r="F4850" s="143" t="s">
        <v>71</v>
      </c>
      <c r="G4850" s="143" t="s">
        <v>11062</v>
      </c>
    </row>
    <row r="4851" spans="1:7" x14ac:dyDescent="0.25">
      <c r="A4851" s="141">
        <v>4850</v>
      </c>
      <c r="B4851" s="143" t="s">
        <v>13191</v>
      </c>
      <c r="C4851" s="143" t="s">
        <v>13192</v>
      </c>
      <c r="D4851" s="143" t="s">
        <v>119</v>
      </c>
      <c r="E4851" s="143" t="s">
        <v>869</v>
      </c>
      <c r="F4851" s="143" t="s">
        <v>71</v>
      </c>
      <c r="G4851" s="143" t="s">
        <v>11062</v>
      </c>
    </row>
    <row r="4852" spans="1:7" x14ac:dyDescent="0.25">
      <c r="A4852" s="141">
        <v>4851</v>
      </c>
      <c r="B4852" s="143" t="s">
        <v>9610</v>
      </c>
      <c r="C4852" s="143" t="s">
        <v>9611</v>
      </c>
      <c r="D4852" s="143" t="s">
        <v>78</v>
      </c>
      <c r="E4852" s="143" t="s">
        <v>773</v>
      </c>
      <c r="F4852" s="143" t="s">
        <v>71</v>
      </c>
      <c r="G4852" s="143" t="s">
        <v>11062</v>
      </c>
    </row>
    <row r="4853" spans="1:7" x14ac:dyDescent="0.25">
      <c r="A4853" s="141">
        <v>4852</v>
      </c>
      <c r="B4853" s="143" t="s">
        <v>4350</v>
      </c>
      <c r="C4853" s="143" t="s">
        <v>4351</v>
      </c>
      <c r="D4853" s="143" t="s">
        <v>91</v>
      </c>
      <c r="E4853" s="143" t="s">
        <v>136</v>
      </c>
      <c r="F4853" s="143" t="s">
        <v>242</v>
      </c>
      <c r="G4853" s="143" t="s">
        <v>5875</v>
      </c>
    </row>
    <row r="4854" spans="1:7" x14ac:dyDescent="0.25">
      <c r="A4854" s="141">
        <v>4853</v>
      </c>
      <c r="B4854" s="143" t="s">
        <v>9612</v>
      </c>
      <c r="C4854" s="143" t="s">
        <v>9613</v>
      </c>
      <c r="D4854" s="143" t="s">
        <v>119</v>
      </c>
      <c r="E4854" s="143" t="s">
        <v>1630</v>
      </c>
      <c r="F4854" s="143" t="s">
        <v>71</v>
      </c>
      <c r="G4854" s="143" t="s">
        <v>11062</v>
      </c>
    </row>
    <row r="4855" spans="1:7" x14ac:dyDescent="0.25">
      <c r="A4855" s="141">
        <v>4854</v>
      </c>
      <c r="B4855" s="143" t="s">
        <v>9614</v>
      </c>
      <c r="C4855" s="143" t="s">
        <v>9615</v>
      </c>
      <c r="D4855" s="143" t="s">
        <v>91</v>
      </c>
      <c r="E4855" s="143" t="s">
        <v>1035</v>
      </c>
      <c r="F4855" s="143" t="s">
        <v>71</v>
      </c>
      <c r="G4855" s="143" t="s">
        <v>11062</v>
      </c>
    </row>
    <row r="4856" spans="1:7" x14ac:dyDescent="0.25">
      <c r="A4856" s="141">
        <v>4855</v>
      </c>
      <c r="B4856" s="143" t="s">
        <v>9616</v>
      </c>
      <c r="C4856" s="143" t="s">
        <v>9617</v>
      </c>
      <c r="D4856" s="143" t="s">
        <v>95</v>
      </c>
      <c r="E4856" s="143" t="s">
        <v>387</v>
      </c>
      <c r="F4856" s="143" t="s">
        <v>71</v>
      </c>
      <c r="G4856" s="143" t="s">
        <v>11062</v>
      </c>
    </row>
    <row r="4857" spans="1:7" x14ac:dyDescent="0.25">
      <c r="A4857" s="141">
        <v>4856</v>
      </c>
      <c r="B4857" s="143" t="s">
        <v>9618</v>
      </c>
      <c r="C4857" s="143" t="s">
        <v>9619</v>
      </c>
      <c r="D4857" s="143" t="s">
        <v>78</v>
      </c>
      <c r="E4857" s="143" t="s">
        <v>84</v>
      </c>
      <c r="F4857" s="143" t="s">
        <v>71</v>
      </c>
      <c r="G4857" s="143" t="s">
        <v>11062</v>
      </c>
    </row>
    <row r="4858" spans="1:7" x14ac:dyDescent="0.25">
      <c r="A4858" s="141">
        <v>4857</v>
      </c>
      <c r="B4858" s="143" t="s">
        <v>4352</v>
      </c>
      <c r="C4858" s="143" t="s">
        <v>4353</v>
      </c>
      <c r="D4858" s="143" t="s">
        <v>91</v>
      </c>
      <c r="E4858" s="143" t="s">
        <v>191</v>
      </c>
      <c r="F4858" s="143" t="s">
        <v>71</v>
      </c>
      <c r="G4858" s="143" t="s">
        <v>5875</v>
      </c>
    </row>
    <row r="4859" spans="1:7" x14ac:dyDescent="0.25">
      <c r="A4859" s="141">
        <v>4858</v>
      </c>
      <c r="B4859" s="143" t="s">
        <v>9620</v>
      </c>
      <c r="C4859" s="143" t="s">
        <v>9621</v>
      </c>
      <c r="D4859" s="143" t="s">
        <v>78</v>
      </c>
      <c r="E4859" s="143" t="s">
        <v>1514</v>
      </c>
      <c r="F4859" s="143" t="s">
        <v>578</v>
      </c>
      <c r="G4859" s="143" t="s">
        <v>11062</v>
      </c>
    </row>
    <row r="4860" spans="1:7" x14ac:dyDescent="0.25">
      <c r="A4860" s="141">
        <v>4859</v>
      </c>
      <c r="B4860" s="143" t="s">
        <v>9622</v>
      </c>
      <c r="C4860" s="143" t="s">
        <v>9623</v>
      </c>
      <c r="D4860" s="143" t="s">
        <v>91</v>
      </c>
      <c r="E4860" s="143" t="s">
        <v>786</v>
      </c>
      <c r="F4860" s="143" t="s">
        <v>71</v>
      </c>
      <c r="G4860" s="143" t="s">
        <v>11062</v>
      </c>
    </row>
    <row r="4861" spans="1:7" x14ac:dyDescent="0.25">
      <c r="A4861" s="141">
        <v>4860</v>
      </c>
      <c r="B4861" s="143" t="s">
        <v>4354</v>
      </c>
      <c r="C4861" s="143" t="s">
        <v>4355</v>
      </c>
      <c r="D4861" s="143" t="s">
        <v>119</v>
      </c>
      <c r="E4861" s="143" t="s">
        <v>4356</v>
      </c>
      <c r="F4861" s="143" t="s">
        <v>71</v>
      </c>
      <c r="G4861" s="143" t="s">
        <v>5875</v>
      </c>
    </row>
    <row r="4862" spans="1:7" x14ac:dyDescent="0.25">
      <c r="A4862" s="141">
        <v>4861</v>
      </c>
      <c r="B4862" s="143" t="s">
        <v>9624</v>
      </c>
      <c r="C4862" s="143" t="s">
        <v>9625</v>
      </c>
      <c r="D4862" s="143" t="s">
        <v>78</v>
      </c>
      <c r="E4862" s="143" t="s">
        <v>995</v>
      </c>
      <c r="F4862" s="143" t="s">
        <v>71</v>
      </c>
      <c r="G4862" s="143" t="s">
        <v>11062</v>
      </c>
    </row>
    <row r="4863" spans="1:7" x14ac:dyDescent="0.25">
      <c r="A4863" s="141">
        <v>4862</v>
      </c>
      <c r="B4863" s="143" t="s">
        <v>9626</v>
      </c>
      <c r="C4863" s="143" t="s">
        <v>9627</v>
      </c>
      <c r="D4863" s="143" t="s">
        <v>119</v>
      </c>
      <c r="E4863" s="143" t="s">
        <v>278</v>
      </c>
      <c r="F4863" s="143" t="s">
        <v>71</v>
      </c>
      <c r="G4863" s="143" t="s">
        <v>11062</v>
      </c>
    </row>
    <row r="4864" spans="1:7" x14ac:dyDescent="0.25">
      <c r="A4864" s="141">
        <v>4863</v>
      </c>
      <c r="B4864" s="143" t="s">
        <v>4357</v>
      </c>
      <c r="C4864" s="143" t="s">
        <v>4358</v>
      </c>
      <c r="D4864" s="143" t="s">
        <v>91</v>
      </c>
      <c r="E4864" s="143" t="s">
        <v>116</v>
      </c>
      <c r="F4864" s="143" t="s">
        <v>71</v>
      </c>
      <c r="G4864" s="143" t="s">
        <v>5875</v>
      </c>
    </row>
    <row r="4865" spans="1:7" x14ac:dyDescent="0.25">
      <c r="A4865" s="141">
        <v>4864</v>
      </c>
      <c r="B4865" s="143" t="s">
        <v>9628</v>
      </c>
      <c r="C4865" s="143" t="s">
        <v>9629</v>
      </c>
      <c r="D4865" s="143" t="s">
        <v>91</v>
      </c>
      <c r="E4865" s="143" t="s">
        <v>181</v>
      </c>
      <c r="F4865" s="143" t="s">
        <v>71</v>
      </c>
      <c r="G4865" s="143" t="s">
        <v>11062</v>
      </c>
    </row>
    <row r="4866" spans="1:7" x14ac:dyDescent="0.25">
      <c r="A4866" s="141">
        <v>4865</v>
      </c>
      <c r="B4866" s="143" t="s">
        <v>4359</v>
      </c>
      <c r="C4866" s="143" t="s">
        <v>4360</v>
      </c>
      <c r="D4866" s="143" t="s">
        <v>91</v>
      </c>
      <c r="E4866" s="143" t="s">
        <v>644</v>
      </c>
      <c r="F4866" s="143" t="s">
        <v>71</v>
      </c>
      <c r="G4866" s="143" t="s">
        <v>5875</v>
      </c>
    </row>
    <row r="4867" spans="1:7" x14ac:dyDescent="0.25">
      <c r="A4867" s="141">
        <v>4866</v>
      </c>
      <c r="B4867" s="143" t="s">
        <v>9630</v>
      </c>
      <c r="C4867" s="143" t="s">
        <v>9631</v>
      </c>
      <c r="D4867" s="143" t="s">
        <v>91</v>
      </c>
      <c r="E4867" s="143" t="s">
        <v>212</v>
      </c>
      <c r="F4867" s="143" t="s">
        <v>71</v>
      </c>
      <c r="G4867" s="143" t="s">
        <v>11062</v>
      </c>
    </row>
    <row r="4868" spans="1:7" x14ac:dyDescent="0.25">
      <c r="A4868" s="141">
        <v>4867</v>
      </c>
      <c r="B4868" s="143" t="s">
        <v>9632</v>
      </c>
      <c r="C4868" s="143" t="s">
        <v>9633</v>
      </c>
      <c r="D4868" s="143" t="s">
        <v>119</v>
      </c>
      <c r="E4868" s="143" t="s">
        <v>869</v>
      </c>
      <c r="F4868" s="143" t="s">
        <v>71</v>
      </c>
      <c r="G4868" s="143" t="s">
        <v>11062</v>
      </c>
    </row>
    <row r="4869" spans="1:7" x14ac:dyDescent="0.25">
      <c r="A4869" s="141">
        <v>4868</v>
      </c>
      <c r="B4869" s="143" t="s">
        <v>4361</v>
      </c>
      <c r="C4869" s="143" t="s">
        <v>4362</v>
      </c>
      <c r="D4869" s="143" t="s">
        <v>74</v>
      </c>
      <c r="E4869" s="143" t="s">
        <v>87</v>
      </c>
      <c r="F4869" s="143" t="s">
        <v>71</v>
      </c>
      <c r="G4869" s="143" t="s">
        <v>5875</v>
      </c>
    </row>
    <row r="4870" spans="1:7" x14ac:dyDescent="0.25">
      <c r="A4870" s="141">
        <v>4869</v>
      </c>
      <c r="B4870" s="143" t="s">
        <v>9634</v>
      </c>
      <c r="C4870" s="143" t="s">
        <v>9635</v>
      </c>
      <c r="D4870" s="143" t="s">
        <v>91</v>
      </c>
      <c r="E4870" s="143" t="s">
        <v>308</v>
      </c>
      <c r="F4870" s="143" t="s">
        <v>71</v>
      </c>
      <c r="G4870" s="143" t="s">
        <v>11062</v>
      </c>
    </row>
    <row r="4871" spans="1:7" x14ac:dyDescent="0.25">
      <c r="A4871" s="141">
        <v>4870</v>
      </c>
      <c r="B4871" s="143" t="s">
        <v>9636</v>
      </c>
      <c r="C4871" s="143" t="s">
        <v>9637</v>
      </c>
      <c r="D4871" s="143" t="s">
        <v>69</v>
      </c>
      <c r="E4871" s="143" t="s">
        <v>2042</v>
      </c>
      <c r="F4871" s="143" t="s">
        <v>71</v>
      </c>
      <c r="G4871" s="143" t="s">
        <v>11062</v>
      </c>
    </row>
    <row r="4872" spans="1:7" x14ac:dyDescent="0.25">
      <c r="A4872" s="141">
        <v>4871</v>
      </c>
      <c r="B4872" s="143" t="s">
        <v>4363</v>
      </c>
      <c r="C4872" s="143" t="s">
        <v>4364</v>
      </c>
      <c r="D4872" s="143" t="s">
        <v>91</v>
      </c>
      <c r="E4872" s="143" t="s">
        <v>181</v>
      </c>
      <c r="F4872" s="143" t="s">
        <v>71</v>
      </c>
      <c r="G4872" s="143" t="s">
        <v>5875</v>
      </c>
    </row>
    <row r="4873" spans="1:7" x14ac:dyDescent="0.25">
      <c r="A4873" s="141">
        <v>4872</v>
      </c>
      <c r="B4873" s="143" t="s">
        <v>13193</v>
      </c>
      <c r="C4873" s="143" t="s">
        <v>13194</v>
      </c>
      <c r="D4873" s="143" t="s">
        <v>69</v>
      </c>
      <c r="E4873" s="143" t="s">
        <v>321</v>
      </c>
      <c r="F4873" s="143" t="s">
        <v>71</v>
      </c>
      <c r="G4873" s="143" t="s">
        <v>11062</v>
      </c>
    </row>
    <row r="4874" spans="1:7" x14ac:dyDescent="0.25">
      <c r="A4874" s="141">
        <v>4873</v>
      </c>
      <c r="B4874" s="143" t="s">
        <v>4365</v>
      </c>
      <c r="C4874" s="143" t="s">
        <v>4366</v>
      </c>
      <c r="D4874" s="143" t="s">
        <v>91</v>
      </c>
      <c r="E4874" s="143" t="s">
        <v>181</v>
      </c>
      <c r="F4874" s="143" t="s">
        <v>71</v>
      </c>
      <c r="G4874" s="143" t="s">
        <v>5875</v>
      </c>
    </row>
    <row r="4875" spans="1:7" x14ac:dyDescent="0.25">
      <c r="A4875" s="141">
        <v>4874</v>
      </c>
      <c r="B4875" s="143" t="s">
        <v>13195</v>
      </c>
      <c r="C4875" s="143" t="s">
        <v>13196</v>
      </c>
      <c r="D4875" s="143" t="s">
        <v>91</v>
      </c>
      <c r="E4875" s="143" t="s">
        <v>181</v>
      </c>
      <c r="F4875" s="143" t="s">
        <v>71</v>
      </c>
      <c r="G4875" s="143" t="s">
        <v>5875</v>
      </c>
    </row>
    <row r="4876" spans="1:7" x14ac:dyDescent="0.25">
      <c r="A4876" s="141">
        <v>4875</v>
      </c>
      <c r="B4876" s="143" t="s">
        <v>4367</v>
      </c>
      <c r="C4876" s="143" t="s">
        <v>4368</v>
      </c>
      <c r="D4876" s="143" t="s">
        <v>91</v>
      </c>
      <c r="E4876" s="143" t="s">
        <v>181</v>
      </c>
      <c r="F4876" s="143" t="s">
        <v>71</v>
      </c>
      <c r="G4876" s="143" t="s">
        <v>5875</v>
      </c>
    </row>
    <row r="4877" spans="1:7" x14ac:dyDescent="0.25">
      <c r="A4877" s="141">
        <v>4876</v>
      </c>
      <c r="B4877" s="143" t="s">
        <v>9638</v>
      </c>
      <c r="C4877" s="143" t="s">
        <v>9639</v>
      </c>
      <c r="D4877" s="143" t="s">
        <v>78</v>
      </c>
      <c r="E4877" s="143" t="s">
        <v>695</v>
      </c>
      <c r="F4877" s="143" t="s">
        <v>71</v>
      </c>
      <c r="G4877" s="143" t="s">
        <v>11062</v>
      </c>
    </row>
    <row r="4878" spans="1:7" x14ac:dyDescent="0.25">
      <c r="A4878" s="141">
        <v>4877</v>
      </c>
      <c r="B4878" s="143" t="s">
        <v>4369</v>
      </c>
      <c r="C4878" s="143" t="s">
        <v>4370</v>
      </c>
      <c r="D4878" s="143" t="s">
        <v>78</v>
      </c>
      <c r="E4878" s="143" t="s">
        <v>3098</v>
      </c>
      <c r="F4878" s="143" t="s">
        <v>533</v>
      </c>
      <c r="G4878" s="143" t="s">
        <v>5875</v>
      </c>
    </row>
    <row r="4879" spans="1:7" x14ac:dyDescent="0.25">
      <c r="A4879" s="141">
        <v>4878</v>
      </c>
      <c r="B4879" s="143" t="s">
        <v>9640</v>
      </c>
      <c r="C4879" s="143" t="s">
        <v>9641</v>
      </c>
      <c r="D4879" s="143" t="s">
        <v>69</v>
      </c>
      <c r="E4879" s="143" t="s">
        <v>1303</v>
      </c>
      <c r="F4879" s="143" t="s">
        <v>142</v>
      </c>
      <c r="G4879" s="143" t="s">
        <v>11062</v>
      </c>
    </row>
    <row r="4880" spans="1:7" x14ac:dyDescent="0.25">
      <c r="A4880" s="141">
        <v>4879</v>
      </c>
      <c r="B4880" s="143" t="s">
        <v>4371</v>
      </c>
      <c r="C4880" s="143" t="s">
        <v>4372</v>
      </c>
      <c r="D4880" s="143" t="s">
        <v>91</v>
      </c>
      <c r="E4880" s="143" t="s">
        <v>181</v>
      </c>
      <c r="F4880" s="143" t="s">
        <v>71</v>
      </c>
      <c r="G4880" s="143" t="s">
        <v>5875</v>
      </c>
    </row>
    <row r="4881" spans="1:7" x14ac:dyDescent="0.25">
      <c r="A4881" s="141">
        <v>4880</v>
      </c>
      <c r="B4881" s="143" t="s">
        <v>4373</v>
      </c>
      <c r="C4881" s="143" t="s">
        <v>13197</v>
      </c>
      <c r="D4881" s="143" t="s">
        <v>91</v>
      </c>
      <c r="E4881" s="143" t="s">
        <v>181</v>
      </c>
      <c r="F4881" s="143" t="s">
        <v>71</v>
      </c>
      <c r="G4881" s="143" t="s">
        <v>5875</v>
      </c>
    </row>
    <row r="4882" spans="1:7" x14ac:dyDescent="0.25">
      <c r="A4882" s="141">
        <v>4881</v>
      </c>
      <c r="B4882" s="143" t="s">
        <v>4374</v>
      </c>
      <c r="C4882" s="143" t="s">
        <v>4375</v>
      </c>
      <c r="D4882" s="143" t="s">
        <v>91</v>
      </c>
      <c r="E4882" s="143" t="s">
        <v>181</v>
      </c>
      <c r="F4882" s="143" t="s">
        <v>71</v>
      </c>
      <c r="G4882" s="143" t="s">
        <v>5875</v>
      </c>
    </row>
    <row r="4883" spans="1:7" x14ac:dyDescent="0.25">
      <c r="A4883" s="141">
        <v>4882</v>
      </c>
      <c r="B4883" s="143" t="s">
        <v>4376</v>
      </c>
      <c r="C4883" s="143" t="s">
        <v>4377</v>
      </c>
      <c r="D4883" s="143" t="s">
        <v>78</v>
      </c>
      <c r="E4883" s="143" t="s">
        <v>199</v>
      </c>
      <c r="F4883" s="143" t="s">
        <v>71</v>
      </c>
      <c r="G4883" s="143" t="s">
        <v>5875</v>
      </c>
    </row>
    <row r="4884" spans="1:7" x14ac:dyDescent="0.25">
      <c r="A4884" s="141">
        <v>4883</v>
      </c>
      <c r="B4884" s="143" t="s">
        <v>9642</v>
      </c>
      <c r="C4884" s="143" t="s">
        <v>9643</v>
      </c>
      <c r="D4884" s="143" t="s">
        <v>78</v>
      </c>
      <c r="E4884" s="143" t="s">
        <v>4022</v>
      </c>
      <c r="F4884" s="143" t="s">
        <v>71</v>
      </c>
      <c r="G4884" s="143" t="s">
        <v>11062</v>
      </c>
    </row>
    <row r="4885" spans="1:7" x14ac:dyDescent="0.25">
      <c r="A4885" s="141">
        <v>4884</v>
      </c>
      <c r="B4885" s="143" t="s">
        <v>4378</v>
      </c>
      <c r="C4885" s="143" t="s">
        <v>13198</v>
      </c>
      <c r="D4885" s="143" t="s">
        <v>91</v>
      </c>
      <c r="E4885" s="143" t="s">
        <v>181</v>
      </c>
      <c r="F4885" s="143" t="s">
        <v>71</v>
      </c>
      <c r="G4885" s="143" t="s">
        <v>5875</v>
      </c>
    </row>
    <row r="4886" spans="1:7" x14ac:dyDescent="0.25">
      <c r="A4886" s="141">
        <v>4885</v>
      </c>
      <c r="B4886" s="143" t="s">
        <v>9644</v>
      </c>
      <c r="C4886" s="143" t="s">
        <v>9645</v>
      </c>
      <c r="D4886" s="143" t="s">
        <v>119</v>
      </c>
      <c r="E4886" s="143" t="s">
        <v>371</v>
      </c>
      <c r="F4886" s="143" t="s">
        <v>841</v>
      </c>
      <c r="G4886" s="143" t="s">
        <v>11062</v>
      </c>
    </row>
    <row r="4887" spans="1:7" x14ac:dyDescent="0.25">
      <c r="A4887" s="141">
        <v>4886</v>
      </c>
      <c r="B4887" s="143" t="s">
        <v>9646</v>
      </c>
      <c r="C4887" s="143" t="s">
        <v>9647</v>
      </c>
      <c r="D4887" s="143" t="s">
        <v>91</v>
      </c>
      <c r="E4887" s="143" t="s">
        <v>181</v>
      </c>
      <c r="F4887" s="143" t="s">
        <v>71</v>
      </c>
      <c r="G4887" s="143" t="s">
        <v>11062</v>
      </c>
    </row>
    <row r="4888" spans="1:7" x14ac:dyDescent="0.25">
      <c r="A4888" s="141">
        <v>4887</v>
      </c>
      <c r="B4888" s="143" t="s">
        <v>13199</v>
      </c>
      <c r="C4888" s="143" t="s">
        <v>13200</v>
      </c>
      <c r="D4888" s="143" t="s">
        <v>74</v>
      </c>
      <c r="E4888" s="143" t="s">
        <v>87</v>
      </c>
      <c r="F4888" s="143" t="s">
        <v>71</v>
      </c>
      <c r="G4888" s="143" t="s">
        <v>11062</v>
      </c>
    </row>
    <row r="4889" spans="1:7" x14ac:dyDescent="0.25">
      <c r="A4889" s="141">
        <v>4888</v>
      </c>
      <c r="B4889" s="143" t="s">
        <v>9648</v>
      </c>
      <c r="C4889" s="143" t="s">
        <v>9649</v>
      </c>
      <c r="D4889" s="143" t="s">
        <v>78</v>
      </c>
      <c r="E4889" s="143" t="s">
        <v>199</v>
      </c>
      <c r="F4889" s="143" t="s">
        <v>71</v>
      </c>
      <c r="G4889" s="143" t="s">
        <v>11062</v>
      </c>
    </row>
    <row r="4890" spans="1:7" x14ac:dyDescent="0.25">
      <c r="A4890" s="141">
        <v>4889</v>
      </c>
      <c r="B4890" s="143" t="s">
        <v>4379</v>
      </c>
      <c r="C4890" s="143" t="s">
        <v>13201</v>
      </c>
      <c r="D4890" s="143" t="s">
        <v>91</v>
      </c>
      <c r="E4890" s="143" t="s">
        <v>139</v>
      </c>
      <c r="F4890" s="143" t="s">
        <v>71</v>
      </c>
      <c r="G4890" s="143" t="s">
        <v>5875</v>
      </c>
    </row>
    <row r="4891" spans="1:7" x14ac:dyDescent="0.25">
      <c r="A4891" s="141">
        <v>4890</v>
      </c>
      <c r="B4891" s="143" t="s">
        <v>4380</v>
      </c>
      <c r="C4891" s="143" t="s">
        <v>13202</v>
      </c>
      <c r="D4891" s="143" t="s">
        <v>91</v>
      </c>
      <c r="E4891" s="143" t="s">
        <v>139</v>
      </c>
      <c r="F4891" s="143" t="s">
        <v>71</v>
      </c>
      <c r="G4891" s="143" t="s">
        <v>5875</v>
      </c>
    </row>
    <row r="4892" spans="1:7" x14ac:dyDescent="0.25">
      <c r="A4892" s="141">
        <v>4891</v>
      </c>
      <c r="B4892" s="143" t="s">
        <v>9650</v>
      </c>
      <c r="C4892" s="143" t="s">
        <v>9651</v>
      </c>
      <c r="D4892" s="143" t="s">
        <v>119</v>
      </c>
      <c r="E4892" s="143" t="s">
        <v>1630</v>
      </c>
      <c r="F4892" s="143" t="s">
        <v>71</v>
      </c>
      <c r="G4892" s="143" t="s">
        <v>11062</v>
      </c>
    </row>
    <row r="4893" spans="1:7" x14ac:dyDescent="0.25">
      <c r="A4893" s="141">
        <v>4892</v>
      </c>
      <c r="B4893" s="143" t="s">
        <v>4381</v>
      </c>
      <c r="C4893" s="143" t="s">
        <v>4382</v>
      </c>
      <c r="D4893" s="143" t="s">
        <v>69</v>
      </c>
      <c r="E4893" s="143" t="s">
        <v>352</v>
      </c>
      <c r="F4893" s="143" t="s">
        <v>4383</v>
      </c>
      <c r="G4893" s="143" t="s">
        <v>5875</v>
      </c>
    </row>
    <row r="4894" spans="1:7" x14ac:dyDescent="0.25">
      <c r="A4894" s="141">
        <v>4893</v>
      </c>
      <c r="B4894" s="143" t="s">
        <v>4384</v>
      </c>
      <c r="C4894" s="143" t="s">
        <v>4385</v>
      </c>
      <c r="D4894" s="143" t="s">
        <v>103</v>
      </c>
      <c r="E4894" s="143" t="s">
        <v>1378</v>
      </c>
      <c r="F4894" s="143" t="s">
        <v>71</v>
      </c>
      <c r="G4894" s="143" t="s">
        <v>5875</v>
      </c>
    </row>
    <row r="4895" spans="1:7" x14ac:dyDescent="0.25">
      <c r="A4895" s="141">
        <v>4894</v>
      </c>
      <c r="B4895" s="143" t="s">
        <v>4386</v>
      </c>
      <c r="C4895" s="143" t="s">
        <v>4387</v>
      </c>
      <c r="D4895" s="143" t="s">
        <v>91</v>
      </c>
      <c r="E4895" s="143" t="s">
        <v>181</v>
      </c>
      <c r="F4895" s="143" t="s">
        <v>71</v>
      </c>
      <c r="G4895" s="143" t="s">
        <v>5875</v>
      </c>
    </row>
    <row r="4896" spans="1:7" x14ac:dyDescent="0.25">
      <c r="A4896" s="141">
        <v>4895</v>
      </c>
      <c r="B4896" s="143" t="s">
        <v>4388</v>
      </c>
      <c r="C4896" s="143" t="s">
        <v>4389</v>
      </c>
      <c r="D4896" s="143" t="s">
        <v>91</v>
      </c>
      <c r="E4896" s="143" t="s">
        <v>181</v>
      </c>
      <c r="F4896" s="143" t="s">
        <v>71</v>
      </c>
      <c r="G4896" s="143" t="s">
        <v>5875</v>
      </c>
    </row>
    <row r="4897" spans="1:7" x14ac:dyDescent="0.25">
      <c r="A4897" s="141">
        <v>4896</v>
      </c>
      <c r="B4897" s="143" t="s">
        <v>9652</v>
      </c>
      <c r="C4897" s="143" t="s">
        <v>9653</v>
      </c>
      <c r="D4897" s="143" t="s">
        <v>69</v>
      </c>
      <c r="E4897" s="143" t="s">
        <v>1237</v>
      </c>
      <c r="F4897" s="143" t="s">
        <v>71</v>
      </c>
      <c r="G4897" s="143" t="s">
        <v>11062</v>
      </c>
    </row>
    <row r="4898" spans="1:7" x14ac:dyDescent="0.25">
      <c r="A4898" s="141">
        <v>4897</v>
      </c>
      <c r="B4898" s="143" t="s">
        <v>9654</v>
      </c>
      <c r="C4898" s="143" t="s">
        <v>9655</v>
      </c>
      <c r="D4898" s="143" t="s">
        <v>78</v>
      </c>
      <c r="E4898" s="143" t="s">
        <v>909</v>
      </c>
      <c r="F4898" s="143" t="s">
        <v>71</v>
      </c>
      <c r="G4898" s="143" t="s">
        <v>11062</v>
      </c>
    </row>
    <row r="4899" spans="1:7" x14ac:dyDescent="0.25">
      <c r="A4899" s="141">
        <v>4898</v>
      </c>
      <c r="B4899" s="143" t="s">
        <v>9656</v>
      </c>
      <c r="C4899" s="143" t="s">
        <v>9657</v>
      </c>
      <c r="D4899" s="143" t="s">
        <v>74</v>
      </c>
      <c r="E4899" s="143" t="s">
        <v>87</v>
      </c>
      <c r="F4899" s="143" t="s">
        <v>71</v>
      </c>
      <c r="G4899" s="143" t="s">
        <v>11062</v>
      </c>
    </row>
    <row r="4900" spans="1:7" x14ac:dyDescent="0.25">
      <c r="A4900" s="141">
        <v>4899</v>
      </c>
      <c r="B4900" s="143" t="s">
        <v>4390</v>
      </c>
      <c r="C4900" s="143" t="s">
        <v>4391</v>
      </c>
      <c r="D4900" s="143" t="s">
        <v>91</v>
      </c>
      <c r="E4900" s="143" t="s">
        <v>181</v>
      </c>
      <c r="F4900" s="143" t="s">
        <v>71</v>
      </c>
      <c r="G4900" s="143" t="s">
        <v>5875</v>
      </c>
    </row>
    <row r="4901" spans="1:7" x14ac:dyDescent="0.25">
      <c r="A4901" s="141">
        <v>4900</v>
      </c>
      <c r="B4901" s="143" t="s">
        <v>4392</v>
      </c>
      <c r="C4901" s="143" t="s">
        <v>4393</v>
      </c>
      <c r="D4901" s="143" t="s">
        <v>91</v>
      </c>
      <c r="E4901" s="143" t="s">
        <v>181</v>
      </c>
      <c r="F4901" s="143" t="s">
        <v>71</v>
      </c>
      <c r="G4901" s="143" t="s">
        <v>5875</v>
      </c>
    </row>
    <row r="4902" spans="1:7" x14ac:dyDescent="0.25">
      <c r="A4902" s="141">
        <v>4901</v>
      </c>
      <c r="B4902" s="143" t="s">
        <v>4394</v>
      </c>
      <c r="C4902" s="143" t="s">
        <v>13203</v>
      </c>
      <c r="D4902" s="143" t="s">
        <v>69</v>
      </c>
      <c r="E4902" s="143" t="s">
        <v>1303</v>
      </c>
      <c r="F4902" s="143" t="s">
        <v>2507</v>
      </c>
      <c r="G4902" s="143" t="s">
        <v>5875</v>
      </c>
    </row>
    <row r="4903" spans="1:7" x14ac:dyDescent="0.25">
      <c r="A4903" s="141">
        <v>4902</v>
      </c>
      <c r="B4903" s="143" t="s">
        <v>9658</v>
      </c>
      <c r="C4903" s="143" t="s">
        <v>9659</v>
      </c>
      <c r="D4903" s="143" t="s">
        <v>119</v>
      </c>
      <c r="E4903" s="143" t="s">
        <v>239</v>
      </c>
      <c r="F4903" s="143" t="s">
        <v>71</v>
      </c>
      <c r="G4903" s="143" t="s">
        <v>11062</v>
      </c>
    </row>
    <row r="4904" spans="1:7" x14ac:dyDescent="0.25">
      <c r="A4904" s="141">
        <v>4903</v>
      </c>
      <c r="B4904" s="143" t="s">
        <v>9660</v>
      </c>
      <c r="C4904" s="143" t="s">
        <v>9661</v>
      </c>
      <c r="D4904" s="143" t="s">
        <v>69</v>
      </c>
      <c r="E4904" s="143" t="s">
        <v>3058</v>
      </c>
      <c r="F4904" s="143" t="s">
        <v>71</v>
      </c>
      <c r="G4904" s="143" t="s">
        <v>11062</v>
      </c>
    </row>
    <row r="4905" spans="1:7" x14ac:dyDescent="0.25">
      <c r="A4905" s="141">
        <v>4904</v>
      </c>
      <c r="B4905" s="143" t="s">
        <v>4395</v>
      </c>
      <c r="C4905" s="143" t="s">
        <v>4396</v>
      </c>
      <c r="D4905" s="143" t="s">
        <v>91</v>
      </c>
      <c r="E4905" s="143" t="s">
        <v>181</v>
      </c>
      <c r="F4905" s="143" t="s">
        <v>71</v>
      </c>
      <c r="G4905" s="143" t="s">
        <v>5875</v>
      </c>
    </row>
    <row r="4906" spans="1:7" x14ac:dyDescent="0.25">
      <c r="A4906" s="141">
        <v>4905</v>
      </c>
      <c r="B4906" s="143" t="s">
        <v>4397</v>
      </c>
      <c r="C4906" s="143" t="s">
        <v>4398</v>
      </c>
      <c r="D4906" s="143" t="s">
        <v>91</v>
      </c>
      <c r="E4906" s="143" t="s">
        <v>181</v>
      </c>
      <c r="F4906" s="143" t="s">
        <v>71</v>
      </c>
      <c r="G4906" s="143" t="s">
        <v>5875</v>
      </c>
    </row>
    <row r="4907" spans="1:7" x14ac:dyDescent="0.25">
      <c r="A4907" s="141">
        <v>4906</v>
      </c>
      <c r="B4907" s="143" t="s">
        <v>11744</v>
      </c>
      <c r="C4907" s="143" t="s">
        <v>11745</v>
      </c>
      <c r="D4907" s="143" t="s">
        <v>119</v>
      </c>
      <c r="E4907" s="143" t="s">
        <v>5897</v>
      </c>
      <c r="F4907" s="143" t="s">
        <v>71</v>
      </c>
      <c r="G4907" s="143" t="s">
        <v>11955</v>
      </c>
    </row>
    <row r="4908" spans="1:7" x14ac:dyDescent="0.25">
      <c r="A4908" s="141">
        <v>4907</v>
      </c>
      <c r="B4908" s="143" t="s">
        <v>9662</v>
      </c>
      <c r="C4908" s="143" t="s">
        <v>13204</v>
      </c>
      <c r="D4908" s="143" t="s">
        <v>69</v>
      </c>
      <c r="E4908" s="143" t="s">
        <v>352</v>
      </c>
      <c r="F4908" s="143" t="s">
        <v>841</v>
      </c>
      <c r="G4908" s="143" t="s">
        <v>11062</v>
      </c>
    </row>
    <row r="4909" spans="1:7" x14ac:dyDescent="0.25">
      <c r="A4909" s="141">
        <v>4908</v>
      </c>
      <c r="B4909" s="143" t="s">
        <v>4399</v>
      </c>
      <c r="C4909" s="143" t="s">
        <v>13205</v>
      </c>
      <c r="D4909" s="143" t="s">
        <v>91</v>
      </c>
      <c r="E4909" s="143" t="s">
        <v>181</v>
      </c>
      <c r="F4909" s="143" t="s">
        <v>71</v>
      </c>
      <c r="G4909" s="143" t="s">
        <v>5875</v>
      </c>
    </row>
    <row r="4910" spans="1:7" x14ac:dyDescent="0.25">
      <c r="A4910" s="141">
        <v>4909</v>
      </c>
      <c r="B4910" s="143" t="s">
        <v>4400</v>
      </c>
      <c r="C4910" s="143" t="s">
        <v>4401</v>
      </c>
      <c r="D4910" s="143" t="s">
        <v>91</v>
      </c>
      <c r="E4910" s="143" t="s">
        <v>135</v>
      </c>
      <c r="F4910" s="143" t="s">
        <v>242</v>
      </c>
      <c r="G4910" s="143" t="s">
        <v>5875</v>
      </c>
    </row>
    <row r="4911" spans="1:7" x14ac:dyDescent="0.25">
      <c r="A4911" s="141">
        <v>4910</v>
      </c>
      <c r="B4911" s="143" t="s">
        <v>4402</v>
      </c>
      <c r="C4911" s="143" t="s">
        <v>4403</v>
      </c>
      <c r="D4911" s="143" t="s">
        <v>74</v>
      </c>
      <c r="E4911" s="143" t="s">
        <v>793</v>
      </c>
      <c r="F4911" s="143" t="s">
        <v>142</v>
      </c>
      <c r="G4911" s="143" t="s">
        <v>5875</v>
      </c>
    </row>
    <row r="4912" spans="1:7" x14ac:dyDescent="0.25">
      <c r="A4912" s="141">
        <v>4911</v>
      </c>
      <c r="B4912" s="143" t="s">
        <v>9663</v>
      </c>
      <c r="C4912" s="143" t="s">
        <v>9664</v>
      </c>
      <c r="D4912" s="143" t="s">
        <v>91</v>
      </c>
      <c r="E4912" s="143" t="s">
        <v>181</v>
      </c>
      <c r="F4912" s="143" t="s">
        <v>71</v>
      </c>
      <c r="G4912" s="143" t="s">
        <v>11062</v>
      </c>
    </row>
    <row r="4913" spans="1:7" x14ac:dyDescent="0.25">
      <c r="A4913" s="141">
        <v>4912</v>
      </c>
      <c r="B4913" s="143" t="s">
        <v>9665</v>
      </c>
      <c r="C4913" s="143" t="s">
        <v>9666</v>
      </c>
      <c r="D4913" s="143" t="s">
        <v>78</v>
      </c>
      <c r="E4913" s="143" t="s">
        <v>840</v>
      </c>
      <c r="F4913" s="143" t="s">
        <v>71</v>
      </c>
      <c r="G4913" s="143" t="s">
        <v>11062</v>
      </c>
    </row>
    <row r="4914" spans="1:7" x14ac:dyDescent="0.25">
      <c r="A4914" s="141">
        <v>4913</v>
      </c>
      <c r="B4914" s="143" t="s">
        <v>9667</v>
      </c>
      <c r="C4914" s="143" t="s">
        <v>9668</v>
      </c>
      <c r="D4914" s="143" t="s">
        <v>78</v>
      </c>
      <c r="E4914" s="143" t="s">
        <v>1042</v>
      </c>
      <c r="F4914" s="143" t="s">
        <v>71</v>
      </c>
      <c r="G4914" s="143" t="s">
        <v>11062</v>
      </c>
    </row>
    <row r="4915" spans="1:7" x14ac:dyDescent="0.25">
      <c r="A4915" s="141">
        <v>4914</v>
      </c>
      <c r="B4915" s="143" t="s">
        <v>9669</v>
      </c>
      <c r="C4915" s="143" t="s">
        <v>13206</v>
      </c>
      <c r="D4915" s="143" t="s">
        <v>78</v>
      </c>
      <c r="E4915" s="143" t="s">
        <v>1165</v>
      </c>
      <c r="F4915" s="143" t="s">
        <v>71</v>
      </c>
      <c r="G4915" s="143" t="s">
        <v>11062</v>
      </c>
    </row>
    <row r="4916" spans="1:7" x14ac:dyDescent="0.25">
      <c r="A4916" s="141">
        <v>4915</v>
      </c>
      <c r="B4916" s="143" t="s">
        <v>4404</v>
      </c>
      <c r="C4916" s="143" t="s">
        <v>4405</v>
      </c>
      <c r="D4916" s="143" t="s">
        <v>103</v>
      </c>
      <c r="E4916" s="143" t="s">
        <v>465</v>
      </c>
      <c r="F4916" s="143" t="s">
        <v>71</v>
      </c>
      <c r="G4916" s="143" t="s">
        <v>5875</v>
      </c>
    </row>
    <row r="4917" spans="1:7" x14ac:dyDescent="0.25">
      <c r="A4917" s="141">
        <v>4916</v>
      </c>
      <c r="B4917" s="143" t="s">
        <v>13207</v>
      </c>
      <c r="C4917" s="143" t="s">
        <v>13208</v>
      </c>
      <c r="D4917" s="143" t="s">
        <v>119</v>
      </c>
      <c r="E4917" s="143" t="s">
        <v>239</v>
      </c>
      <c r="F4917" s="143" t="s">
        <v>71</v>
      </c>
      <c r="G4917" s="143" t="s">
        <v>11955</v>
      </c>
    </row>
    <row r="4918" spans="1:7" x14ac:dyDescent="0.25">
      <c r="A4918" s="141">
        <v>4917</v>
      </c>
      <c r="B4918" s="143" t="s">
        <v>4406</v>
      </c>
      <c r="C4918" s="143" t="s">
        <v>4407</v>
      </c>
      <c r="D4918" s="143" t="s">
        <v>91</v>
      </c>
      <c r="E4918" s="143" t="s">
        <v>139</v>
      </c>
      <c r="F4918" s="143" t="s">
        <v>71</v>
      </c>
      <c r="G4918" s="143" t="s">
        <v>5875</v>
      </c>
    </row>
    <row r="4919" spans="1:7" x14ac:dyDescent="0.25">
      <c r="A4919" s="141">
        <v>4918</v>
      </c>
      <c r="B4919" s="143" t="s">
        <v>11746</v>
      </c>
      <c r="C4919" s="143" t="s">
        <v>11747</v>
      </c>
      <c r="D4919" s="143" t="s">
        <v>74</v>
      </c>
      <c r="E4919" s="143" t="s">
        <v>145</v>
      </c>
      <c r="F4919" s="143" t="s">
        <v>142</v>
      </c>
      <c r="G4919" s="143" t="s">
        <v>11955</v>
      </c>
    </row>
    <row r="4920" spans="1:7" x14ac:dyDescent="0.25">
      <c r="A4920" s="141">
        <v>4919</v>
      </c>
      <c r="B4920" s="143" t="s">
        <v>4408</v>
      </c>
      <c r="C4920" s="143" t="s">
        <v>4409</v>
      </c>
      <c r="D4920" s="143" t="s">
        <v>91</v>
      </c>
      <c r="E4920" s="143" t="s">
        <v>181</v>
      </c>
      <c r="F4920" s="143" t="s">
        <v>71</v>
      </c>
      <c r="G4920" s="143" t="s">
        <v>5875</v>
      </c>
    </row>
    <row r="4921" spans="1:7" x14ac:dyDescent="0.25">
      <c r="A4921" s="141">
        <v>4920</v>
      </c>
      <c r="B4921" s="143" t="s">
        <v>4410</v>
      </c>
      <c r="C4921" s="143" t="s">
        <v>4411</v>
      </c>
      <c r="D4921" s="143" t="s">
        <v>91</v>
      </c>
      <c r="E4921" s="143" t="s">
        <v>191</v>
      </c>
      <c r="F4921" s="143" t="s">
        <v>533</v>
      </c>
      <c r="G4921" s="143" t="s">
        <v>5875</v>
      </c>
    </row>
    <row r="4922" spans="1:7" x14ac:dyDescent="0.25">
      <c r="A4922" s="141">
        <v>4921</v>
      </c>
      <c r="B4922" s="143" t="s">
        <v>9670</v>
      </c>
      <c r="C4922" s="143" t="s">
        <v>9671</v>
      </c>
      <c r="D4922" s="143" t="s">
        <v>91</v>
      </c>
      <c r="E4922" s="143" t="s">
        <v>212</v>
      </c>
      <c r="F4922" s="143" t="s">
        <v>71</v>
      </c>
      <c r="G4922" s="143" t="s">
        <v>11062</v>
      </c>
    </row>
    <row r="4923" spans="1:7" x14ac:dyDescent="0.25">
      <c r="A4923" s="141">
        <v>4922</v>
      </c>
      <c r="B4923" s="143" t="s">
        <v>9672</v>
      </c>
      <c r="C4923" s="143" t="s">
        <v>9673</v>
      </c>
      <c r="D4923" s="143" t="s">
        <v>74</v>
      </c>
      <c r="E4923" s="143" t="s">
        <v>397</v>
      </c>
      <c r="F4923" s="143" t="s">
        <v>71</v>
      </c>
      <c r="G4923" s="143" t="s">
        <v>11062</v>
      </c>
    </row>
    <row r="4924" spans="1:7" x14ac:dyDescent="0.25">
      <c r="A4924" s="141">
        <v>4923</v>
      </c>
      <c r="B4924" s="143" t="s">
        <v>4412</v>
      </c>
      <c r="C4924" s="143" t="s">
        <v>4413</v>
      </c>
      <c r="D4924" s="143" t="s">
        <v>91</v>
      </c>
      <c r="E4924" s="143" t="s">
        <v>181</v>
      </c>
      <c r="F4924" s="143" t="s">
        <v>71</v>
      </c>
      <c r="G4924" s="143" t="s">
        <v>5875</v>
      </c>
    </row>
    <row r="4925" spans="1:7" x14ac:dyDescent="0.25">
      <c r="A4925" s="141">
        <v>4924</v>
      </c>
      <c r="B4925" s="143" t="s">
        <v>4414</v>
      </c>
      <c r="C4925" s="143" t="s">
        <v>4415</v>
      </c>
      <c r="D4925" s="143" t="s">
        <v>74</v>
      </c>
      <c r="E4925" s="143" t="s">
        <v>390</v>
      </c>
      <c r="F4925" s="143" t="s">
        <v>71</v>
      </c>
      <c r="G4925" s="143" t="s">
        <v>5875</v>
      </c>
    </row>
    <row r="4926" spans="1:7" x14ac:dyDescent="0.25">
      <c r="A4926" s="141">
        <v>4925</v>
      </c>
      <c r="B4926" s="143" t="s">
        <v>4416</v>
      </c>
      <c r="C4926" s="143" t="s">
        <v>4417</v>
      </c>
      <c r="D4926" s="143" t="s">
        <v>91</v>
      </c>
      <c r="E4926" s="143" t="s">
        <v>308</v>
      </c>
      <c r="F4926" s="143" t="s">
        <v>295</v>
      </c>
      <c r="G4926" s="143" t="s">
        <v>5875</v>
      </c>
    </row>
    <row r="4927" spans="1:7" x14ac:dyDescent="0.25">
      <c r="A4927" s="141">
        <v>4926</v>
      </c>
      <c r="B4927" s="143" t="s">
        <v>9674</v>
      </c>
      <c r="C4927" s="143" t="s">
        <v>9675</v>
      </c>
      <c r="D4927" s="143" t="s">
        <v>91</v>
      </c>
      <c r="E4927" s="143" t="s">
        <v>212</v>
      </c>
      <c r="F4927" s="143" t="s">
        <v>71</v>
      </c>
      <c r="G4927" s="143" t="s">
        <v>11062</v>
      </c>
    </row>
    <row r="4928" spans="1:7" x14ac:dyDescent="0.25">
      <c r="A4928" s="141">
        <v>4927</v>
      </c>
      <c r="B4928" s="143" t="s">
        <v>4418</v>
      </c>
      <c r="C4928" s="143" t="s">
        <v>4419</v>
      </c>
      <c r="D4928" s="143" t="s">
        <v>74</v>
      </c>
      <c r="E4928" s="143" t="s">
        <v>390</v>
      </c>
      <c r="F4928" s="143" t="s">
        <v>71</v>
      </c>
      <c r="G4928" s="143" t="s">
        <v>5875</v>
      </c>
    </row>
    <row r="4929" spans="1:7" x14ac:dyDescent="0.25">
      <c r="A4929" s="141">
        <v>4928</v>
      </c>
      <c r="B4929" s="143" t="s">
        <v>4420</v>
      </c>
      <c r="C4929" s="143" t="s">
        <v>4421</v>
      </c>
      <c r="D4929" s="143" t="s">
        <v>103</v>
      </c>
      <c r="E4929" s="143" t="s">
        <v>1231</v>
      </c>
      <c r="F4929" s="143" t="s">
        <v>71</v>
      </c>
      <c r="G4929" s="143" t="s">
        <v>5875</v>
      </c>
    </row>
    <row r="4930" spans="1:7" x14ac:dyDescent="0.25">
      <c r="A4930" s="141">
        <v>4929</v>
      </c>
      <c r="B4930" s="143" t="s">
        <v>4422</v>
      </c>
      <c r="C4930" s="143" t="s">
        <v>4423</v>
      </c>
      <c r="D4930" s="143" t="s">
        <v>91</v>
      </c>
      <c r="E4930" s="143" t="s">
        <v>181</v>
      </c>
      <c r="F4930" s="143" t="s">
        <v>71</v>
      </c>
      <c r="G4930" s="143" t="s">
        <v>5875</v>
      </c>
    </row>
    <row r="4931" spans="1:7" x14ac:dyDescent="0.25">
      <c r="A4931" s="141">
        <v>4930</v>
      </c>
      <c r="B4931" s="143" t="s">
        <v>4424</v>
      </c>
      <c r="C4931" s="143" t="s">
        <v>4425</v>
      </c>
      <c r="D4931" s="143" t="s">
        <v>74</v>
      </c>
      <c r="E4931" s="143" t="s">
        <v>145</v>
      </c>
      <c r="F4931" s="143" t="s">
        <v>71</v>
      </c>
      <c r="G4931" s="143" t="s">
        <v>5875</v>
      </c>
    </row>
    <row r="4932" spans="1:7" x14ac:dyDescent="0.25">
      <c r="A4932" s="141">
        <v>4931</v>
      </c>
      <c r="B4932" s="143" t="s">
        <v>9676</v>
      </c>
      <c r="C4932" s="143" t="s">
        <v>9677</v>
      </c>
      <c r="D4932" s="143" t="s">
        <v>91</v>
      </c>
      <c r="E4932" s="143" t="s">
        <v>212</v>
      </c>
      <c r="F4932" s="143" t="s">
        <v>71</v>
      </c>
      <c r="G4932" s="143" t="s">
        <v>11062</v>
      </c>
    </row>
    <row r="4933" spans="1:7" x14ac:dyDescent="0.25">
      <c r="A4933" s="141">
        <v>4932</v>
      </c>
      <c r="B4933" s="143" t="s">
        <v>9678</v>
      </c>
      <c r="C4933" s="143" t="s">
        <v>9679</v>
      </c>
      <c r="D4933" s="143" t="s">
        <v>69</v>
      </c>
      <c r="E4933" s="143" t="s">
        <v>1237</v>
      </c>
      <c r="F4933" s="143" t="s">
        <v>71</v>
      </c>
      <c r="G4933" s="143" t="s">
        <v>11062</v>
      </c>
    </row>
    <row r="4934" spans="1:7" x14ac:dyDescent="0.25">
      <c r="A4934" s="141">
        <v>4933</v>
      </c>
      <c r="B4934" s="143" t="s">
        <v>9680</v>
      </c>
      <c r="C4934" s="143" t="s">
        <v>9681</v>
      </c>
      <c r="D4934" s="143" t="s">
        <v>91</v>
      </c>
      <c r="E4934" s="143" t="s">
        <v>955</v>
      </c>
      <c r="F4934" s="143" t="s">
        <v>71</v>
      </c>
      <c r="G4934" s="143" t="s">
        <v>11062</v>
      </c>
    </row>
    <row r="4935" spans="1:7" x14ac:dyDescent="0.25">
      <c r="A4935" s="141">
        <v>4934</v>
      </c>
      <c r="B4935" s="143" t="s">
        <v>4426</v>
      </c>
      <c r="C4935" s="143" t="s">
        <v>4427</v>
      </c>
      <c r="D4935" s="143" t="s">
        <v>74</v>
      </c>
      <c r="E4935" s="143" t="s">
        <v>390</v>
      </c>
      <c r="F4935" s="143" t="s">
        <v>88</v>
      </c>
      <c r="G4935" s="143" t="s">
        <v>5875</v>
      </c>
    </row>
    <row r="4936" spans="1:7" x14ac:dyDescent="0.25">
      <c r="A4936" s="141">
        <v>4935</v>
      </c>
      <c r="B4936" s="143" t="s">
        <v>11748</v>
      </c>
      <c r="C4936" s="143" t="s">
        <v>11749</v>
      </c>
      <c r="D4936" s="143" t="s">
        <v>91</v>
      </c>
      <c r="E4936" s="143" t="s">
        <v>116</v>
      </c>
      <c r="F4936" s="143" t="s">
        <v>71</v>
      </c>
      <c r="G4936" s="143" t="s">
        <v>11955</v>
      </c>
    </row>
    <row r="4937" spans="1:7" x14ac:dyDescent="0.25">
      <c r="A4937" s="141">
        <v>4936</v>
      </c>
      <c r="B4937" s="143" t="s">
        <v>9682</v>
      </c>
      <c r="C4937" s="143" t="s">
        <v>9683</v>
      </c>
      <c r="D4937" s="143" t="s">
        <v>69</v>
      </c>
      <c r="E4937" s="143" t="s">
        <v>321</v>
      </c>
      <c r="F4937" s="143" t="s">
        <v>71</v>
      </c>
      <c r="G4937" s="143" t="s">
        <v>11062</v>
      </c>
    </row>
    <row r="4938" spans="1:7" x14ac:dyDescent="0.25">
      <c r="A4938" s="141">
        <v>4937</v>
      </c>
      <c r="B4938" s="143" t="s">
        <v>4428</v>
      </c>
      <c r="C4938" s="143" t="s">
        <v>4429</v>
      </c>
      <c r="D4938" s="143" t="s">
        <v>91</v>
      </c>
      <c r="E4938" s="143" t="s">
        <v>181</v>
      </c>
      <c r="F4938" s="143" t="s">
        <v>71</v>
      </c>
      <c r="G4938" s="143" t="s">
        <v>5875</v>
      </c>
    </row>
    <row r="4939" spans="1:7" x14ac:dyDescent="0.25">
      <c r="A4939" s="141">
        <v>4938</v>
      </c>
      <c r="B4939" s="143" t="s">
        <v>4430</v>
      </c>
      <c r="C4939" s="143" t="s">
        <v>4431</v>
      </c>
      <c r="D4939" s="143" t="s">
        <v>91</v>
      </c>
      <c r="E4939" s="143" t="s">
        <v>181</v>
      </c>
      <c r="F4939" s="143" t="s">
        <v>71</v>
      </c>
      <c r="G4939" s="143" t="s">
        <v>5875</v>
      </c>
    </row>
    <row r="4940" spans="1:7" x14ac:dyDescent="0.25">
      <c r="A4940" s="141">
        <v>4939</v>
      </c>
      <c r="B4940" s="143" t="s">
        <v>4432</v>
      </c>
      <c r="C4940" s="143" t="s">
        <v>4433</v>
      </c>
      <c r="D4940" s="143" t="s">
        <v>74</v>
      </c>
      <c r="E4940" s="143" t="s">
        <v>87</v>
      </c>
      <c r="F4940" s="143" t="s">
        <v>88</v>
      </c>
      <c r="G4940" s="143" t="s">
        <v>5875</v>
      </c>
    </row>
    <row r="4941" spans="1:7" x14ac:dyDescent="0.25">
      <c r="A4941" s="141">
        <v>4940</v>
      </c>
      <c r="B4941" s="143" t="s">
        <v>9684</v>
      </c>
      <c r="C4941" s="143" t="s">
        <v>9685</v>
      </c>
      <c r="D4941" s="143" t="s">
        <v>69</v>
      </c>
      <c r="E4941" s="143" t="s">
        <v>402</v>
      </c>
      <c r="F4941" s="143" t="s">
        <v>71</v>
      </c>
      <c r="G4941" s="143" t="s">
        <v>11062</v>
      </c>
    </row>
    <row r="4942" spans="1:7" x14ac:dyDescent="0.25">
      <c r="A4942" s="141">
        <v>4941</v>
      </c>
      <c r="B4942" s="143" t="s">
        <v>4434</v>
      </c>
      <c r="C4942" s="143" t="s">
        <v>4435</v>
      </c>
      <c r="D4942" s="143" t="s">
        <v>91</v>
      </c>
      <c r="E4942" s="143" t="s">
        <v>181</v>
      </c>
      <c r="F4942" s="143" t="s">
        <v>71</v>
      </c>
      <c r="G4942" s="143" t="s">
        <v>5875</v>
      </c>
    </row>
    <row r="4943" spans="1:7" x14ac:dyDescent="0.25">
      <c r="A4943" s="141">
        <v>4942</v>
      </c>
      <c r="B4943" s="143" t="s">
        <v>9686</v>
      </c>
      <c r="C4943" s="143" t="s">
        <v>9687</v>
      </c>
      <c r="D4943" s="143" t="s">
        <v>91</v>
      </c>
      <c r="E4943" s="143" t="s">
        <v>181</v>
      </c>
      <c r="F4943" s="143" t="s">
        <v>71</v>
      </c>
      <c r="G4943" s="143" t="s">
        <v>11062</v>
      </c>
    </row>
    <row r="4944" spans="1:7" x14ac:dyDescent="0.25">
      <c r="A4944" s="141">
        <v>4943</v>
      </c>
      <c r="B4944" s="143" t="s">
        <v>4436</v>
      </c>
      <c r="C4944" s="143" t="s">
        <v>4437</v>
      </c>
      <c r="D4944" s="143" t="s">
        <v>91</v>
      </c>
      <c r="E4944" s="143" t="s">
        <v>181</v>
      </c>
      <c r="F4944" s="143" t="s">
        <v>71</v>
      </c>
      <c r="G4944" s="143" t="s">
        <v>5875</v>
      </c>
    </row>
    <row r="4945" spans="1:7" x14ac:dyDescent="0.25">
      <c r="A4945" s="141">
        <v>4944</v>
      </c>
      <c r="B4945" s="143" t="s">
        <v>9688</v>
      </c>
      <c r="C4945" s="143" t="s">
        <v>9689</v>
      </c>
      <c r="D4945" s="143" t="s">
        <v>91</v>
      </c>
      <c r="E4945" s="143" t="s">
        <v>576</v>
      </c>
      <c r="F4945" s="143" t="s">
        <v>71</v>
      </c>
      <c r="G4945" s="143" t="s">
        <v>11062</v>
      </c>
    </row>
    <row r="4946" spans="1:7" x14ac:dyDescent="0.25">
      <c r="A4946" s="141">
        <v>4945</v>
      </c>
      <c r="B4946" s="143" t="s">
        <v>4438</v>
      </c>
      <c r="C4946" s="143" t="s">
        <v>4439</v>
      </c>
      <c r="D4946" s="143" t="s">
        <v>91</v>
      </c>
      <c r="E4946" s="143" t="s">
        <v>181</v>
      </c>
      <c r="F4946" s="143" t="s">
        <v>71</v>
      </c>
      <c r="G4946" s="143" t="s">
        <v>5875</v>
      </c>
    </row>
    <row r="4947" spans="1:7" x14ac:dyDescent="0.25">
      <c r="A4947" s="141">
        <v>4946</v>
      </c>
      <c r="B4947" s="143" t="s">
        <v>4440</v>
      </c>
      <c r="C4947" s="143" t="s">
        <v>13209</v>
      </c>
      <c r="D4947" s="143" t="s">
        <v>95</v>
      </c>
      <c r="E4947" s="143" t="s">
        <v>965</v>
      </c>
      <c r="F4947" s="143" t="s">
        <v>71</v>
      </c>
      <c r="G4947" s="143" t="s">
        <v>5875</v>
      </c>
    </row>
    <row r="4948" spans="1:7" x14ac:dyDescent="0.25">
      <c r="A4948" s="141">
        <v>4947</v>
      </c>
      <c r="B4948" s="143" t="s">
        <v>9690</v>
      </c>
      <c r="C4948" s="143" t="s">
        <v>9691</v>
      </c>
      <c r="D4948" s="143" t="s">
        <v>69</v>
      </c>
      <c r="E4948" s="143" t="s">
        <v>1237</v>
      </c>
      <c r="F4948" s="143" t="s">
        <v>142</v>
      </c>
      <c r="G4948" s="143" t="s">
        <v>11062</v>
      </c>
    </row>
    <row r="4949" spans="1:7" x14ac:dyDescent="0.25">
      <c r="A4949" s="141">
        <v>4948</v>
      </c>
      <c r="B4949" s="143" t="s">
        <v>4441</v>
      </c>
      <c r="C4949" s="143" t="s">
        <v>4442</v>
      </c>
      <c r="D4949" s="143" t="s">
        <v>91</v>
      </c>
      <c r="E4949" s="143" t="s">
        <v>181</v>
      </c>
      <c r="F4949" s="143" t="s">
        <v>71</v>
      </c>
      <c r="G4949" s="143" t="s">
        <v>5875</v>
      </c>
    </row>
    <row r="4950" spans="1:7" x14ac:dyDescent="0.25">
      <c r="A4950" s="141">
        <v>4949</v>
      </c>
      <c r="B4950" s="143" t="s">
        <v>4443</v>
      </c>
      <c r="C4950" s="143" t="s">
        <v>4444</v>
      </c>
      <c r="D4950" s="143" t="s">
        <v>91</v>
      </c>
      <c r="E4950" s="143" t="s">
        <v>181</v>
      </c>
      <c r="F4950" s="143" t="s">
        <v>71</v>
      </c>
      <c r="G4950" s="143" t="s">
        <v>5875</v>
      </c>
    </row>
    <row r="4951" spans="1:7" x14ac:dyDescent="0.25">
      <c r="A4951" s="141">
        <v>4950</v>
      </c>
      <c r="B4951" s="143" t="s">
        <v>9692</v>
      </c>
      <c r="C4951" s="143" t="s">
        <v>9693</v>
      </c>
      <c r="D4951" s="143" t="s">
        <v>78</v>
      </c>
      <c r="E4951" s="143" t="s">
        <v>773</v>
      </c>
      <c r="F4951" s="143" t="s">
        <v>71</v>
      </c>
      <c r="G4951" s="143" t="s">
        <v>11062</v>
      </c>
    </row>
    <row r="4952" spans="1:7" x14ac:dyDescent="0.25">
      <c r="A4952" s="141">
        <v>4951</v>
      </c>
      <c r="B4952" s="143" t="s">
        <v>4445</v>
      </c>
      <c r="C4952" s="143" t="s">
        <v>4446</v>
      </c>
      <c r="D4952" s="143" t="s">
        <v>91</v>
      </c>
      <c r="E4952" s="143" t="s">
        <v>181</v>
      </c>
      <c r="F4952" s="143" t="s">
        <v>71</v>
      </c>
      <c r="G4952" s="143" t="s">
        <v>5875</v>
      </c>
    </row>
    <row r="4953" spans="1:7" x14ac:dyDescent="0.25">
      <c r="A4953" s="141">
        <v>4952</v>
      </c>
      <c r="B4953" s="143" t="s">
        <v>4447</v>
      </c>
      <c r="C4953" s="143" t="s">
        <v>4448</v>
      </c>
      <c r="D4953" s="143" t="s">
        <v>91</v>
      </c>
      <c r="E4953" s="143" t="s">
        <v>181</v>
      </c>
      <c r="F4953" s="143" t="s">
        <v>71</v>
      </c>
      <c r="G4953" s="143" t="s">
        <v>5875</v>
      </c>
    </row>
    <row r="4954" spans="1:7" x14ac:dyDescent="0.25">
      <c r="A4954" s="141">
        <v>4953</v>
      </c>
      <c r="B4954" s="143" t="s">
        <v>4449</v>
      </c>
      <c r="C4954" s="143" t="s">
        <v>4450</v>
      </c>
      <c r="D4954" s="143" t="s">
        <v>74</v>
      </c>
      <c r="E4954" s="143" t="s">
        <v>304</v>
      </c>
      <c r="F4954" s="143" t="s">
        <v>71</v>
      </c>
      <c r="G4954" s="143" t="s">
        <v>5875</v>
      </c>
    </row>
    <row r="4955" spans="1:7" x14ac:dyDescent="0.25">
      <c r="A4955" s="141">
        <v>4954</v>
      </c>
      <c r="B4955" s="143" t="s">
        <v>4451</v>
      </c>
      <c r="C4955" s="143" t="s">
        <v>4452</v>
      </c>
      <c r="D4955" s="143" t="s">
        <v>74</v>
      </c>
      <c r="E4955" s="143" t="s">
        <v>390</v>
      </c>
      <c r="F4955" s="143" t="s">
        <v>71</v>
      </c>
      <c r="G4955" s="143" t="s">
        <v>5875</v>
      </c>
    </row>
    <row r="4956" spans="1:7" x14ac:dyDescent="0.25">
      <c r="A4956" s="141">
        <v>4955</v>
      </c>
      <c r="B4956" s="143" t="s">
        <v>4453</v>
      </c>
      <c r="C4956" s="143" t="s">
        <v>4454</v>
      </c>
      <c r="D4956" s="143" t="s">
        <v>91</v>
      </c>
      <c r="E4956" s="143" t="s">
        <v>181</v>
      </c>
      <c r="F4956" s="143" t="s">
        <v>71</v>
      </c>
      <c r="G4956" s="143" t="s">
        <v>5875</v>
      </c>
    </row>
    <row r="4957" spans="1:7" x14ac:dyDescent="0.25">
      <c r="A4957" s="141">
        <v>4956</v>
      </c>
      <c r="B4957" s="143" t="s">
        <v>4455</v>
      </c>
      <c r="C4957" s="143" t="s">
        <v>4456</v>
      </c>
      <c r="D4957" s="143" t="s">
        <v>91</v>
      </c>
      <c r="E4957" s="143" t="s">
        <v>181</v>
      </c>
      <c r="F4957" s="143" t="s">
        <v>71</v>
      </c>
      <c r="G4957" s="143" t="s">
        <v>5875</v>
      </c>
    </row>
    <row r="4958" spans="1:7" x14ac:dyDescent="0.25">
      <c r="A4958" s="141">
        <v>4957</v>
      </c>
      <c r="B4958" s="143" t="s">
        <v>11750</v>
      </c>
      <c r="C4958" s="143" t="s">
        <v>11751</v>
      </c>
      <c r="D4958" s="143" t="s">
        <v>103</v>
      </c>
      <c r="E4958" s="143" t="s">
        <v>884</v>
      </c>
      <c r="F4958" s="143" t="s">
        <v>71</v>
      </c>
      <c r="G4958" s="143" t="s">
        <v>11955</v>
      </c>
    </row>
    <row r="4959" spans="1:7" x14ac:dyDescent="0.25">
      <c r="A4959" s="141">
        <v>4958</v>
      </c>
      <c r="B4959" s="143" t="s">
        <v>4457</v>
      </c>
      <c r="C4959" s="143" t="s">
        <v>4458</v>
      </c>
      <c r="D4959" s="143" t="s">
        <v>91</v>
      </c>
      <c r="E4959" s="143" t="s">
        <v>181</v>
      </c>
      <c r="F4959" s="143" t="s">
        <v>71</v>
      </c>
      <c r="G4959" s="143" t="s">
        <v>5875</v>
      </c>
    </row>
    <row r="4960" spans="1:7" x14ac:dyDescent="0.25">
      <c r="A4960" s="141">
        <v>4959</v>
      </c>
      <c r="B4960" s="143" t="s">
        <v>4459</v>
      </c>
      <c r="C4960" s="143" t="s">
        <v>4460</v>
      </c>
      <c r="D4960" s="143" t="s">
        <v>91</v>
      </c>
      <c r="E4960" s="143" t="s">
        <v>181</v>
      </c>
      <c r="F4960" s="143" t="s">
        <v>71</v>
      </c>
      <c r="G4960" s="143" t="s">
        <v>5875</v>
      </c>
    </row>
    <row r="4961" spans="1:7" x14ac:dyDescent="0.25">
      <c r="A4961" s="141">
        <v>4960</v>
      </c>
      <c r="B4961" s="143" t="s">
        <v>4461</v>
      </c>
      <c r="C4961" s="143" t="s">
        <v>4462</v>
      </c>
      <c r="D4961" s="143" t="s">
        <v>91</v>
      </c>
      <c r="E4961" s="143" t="s">
        <v>181</v>
      </c>
      <c r="F4961" s="143" t="s">
        <v>71</v>
      </c>
      <c r="G4961" s="143" t="s">
        <v>5875</v>
      </c>
    </row>
    <row r="4962" spans="1:7" x14ac:dyDescent="0.25">
      <c r="A4962" s="141">
        <v>4961</v>
      </c>
      <c r="B4962" s="143" t="s">
        <v>9694</v>
      </c>
      <c r="C4962" s="143" t="s">
        <v>9695</v>
      </c>
      <c r="D4962" s="143" t="s">
        <v>69</v>
      </c>
      <c r="E4962" s="143" t="s">
        <v>2042</v>
      </c>
      <c r="F4962" s="143" t="s">
        <v>71</v>
      </c>
      <c r="G4962" s="143" t="s">
        <v>11062</v>
      </c>
    </row>
    <row r="4963" spans="1:7" x14ac:dyDescent="0.25">
      <c r="A4963" s="141">
        <v>4962</v>
      </c>
      <c r="B4963" s="143" t="s">
        <v>4463</v>
      </c>
      <c r="C4963" s="143" t="s">
        <v>4464</v>
      </c>
      <c r="D4963" s="143" t="s">
        <v>91</v>
      </c>
      <c r="E4963" s="143" t="s">
        <v>181</v>
      </c>
      <c r="F4963" s="143" t="s">
        <v>71</v>
      </c>
      <c r="G4963" s="143" t="s">
        <v>5875</v>
      </c>
    </row>
    <row r="4964" spans="1:7" x14ac:dyDescent="0.25">
      <c r="A4964" s="141">
        <v>4963</v>
      </c>
      <c r="B4964" s="143" t="s">
        <v>4465</v>
      </c>
      <c r="C4964" s="143" t="s">
        <v>4466</v>
      </c>
      <c r="D4964" s="143" t="s">
        <v>74</v>
      </c>
      <c r="E4964" s="143" t="s">
        <v>390</v>
      </c>
      <c r="F4964" s="143" t="s">
        <v>71</v>
      </c>
      <c r="G4964" s="143" t="s">
        <v>5875</v>
      </c>
    </row>
    <row r="4965" spans="1:7" x14ac:dyDescent="0.25">
      <c r="A4965" s="141">
        <v>4964</v>
      </c>
      <c r="B4965" s="143" t="s">
        <v>4467</v>
      </c>
      <c r="C4965" s="143" t="s">
        <v>4468</v>
      </c>
      <c r="D4965" s="143" t="s">
        <v>91</v>
      </c>
      <c r="E4965" s="143" t="s">
        <v>181</v>
      </c>
      <c r="F4965" s="143" t="s">
        <v>71</v>
      </c>
      <c r="G4965" s="143" t="s">
        <v>5875</v>
      </c>
    </row>
    <row r="4966" spans="1:7" x14ac:dyDescent="0.25">
      <c r="A4966" s="141">
        <v>4965</v>
      </c>
      <c r="B4966" s="143" t="s">
        <v>4469</v>
      </c>
      <c r="C4966" s="143" t="s">
        <v>4470</v>
      </c>
      <c r="D4966" s="143" t="s">
        <v>91</v>
      </c>
      <c r="E4966" s="143" t="s">
        <v>181</v>
      </c>
      <c r="F4966" s="143" t="s">
        <v>71</v>
      </c>
      <c r="G4966" s="143" t="s">
        <v>5875</v>
      </c>
    </row>
    <row r="4967" spans="1:7" x14ac:dyDescent="0.25">
      <c r="A4967" s="141">
        <v>4966</v>
      </c>
      <c r="B4967" s="143" t="s">
        <v>4471</v>
      </c>
      <c r="C4967" s="143" t="s">
        <v>13210</v>
      </c>
      <c r="D4967" s="143" t="s">
        <v>91</v>
      </c>
      <c r="E4967" s="143" t="s">
        <v>181</v>
      </c>
      <c r="F4967" s="143" t="s">
        <v>71</v>
      </c>
      <c r="G4967" s="143" t="s">
        <v>5875</v>
      </c>
    </row>
    <row r="4968" spans="1:7" x14ac:dyDescent="0.25">
      <c r="A4968" s="141">
        <v>4967</v>
      </c>
      <c r="B4968" s="143" t="s">
        <v>4472</v>
      </c>
      <c r="C4968" s="143" t="s">
        <v>4473</v>
      </c>
      <c r="D4968" s="143" t="s">
        <v>91</v>
      </c>
      <c r="E4968" s="143" t="s">
        <v>393</v>
      </c>
      <c r="F4968" s="143" t="s">
        <v>71</v>
      </c>
      <c r="G4968" s="143" t="s">
        <v>5875</v>
      </c>
    </row>
    <row r="4969" spans="1:7" x14ac:dyDescent="0.25">
      <c r="A4969" s="141">
        <v>4968</v>
      </c>
      <c r="B4969" s="143" t="s">
        <v>4474</v>
      </c>
      <c r="C4969" s="143" t="s">
        <v>4475</v>
      </c>
      <c r="D4969" s="143" t="s">
        <v>91</v>
      </c>
      <c r="E4969" s="143" t="s">
        <v>181</v>
      </c>
      <c r="F4969" s="143" t="s">
        <v>71</v>
      </c>
      <c r="G4969" s="143" t="s">
        <v>5875</v>
      </c>
    </row>
    <row r="4970" spans="1:7" x14ac:dyDescent="0.25">
      <c r="A4970" s="141">
        <v>4969</v>
      </c>
      <c r="B4970" s="143" t="s">
        <v>4476</v>
      </c>
      <c r="C4970" s="143" t="s">
        <v>4477</v>
      </c>
      <c r="D4970" s="143" t="s">
        <v>91</v>
      </c>
      <c r="E4970" s="143" t="s">
        <v>181</v>
      </c>
      <c r="F4970" s="143" t="s">
        <v>71</v>
      </c>
      <c r="G4970" s="143" t="s">
        <v>5875</v>
      </c>
    </row>
    <row r="4971" spans="1:7" x14ac:dyDescent="0.25">
      <c r="A4971" s="141">
        <v>4970</v>
      </c>
      <c r="B4971" s="143" t="s">
        <v>4478</v>
      </c>
      <c r="C4971" s="143" t="s">
        <v>4479</v>
      </c>
      <c r="D4971" s="143" t="s">
        <v>91</v>
      </c>
      <c r="E4971" s="143" t="s">
        <v>139</v>
      </c>
      <c r="F4971" s="143" t="s">
        <v>71</v>
      </c>
      <c r="G4971" s="143" t="s">
        <v>5875</v>
      </c>
    </row>
    <row r="4972" spans="1:7" x14ac:dyDescent="0.25">
      <c r="A4972" s="141">
        <v>4971</v>
      </c>
      <c r="B4972" s="143" t="s">
        <v>4480</v>
      </c>
      <c r="C4972" s="143" t="s">
        <v>4481</v>
      </c>
      <c r="D4972" s="143" t="s">
        <v>91</v>
      </c>
      <c r="E4972" s="143" t="s">
        <v>181</v>
      </c>
      <c r="F4972" s="143" t="s">
        <v>71</v>
      </c>
      <c r="G4972" s="143" t="s">
        <v>5875</v>
      </c>
    </row>
    <row r="4973" spans="1:7" x14ac:dyDescent="0.25">
      <c r="A4973" s="141">
        <v>4972</v>
      </c>
      <c r="B4973" s="143" t="s">
        <v>4482</v>
      </c>
      <c r="C4973" s="143" t="s">
        <v>13211</v>
      </c>
      <c r="D4973" s="143" t="s">
        <v>74</v>
      </c>
      <c r="E4973" s="143" t="s">
        <v>793</v>
      </c>
      <c r="F4973" s="143" t="s">
        <v>641</v>
      </c>
      <c r="G4973" s="143" t="s">
        <v>5875</v>
      </c>
    </row>
    <row r="4974" spans="1:7" x14ac:dyDescent="0.25">
      <c r="A4974" s="141">
        <v>4973</v>
      </c>
      <c r="B4974" s="143" t="s">
        <v>11752</v>
      </c>
      <c r="C4974" s="143" t="s">
        <v>11753</v>
      </c>
      <c r="D4974" s="143" t="s">
        <v>74</v>
      </c>
      <c r="E4974" s="143" t="s">
        <v>145</v>
      </c>
      <c r="F4974" s="143" t="s">
        <v>88</v>
      </c>
      <c r="G4974" s="143" t="s">
        <v>11955</v>
      </c>
    </row>
    <row r="4975" spans="1:7" x14ac:dyDescent="0.25">
      <c r="A4975" s="141">
        <v>4974</v>
      </c>
      <c r="B4975" s="143" t="s">
        <v>4483</v>
      </c>
      <c r="C4975" s="143" t="s">
        <v>4484</v>
      </c>
      <c r="D4975" s="143" t="s">
        <v>91</v>
      </c>
      <c r="E4975" s="143" t="s">
        <v>181</v>
      </c>
      <c r="F4975" s="143" t="s">
        <v>71</v>
      </c>
      <c r="G4975" s="143" t="s">
        <v>5875</v>
      </c>
    </row>
    <row r="4976" spans="1:7" x14ac:dyDescent="0.25">
      <c r="A4976" s="141">
        <v>4975</v>
      </c>
      <c r="B4976" s="143" t="s">
        <v>4485</v>
      </c>
      <c r="C4976" s="143" t="s">
        <v>4486</v>
      </c>
      <c r="D4976" s="143" t="s">
        <v>91</v>
      </c>
      <c r="E4976" s="143" t="s">
        <v>181</v>
      </c>
      <c r="F4976" s="143" t="s">
        <v>71</v>
      </c>
      <c r="G4976" s="143" t="s">
        <v>5875</v>
      </c>
    </row>
    <row r="4977" spans="1:7" x14ac:dyDescent="0.25">
      <c r="A4977" s="141">
        <v>4976</v>
      </c>
      <c r="B4977" s="143" t="s">
        <v>4487</v>
      </c>
      <c r="C4977" s="143" t="s">
        <v>4488</v>
      </c>
      <c r="D4977" s="143" t="s">
        <v>91</v>
      </c>
      <c r="E4977" s="143" t="s">
        <v>92</v>
      </c>
      <c r="F4977" s="143" t="s">
        <v>71</v>
      </c>
      <c r="G4977" s="143" t="s">
        <v>5875</v>
      </c>
    </row>
    <row r="4978" spans="1:7" x14ac:dyDescent="0.25">
      <c r="A4978" s="141">
        <v>4977</v>
      </c>
      <c r="B4978" s="143" t="s">
        <v>4489</v>
      </c>
      <c r="C4978" s="143" t="s">
        <v>4490</v>
      </c>
      <c r="D4978" s="143" t="s">
        <v>91</v>
      </c>
      <c r="E4978" s="143" t="s">
        <v>181</v>
      </c>
      <c r="F4978" s="143" t="s">
        <v>71</v>
      </c>
      <c r="G4978" s="143" t="s">
        <v>5875</v>
      </c>
    </row>
    <row r="4979" spans="1:7" x14ac:dyDescent="0.25">
      <c r="A4979" s="141">
        <v>4978</v>
      </c>
      <c r="B4979" s="143" t="s">
        <v>9696</v>
      </c>
      <c r="C4979" s="143" t="s">
        <v>9697</v>
      </c>
      <c r="D4979" s="143" t="s">
        <v>119</v>
      </c>
      <c r="E4979" s="143" t="s">
        <v>8289</v>
      </c>
      <c r="F4979" s="143" t="s">
        <v>71</v>
      </c>
      <c r="G4979" s="143" t="s">
        <v>11062</v>
      </c>
    </row>
    <row r="4980" spans="1:7" x14ac:dyDescent="0.25">
      <c r="A4980" s="141">
        <v>4979</v>
      </c>
      <c r="B4980" s="143" t="s">
        <v>9698</v>
      </c>
      <c r="C4980" s="143" t="s">
        <v>9699</v>
      </c>
      <c r="D4980" s="143" t="s">
        <v>78</v>
      </c>
      <c r="E4980" s="143" t="s">
        <v>717</v>
      </c>
      <c r="F4980" s="143" t="s">
        <v>71</v>
      </c>
      <c r="G4980" s="143" t="s">
        <v>11062</v>
      </c>
    </row>
    <row r="4981" spans="1:7" x14ac:dyDescent="0.25">
      <c r="A4981" s="141">
        <v>4980</v>
      </c>
      <c r="B4981" s="143" t="s">
        <v>9700</v>
      </c>
      <c r="C4981" s="143" t="s">
        <v>9701</v>
      </c>
      <c r="D4981" s="143" t="s">
        <v>78</v>
      </c>
      <c r="E4981" s="143" t="s">
        <v>717</v>
      </c>
      <c r="F4981" s="143" t="s">
        <v>71</v>
      </c>
      <c r="G4981" s="143" t="s">
        <v>11062</v>
      </c>
    </row>
    <row r="4982" spans="1:7" x14ac:dyDescent="0.25">
      <c r="A4982" s="141">
        <v>4981</v>
      </c>
      <c r="B4982" s="143" t="s">
        <v>4491</v>
      </c>
      <c r="C4982" s="143" t="s">
        <v>4492</v>
      </c>
      <c r="D4982" s="143" t="s">
        <v>69</v>
      </c>
      <c r="E4982" s="143" t="s">
        <v>593</v>
      </c>
      <c r="F4982" s="143" t="s">
        <v>71</v>
      </c>
      <c r="G4982" s="143" t="s">
        <v>5875</v>
      </c>
    </row>
    <row r="4983" spans="1:7" x14ac:dyDescent="0.25">
      <c r="A4983" s="141">
        <v>4982</v>
      </c>
      <c r="B4983" s="143" t="s">
        <v>13212</v>
      </c>
      <c r="C4983" s="143" t="s">
        <v>13213</v>
      </c>
      <c r="D4983" s="143" t="s">
        <v>91</v>
      </c>
      <c r="E4983" s="143" t="s">
        <v>181</v>
      </c>
      <c r="F4983" s="143" t="s">
        <v>71</v>
      </c>
      <c r="G4983" s="143" t="s">
        <v>11062</v>
      </c>
    </row>
    <row r="4984" spans="1:7" x14ac:dyDescent="0.25">
      <c r="A4984" s="141">
        <v>4983</v>
      </c>
      <c r="B4984" s="143" t="s">
        <v>9702</v>
      </c>
      <c r="C4984" s="143" t="s">
        <v>9703</v>
      </c>
      <c r="D4984" s="143" t="s">
        <v>69</v>
      </c>
      <c r="E4984" s="143" t="s">
        <v>1237</v>
      </c>
      <c r="F4984" s="143" t="s">
        <v>71</v>
      </c>
      <c r="G4984" s="143" t="s">
        <v>11062</v>
      </c>
    </row>
    <row r="4985" spans="1:7" x14ac:dyDescent="0.25">
      <c r="A4985" s="141">
        <v>4984</v>
      </c>
      <c r="B4985" s="143" t="s">
        <v>4493</v>
      </c>
      <c r="C4985" s="143" t="s">
        <v>4494</v>
      </c>
      <c r="D4985" s="143" t="s">
        <v>91</v>
      </c>
      <c r="E4985" s="143" t="s">
        <v>181</v>
      </c>
      <c r="F4985" s="143" t="s">
        <v>71</v>
      </c>
      <c r="G4985" s="143" t="s">
        <v>5875</v>
      </c>
    </row>
    <row r="4986" spans="1:7" x14ac:dyDescent="0.25">
      <c r="A4986" s="141">
        <v>4985</v>
      </c>
      <c r="B4986" s="143" t="s">
        <v>9704</v>
      </c>
      <c r="C4986" s="143" t="s">
        <v>9705</v>
      </c>
      <c r="D4986" s="143" t="s">
        <v>69</v>
      </c>
      <c r="E4986" s="143" t="s">
        <v>402</v>
      </c>
      <c r="F4986" s="143" t="s">
        <v>71</v>
      </c>
      <c r="G4986" s="143" t="s">
        <v>11062</v>
      </c>
    </row>
    <row r="4987" spans="1:7" x14ac:dyDescent="0.25">
      <c r="A4987" s="141">
        <v>4986</v>
      </c>
      <c r="B4987" s="143" t="s">
        <v>11754</v>
      </c>
      <c r="C4987" s="143" t="s">
        <v>11755</v>
      </c>
      <c r="D4987" s="143" t="s">
        <v>74</v>
      </c>
      <c r="E4987" s="143" t="s">
        <v>87</v>
      </c>
      <c r="F4987" s="143" t="s">
        <v>71</v>
      </c>
      <c r="G4987" s="143" t="s">
        <v>11955</v>
      </c>
    </row>
    <row r="4988" spans="1:7" x14ac:dyDescent="0.25">
      <c r="A4988" s="141">
        <v>4987</v>
      </c>
      <c r="B4988" s="143" t="s">
        <v>9706</v>
      </c>
      <c r="C4988" s="143" t="s">
        <v>9707</v>
      </c>
      <c r="D4988" s="143" t="s">
        <v>91</v>
      </c>
      <c r="E4988" s="143" t="s">
        <v>212</v>
      </c>
      <c r="F4988" s="143" t="s">
        <v>71</v>
      </c>
      <c r="G4988" s="143" t="s">
        <v>11062</v>
      </c>
    </row>
    <row r="4989" spans="1:7" x14ac:dyDescent="0.25">
      <c r="A4989" s="141">
        <v>4988</v>
      </c>
      <c r="B4989" s="143" t="s">
        <v>9708</v>
      </c>
      <c r="C4989" s="143" t="s">
        <v>13214</v>
      </c>
      <c r="D4989" s="143" t="s">
        <v>91</v>
      </c>
      <c r="E4989" s="143" t="s">
        <v>181</v>
      </c>
      <c r="F4989" s="143" t="s">
        <v>71</v>
      </c>
      <c r="G4989" s="143" t="s">
        <v>11062</v>
      </c>
    </row>
    <row r="4990" spans="1:7" x14ac:dyDescent="0.25">
      <c r="A4990" s="141">
        <v>4989</v>
      </c>
      <c r="B4990" s="143" t="s">
        <v>9709</v>
      </c>
      <c r="C4990" s="143" t="s">
        <v>13215</v>
      </c>
      <c r="D4990" s="143" t="s">
        <v>69</v>
      </c>
      <c r="E4990" s="143" t="s">
        <v>2042</v>
      </c>
      <c r="F4990" s="143" t="s">
        <v>71</v>
      </c>
      <c r="G4990" s="143" t="s">
        <v>11062</v>
      </c>
    </row>
    <row r="4991" spans="1:7" x14ac:dyDescent="0.25">
      <c r="A4991" s="141">
        <v>4990</v>
      </c>
      <c r="B4991" s="143" t="s">
        <v>9710</v>
      </c>
      <c r="C4991" s="143" t="s">
        <v>9711</v>
      </c>
      <c r="D4991" s="143" t="s">
        <v>119</v>
      </c>
      <c r="E4991" s="143" t="s">
        <v>371</v>
      </c>
      <c r="F4991" s="143" t="s">
        <v>71</v>
      </c>
      <c r="G4991" s="143" t="s">
        <v>11062</v>
      </c>
    </row>
    <row r="4992" spans="1:7" x14ac:dyDescent="0.25">
      <c r="A4992" s="141">
        <v>4991</v>
      </c>
      <c r="B4992" s="143" t="s">
        <v>9712</v>
      </c>
      <c r="C4992" s="143" t="s">
        <v>9713</v>
      </c>
      <c r="D4992" s="143" t="s">
        <v>91</v>
      </c>
      <c r="E4992" s="143" t="s">
        <v>1035</v>
      </c>
      <c r="F4992" s="143" t="s">
        <v>71</v>
      </c>
      <c r="G4992" s="143" t="s">
        <v>11062</v>
      </c>
    </row>
    <row r="4993" spans="1:7" x14ac:dyDescent="0.25">
      <c r="A4993" s="141">
        <v>4992</v>
      </c>
      <c r="B4993" s="143" t="s">
        <v>9714</v>
      </c>
      <c r="C4993" s="143" t="s">
        <v>9715</v>
      </c>
      <c r="D4993" s="143" t="s">
        <v>119</v>
      </c>
      <c r="E4993" s="143" t="s">
        <v>5897</v>
      </c>
      <c r="F4993" s="143" t="s">
        <v>71</v>
      </c>
      <c r="G4993" s="143" t="s">
        <v>11062</v>
      </c>
    </row>
    <row r="4994" spans="1:7" x14ac:dyDescent="0.25">
      <c r="A4994" s="141">
        <v>4993</v>
      </c>
      <c r="B4994" s="143" t="s">
        <v>13216</v>
      </c>
      <c r="C4994" s="143" t="s">
        <v>13217</v>
      </c>
      <c r="D4994" s="143" t="s">
        <v>74</v>
      </c>
      <c r="E4994" s="143" t="s">
        <v>87</v>
      </c>
      <c r="F4994" s="143" t="s">
        <v>71</v>
      </c>
      <c r="G4994" s="143" t="s">
        <v>5875</v>
      </c>
    </row>
    <row r="4995" spans="1:7" x14ac:dyDescent="0.25">
      <c r="A4995" s="141">
        <v>4994</v>
      </c>
      <c r="B4995" s="143" t="s">
        <v>9716</v>
      </c>
      <c r="C4995" s="143" t="s">
        <v>9717</v>
      </c>
      <c r="D4995" s="143" t="s">
        <v>95</v>
      </c>
      <c r="E4995" s="143" t="s">
        <v>158</v>
      </c>
      <c r="F4995" s="143" t="s">
        <v>71</v>
      </c>
      <c r="G4995" s="143" t="s">
        <v>11062</v>
      </c>
    </row>
    <row r="4996" spans="1:7" x14ac:dyDescent="0.25">
      <c r="A4996" s="141">
        <v>4995</v>
      </c>
      <c r="B4996" s="143" t="s">
        <v>9718</v>
      </c>
      <c r="C4996" s="143" t="s">
        <v>9719</v>
      </c>
      <c r="D4996" s="143" t="s">
        <v>119</v>
      </c>
      <c r="E4996" s="143" t="s">
        <v>371</v>
      </c>
      <c r="F4996" s="143" t="s">
        <v>192</v>
      </c>
      <c r="G4996" s="143" t="s">
        <v>11062</v>
      </c>
    </row>
    <row r="4997" spans="1:7" x14ac:dyDescent="0.25">
      <c r="A4997" s="141">
        <v>4996</v>
      </c>
      <c r="B4997" s="143" t="s">
        <v>4495</v>
      </c>
      <c r="C4997" s="143" t="s">
        <v>13218</v>
      </c>
      <c r="D4997" s="143" t="s">
        <v>91</v>
      </c>
      <c r="E4997" s="143" t="s">
        <v>181</v>
      </c>
      <c r="F4997" s="143" t="s">
        <v>71</v>
      </c>
      <c r="G4997" s="143" t="s">
        <v>5875</v>
      </c>
    </row>
    <row r="4998" spans="1:7" x14ac:dyDescent="0.25">
      <c r="A4998" s="141">
        <v>4997</v>
      </c>
      <c r="B4998" s="143" t="s">
        <v>9720</v>
      </c>
      <c r="C4998" s="143" t="s">
        <v>9721</v>
      </c>
      <c r="D4998" s="143" t="s">
        <v>78</v>
      </c>
      <c r="E4998" s="143" t="s">
        <v>840</v>
      </c>
      <c r="F4998" s="143" t="s">
        <v>142</v>
      </c>
      <c r="G4998" s="143" t="s">
        <v>11062</v>
      </c>
    </row>
    <row r="4999" spans="1:7" x14ac:dyDescent="0.25">
      <c r="A4999" s="141">
        <v>4998</v>
      </c>
      <c r="B4999" s="143" t="s">
        <v>4496</v>
      </c>
      <c r="C4999" s="143" t="s">
        <v>13219</v>
      </c>
      <c r="D4999" s="143" t="s">
        <v>91</v>
      </c>
      <c r="E4999" s="143" t="s">
        <v>181</v>
      </c>
      <c r="F4999" s="143" t="s">
        <v>71</v>
      </c>
      <c r="G4999" s="143" t="s">
        <v>5875</v>
      </c>
    </row>
    <row r="5000" spans="1:7" x14ac:dyDescent="0.25">
      <c r="A5000" s="141">
        <v>4999</v>
      </c>
      <c r="B5000" s="143" t="s">
        <v>9722</v>
      </c>
      <c r="C5000" s="143" t="s">
        <v>9723</v>
      </c>
      <c r="D5000" s="143" t="s">
        <v>69</v>
      </c>
      <c r="E5000" s="143" t="s">
        <v>2042</v>
      </c>
      <c r="F5000" s="143" t="s">
        <v>71</v>
      </c>
      <c r="G5000" s="143" t="s">
        <v>11062</v>
      </c>
    </row>
    <row r="5001" spans="1:7" x14ac:dyDescent="0.25">
      <c r="A5001" s="141">
        <v>5000</v>
      </c>
      <c r="B5001" s="143" t="s">
        <v>13220</v>
      </c>
      <c r="C5001" s="143" t="s">
        <v>13221</v>
      </c>
      <c r="D5001" s="143" t="s">
        <v>69</v>
      </c>
      <c r="E5001" s="143" t="s">
        <v>1303</v>
      </c>
      <c r="F5001" s="143" t="s">
        <v>71</v>
      </c>
      <c r="G5001" s="143" t="s">
        <v>11062</v>
      </c>
    </row>
    <row r="5002" spans="1:7" x14ac:dyDescent="0.25">
      <c r="A5002" s="141">
        <v>5001</v>
      </c>
      <c r="B5002" s="143" t="s">
        <v>9724</v>
      </c>
      <c r="C5002" s="143" t="s">
        <v>9725</v>
      </c>
      <c r="D5002" s="143" t="s">
        <v>119</v>
      </c>
      <c r="E5002" s="143" t="s">
        <v>371</v>
      </c>
      <c r="F5002" s="143" t="s">
        <v>88</v>
      </c>
      <c r="G5002" s="143" t="s">
        <v>11062</v>
      </c>
    </row>
    <row r="5003" spans="1:7" x14ac:dyDescent="0.25">
      <c r="A5003" s="141">
        <v>5002</v>
      </c>
      <c r="B5003" s="143" t="s">
        <v>9726</v>
      </c>
      <c r="C5003" s="143" t="s">
        <v>9727</v>
      </c>
      <c r="D5003" s="143" t="s">
        <v>78</v>
      </c>
      <c r="E5003" s="143" t="s">
        <v>1042</v>
      </c>
      <c r="F5003" s="143" t="s">
        <v>71</v>
      </c>
      <c r="G5003" s="143" t="s">
        <v>11062</v>
      </c>
    </row>
    <row r="5004" spans="1:7" x14ac:dyDescent="0.25">
      <c r="A5004" s="141">
        <v>5003</v>
      </c>
      <c r="B5004" s="143" t="s">
        <v>11756</v>
      </c>
      <c r="C5004" s="143" t="s">
        <v>11757</v>
      </c>
      <c r="D5004" s="143" t="s">
        <v>74</v>
      </c>
      <c r="E5004" s="143" t="s">
        <v>145</v>
      </c>
      <c r="F5004" s="143" t="s">
        <v>88</v>
      </c>
      <c r="G5004" s="143" t="s">
        <v>11955</v>
      </c>
    </row>
    <row r="5005" spans="1:7" x14ac:dyDescent="0.25">
      <c r="A5005" s="141">
        <v>5004</v>
      </c>
      <c r="B5005" s="143" t="s">
        <v>13222</v>
      </c>
      <c r="C5005" s="143" t="s">
        <v>13223</v>
      </c>
      <c r="D5005" s="143" t="s">
        <v>78</v>
      </c>
      <c r="E5005" s="143" t="s">
        <v>1144</v>
      </c>
      <c r="F5005" s="143" t="s">
        <v>71</v>
      </c>
      <c r="G5005" s="143" t="s">
        <v>11062</v>
      </c>
    </row>
    <row r="5006" spans="1:7" x14ac:dyDescent="0.25">
      <c r="A5006" s="141">
        <v>5005</v>
      </c>
      <c r="B5006" s="143" t="s">
        <v>9728</v>
      </c>
      <c r="C5006" s="143" t="s">
        <v>9729</v>
      </c>
      <c r="D5006" s="143" t="s">
        <v>69</v>
      </c>
      <c r="E5006" s="143" t="s">
        <v>5915</v>
      </c>
      <c r="F5006" s="143" t="s">
        <v>71</v>
      </c>
      <c r="G5006" s="143" t="s">
        <v>11062</v>
      </c>
    </row>
    <row r="5007" spans="1:7" x14ac:dyDescent="0.25">
      <c r="A5007" s="141">
        <v>5006</v>
      </c>
      <c r="B5007" s="143" t="s">
        <v>9730</v>
      </c>
      <c r="C5007" s="143" t="s">
        <v>9731</v>
      </c>
      <c r="D5007" s="143" t="s">
        <v>91</v>
      </c>
      <c r="E5007" s="143" t="s">
        <v>181</v>
      </c>
      <c r="F5007" s="143" t="s">
        <v>71</v>
      </c>
      <c r="G5007" s="143" t="s">
        <v>11062</v>
      </c>
    </row>
    <row r="5008" spans="1:7" x14ac:dyDescent="0.25">
      <c r="A5008" s="141">
        <v>5007</v>
      </c>
      <c r="B5008" s="143" t="s">
        <v>9732</v>
      </c>
      <c r="C5008" s="143" t="s">
        <v>9733</v>
      </c>
      <c r="D5008" s="143" t="s">
        <v>91</v>
      </c>
      <c r="E5008" s="143" t="s">
        <v>181</v>
      </c>
      <c r="F5008" s="143" t="s">
        <v>71</v>
      </c>
      <c r="G5008" s="143" t="s">
        <v>11062</v>
      </c>
    </row>
    <row r="5009" spans="1:7" x14ac:dyDescent="0.25">
      <c r="A5009" s="141">
        <v>5008</v>
      </c>
      <c r="B5009" s="143" t="s">
        <v>9734</v>
      </c>
      <c r="C5009" s="143" t="s">
        <v>9735</v>
      </c>
      <c r="D5009" s="143" t="s">
        <v>91</v>
      </c>
      <c r="E5009" s="143" t="s">
        <v>227</v>
      </c>
      <c r="F5009" s="143" t="s">
        <v>71</v>
      </c>
      <c r="G5009" s="143" t="s">
        <v>11062</v>
      </c>
    </row>
    <row r="5010" spans="1:7" x14ac:dyDescent="0.25">
      <c r="A5010" s="141">
        <v>5009</v>
      </c>
      <c r="B5010" s="143" t="s">
        <v>9736</v>
      </c>
      <c r="C5010" s="143" t="s">
        <v>13224</v>
      </c>
      <c r="D5010" s="143" t="s">
        <v>91</v>
      </c>
      <c r="E5010" s="143" t="s">
        <v>181</v>
      </c>
      <c r="F5010" s="143" t="s">
        <v>71</v>
      </c>
      <c r="G5010" s="143" t="s">
        <v>11062</v>
      </c>
    </row>
    <row r="5011" spans="1:7" x14ac:dyDescent="0.25">
      <c r="A5011" s="141">
        <v>5010</v>
      </c>
      <c r="B5011" s="143" t="s">
        <v>9737</v>
      </c>
      <c r="C5011" s="143" t="s">
        <v>9738</v>
      </c>
      <c r="D5011" s="143" t="s">
        <v>69</v>
      </c>
      <c r="E5011" s="143" t="s">
        <v>1303</v>
      </c>
      <c r="F5011" s="143" t="s">
        <v>71</v>
      </c>
      <c r="G5011" s="143" t="s">
        <v>11062</v>
      </c>
    </row>
    <row r="5012" spans="1:7" x14ac:dyDescent="0.25">
      <c r="A5012" s="141">
        <v>5011</v>
      </c>
      <c r="B5012" s="143" t="s">
        <v>9739</v>
      </c>
      <c r="C5012" s="143" t="s">
        <v>9740</v>
      </c>
      <c r="D5012" s="143" t="s">
        <v>69</v>
      </c>
      <c r="E5012" s="143" t="s">
        <v>6763</v>
      </c>
      <c r="F5012" s="143" t="s">
        <v>71</v>
      </c>
      <c r="G5012" s="143" t="s">
        <v>11062</v>
      </c>
    </row>
    <row r="5013" spans="1:7" x14ac:dyDescent="0.25">
      <c r="A5013" s="141">
        <v>5012</v>
      </c>
      <c r="B5013" s="143" t="s">
        <v>9741</v>
      </c>
      <c r="C5013" s="143" t="s">
        <v>9742</v>
      </c>
      <c r="D5013" s="143" t="s">
        <v>103</v>
      </c>
      <c r="E5013" s="143" t="s">
        <v>2486</v>
      </c>
      <c r="F5013" s="143" t="s">
        <v>88</v>
      </c>
      <c r="G5013" s="143" t="s">
        <v>11062</v>
      </c>
    </row>
    <row r="5014" spans="1:7" x14ac:dyDescent="0.25">
      <c r="A5014" s="141">
        <v>5013</v>
      </c>
      <c r="B5014" s="143" t="s">
        <v>9743</v>
      </c>
      <c r="C5014" s="143" t="s">
        <v>9744</v>
      </c>
      <c r="D5014" s="143" t="s">
        <v>91</v>
      </c>
      <c r="E5014" s="143" t="s">
        <v>181</v>
      </c>
      <c r="F5014" s="143" t="s">
        <v>71</v>
      </c>
      <c r="G5014" s="143" t="s">
        <v>11062</v>
      </c>
    </row>
    <row r="5015" spans="1:7" x14ac:dyDescent="0.25">
      <c r="A5015" s="141">
        <v>5014</v>
      </c>
      <c r="B5015" s="143" t="s">
        <v>4497</v>
      </c>
      <c r="C5015" s="143" t="s">
        <v>4498</v>
      </c>
      <c r="D5015" s="143" t="s">
        <v>69</v>
      </c>
      <c r="E5015" s="143" t="s">
        <v>1141</v>
      </c>
      <c r="F5015" s="143" t="s">
        <v>71</v>
      </c>
      <c r="G5015" s="143" t="s">
        <v>5875</v>
      </c>
    </row>
    <row r="5016" spans="1:7" x14ac:dyDescent="0.25">
      <c r="A5016" s="141">
        <v>5015</v>
      </c>
      <c r="B5016" s="143" t="s">
        <v>9745</v>
      </c>
      <c r="C5016" s="143" t="s">
        <v>9746</v>
      </c>
      <c r="D5016" s="143" t="s">
        <v>103</v>
      </c>
      <c r="E5016" s="143" t="s">
        <v>325</v>
      </c>
      <c r="F5016" s="143" t="s">
        <v>71</v>
      </c>
      <c r="G5016" s="143" t="s">
        <v>11062</v>
      </c>
    </row>
    <row r="5017" spans="1:7" x14ac:dyDescent="0.25">
      <c r="A5017" s="141">
        <v>5016</v>
      </c>
      <c r="B5017" s="143" t="s">
        <v>13225</v>
      </c>
      <c r="C5017" s="143" t="s">
        <v>13226</v>
      </c>
      <c r="D5017" s="143" t="s">
        <v>78</v>
      </c>
      <c r="E5017" s="143" t="s">
        <v>113</v>
      </c>
      <c r="F5017" s="143" t="s">
        <v>71</v>
      </c>
      <c r="G5017" s="143" t="s">
        <v>5875</v>
      </c>
    </row>
    <row r="5018" spans="1:7" x14ac:dyDescent="0.25">
      <c r="A5018" s="141">
        <v>5017</v>
      </c>
      <c r="B5018" s="143" t="s">
        <v>9747</v>
      </c>
      <c r="C5018" s="143" t="s">
        <v>9748</v>
      </c>
      <c r="D5018" s="143" t="s">
        <v>69</v>
      </c>
      <c r="E5018" s="143" t="s">
        <v>2042</v>
      </c>
      <c r="F5018" s="143" t="s">
        <v>71</v>
      </c>
      <c r="G5018" s="143" t="s">
        <v>11062</v>
      </c>
    </row>
    <row r="5019" spans="1:7" x14ac:dyDescent="0.25">
      <c r="A5019" s="141">
        <v>5018</v>
      </c>
      <c r="B5019" s="143" t="s">
        <v>4499</v>
      </c>
      <c r="C5019" s="143" t="s">
        <v>4500</v>
      </c>
      <c r="D5019" s="143" t="s">
        <v>69</v>
      </c>
      <c r="E5019" s="143" t="s">
        <v>352</v>
      </c>
      <c r="F5019" s="143" t="s">
        <v>142</v>
      </c>
      <c r="G5019" s="143" t="s">
        <v>5875</v>
      </c>
    </row>
    <row r="5020" spans="1:7" x14ac:dyDescent="0.25">
      <c r="A5020" s="141">
        <v>5019</v>
      </c>
      <c r="B5020" s="143" t="s">
        <v>4501</v>
      </c>
      <c r="C5020" s="143" t="s">
        <v>4502</v>
      </c>
      <c r="D5020" s="143" t="s">
        <v>78</v>
      </c>
      <c r="E5020" s="143" t="s">
        <v>82</v>
      </c>
      <c r="F5020" s="143" t="s">
        <v>71</v>
      </c>
      <c r="G5020" s="143" t="s">
        <v>5875</v>
      </c>
    </row>
    <row r="5021" spans="1:7" x14ac:dyDescent="0.25">
      <c r="A5021" s="141">
        <v>5020</v>
      </c>
      <c r="B5021" s="143" t="s">
        <v>4503</v>
      </c>
      <c r="C5021" s="143" t="s">
        <v>4504</v>
      </c>
      <c r="D5021" s="143" t="s">
        <v>78</v>
      </c>
      <c r="E5021" s="143" t="s">
        <v>773</v>
      </c>
      <c r="F5021" s="143" t="s">
        <v>71</v>
      </c>
      <c r="G5021" s="143" t="s">
        <v>5875</v>
      </c>
    </row>
    <row r="5022" spans="1:7" x14ac:dyDescent="0.25">
      <c r="A5022" s="141">
        <v>5021</v>
      </c>
      <c r="B5022" s="143" t="s">
        <v>4505</v>
      </c>
      <c r="C5022" s="143" t="s">
        <v>4506</v>
      </c>
      <c r="D5022" s="143" t="s">
        <v>78</v>
      </c>
      <c r="E5022" s="143" t="s">
        <v>1312</v>
      </c>
      <c r="F5022" s="143" t="s">
        <v>71</v>
      </c>
      <c r="G5022" s="143" t="s">
        <v>5875</v>
      </c>
    </row>
    <row r="5023" spans="1:7" x14ac:dyDescent="0.25">
      <c r="A5023" s="141">
        <v>5022</v>
      </c>
      <c r="B5023" s="143" t="s">
        <v>9749</v>
      </c>
      <c r="C5023" s="143" t="s">
        <v>9750</v>
      </c>
      <c r="D5023" s="143" t="s">
        <v>78</v>
      </c>
      <c r="E5023" s="143" t="s">
        <v>435</v>
      </c>
      <c r="F5023" s="143" t="s">
        <v>841</v>
      </c>
      <c r="G5023" s="143" t="s">
        <v>11062</v>
      </c>
    </row>
    <row r="5024" spans="1:7" x14ac:dyDescent="0.25">
      <c r="A5024" s="141">
        <v>5023</v>
      </c>
      <c r="B5024" s="143" t="s">
        <v>9751</v>
      </c>
      <c r="C5024" s="143" t="s">
        <v>9752</v>
      </c>
      <c r="D5024" s="143" t="s">
        <v>69</v>
      </c>
      <c r="E5024" s="143" t="s">
        <v>1303</v>
      </c>
      <c r="F5024" s="143" t="s">
        <v>71</v>
      </c>
      <c r="G5024" s="143" t="s">
        <v>11062</v>
      </c>
    </row>
    <row r="5025" spans="1:7" x14ac:dyDescent="0.25">
      <c r="A5025" s="141">
        <v>5024</v>
      </c>
      <c r="B5025" s="143" t="s">
        <v>11758</v>
      </c>
      <c r="C5025" s="143" t="s">
        <v>11759</v>
      </c>
      <c r="D5025" s="143" t="s">
        <v>69</v>
      </c>
      <c r="E5025" s="143" t="s">
        <v>70</v>
      </c>
      <c r="F5025" s="143" t="s">
        <v>71</v>
      </c>
      <c r="G5025" s="143" t="s">
        <v>11955</v>
      </c>
    </row>
    <row r="5026" spans="1:7" x14ac:dyDescent="0.25">
      <c r="A5026" s="141">
        <v>5025</v>
      </c>
      <c r="B5026" s="143" t="s">
        <v>4507</v>
      </c>
      <c r="C5026" s="143" t="s">
        <v>4508</v>
      </c>
      <c r="D5026" s="143" t="s">
        <v>103</v>
      </c>
      <c r="E5026" s="143" t="s">
        <v>662</v>
      </c>
      <c r="F5026" s="143" t="s">
        <v>71</v>
      </c>
      <c r="G5026" s="143" t="s">
        <v>5875</v>
      </c>
    </row>
    <row r="5027" spans="1:7" x14ac:dyDescent="0.25">
      <c r="A5027" s="141">
        <v>5026</v>
      </c>
      <c r="B5027" s="143" t="s">
        <v>4509</v>
      </c>
      <c r="C5027" s="143" t="s">
        <v>4510</v>
      </c>
      <c r="D5027" s="143" t="s">
        <v>103</v>
      </c>
      <c r="E5027" s="143" t="s">
        <v>3308</v>
      </c>
      <c r="F5027" s="143" t="s">
        <v>71</v>
      </c>
      <c r="G5027" s="143" t="s">
        <v>5875</v>
      </c>
    </row>
    <row r="5028" spans="1:7" x14ac:dyDescent="0.25">
      <c r="A5028" s="141">
        <v>5027</v>
      </c>
      <c r="B5028" s="143" t="s">
        <v>9753</v>
      </c>
      <c r="C5028" s="143" t="s">
        <v>9754</v>
      </c>
      <c r="D5028" s="143" t="s">
        <v>78</v>
      </c>
      <c r="E5028" s="143" t="s">
        <v>773</v>
      </c>
      <c r="F5028" s="143" t="s">
        <v>71</v>
      </c>
      <c r="G5028" s="143" t="s">
        <v>11062</v>
      </c>
    </row>
    <row r="5029" spans="1:7" x14ac:dyDescent="0.25">
      <c r="A5029" s="141">
        <v>5028</v>
      </c>
      <c r="B5029" s="143" t="s">
        <v>9755</v>
      </c>
      <c r="C5029" s="143" t="s">
        <v>9756</v>
      </c>
      <c r="D5029" s="143" t="s">
        <v>74</v>
      </c>
      <c r="E5029" s="143" t="s">
        <v>87</v>
      </c>
      <c r="F5029" s="143" t="s">
        <v>71</v>
      </c>
      <c r="G5029" s="143" t="s">
        <v>11062</v>
      </c>
    </row>
    <row r="5030" spans="1:7" x14ac:dyDescent="0.25">
      <c r="A5030" s="141">
        <v>5029</v>
      </c>
      <c r="B5030" s="143" t="s">
        <v>9757</v>
      </c>
      <c r="C5030" s="143" t="s">
        <v>9758</v>
      </c>
      <c r="D5030" s="143" t="s">
        <v>91</v>
      </c>
      <c r="E5030" s="143" t="s">
        <v>110</v>
      </c>
      <c r="F5030" s="143" t="s">
        <v>242</v>
      </c>
      <c r="G5030" s="143" t="s">
        <v>11062</v>
      </c>
    </row>
    <row r="5031" spans="1:7" x14ac:dyDescent="0.25">
      <c r="A5031" s="141">
        <v>5030</v>
      </c>
      <c r="B5031" s="143" t="s">
        <v>9759</v>
      </c>
      <c r="C5031" s="143" t="s">
        <v>9760</v>
      </c>
      <c r="D5031" s="143" t="s">
        <v>91</v>
      </c>
      <c r="E5031" s="143" t="s">
        <v>308</v>
      </c>
      <c r="F5031" s="143" t="s">
        <v>71</v>
      </c>
      <c r="G5031" s="143" t="s">
        <v>11062</v>
      </c>
    </row>
    <row r="5032" spans="1:7" x14ac:dyDescent="0.25">
      <c r="A5032" s="141">
        <v>5031</v>
      </c>
      <c r="B5032" s="143" t="s">
        <v>11760</v>
      </c>
      <c r="C5032" s="143" t="s">
        <v>13227</v>
      </c>
      <c r="D5032" s="143" t="s">
        <v>91</v>
      </c>
      <c r="E5032" s="143" t="s">
        <v>393</v>
      </c>
      <c r="F5032" s="143" t="s">
        <v>71</v>
      </c>
      <c r="G5032" s="143" t="s">
        <v>11955</v>
      </c>
    </row>
    <row r="5033" spans="1:7" x14ac:dyDescent="0.25">
      <c r="A5033" s="141">
        <v>5032</v>
      </c>
      <c r="B5033" s="143" t="s">
        <v>4511</v>
      </c>
      <c r="C5033" s="143" t="s">
        <v>4512</v>
      </c>
      <c r="D5033" s="143" t="s">
        <v>91</v>
      </c>
      <c r="E5033" s="143" t="s">
        <v>165</v>
      </c>
      <c r="F5033" s="143" t="s">
        <v>71</v>
      </c>
      <c r="G5033" s="143" t="s">
        <v>5875</v>
      </c>
    </row>
    <row r="5034" spans="1:7" x14ac:dyDescent="0.25">
      <c r="A5034" s="141">
        <v>5033</v>
      </c>
      <c r="B5034" s="143" t="s">
        <v>9761</v>
      </c>
      <c r="C5034" s="143" t="s">
        <v>9762</v>
      </c>
      <c r="D5034" s="143" t="s">
        <v>69</v>
      </c>
      <c r="E5034" s="143" t="s">
        <v>675</v>
      </c>
      <c r="F5034" s="143" t="s">
        <v>71</v>
      </c>
      <c r="G5034" s="143" t="s">
        <v>11062</v>
      </c>
    </row>
    <row r="5035" spans="1:7" x14ac:dyDescent="0.25">
      <c r="A5035" s="141">
        <v>5034</v>
      </c>
      <c r="B5035" s="143" t="s">
        <v>4513</v>
      </c>
      <c r="C5035" s="143" t="s">
        <v>4514</v>
      </c>
      <c r="D5035" s="143" t="s">
        <v>69</v>
      </c>
      <c r="E5035" s="143" t="s">
        <v>2344</v>
      </c>
      <c r="F5035" s="143" t="s">
        <v>71</v>
      </c>
      <c r="G5035" s="143" t="s">
        <v>5875</v>
      </c>
    </row>
    <row r="5036" spans="1:7" x14ac:dyDescent="0.25">
      <c r="A5036" s="141">
        <v>5035</v>
      </c>
      <c r="B5036" s="143" t="s">
        <v>4515</v>
      </c>
      <c r="C5036" s="143" t="s">
        <v>4516</v>
      </c>
      <c r="D5036" s="143" t="s">
        <v>78</v>
      </c>
      <c r="E5036" s="143" t="s">
        <v>113</v>
      </c>
      <c r="F5036" s="143" t="s">
        <v>88</v>
      </c>
      <c r="G5036" s="143" t="s">
        <v>5875</v>
      </c>
    </row>
    <row r="5037" spans="1:7" x14ac:dyDescent="0.25">
      <c r="A5037" s="141">
        <v>5036</v>
      </c>
      <c r="B5037" s="143" t="s">
        <v>4517</v>
      </c>
      <c r="C5037" s="143" t="s">
        <v>13228</v>
      </c>
      <c r="D5037" s="143" t="s">
        <v>95</v>
      </c>
      <c r="E5037" s="143" t="s">
        <v>96</v>
      </c>
      <c r="F5037" s="143" t="s">
        <v>71</v>
      </c>
      <c r="G5037" s="143" t="s">
        <v>5875</v>
      </c>
    </row>
    <row r="5038" spans="1:7" x14ac:dyDescent="0.25">
      <c r="A5038" s="141">
        <v>5037</v>
      </c>
      <c r="B5038" s="143" t="s">
        <v>9763</v>
      </c>
      <c r="C5038" s="143" t="s">
        <v>9764</v>
      </c>
      <c r="D5038" s="143" t="s">
        <v>91</v>
      </c>
      <c r="E5038" s="143" t="s">
        <v>903</v>
      </c>
      <c r="F5038" s="143" t="s">
        <v>71</v>
      </c>
      <c r="G5038" s="143" t="s">
        <v>11062</v>
      </c>
    </row>
    <row r="5039" spans="1:7" x14ac:dyDescent="0.25">
      <c r="A5039" s="141">
        <v>5038</v>
      </c>
      <c r="B5039" s="143" t="s">
        <v>9765</v>
      </c>
      <c r="C5039" s="143" t="s">
        <v>9766</v>
      </c>
      <c r="D5039" s="143" t="s">
        <v>69</v>
      </c>
      <c r="E5039" s="143" t="s">
        <v>3331</v>
      </c>
      <c r="F5039" s="143" t="s">
        <v>71</v>
      </c>
      <c r="G5039" s="143" t="s">
        <v>11062</v>
      </c>
    </row>
    <row r="5040" spans="1:7" x14ac:dyDescent="0.25">
      <c r="A5040" s="141">
        <v>5039</v>
      </c>
      <c r="B5040" s="143" t="s">
        <v>13229</v>
      </c>
      <c r="C5040" s="143" t="s">
        <v>13230</v>
      </c>
      <c r="D5040" s="143" t="s">
        <v>91</v>
      </c>
      <c r="E5040" s="143" t="s">
        <v>181</v>
      </c>
      <c r="F5040" s="143" t="s">
        <v>71</v>
      </c>
      <c r="G5040" s="143" t="s">
        <v>5875</v>
      </c>
    </row>
    <row r="5041" spans="1:7" x14ac:dyDescent="0.25">
      <c r="A5041" s="141">
        <v>5040</v>
      </c>
      <c r="B5041" s="143" t="s">
        <v>4518</v>
      </c>
      <c r="C5041" s="143" t="s">
        <v>4519</v>
      </c>
      <c r="D5041" s="143" t="s">
        <v>95</v>
      </c>
      <c r="E5041" s="143" t="s">
        <v>387</v>
      </c>
      <c r="F5041" s="143" t="s">
        <v>71</v>
      </c>
      <c r="G5041" s="143" t="s">
        <v>5875</v>
      </c>
    </row>
    <row r="5042" spans="1:7" x14ac:dyDescent="0.25">
      <c r="A5042" s="141">
        <v>5041</v>
      </c>
      <c r="B5042" s="143" t="s">
        <v>9767</v>
      </c>
      <c r="C5042" s="143" t="s">
        <v>9768</v>
      </c>
      <c r="D5042" s="143" t="s">
        <v>91</v>
      </c>
      <c r="E5042" s="143" t="s">
        <v>955</v>
      </c>
      <c r="F5042" s="143" t="s">
        <v>71</v>
      </c>
      <c r="G5042" s="143" t="s">
        <v>11062</v>
      </c>
    </row>
    <row r="5043" spans="1:7" x14ac:dyDescent="0.25">
      <c r="A5043" s="141">
        <v>5042</v>
      </c>
      <c r="B5043" s="143" t="s">
        <v>9769</v>
      </c>
      <c r="C5043" s="143" t="s">
        <v>9770</v>
      </c>
      <c r="D5043" s="143" t="s">
        <v>91</v>
      </c>
      <c r="E5043" s="143" t="s">
        <v>979</v>
      </c>
      <c r="F5043" s="143" t="s">
        <v>71</v>
      </c>
      <c r="G5043" s="143" t="s">
        <v>11062</v>
      </c>
    </row>
    <row r="5044" spans="1:7" x14ac:dyDescent="0.25">
      <c r="A5044" s="141">
        <v>5043</v>
      </c>
      <c r="B5044" s="143" t="s">
        <v>4520</v>
      </c>
      <c r="C5044" s="143" t="s">
        <v>13231</v>
      </c>
      <c r="D5044" s="143" t="s">
        <v>91</v>
      </c>
      <c r="E5044" s="143" t="s">
        <v>270</v>
      </c>
      <c r="F5044" s="143" t="s">
        <v>533</v>
      </c>
      <c r="G5044" s="143" t="s">
        <v>5875</v>
      </c>
    </row>
    <row r="5045" spans="1:7" x14ac:dyDescent="0.25">
      <c r="A5045" s="141">
        <v>5044</v>
      </c>
      <c r="B5045" s="143" t="s">
        <v>11761</v>
      </c>
      <c r="C5045" s="143" t="s">
        <v>11762</v>
      </c>
      <c r="D5045" s="143" t="s">
        <v>74</v>
      </c>
      <c r="E5045" s="143" t="s">
        <v>129</v>
      </c>
      <c r="F5045" s="143" t="s">
        <v>88</v>
      </c>
      <c r="G5045" s="143" t="s">
        <v>11955</v>
      </c>
    </row>
    <row r="5046" spans="1:7" x14ac:dyDescent="0.25">
      <c r="A5046" s="141">
        <v>5045</v>
      </c>
      <c r="B5046" s="143" t="s">
        <v>4521</v>
      </c>
      <c r="C5046" s="143" t="s">
        <v>4522</v>
      </c>
      <c r="D5046" s="143" t="s">
        <v>78</v>
      </c>
      <c r="E5046" s="143" t="s">
        <v>1099</v>
      </c>
      <c r="F5046" s="143" t="s">
        <v>353</v>
      </c>
      <c r="G5046" s="143" t="s">
        <v>5875</v>
      </c>
    </row>
    <row r="5047" spans="1:7" x14ac:dyDescent="0.25">
      <c r="A5047" s="141">
        <v>5046</v>
      </c>
      <c r="B5047" s="143" t="s">
        <v>4523</v>
      </c>
      <c r="C5047" s="143" t="s">
        <v>4524</v>
      </c>
      <c r="D5047" s="143" t="s">
        <v>91</v>
      </c>
      <c r="E5047" s="143" t="s">
        <v>227</v>
      </c>
      <c r="F5047" s="143" t="s">
        <v>71</v>
      </c>
      <c r="G5047" s="143" t="s">
        <v>5875</v>
      </c>
    </row>
    <row r="5048" spans="1:7" x14ac:dyDescent="0.25">
      <c r="A5048" s="141">
        <v>5047</v>
      </c>
      <c r="B5048" s="143" t="s">
        <v>4525</v>
      </c>
      <c r="C5048" s="143" t="s">
        <v>4526</v>
      </c>
      <c r="D5048" s="143" t="s">
        <v>91</v>
      </c>
      <c r="E5048" s="143" t="s">
        <v>181</v>
      </c>
      <c r="F5048" s="143" t="s">
        <v>71</v>
      </c>
      <c r="G5048" s="143" t="s">
        <v>5875</v>
      </c>
    </row>
    <row r="5049" spans="1:7" x14ac:dyDescent="0.25">
      <c r="A5049" s="141">
        <v>5048</v>
      </c>
      <c r="B5049" s="143" t="s">
        <v>11763</v>
      </c>
      <c r="C5049" s="143" t="s">
        <v>11764</v>
      </c>
      <c r="D5049" s="143" t="s">
        <v>91</v>
      </c>
      <c r="E5049" s="143" t="s">
        <v>227</v>
      </c>
      <c r="F5049" s="143" t="s">
        <v>71</v>
      </c>
      <c r="G5049" s="143" t="s">
        <v>11955</v>
      </c>
    </row>
    <row r="5050" spans="1:7" x14ac:dyDescent="0.25">
      <c r="A5050" s="141">
        <v>5049</v>
      </c>
      <c r="B5050" s="143" t="s">
        <v>4527</v>
      </c>
      <c r="C5050" s="143" t="s">
        <v>4528</v>
      </c>
      <c r="D5050" s="143" t="s">
        <v>69</v>
      </c>
      <c r="E5050" s="143" t="s">
        <v>352</v>
      </c>
      <c r="F5050" s="143" t="s">
        <v>88</v>
      </c>
      <c r="G5050" s="143" t="s">
        <v>5875</v>
      </c>
    </row>
    <row r="5051" spans="1:7" x14ac:dyDescent="0.25">
      <c r="A5051" s="141">
        <v>5050</v>
      </c>
      <c r="B5051" s="143" t="s">
        <v>9771</v>
      </c>
      <c r="C5051" s="143" t="s">
        <v>9772</v>
      </c>
      <c r="D5051" s="143" t="s">
        <v>78</v>
      </c>
      <c r="E5051" s="143" t="s">
        <v>82</v>
      </c>
      <c r="F5051" s="143" t="s">
        <v>71</v>
      </c>
      <c r="G5051" s="143" t="s">
        <v>11062</v>
      </c>
    </row>
    <row r="5052" spans="1:7" x14ac:dyDescent="0.25">
      <c r="A5052" s="141">
        <v>5051</v>
      </c>
      <c r="B5052" s="143" t="s">
        <v>9773</v>
      </c>
      <c r="C5052" s="143" t="s">
        <v>9774</v>
      </c>
      <c r="D5052" s="143" t="s">
        <v>91</v>
      </c>
      <c r="E5052" s="143" t="s">
        <v>979</v>
      </c>
      <c r="F5052" s="143" t="s">
        <v>71</v>
      </c>
      <c r="G5052" s="143" t="s">
        <v>11062</v>
      </c>
    </row>
    <row r="5053" spans="1:7" x14ac:dyDescent="0.25">
      <c r="A5053" s="141">
        <v>5052</v>
      </c>
      <c r="B5053" s="143" t="s">
        <v>9775</v>
      </c>
      <c r="C5053" s="143" t="s">
        <v>9776</v>
      </c>
      <c r="D5053" s="143" t="s">
        <v>103</v>
      </c>
      <c r="E5053" s="143" t="s">
        <v>884</v>
      </c>
      <c r="F5053" s="143" t="s">
        <v>71</v>
      </c>
      <c r="G5053" s="143" t="s">
        <v>11062</v>
      </c>
    </row>
    <row r="5054" spans="1:7" x14ac:dyDescent="0.25">
      <c r="A5054" s="141">
        <v>5053</v>
      </c>
      <c r="B5054" s="143" t="s">
        <v>4529</v>
      </c>
      <c r="C5054" s="143" t="s">
        <v>4530</v>
      </c>
      <c r="D5054" s="143" t="s">
        <v>78</v>
      </c>
      <c r="E5054" s="143" t="s">
        <v>995</v>
      </c>
      <c r="F5054" s="143" t="s">
        <v>71</v>
      </c>
      <c r="G5054" s="143" t="s">
        <v>5875</v>
      </c>
    </row>
    <row r="5055" spans="1:7" x14ac:dyDescent="0.25">
      <c r="A5055" s="141">
        <v>5054</v>
      </c>
      <c r="B5055" s="143" t="s">
        <v>9777</v>
      </c>
      <c r="C5055" s="143" t="s">
        <v>9778</v>
      </c>
      <c r="D5055" s="143" t="s">
        <v>78</v>
      </c>
      <c r="E5055" s="143" t="s">
        <v>259</v>
      </c>
      <c r="F5055" s="143" t="s">
        <v>71</v>
      </c>
      <c r="G5055" s="143" t="s">
        <v>11062</v>
      </c>
    </row>
    <row r="5056" spans="1:7" x14ac:dyDescent="0.25">
      <c r="A5056" s="141">
        <v>5055</v>
      </c>
      <c r="B5056" s="143" t="s">
        <v>9779</v>
      </c>
      <c r="C5056" s="143" t="s">
        <v>9780</v>
      </c>
      <c r="D5056" s="143" t="s">
        <v>69</v>
      </c>
      <c r="E5056" s="143" t="s">
        <v>1303</v>
      </c>
      <c r="F5056" s="143" t="s">
        <v>142</v>
      </c>
      <c r="G5056" s="143" t="s">
        <v>11062</v>
      </c>
    </row>
    <row r="5057" spans="1:7" x14ac:dyDescent="0.25">
      <c r="A5057" s="141">
        <v>5056</v>
      </c>
      <c r="B5057" s="143" t="s">
        <v>9781</v>
      </c>
      <c r="C5057" s="143" t="s">
        <v>9782</v>
      </c>
      <c r="D5057" s="143" t="s">
        <v>103</v>
      </c>
      <c r="E5057" s="143" t="s">
        <v>2489</v>
      </c>
      <c r="F5057" s="143" t="s">
        <v>71</v>
      </c>
      <c r="G5057" s="143" t="s">
        <v>11062</v>
      </c>
    </row>
    <row r="5058" spans="1:7" x14ac:dyDescent="0.25">
      <c r="A5058" s="141">
        <v>5057</v>
      </c>
      <c r="B5058" s="143" t="s">
        <v>4531</v>
      </c>
      <c r="C5058" s="143" t="s">
        <v>4532</v>
      </c>
      <c r="D5058" s="143" t="s">
        <v>91</v>
      </c>
      <c r="E5058" s="143" t="s">
        <v>139</v>
      </c>
      <c r="F5058" s="143" t="s">
        <v>71</v>
      </c>
      <c r="G5058" s="143" t="s">
        <v>5875</v>
      </c>
    </row>
    <row r="5059" spans="1:7" x14ac:dyDescent="0.25">
      <c r="A5059" s="141">
        <v>5058</v>
      </c>
      <c r="B5059" s="143" t="s">
        <v>4533</v>
      </c>
      <c r="C5059" s="143" t="s">
        <v>4534</v>
      </c>
      <c r="D5059" s="143" t="s">
        <v>74</v>
      </c>
      <c r="E5059" s="143" t="s">
        <v>87</v>
      </c>
      <c r="F5059" s="143" t="s">
        <v>71</v>
      </c>
      <c r="G5059" s="143" t="s">
        <v>5875</v>
      </c>
    </row>
    <row r="5060" spans="1:7" x14ac:dyDescent="0.25">
      <c r="A5060" s="141">
        <v>5059</v>
      </c>
      <c r="B5060" s="143" t="s">
        <v>9783</v>
      </c>
      <c r="C5060" s="143" t="s">
        <v>9784</v>
      </c>
      <c r="D5060" s="143" t="s">
        <v>69</v>
      </c>
      <c r="E5060" s="143" t="s">
        <v>477</v>
      </c>
      <c r="F5060" s="143" t="s">
        <v>841</v>
      </c>
      <c r="G5060" s="143" t="s">
        <v>11062</v>
      </c>
    </row>
    <row r="5061" spans="1:7" x14ac:dyDescent="0.25">
      <c r="A5061" s="141">
        <v>5060</v>
      </c>
      <c r="B5061" s="143" t="s">
        <v>9785</v>
      </c>
      <c r="C5061" s="143" t="s">
        <v>9786</v>
      </c>
      <c r="D5061" s="143" t="s">
        <v>119</v>
      </c>
      <c r="E5061" s="143" t="s">
        <v>239</v>
      </c>
      <c r="F5061" s="143" t="s">
        <v>71</v>
      </c>
      <c r="G5061" s="143" t="s">
        <v>11062</v>
      </c>
    </row>
    <row r="5062" spans="1:7" x14ac:dyDescent="0.25">
      <c r="A5062" s="141">
        <v>5061</v>
      </c>
      <c r="B5062" s="143" t="s">
        <v>9787</v>
      </c>
      <c r="C5062" s="143" t="s">
        <v>9788</v>
      </c>
      <c r="D5062" s="143" t="s">
        <v>103</v>
      </c>
      <c r="E5062" s="143" t="s">
        <v>162</v>
      </c>
      <c r="F5062" s="143" t="s">
        <v>71</v>
      </c>
      <c r="G5062" s="143" t="s">
        <v>11062</v>
      </c>
    </row>
    <row r="5063" spans="1:7" x14ac:dyDescent="0.25">
      <c r="A5063" s="141">
        <v>5062</v>
      </c>
      <c r="B5063" s="143" t="s">
        <v>9789</v>
      </c>
      <c r="C5063" s="143" t="s">
        <v>9790</v>
      </c>
      <c r="D5063" s="143" t="s">
        <v>91</v>
      </c>
      <c r="E5063" s="143" t="s">
        <v>165</v>
      </c>
      <c r="F5063" s="143" t="s">
        <v>71</v>
      </c>
      <c r="G5063" s="143" t="s">
        <v>11062</v>
      </c>
    </row>
    <row r="5064" spans="1:7" x14ac:dyDescent="0.25">
      <c r="A5064" s="141">
        <v>5063</v>
      </c>
      <c r="B5064" s="143" t="s">
        <v>4535</v>
      </c>
      <c r="C5064" s="143" t="s">
        <v>4536</v>
      </c>
      <c r="D5064" s="143" t="s">
        <v>78</v>
      </c>
      <c r="E5064" s="143" t="s">
        <v>840</v>
      </c>
      <c r="F5064" s="143" t="s">
        <v>71</v>
      </c>
      <c r="G5064" s="143" t="s">
        <v>5875</v>
      </c>
    </row>
    <row r="5065" spans="1:7" x14ac:dyDescent="0.25">
      <c r="A5065" s="141">
        <v>5064</v>
      </c>
      <c r="B5065" s="143" t="s">
        <v>4537</v>
      </c>
      <c r="C5065" s="143" t="s">
        <v>4538</v>
      </c>
      <c r="D5065" s="143" t="s">
        <v>91</v>
      </c>
      <c r="E5065" s="143" t="s">
        <v>110</v>
      </c>
      <c r="F5065" s="143" t="s">
        <v>71</v>
      </c>
      <c r="G5065" s="143" t="s">
        <v>5875</v>
      </c>
    </row>
    <row r="5066" spans="1:7" x14ac:dyDescent="0.25">
      <c r="A5066" s="141">
        <v>5065</v>
      </c>
      <c r="B5066" s="143" t="s">
        <v>9791</v>
      </c>
      <c r="C5066" s="143" t="s">
        <v>9792</v>
      </c>
      <c r="D5066" s="143" t="s">
        <v>119</v>
      </c>
      <c r="E5066" s="143" t="s">
        <v>278</v>
      </c>
      <c r="F5066" s="143" t="s">
        <v>71</v>
      </c>
      <c r="G5066" s="143" t="s">
        <v>11062</v>
      </c>
    </row>
    <row r="5067" spans="1:7" x14ac:dyDescent="0.25">
      <c r="A5067" s="141">
        <v>5066</v>
      </c>
      <c r="B5067" s="143" t="s">
        <v>4539</v>
      </c>
      <c r="C5067" s="143" t="s">
        <v>4540</v>
      </c>
      <c r="D5067" s="143" t="s">
        <v>74</v>
      </c>
      <c r="E5067" s="143" t="s">
        <v>793</v>
      </c>
      <c r="F5067" s="143" t="s">
        <v>192</v>
      </c>
      <c r="G5067" s="143" t="s">
        <v>5875</v>
      </c>
    </row>
    <row r="5068" spans="1:7" x14ac:dyDescent="0.25">
      <c r="A5068" s="141">
        <v>5067</v>
      </c>
      <c r="B5068" s="143" t="s">
        <v>9793</v>
      </c>
      <c r="C5068" s="143" t="s">
        <v>9794</v>
      </c>
      <c r="D5068" s="143" t="s">
        <v>69</v>
      </c>
      <c r="E5068" s="143" t="s">
        <v>159</v>
      </c>
      <c r="F5068" s="143" t="s">
        <v>841</v>
      </c>
      <c r="G5068" s="143" t="s">
        <v>11062</v>
      </c>
    </row>
    <row r="5069" spans="1:7" x14ac:dyDescent="0.25">
      <c r="A5069" s="141">
        <v>5068</v>
      </c>
      <c r="B5069" s="143" t="s">
        <v>4541</v>
      </c>
      <c r="C5069" s="143" t="s">
        <v>4542</v>
      </c>
      <c r="D5069" s="143" t="s">
        <v>119</v>
      </c>
      <c r="E5069" s="143" t="s">
        <v>239</v>
      </c>
      <c r="F5069" s="143" t="s">
        <v>2507</v>
      </c>
      <c r="G5069" s="143" t="s">
        <v>5875</v>
      </c>
    </row>
    <row r="5070" spans="1:7" x14ac:dyDescent="0.25">
      <c r="A5070" s="141">
        <v>5069</v>
      </c>
      <c r="B5070" s="143" t="s">
        <v>4543</v>
      </c>
      <c r="C5070" s="143" t="s">
        <v>4544</v>
      </c>
      <c r="D5070" s="143" t="s">
        <v>91</v>
      </c>
      <c r="E5070" s="143" t="s">
        <v>135</v>
      </c>
      <c r="F5070" s="143" t="s">
        <v>242</v>
      </c>
      <c r="G5070" s="143" t="s">
        <v>5875</v>
      </c>
    </row>
    <row r="5071" spans="1:7" x14ac:dyDescent="0.25">
      <c r="A5071" s="141">
        <v>5070</v>
      </c>
      <c r="B5071" s="143" t="s">
        <v>9795</v>
      </c>
      <c r="C5071" s="143" t="s">
        <v>9796</v>
      </c>
      <c r="D5071" s="143" t="s">
        <v>78</v>
      </c>
      <c r="E5071" s="143" t="s">
        <v>154</v>
      </c>
      <c r="F5071" s="143" t="s">
        <v>71</v>
      </c>
      <c r="G5071" s="143" t="s">
        <v>11062</v>
      </c>
    </row>
    <row r="5072" spans="1:7" x14ac:dyDescent="0.25">
      <c r="A5072" s="141">
        <v>5071</v>
      </c>
      <c r="B5072" s="143" t="s">
        <v>9797</v>
      </c>
      <c r="C5072" s="143" t="s">
        <v>9798</v>
      </c>
      <c r="D5072" s="143" t="s">
        <v>69</v>
      </c>
      <c r="E5072" s="143" t="s">
        <v>5915</v>
      </c>
      <c r="F5072" s="143" t="s">
        <v>2507</v>
      </c>
      <c r="G5072" s="143" t="s">
        <v>11062</v>
      </c>
    </row>
    <row r="5073" spans="1:7" x14ac:dyDescent="0.25">
      <c r="A5073" s="141">
        <v>5072</v>
      </c>
      <c r="B5073" s="143" t="s">
        <v>13232</v>
      </c>
      <c r="C5073" s="143" t="s">
        <v>13233</v>
      </c>
      <c r="D5073" s="143" t="s">
        <v>74</v>
      </c>
      <c r="E5073" s="143" t="s">
        <v>145</v>
      </c>
      <c r="F5073" s="143" t="s">
        <v>88</v>
      </c>
      <c r="G5073" s="143" t="s">
        <v>11955</v>
      </c>
    </row>
    <row r="5074" spans="1:7" x14ac:dyDescent="0.25">
      <c r="A5074" s="141">
        <v>5073</v>
      </c>
      <c r="B5074" s="143" t="s">
        <v>9799</v>
      </c>
      <c r="C5074" s="143" t="s">
        <v>9800</v>
      </c>
      <c r="D5074" s="143" t="s">
        <v>103</v>
      </c>
      <c r="E5074" s="143" t="s">
        <v>294</v>
      </c>
      <c r="F5074" s="143" t="s">
        <v>71</v>
      </c>
      <c r="G5074" s="143" t="s">
        <v>11062</v>
      </c>
    </row>
    <row r="5075" spans="1:7" x14ac:dyDescent="0.25">
      <c r="A5075" s="141">
        <v>5074</v>
      </c>
      <c r="B5075" s="143" t="s">
        <v>9801</v>
      </c>
      <c r="C5075" s="143" t="s">
        <v>9802</v>
      </c>
      <c r="D5075" s="143" t="s">
        <v>78</v>
      </c>
      <c r="E5075" s="143" t="s">
        <v>113</v>
      </c>
      <c r="F5075" s="143" t="s">
        <v>71</v>
      </c>
      <c r="G5075" s="143" t="s">
        <v>11062</v>
      </c>
    </row>
    <row r="5076" spans="1:7" x14ac:dyDescent="0.25">
      <c r="A5076" s="141">
        <v>5075</v>
      </c>
      <c r="B5076" s="143" t="s">
        <v>4545</v>
      </c>
      <c r="C5076" s="143" t="s">
        <v>4546</v>
      </c>
      <c r="D5076" s="143" t="s">
        <v>91</v>
      </c>
      <c r="E5076" s="143" t="s">
        <v>644</v>
      </c>
      <c r="F5076" s="143" t="s">
        <v>71</v>
      </c>
      <c r="G5076" s="143" t="s">
        <v>5875</v>
      </c>
    </row>
    <row r="5077" spans="1:7" x14ac:dyDescent="0.25">
      <c r="A5077" s="141">
        <v>5076</v>
      </c>
      <c r="B5077" s="143" t="s">
        <v>9803</v>
      </c>
      <c r="C5077" s="143" t="s">
        <v>13234</v>
      </c>
      <c r="D5077" s="143" t="s">
        <v>119</v>
      </c>
      <c r="E5077" s="143" t="s">
        <v>371</v>
      </c>
      <c r="F5077" s="143" t="s">
        <v>71</v>
      </c>
      <c r="G5077" s="143" t="s">
        <v>11062</v>
      </c>
    </row>
    <row r="5078" spans="1:7" x14ac:dyDescent="0.25">
      <c r="A5078" s="141">
        <v>5077</v>
      </c>
      <c r="B5078" s="143" t="s">
        <v>9804</v>
      </c>
      <c r="C5078" s="143" t="s">
        <v>9805</v>
      </c>
      <c r="D5078" s="143" t="s">
        <v>78</v>
      </c>
      <c r="E5078" s="143" t="s">
        <v>113</v>
      </c>
      <c r="F5078" s="143" t="s">
        <v>71</v>
      </c>
      <c r="G5078" s="143" t="s">
        <v>11062</v>
      </c>
    </row>
    <row r="5079" spans="1:7" x14ac:dyDescent="0.25">
      <c r="A5079" s="141">
        <v>5078</v>
      </c>
      <c r="B5079" s="143" t="s">
        <v>13235</v>
      </c>
      <c r="C5079" s="143" t="s">
        <v>13236</v>
      </c>
      <c r="D5079" s="143" t="s">
        <v>91</v>
      </c>
      <c r="E5079" s="143" t="s">
        <v>181</v>
      </c>
      <c r="F5079" s="143" t="s">
        <v>71</v>
      </c>
      <c r="G5079" s="143" t="s">
        <v>5875</v>
      </c>
    </row>
    <row r="5080" spans="1:7" x14ac:dyDescent="0.25">
      <c r="A5080" s="141">
        <v>5079</v>
      </c>
      <c r="B5080" s="143" t="s">
        <v>9806</v>
      </c>
      <c r="C5080" s="143" t="s">
        <v>9807</v>
      </c>
      <c r="D5080" s="143" t="s">
        <v>78</v>
      </c>
      <c r="E5080" s="143" t="s">
        <v>435</v>
      </c>
      <c r="F5080" s="143" t="s">
        <v>71</v>
      </c>
      <c r="G5080" s="143" t="s">
        <v>11062</v>
      </c>
    </row>
    <row r="5081" spans="1:7" x14ac:dyDescent="0.25">
      <c r="A5081" s="141">
        <v>5080</v>
      </c>
      <c r="B5081" s="143" t="s">
        <v>9808</v>
      </c>
      <c r="C5081" s="143" t="s">
        <v>9809</v>
      </c>
      <c r="D5081" s="143" t="s">
        <v>119</v>
      </c>
      <c r="E5081" s="143" t="s">
        <v>239</v>
      </c>
      <c r="F5081" s="143" t="s">
        <v>71</v>
      </c>
      <c r="G5081" s="143" t="s">
        <v>11062</v>
      </c>
    </row>
    <row r="5082" spans="1:7" x14ac:dyDescent="0.25">
      <c r="A5082" s="141">
        <v>5081</v>
      </c>
      <c r="B5082" s="143" t="s">
        <v>4547</v>
      </c>
      <c r="C5082" s="143" t="s">
        <v>4548</v>
      </c>
      <c r="D5082" s="143" t="s">
        <v>91</v>
      </c>
      <c r="E5082" s="143" t="s">
        <v>181</v>
      </c>
      <c r="F5082" s="143" t="s">
        <v>71</v>
      </c>
      <c r="G5082" s="143" t="s">
        <v>5875</v>
      </c>
    </row>
    <row r="5083" spans="1:7" x14ac:dyDescent="0.25">
      <c r="A5083" s="141">
        <v>5082</v>
      </c>
      <c r="B5083" s="143" t="s">
        <v>4549</v>
      </c>
      <c r="C5083" s="143" t="s">
        <v>4550</v>
      </c>
      <c r="D5083" s="143" t="s">
        <v>74</v>
      </c>
      <c r="E5083" s="143" t="s">
        <v>390</v>
      </c>
      <c r="F5083" s="143" t="s">
        <v>71</v>
      </c>
      <c r="G5083" s="143" t="s">
        <v>5875</v>
      </c>
    </row>
    <row r="5084" spans="1:7" x14ac:dyDescent="0.25">
      <c r="A5084" s="141">
        <v>5083</v>
      </c>
      <c r="B5084" s="143" t="s">
        <v>9810</v>
      </c>
      <c r="C5084" s="143" t="s">
        <v>9811</v>
      </c>
      <c r="D5084" s="143" t="s">
        <v>78</v>
      </c>
      <c r="E5084" s="143" t="s">
        <v>1165</v>
      </c>
      <c r="F5084" s="143" t="s">
        <v>71</v>
      </c>
      <c r="G5084" s="143" t="s">
        <v>11062</v>
      </c>
    </row>
    <row r="5085" spans="1:7" x14ac:dyDescent="0.25">
      <c r="A5085" s="141">
        <v>5084</v>
      </c>
      <c r="B5085" s="143" t="s">
        <v>4551</v>
      </c>
      <c r="C5085" s="143" t="s">
        <v>4552</v>
      </c>
      <c r="D5085" s="143" t="s">
        <v>74</v>
      </c>
      <c r="E5085" s="143" t="s">
        <v>793</v>
      </c>
      <c r="F5085" s="143" t="s">
        <v>578</v>
      </c>
      <c r="G5085" s="143" t="s">
        <v>5875</v>
      </c>
    </row>
    <row r="5086" spans="1:7" x14ac:dyDescent="0.25">
      <c r="A5086" s="141">
        <v>5085</v>
      </c>
      <c r="B5086" s="143" t="s">
        <v>4553</v>
      </c>
      <c r="C5086" s="143" t="s">
        <v>4554</v>
      </c>
      <c r="D5086" s="143" t="s">
        <v>74</v>
      </c>
      <c r="E5086" s="143" t="s">
        <v>331</v>
      </c>
      <c r="F5086" s="143" t="s">
        <v>71</v>
      </c>
      <c r="G5086" s="143" t="s">
        <v>5875</v>
      </c>
    </row>
    <row r="5087" spans="1:7" x14ac:dyDescent="0.25">
      <c r="A5087" s="141">
        <v>5086</v>
      </c>
      <c r="B5087" s="143" t="s">
        <v>13237</v>
      </c>
      <c r="C5087" s="143" t="s">
        <v>13238</v>
      </c>
      <c r="D5087" s="143" t="s">
        <v>91</v>
      </c>
      <c r="E5087" s="143" t="s">
        <v>181</v>
      </c>
      <c r="F5087" s="143" t="s">
        <v>71</v>
      </c>
      <c r="G5087" s="143" t="s">
        <v>5875</v>
      </c>
    </row>
    <row r="5088" spans="1:7" x14ac:dyDescent="0.25">
      <c r="A5088" s="141">
        <v>5087</v>
      </c>
      <c r="B5088" s="143" t="s">
        <v>13239</v>
      </c>
      <c r="C5088" s="143" t="s">
        <v>13240</v>
      </c>
      <c r="D5088" s="143" t="s">
        <v>91</v>
      </c>
      <c r="E5088" s="143" t="s">
        <v>181</v>
      </c>
      <c r="F5088" s="143" t="s">
        <v>71</v>
      </c>
      <c r="G5088" s="143" t="s">
        <v>5875</v>
      </c>
    </row>
    <row r="5089" spans="1:7" x14ac:dyDescent="0.25">
      <c r="A5089" s="141">
        <v>5088</v>
      </c>
      <c r="B5089" s="143" t="s">
        <v>29</v>
      </c>
      <c r="C5089" s="143" t="s">
        <v>4555</v>
      </c>
      <c r="D5089" s="143" t="s">
        <v>103</v>
      </c>
      <c r="E5089" s="143" t="s">
        <v>162</v>
      </c>
      <c r="F5089" s="143" t="s">
        <v>71</v>
      </c>
      <c r="G5089" s="143" t="s">
        <v>5875</v>
      </c>
    </row>
    <row r="5090" spans="1:7" x14ac:dyDescent="0.25">
      <c r="A5090" s="141">
        <v>5089</v>
      </c>
      <c r="B5090" s="143" t="s">
        <v>9812</v>
      </c>
      <c r="C5090" s="143" t="s">
        <v>9813</v>
      </c>
      <c r="D5090" s="143" t="s">
        <v>78</v>
      </c>
      <c r="E5090" s="143" t="s">
        <v>796</v>
      </c>
      <c r="F5090" s="143" t="s">
        <v>71</v>
      </c>
      <c r="G5090" s="143" t="s">
        <v>11062</v>
      </c>
    </row>
    <row r="5091" spans="1:7" x14ac:dyDescent="0.25">
      <c r="A5091" s="141">
        <v>5090</v>
      </c>
      <c r="B5091" s="143" t="s">
        <v>4556</v>
      </c>
      <c r="C5091" s="143" t="s">
        <v>13241</v>
      </c>
      <c r="D5091" s="143" t="s">
        <v>91</v>
      </c>
      <c r="E5091" s="143" t="s">
        <v>181</v>
      </c>
      <c r="F5091" s="143" t="s">
        <v>71</v>
      </c>
      <c r="G5091" s="143" t="s">
        <v>5875</v>
      </c>
    </row>
    <row r="5092" spans="1:7" x14ac:dyDescent="0.25">
      <c r="A5092" s="141">
        <v>5091</v>
      </c>
      <c r="B5092" s="143" t="s">
        <v>13242</v>
      </c>
      <c r="C5092" s="143" t="s">
        <v>13243</v>
      </c>
      <c r="D5092" s="143" t="s">
        <v>103</v>
      </c>
      <c r="E5092" s="143" t="s">
        <v>3288</v>
      </c>
      <c r="F5092" s="143" t="s">
        <v>71</v>
      </c>
      <c r="G5092" s="143" t="s">
        <v>5875</v>
      </c>
    </row>
    <row r="5093" spans="1:7" x14ac:dyDescent="0.25">
      <c r="A5093" s="141">
        <v>5092</v>
      </c>
      <c r="B5093" s="143" t="s">
        <v>9814</v>
      </c>
      <c r="C5093" s="143" t="s">
        <v>9815</v>
      </c>
      <c r="D5093" s="143" t="s">
        <v>91</v>
      </c>
      <c r="E5093" s="143" t="s">
        <v>92</v>
      </c>
      <c r="F5093" s="143" t="s">
        <v>71</v>
      </c>
      <c r="G5093" s="143" t="s">
        <v>11062</v>
      </c>
    </row>
    <row r="5094" spans="1:7" x14ac:dyDescent="0.25">
      <c r="A5094" s="141">
        <v>5093</v>
      </c>
      <c r="B5094" s="143" t="s">
        <v>9816</v>
      </c>
      <c r="C5094" s="143" t="s">
        <v>9817</v>
      </c>
      <c r="D5094" s="143" t="s">
        <v>74</v>
      </c>
      <c r="E5094" s="143" t="s">
        <v>87</v>
      </c>
      <c r="F5094" s="143" t="s">
        <v>71</v>
      </c>
      <c r="G5094" s="143" t="s">
        <v>11062</v>
      </c>
    </row>
    <row r="5095" spans="1:7" x14ac:dyDescent="0.25">
      <c r="A5095" s="141">
        <v>5094</v>
      </c>
      <c r="B5095" s="143" t="s">
        <v>4557</v>
      </c>
      <c r="C5095" s="143" t="s">
        <v>4558</v>
      </c>
      <c r="D5095" s="143" t="s">
        <v>91</v>
      </c>
      <c r="E5095" s="143" t="s">
        <v>181</v>
      </c>
      <c r="F5095" s="143" t="s">
        <v>71</v>
      </c>
      <c r="G5095" s="143" t="s">
        <v>5875</v>
      </c>
    </row>
    <row r="5096" spans="1:7" x14ac:dyDescent="0.25">
      <c r="A5096" s="141">
        <v>5095</v>
      </c>
      <c r="B5096" s="143" t="s">
        <v>4559</v>
      </c>
      <c r="C5096" s="143" t="s">
        <v>4560</v>
      </c>
      <c r="D5096" s="143" t="s">
        <v>91</v>
      </c>
      <c r="E5096" s="143" t="s">
        <v>903</v>
      </c>
      <c r="F5096" s="143" t="s">
        <v>71</v>
      </c>
      <c r="G5096" s="143" t="s">
        <v>5875</v>
      </c>
    </row>
    <row r="5097" spans="1:7" x14ac:dyDescent="0.25">
      <c r="A5097" s="141">
        <v>5096</v>
      </c>
      <c r="B5097" s="143" t="s">
        <v>11765</v>
      </c>
      <c r="C5097" s="143" t="s">
        <v>11766</v>
      </c>
      <c r="D5097" s="143" t="s">
        <v>91</v>
      </c>
      <c r="E5097" s="143" t="s">
        <v>139</v>
      </c>
      <c r="F5097" s="143" t="s">
        <v>71</v>
      </c>
      <c r="G5097" s="143" t="s">
        <v>11955</v>
      </c>
    </row>
    <row r="5098" spans="1:7" x14ac:dyDescent="0.25">
      <c r="A5098" s="141">
        <v>5097</v>
      </c>
      <c r="B5098" s="143" t="s">
        <v>13244</v>
      </c>
      <c r="C5098" s="143" t="s">
        <v>13245</v>
      </c>
      <c r="D5098" s="143" t="s">
        <v>91</v>
      </c>
      <c r="E5098" s="143" t="s">
        <v>181</v>
      </c>
      <c r="F5098" s="143" t="s">
        <v>71</v>
      </c>
      <c r="G5098" s="143" t="s">
        <v>5875</v>
      </c>
    </row>
    <row r="5099" spans="1:7" x14ac:dyDescent="0.25">
      <c r="A5099" s="141">
        <v>5098</v>
      </c>
      <c r="B5099" s="143" t="s">
        <v>4561</v>
      </c>
      <c r="C5099" s="143" t="s">
        <v>4562</v>
      </c>
      <c r="D5099" s="143" t="s">
        <v>91</v>
      </c>
      <c r="E5099" s="143" t="s">
        <v>181</v>
      </c>
      <c r="F5099" s="143" t="s">
        <v>71</v>
      </c>
      <c r="G5099" s="143" t="s">
        <v>5875</v>
      </c>
    </row>
    <row r="5100" spans="1:7" x14ac:dyDescent="0.25">
      <c r="A5100" s="141">
        <v>5099</v>
      </c>
      <c r="B5100" s="143" t="s">
        <v>4563</v>
      </c>
      <c r="C5100" s="143" t="s">
        <v>4564</v>
      </c>
      <c r="D5100" s="143" t="s">
        <v>91</v>
      </c>
      <c r="E5100" s="143" t="s">
        <v>227</v>
      </c>
      <c r="F5100" s="143" t="s">
        <v>71</v>
      </c>
      <c r="G5100" s="143" t="s">
        <v>5875</v>
      </c>
    </row>
    <row r="5101" spans="1:7" x14ac:dyDescent="0.25">
      <c r="A5101" s="141">
        <v>5100</v>
      </c>
      <c r="B5101" s="143" t="s">
        <v>9818</v>
      </c>
      <c r="C5101" s="143" t="s">
        <v>9819</v>
      </c>
      <c r="D5101" s="143" t="s">
        <v>69</v>
      </c>
      <c r="E5101" s="143" t="s">
        <v>402</v>
      </c>
      <c r="F5101" s="143" t="s">
        <v>71</v>
      </c>
      <c r="G5101" s="143" t="s">
        <v>11062</v>
      </c>
    </row>
    <row r="5102" spans="1:7" x14ac:dyDescent="0.25">
      <c r="A5102" s="141">
        <v>5101</v>
      </c>
      <c r="B5102" s="143" t="s">
        <v>9820</v>
      </c>
      <c r="C5102" s="143" t="s">
        <v>9821</v>
      </c>
      <c r="D5102" s="143" t="s">
        <v>69</v>
      </c>
      <c r="E5102" s="143" t="s">
        <v>2042</v>
      </c>
      <c r="F5102" s="143" t="s">
        <v>71</v>
      </c>
      <c r="G5102" s="143" t="s">
        <v>11062</v>
      </c>
    </row>
    <row r="5103" spans="1:7" x14ac:dyDescent="0.25">
      <c r="A5103" s="141">
        <v>5102</v>
      </c>
      <c r="B5103" s="143" t="s">
        <v>9822</v>
      </c>
      <c r="C5103" s="143" t="s">
        <v>9823</v>
      </c>
      <c r="D5103" s="143" t="s">
        <v>69</v>
      </c>
      <c r="E5103" s="143" t="s">
        <v>321</v>
      </c>
      <c r="F5103" s="143" t="s">
        <v>71</v>
      </c>
      <c r="G5103" s="143" t="s">
        <v>11062</v>
      </c>
    </row>
    <row r="5104" spans="1:7" x14ac:dyDescent="0.25">
      <c r="A5104" s="141">
        <v>5103</v>
      </c>
      <c r="B5104" s="143" t="s">
        <v>4565</v>
      </c>
      <c r="C5104" s="143" t="s">
        <v>4566</v>
      </c>
      <c r="D5104" s="143" t="s">
        <v>91</v>
      </c>
      <c r="E5104" s="143" t="s">
        <v>181</v>
      </c>
      <c r="F5104" s="143" t="s">
        <v>71</v>
      </c>
      <c r="G5104" s="143" t="s">
        <v>5875</v>
      </c>
    </row>
    <row r="5105" spans="1:7" x14ac:dyDescent="0.25">
      <c r="A5105" s="141">
        <v>5104</v>
      </c>
      <c r="B5105" s="143" t="s">
        <v>4567</v>
      </c>
      <c r="C5105" s="143" t="s">
        <v>4568</v>
      </c>
      <c r="D5105" s="143" t="s">
        <v>91</v>
      </c>
      <c r="E5105" s="143" t="s">
        <v>191</v>
      </c>
      <c r="F5105" s="143" t="s">
        <v>71</v>
      </c>
      <c r="G5105" s="143" t="s">
        <v>5875</v>
      </c>
    </row>
    <row r="5106" spans="1:7" x14ac:dyDescent="0.25">
      <c r="A5106" s="141">
        <v>5105</v>
      </c>
      <c r="B5106" s="143" t="s">
        <v>4569</v>
      </c>
      <c r="C5106" s="143" t="s">
        <v>4570</v>
      </c>
      <c r="D5106" s="143" t="s">
        <v>78</v>
      </c>
      <c r="E5106" s="143" t="s">
        <v>1165</v>
      </c>
      <c r="F5106" s="143" t="s">
        <v>71</v>
      </c>
      <c r="G5106" s="143" t="s">
        <v>5875</v>
      </c>
    </row>
    <row r="5107" spans="1:7" x14ac:dyDescent="0.25">
      <c r="A5107" s="141">
        <v>5106</v>
      </c>
      <c r="B5107" s="143" t="s">
        <v>9824</v>
      </c>
      <c r="C5107" s="143" t="s">
        <v>9825</v>
      </c>
      <c r="D5107" s="143" t="s">
        <v>188</v>
      </c>
      <c r="E5107" s="143" t="s">
        <v>234</v>
      </c>
      <c r="F5107" s="143" t="s">
        <v>71</v>
      </c>
      <c r="G5107" s="143" t="s">
        <v>11062</v>
      </c>
    </row>
    <row r="5108" spans="1:7" x14ac:dyDescent="0.25">
      <c r="A5108" s="141">
        <v>5107</v>
      </c>
      <c r="B5108" s="143" t="s">
        <v>9826</v>
      </c>
      <c r="C5108" s="143" t="s">
        <v>9827</v>
      </c>
      <c r="D5108" s="143" t="s">
        <v>119</v>
      </c>
      <c r="E5108" s="143" t="s">
        <v>5897</v>
      </c>
      <c r="F5108" s="143" t="s">
        <v>71</v>
      </c>
      <c r="G5108" s="143" t="s">
        <v>11062</v>
      </c>
    </row>
    <row r="5109" spans="1:7" x14ac:dyDescent="0.25">
      <c r="A5109" s="141">
        <v>5108</v>
      </c>
      <c r="B5109" s="143" t="s">
        <v>9828</v>
      </c>
      <c r="C5109" s="143" t="s">
        <v>9829</v>
      </c>
      <c r="D5109" s="143" t="s">
        <v>119</v>
      </c>
      <c r="E5109" s="143" t="s">
        <v>371</v>
      </c>
      <c r="F5109" s="143" t="s">
        <v>71</v>
      </c>
      <c r="G5109" s="143" t="s">
        <v>11062</v>
      </c>
    </row>
    <row r="5110" spans="1:7" x14ac:dyDescent="0.25">
      <c r="A5110" s="141">
        <v>5109</v>
      </c>
      <c r="B5110" s="143" t="s">
        <v>4571</v>
      </c>
      <c r="C5110" s="143" t="s">
        <v>4572</v>
      </c>
      <c r="D5110" s="143" t="s">
        <v>91</v>
      </c>
      <c r="E5110" s="143" t="s">
        <v>181</v>
      </c>
      <c r="F5110" s="143" t="s">
        <v>71</v>
      </c>
      <c r="G5110" s="143" t="s">
        <v>5875</v>
      </c>
    </row>
    <row r="5111" spans="1:7" x14ac:dyDescent="0.25">
      <c r="A5111" s="141">
        <v>5110</v>
      </c>
      <c r="B5111" s="143" t="s">
        <v>9830</v>
      </c>
      <c r="C5111" s="143" t="s">
        <v>9831</v>
      </c>
      <c r="D5111" s="143" t="s">
        <v>74</v>
      </c>
      <c r="E5111" s="143" t="s">
        <v>129</v>
      </c>
      <c r="F5111" s="143" t="s">
        <v>71</v>
      </c>
      <c r="G5111" s="143" t="s">
        <v>11062</v>
      </c>
    </row>
    <row r="5112" spans="1:7" x14ac:dyDescent="0.25">
      <c r="A5112" s="141">
        <v>5111</v>
      </c>
      <c r="B5112" s="143" t="s">
        <v>11767</v>
      </c>
      <c r="C5112" s="143" t="s">
        <v>11768</v>
      </c>
      <c r="D5112" s="143" t="s">
        <v>119</v>
      </c>
      <c r="E5112" s="143" t="s">
        <v>239</v>
      </c>
      <c r="F5112" s="143" t="s">
        <v>71</v>
      </c>
      <c r="G5112" s="143" t="s">
        <v>11955</v>
      </c>
    </row>
    <row r="5113" spans="1:7" x14ac:dyDescent="0.25">
      <c r="A5113" s="141">
        <v>5112</v>
      </c>
      <c r="B5113" s="143" t="s">
        <v>9832</v>
      </c>
      <c r="C5113" s="143" t="s">
        <v>9833</v>
      </c>
      <c r="D5113" s="143" t="s">
        <v>74</v>
      </c>
      <c r="E5113" s="143" t="s">
        <v>405</v>
      </c>
      <c r="F5113" s="143" t="s">
        <v>71</v>
      </c>
      <c r="G5113" s="143" t="s">
        <v>11062</v>
      </c>
    </row>
    <row r="5114" spans="1:7" x14ac:dyDescent="0.25">
      <c r="A5114" s="141">
        <v>5113</v>
      </c>
      <c r="B5114" s="143" t="s">
        <v>4573</v>
      </c>
      <c r="C5114" s="143" t="s">
        <v>4574</v>
      </c>
      <c r="D5114" s="143" t="s">
        <v>103</v>
      </c>
      <c r="E5114" s="143" t="s">
        <v>1779</v>
      </c>
      <c r="F5114" s="143" t="s">
        <v>71</v>
      </c>
      <c r="G5114" s="143" t="s">
        <v>5875</v>
      </c>
    </row>
    <row r="5115" spans="1:7" x14ac:dyDescent="0.25">
      <c r="A5115" s="141">
        <v>5114</v>
      </c>
      <c r="B5115" s="143" t="s">
        <v>4575</v>
      </c>
      <c r="C5115" s="143" t="s">
        <v>4576</v>
      </c>
      <c r="D5115" s="143" t="s">
        <v>78</v>
      </c>
      <c r="E5115" s="143" t="s">
        <v>1220</v>
      </c>
      <c r="F5115" s="143" t="s">
        <v>71</v>
      </c>
      <c r="G5115" s="143" t="s">
        <v>5875</v>
      </c>
    </row>
    <row r="5116" spans="1:7" x14ac:dyDescent="0.25">
      <c r="A5116" s="141">
        <v>5115</v>
      </c>
      <c r="B5116" s="143" t="s">
        <v>4577</v>
      </c>
      <c r="C5116" s="143" t="s">
        <v>4578</v>
      </c>
      <c r="D5116" s="143" t="s">
        <v>119</v>
      </c>
      <c r="E5116" s="143" t="s">
        <v>1344</v>
      </c>
      <c r="F5116" s="143" t="s">
        <v>71</v>
      </c>
      <c r="G5116" s="143" t="s">
        <v>5875</v>
      </c>
    </row>
    <row r="5117" spans="1:7" x14ac:dyDescent="0.25">
      <c r="A5117" s="141">
        <v>5116</v>
      </c>
      <c r="B5117" s="143" t="s">
        <v>4579</v>
      </c>
      <c r="C5117" s="143" t="s">
        <v>4580</v>
      </c>
      <c r="D5117" s="143" t="s">
        <v>78</v>
      </c>
      <c r="E5117" s="143" t="s">
        <v>259</v>
      </c>
      <c r="F5117" s="143" t="s">
        <v>71</v>
      </c>
      <c r="G5117" s="143" t="s">
        <v>5875</v>
      </c>
    </row>
    <row r="5118" spans="1:7" x14ac:dyDescent="0.25">
      <c r="A5118" s="141">
        <v>5117</v>
      </c>
      <c r="B5118" s="143" t="s">
        <v>9834</v>
      </c>
      <c r="C5118" s="143" t="s">
        <v>9835</v>
      </c>
      <c r="D5118" s="143" t="s">
        <v>78</v>
      </c>
      <c r="E5118" s="143" t="s">
        <v>1165</v>
      </c>
      <c r="F5118" s="143" t="s">
        <v>71</v>
      </c>
      <c r="G5118" s="143" t="s">
        <v>11062</v>
      </c>
    </row>
    <row r="5119" spans="1:7" x14ac:dyDescent="0.25">
      <c r="A5119" s="141">
        <v>5118</v>
      </c>
      <c r="B5119" s="143" t="s">
        <v>4581</v>
      </c>
      <c r="C5119" s="143" t="s">
        <v>4582</v>
      </c>
      <c r="D5119" s="143" t="s">
        <v>91</v>
      </c>
      <c r="E5119" s="143" t="s">
        <v>181</v>
      </c>
      <c r="F5119" s="143" t="s">
        <v>71</v>
      </c>
      <c r="G5119" s="143" t="s">
        <v>5875</v>
      </c>
    </row>
    <row r="5120" spans="1:7" x14ac:dyDescent="0.25">
      <c r="A5120" s="141">
        <v>5119</v>
      </c>
      <c r="B5120" s="143" t="s">
        <v>4583</v>
      </c>
      <c r="C5120" s="143" t="s">
        <v>13246</v>
      </c>
      <c r="D5120" s="143" t="s">
        <v>69</v>
      </c>
      <c r="E5120" s="143" t="s">
        <v>1237</v>
      </c>
      <c r="F5120" s="143" t="s">
        <v>71</v>
      </c>
      <c r="G5120" s="143" t="s">
        <v>5875</v>
      </c>
    </row>
    <row r="5121" spans="1:7" x14ac:dyDescent="0.25">
      <c r="A5121" s="141">
        <v>5120</v>
      </c>
      <c r="B5121" s="143" t="s">
        <v>11769</v>
      </c>
      <c r="C5121" s="143" t="s">
        <v>11770</v>
      </c>
      <c r="D5121" s="143" t="s">
        <v>74</v>
      </c>
      <c r="E5121" s="143" t="s">
        <v>129</v>
      </c>
      <c r="F5121" s="143" t="s">
        <v>88</v>
      </c>
      <c r="G5121" s="143" t="s">
        <v>11955</v>
      </c>
    </row>
    <row r="5122" spans="1:7" x14ac:dyDescent="0.25">
      <c r="A5122" s="141">
        <v>5121</v>
      </c>
      <c r="B5122" s="143" t="s">
        <v>9836</v>
      </c>
      <c r="C5122" s="143" t="s">
        <v>9837</v>
      </c>
      <c r="D5122" s="143" t="s">
        <v>78</v>
      </c>
      <c r="E5122" s="143" t="s">
        <v>717</v>
      </c>
      <c r="F5122" s="143" t="s">
        <v>71</v>
      </c>
      <c r="G5122" s="143" t="s">
        <v>11062</v>
      </c>
    </row>
    <row r="5123" spans="1:7" x14ac:dyDescent="0.25">
      <c r="A5123" s="141">
        <v>5122</v>
      </c>
      <c r="B5123" s="143" t="s">
        <v>4584</v>
      </c>
      <c r="C5123" s="143" t="s">
        <v>4585</v>
      </c>
      <c r="D5123" s="143" t="s">
        <v>74</v>
      </c>
      <c r="E5123" s="143" t="s">
        <v>87</v>
      </c>
      <c r="F5123" s="143" t="s">
        <v>97</v>
      </c>
      <c r="G5123" s="143" t="s">
        <v>5875</v>
      </c>
    </row>
    <row r="5124" spans="1:7" x14ac:dyDescent="0.25">
      <c r="A5124" s="141">
        <v>5123</v>
      </c>
      <c r="B5124" s="143" t="s">
        <v>9838</v>
      </c>
      <c r="C5124" s="143" t="s">
        <v>9839</v>
      </c>
      <c r="D5124" s="143" t="s">
        <v>119</v>
      </c>
      <c r="E5124" s="143" t="s">
        <v>120</v>
      </c>
      <c r="F5124" s="143" t="s">
        <v>71</v>
      </c>
      <c r="G5124" s="143" t="s">
        <v>11062</v>
      </c>
    </row>
    <row r="5125" spans="1:7" x14ac:dyDescent="0.25">
      <c r="A5125" s="141">
        <v>5124</v>
      </c>
      <c r="B5125" s="143" t="s">
        <v>9840</v>
      </c>
      <c r="C5125" s="143" t="s">
        <v>9841</v>
      </c>
      <c r="D5125" s="143" t="s">
        <v>69</v>
      </c>
      <c r="E5125" s="143" t="s">
        <v>477</v>
      </c>
      <c r="F5125" s="143" t="s">
        <v>71</v>
      </c>
      <c r="G5125" s="143" t="s">
        <v>11062</v>
      </c>
    </row>
    <row r="5126" spans="1:7" x14ac:dyDescent="0.25">
      <c r="A5126" s="141">
        <v>5125</v>
      </c>
      <c r="B5126" s="143" t="s">
        <v>9842</v>
      </c>
      <c r="C5126" s="143" t="s">
        <v>13247</v>
      </c>
      <c r="D5126" s="143" t="s">
        <v>69</v>
      </c>
      <c r="E5126" s="143" t="s">
        <v>126</v>
      </c>
      <c r="F5126" s="143" t="s">
        <v>88</v>
      </c>
      <c r="G5126" s="143" t="s">
        <v>11062</v>
      </c>
    </row>
    <row r="5127" spans="1:7" x14ac:dyDescent="0.25">
      <c r="A5127" s="141">
        <v>5126</v>
      </c>
      <c r="B5127" s="143" t="s">
        <v>9843</v>
      </c>
      <c r="C5127" s="143" t="s">
        <v>9844</v>
      </c>
      <c r="D5127" s="143" t="s">
        <v>95</v>
      </c>
      <c r="E5127" s="143" t="s">
        <v>1396</v>
      </c>
      <c r="F5127" s="143" t="s">
        <v>142</v>
      </c>
      <c r="G5127" s="143" t="s">
        <v>11062</v>
      </c>
    </row>
    <row r="5128" spans="1:7" x14ac:dyDescent="0.25">
      <c r="A5128" s="141">
        <v>5127</v>
      </c>
      <c r="B5128" s="143" t="s">
        <v>13887</v>
      </c>
      <c r="C5128" s="143" t="s">
        <v>13888</v>
      </c>
      <c r="D5128" s="143" t="s">
        <v>74</v>
      </c>
      <c r="E5128" s="143" t="s">
        <v>301</v>
      </c>
      <c r="F5128" s="143" t="s">
        <v>533</v>
      </c>
      <c r="G5128" s="143" t="s">
        <v>5875</v>
      </c>
    </row>
    <row r="5129" spans="1:7" x14ac:dyDescent="0.25">
      <c r="A5129" s="141">
        <v>5128</v>
      </c>
      <c r="B5129" s="143" t="s">
        <v>4586</v>
      </c>
      <c r="C5129" s="143" t="s">
        <v>4587</v>
      </c>
      <c r="D5129" s="143" t="s">
        <v>91</v>
      </c>
      <c r="E5129" s="143" t="s">
        <v>227</v>
      </c>
      <c r="F5129" s="143" t="s">
        <v>71</v>
      </c>
      <c r="G5129" s="143" t="s">
        <v>5875</v>
      </c>
    </row>
    <row r="5130" spans="1:7" x14ac:dyDescent="0.25">
      <c r="A5130" s="141">
        <v>5129</v>
      </c>
      <c r="B5130" s="143" t="s">
        <v>9845</v>
      </c>
      <c r="C5130" s="143" t="s">
        <v>9846</v>
      </c>
      <c r="D5130" s="143" t="s">
        <v>69</v>
      </c>
      <c r="E5130" s="143" t="s">
        <v>4269</v>
      </c>
      <c r="F5130" s="143" t="s">
        <v>841</v>
      </c>
      <c r="G5130" s="143" t="s">
        <v>11062</v>
      </c>
    </row>
    <row r="5131" spans="1:7" x14ac:dyDescent="0.25">
      <c r="A5131" s="141">
        <v>5130</v>
      </c>
      <c r="B5131" s="143" t="s">
        <v>9847</v>
      </c>
      <c r="C5131" s="143" t="s">
        <v>9848</v>
      </c>
      <c r="D5131" s="143" t="s">
        <v>91</v>
      </c>
      <c r="E5131" s="143" t="s">
        <v>212</v>
      </c>
      <c r="F5131" s="143" t="s">
        <v>71</v>
      </c>
      <c r="G5131" s="143" t="s">
        <v>11062</v>
      </c>
    </row>
    <row r="5132" spans="1:7" x14ac:dyDescent="0.25">
      <c r="A5132" s="141">
        <v>5131</v>
      </c>
      <c r="B5132" s="143" t="s">
        <v>4588</v>
      </c>
      <c r="C5132" s="143" t="s">
        <v>4589</v>
      </c>
      <c r="D5132" s="143" t="s">
        <v>91</v>
      </c>
      <c r="E5132" s="143" t="s">
        <v>181</v>
      </c>
      <c r="F5132" s="143" t="s">
        <v>71</v>
      </c>
      <c r="G5132" s="143" t="s">
        <v>5875</v>
      </c>
    </row>
    <row r="5133" spans="1:7" x14ac:dyDescent="0.25">
      <c r="A5133" s="141">
        <v>5132</v>
      </c>
      <c r="B5133" s="143" t="s">
        <v>9849</v>
      </c>
      <c r="C5133" s="143" t="s">
        <v>9850</v>
      </c>
      <c r="D5133" s="143" t="s">
        <v>78</v>
      </c>
      <c r="E5133" s="143" t="s">
        <v>79</v>
      </c>
      <c r="F5133" s="143" t="s">
        <v>71</v>
      </c>
      <c r="G5133" s="143" t="s">
        <v>11062</v>
      </c>
    </row>
    <row r="5134" spans="1:7" x14ac:dyDescent="0.25">
      <c r="A5134" s="141">
        <v>5133</v>
      </c>
      <c r="B5134" s="143" t="s">
        <v>4590</v>
      </c>
      <c r="C5134" s="143" t="s">
        <v>4591</v>
      </c>
      <c r="D5134" s="143" t="s">
        <v>91</v>
      </c>
      <c r="E5134" s="143" t="s">
        <v>265</v>
      </c>
      <c r="F5134" s="143" t="s">
        <v>71</v>
      </c>
      <c r="G5134" s="143" t="s">
        <v>5875</v>
      </c>
    </row>
    <row r="5135" spans="1:7" x14ac:dyDescent="0.25">
      <c r="A5135" s="141">
        <v>5134</v>
      </c>
      <c r="B5135" s="143" t="s">
        <v>4592</v>
      </c>
      <c r="C5135" s="143" t="s">
        <v>4593</v>
      </c>
      <c r="D5135" s="143" t="s">
        <v>91</v>
      </c>
      <c r="E5135" s="143" t="s">
        <v>181</v>
      </c>
      <c r="F5135" s="143" t="s">
        <v>71</v>
      </c>
      <c r="G5135" s="143" t="s">
        <v>5875</v>
      </c>
    </row>
    <row r="5136" spans="1:7" x14ac:dyDescent="0.25">
      <c r="A5136" s="141">
        <v>5135</v>
      </c>
      <c r="B5136" s="143" t="s">
        <v>4594</v>
      </c>
      <c r="C5136" s="143" t="s">
        <v>4595</v>
      </c>
      <c r="D5136" s="143" t="s">
        <v>91</v>
      </c>
      <c r="E5136" s="143" t="s">
        <v>181</v>
      </c>
      <c r="F5136" s="143" t="s">
        <v>71</v>
      </c>
      <c r="G5136" s="143" t="s">
        <v>5875</v>
      </c>
    </row>
    <row r="5137" spans="1:7" x14ac:dyDescent="0.25">
      <c r="A5137" s="141">
        <v>5136</v>
      </c>
      <c r="B5137" s="143" t="s">
        <v>4596</v>
      </c>
      <c r="C5137" s="143" t="s">
        <v>4597</v>
      </c>
      <c r="D5137" s="143" t="s">
        <v>91</v>
      </c>
      <c r="E5137" s="143" t="s">
        <v>181</v>
      </c>
      <c r="F5137" s="143" t="s">
        <v>71</v>
      </c>
      <c r="G5137" s="143" t="s">
        <v>5875</v>
      </c>
    </row>
    <row r="5138" spans="1:7" x14ac:dyDescent="0.25">
      <c r="A5138" s="141">
        <v>5137</v>
      </c>
      <c r="B5138" s="143" t="s">
        <v>11771</v>
      </c>
      <c r="C5138" s="143" t="s">
        <v>11772</v>
      </c>
      <c r="D5138" s="143" t="s">
        <v>91</v>
      </c>
      <c r="E5138" s="143" t="s">
        <v>181</v>
      </c>
      <c r="F5138" s="143" t="s">
        <v>71</v>
      </c>
      <c r="G5138" s="143" t="s">
        <v>11955</v>
      </c>
    </row>
    <row r="5139" spans="1:7" x14ac:dyDescent="0.25">
      <c r="A5139" s="141">
        <v>5138</v>
      </c>
      <c r="B5139" s="143" t="s">
        <v>4598</v>
      </c>
      <c r="C5139" s="143" t="s">
        <v>4599</v>
      </c>
      <c r="D5139" s="143" t="s">
        <v>103</v>
      </c>
      <c r="E5139" s="143" t="s">
        <v>410</v>
      </c>
      <c r="F5139" s="143" t="s">
        <v>71</v>
      </c>
      <c r="G5139" s="143" t="s">
        <v>5875</v>
      </c>
    </row>
    <row r="5140" spans="1:7" x14ac:dyDescent="0.25">
      <c r="A5140" s="141">
        <v>5139</v>
      </c>
      <c r="B5140" s="143" t="s">
        <v>4600</v>
      </c>
      <c r="C5140" s="143" t="s">
        <v>4601</v>
      </c>
      <c r="D5140" s="143" t="s">
        <v>103</v>
      </c>
      <c r="E5140" s="143" t="s">
        <v>1231</v>
      </c>
      <c r="F5140" s="143" t="s">
        <v>71</v>
      </c>
      <c r="G5140" s="143" t="s">
        <v>5875</v>
      </c>
    </row>
    <row r="5141" spans="1:7" x14ac:dyDescent="0.25">
      <c r="A5141" s="141">
        <v>5140</v>
      </c>
      <c r="B5141" s="143" t="s">
        <v>13248</v>
      </c>
      <c r="C5141" s="143" t="s">
        <v>13249</v>
      </c>
      <c r="D5141" s="143" t="s">
        <v>78</v>
      </c>
      <c r="E5141" s="143" t="s">
        <v>1165</v>
      </c>
      <c r="F5141" s="143" t="s">
        <v>71</v>
      </c>
      <c r="G5141" s="143" t="s">
        <v>5875</v>
      </c>
    </row>
    <row r="5142" spans="1:7" x14ac:dyDescent="0.25">
      <c r="A5142" s="141">
        <v>5141</v>
      </c>
      <c r="B5142" s="143" t="s">
        <v>4602</v>
      </c>
      <c r="C5142" s="143" t="s">
        <v>4603</v>
      </c>
      <c r="D5142" s="143" t="s">
        <v>78</v>
      </c>
      <c r="E5142" s="143" t="s">
        <v>1062</v>
      </c>
      <c r="F5142" s="143" t="s">
        <v>71</v>
      </c>
      <c r="G5142" s="143" t="s">
        <v>5875</v>
      </c>
    </row>
    <row r="5143" spans="1:7" x14ac:dyDescent="0.25">
      <c r="A5143" s="141">
        <v>5142</v>
      </c>
      <c r="B5143" s="143" t="s">
        <v>4604</v>
      </c>
      <c r="C5143" s="143" t="s">
        <v>4605</v>
      </c>
      <c r="D5143" s="143" t="s">
        <v>91</v>
      </c>
      <c r="E5143" s="143" t="s">
        <v>135</v>
      </c>
      <c r="F5143" s="143" t="s">
        <v>71</v>
      </c>
      <c r="G5143" s="143" t="s">
        <v>5875</v>
      </c>
    </row>
    <row r="5144" spans="1:7" x14ac:dyDescent="0.25">
      <c r="A5144" s="141">
        <v>5143</v>
      </c>
      <c r="B5144" s="143" t="s">
        <v>13250</v>
      </c>
      <c r="C5144" s="143" t="s">
        <v>13251</v>
      </c>
      <c r="D5144" s="143" t="s">
        <v>78</v>
      </c>
      <c r="E5144" s="143" t="s">
        <v>1144</v>
      </c>
      <c r="F5144" s="143" t="s">
        <v>71</v>
      </c>
      <c r="G5144" s="143" t="s">
        <v>11062</v>
      </c>
    </row>
    <row r="5145" spans="1:7" x14ac:dyDescent="0.25">
      <c r="A5145" s="141">
        <v>5144</v>
      </c>
      <c r="B5145" s="143" t="s">
        <v>9851</v>
      </c>
      <c r="C5145" s="143" t="s">
        <v>9852</v>
      </c>
      <c r="D5145" s="143" t="s">
        <v>78</v>
      </c>
      <c r="E5145" s="143" t="s">
        <v>312</v>
      </c>
      <c r="F5145" s="143" t="s">
        <v>71</v>
      </c>
      <c r="G5145" s="143" t="s">
        <v>11062</v>
      </c>
    </row>
    <row r="5146" spans="1:7" x14ac:dyDescent="0.25">
      <c r="A5146" s="141">
        <v>5145</v>
      </c>
      <c r="B5146" s="143" t="s">
        <v>9853</v>
      </c>
      <c r="C5146" s="143" t="s">
        <v>9854</v>
      </c>
      <c r="D5146" s="143" t="s">
        <v>69</v>
      </c>
      <c r="E5146" s="143" t="s">
        <v>3190</v>
      </c>
      <c r="F5146" s="143" t="s">
        <v>71</v>
      </c>
      <c r="G5146" s="143" t="s">
        <v>11062</v>
      </c>
    </row>
    <row r="5147" spans="1:7" x14ac:dyDescent="0.25">
      <c r="A5147" s="141">
        <v>5146</v>
      </c>
      <c r="B5147" s="143" t="s">
        <v>9855</v>
      </c>
      <c r="C5147" s="143" t="s">
        <v>9856</v>
      </c>
      <c r="D5147" s="143" t="s">
        <v>69</v>
      </c>
      <c r="E5147" s="143" t="s">
        <v>3657</v>
      </c>
      <c r="F5147" s="143" t="s">
        <v>71</v>
      </c>
      <c r="G5147" s="143" t="s">
        <v>11062</v>
      </c>
    </row>
    <row r="5148" spans="1:7" x14ac:dyDescent="0.25">
      <c r="A5148" s="141">
        <v>5147</v>
      </c>
      <c r="B5148" s="143" t="s">
        <v>9857</v>
      </c>
      <c r="C5148" s="143" t="s">
        <v>9858</v>
      </c>
      <c r="D5148" s="143" t="s">
        <v>103</v>
      </c>
      <c r="E5148" s="143" t="s">
        <v>980</v>
      </c>
      <c r="F5148" s="143" t="s">
        <v>71</v>
      </c>
      <c r="G5148" s="143" t="s">
        <v>11062</v>
      </c>
    </row>
    <row r="5149" spans="1:7" x14ac:dyDescent="0.25">
      <c r="A5149" s="141">
        <v>5148</v>
      </c>
      <c r="B5149" s="143" t="s">
        <v>4606</v>
      </c>
      <c r="C5149" s="143" t="s">
        <v>4607</v>
      </c>
      <c r="D5149" s="143" t="s">
        <v>119</v>
      </c>
      <c r="E5149" s="143" t="s">
        <v>1245</v>
      </c>
      <c r="F5149" s="143" t="s">
        <v>71</v>
      </c>
      <c r="G5149" s="143" t="s">
        <v>5875</v>
      </c>
    </row>
    <row r="5150" spans="1:7" x14ac:dyDescent="0.25">
      <c r="A5150" s="141">
        <v>5149</v>
      </c>
      <c r="B5150" s="143" t="s">
        <v>9859</v>
      </c>
      <c r="C5150" s="143" t="s">
        <v>9860</v>
      </c>
      <c r="D5150" s="143" t="s">
        <v>78</v>
      </c>
      <c r="E5150" s="143" t="s">
        <v>154</v>
      </c>
      <c r="F5150" s="143" t="s">
        <v>71</v>
      </c>
      <c r="G5150" s="143" t="s">
        <v>11062</v>
      </c>
    </row>
    <row r="5151" spans="1:7" x14ac:dyDescent="0.25">
      <c r="A5151" s="141">
        <v>5150</v>
      </c>
      <c r="B5151" s="143" t="s">
        <v>4608</v>
      </c>
      <c r="C5151" s="143" t="s">
        <v>4609</v>
      </c>
      <c r="D5151" s="143" t="s">
        <v>91</v>
      </c>
      <c r="E5151" s="143" t="s">
        <v>227</v>
      </c>
      <c r="F5151" s="143" t="s">
        <v>71</v>
      </c>
      <c r="G5151" s="143" t="s">
        <v>5875</v>
      </c>
    </row>
    <row r="5152" spans="1:7" x14ac:dyDescent="0.25">
      <c r="A5152" s="141">
        <v>5151</v>
      </c>
      <c r="B5152" s="143" t="s">
        <v>9861</v>
      </c>
      <c r="C5152" s="143" t="s">
        <v>9862</v>
      </c>
      <c r="D5152" s="143" t="s">
        <v>119</v>
      </c>
      <c r="E5152" s="143" t="s">
        <v>1245</v>
      </c>
      <c r="F5152" s="143" t="s">
        <v>71</v>
      </c>
      <c r="G5152" s="143" t="s">
        <v>11062</v>
      </c>
    </row>
    <row r="5153" spans="1:7" x14ac:dyDescent="0.25">
      <c r="A5153" s="141">
        <v>5152</v>
      </c>
      <c r="B5153" s="143" t="s">
        <v>9863</v>
      </c>
      <c r="C5153" s="143" t="s">
        <v>9864</v>
      </c>
      <c r="D5153" s="143" t="s">
        <v>69</v>
      </c>
      <c r="E5153" s="143" t="s">
        <v>3657</v>
      </c>
      <c r="F5153" s="143" t="s">
        <v>71</v>
      </c>
      <c r="G5153" s="143" t="s">
        <v>11062</v>
      </c>
    </row>
    <row r="5154" spans="1:7" x14ac:dyDescent="0.25">
      <c r="A5154" s="141">
        <v>5153</v>
      </c>
      <c r="B5154" s="143" t="s">
        <v>4610</v>
      </c>
      <c r="C5154" s="143" t="s">
        <v>4611</v>
      </c>
      <c r="D5154" s="143" t="s">
        <v>91</v>
      </c>
      <c r="E5154" s="143" t="s">
        <v>393</v>
      </c>
      <c r="F5154" s="143" t="s">
        <v>71</v>
      </c>
      <c r="G5154" s="143" t="s">
        <v>5875</v>
      </c>
    </row>
    <row r="5155" spans="1:7" x14ac:dyDescent="0.25">
      <c r="A5155" s="141">
        <v>5154</v>
      </c>
      <c r="B5155" s="143" t="s">
        <v>9865</v>
      </c>
      <c r="C5155" s="143" t="s">
        <v>9866</v>
      </c>
      <c r="D5155" s="143" t="s">
        <v>69</v>
      </c>
      <c r="E5155" s="143" t="s">
        <v>1303</v>
      </c>
      <c r="F5155" s="143" t="s">
        <v>71</v>
      </c>
      <c r="G5155" s="143" t="s">
        <v>11062</v>
      </c>
    </row>
    <row r="5156" spans="1:7" x14ac:dyDescent="0.25">
      <c r="A5156" s="141">
        <v>5155</v>
      </c>
      <c r="B5156" s="143" t="s">
        <v>11773</v>
      </c>
      <c r="C5156" s="143" t="s">
        <v>11774</v>
      </c>
      <c r="D5156" s="143" t="s">
        <v>91</v>
      </c>
      <c r="E5156" s="143" t="s">
        <v>139</v>
      </c>
      <c r="F5156" s="143" t="s">
        <v>71</v>
      </c>
      <c r="G5156" s="143" t="s">
        <v>11955</v>
      </c>
    </row>
    <row r="5157" spans="1:7" x14ac:dyDescent="0.25">
      <c r="A5157" s="141">
        <v>5156</v>
      </c>
      <c r="B5157" s="143" t="s">
        <v>11775</v>
      </c>
      <c r="C5157" s="143" t="s">
        <v>11776</v>
      </c>
      <c r="D5157" s="143" t="s">
        <v>119</v>
      </c>
      <c r="E5157" s="143" t="s">
        <v>371</v>
      </c>
      <c r="F5157" s="143" t="s">
        <v>71</v>
      </c>
      <c r="G5157" s="143" t="s">
        <v>11955</v>
      </c>
    </row>
    <row r="5158" spans="1:7" x14ac:dyDescent="0.25">
      <c r="A5158" s="141">
        <v>5157</v>
      </c>
      <c r="B5158" s="143" t="s">
        <v>13889</v>
      </c>
      <c r="C5158" s="143" t="s">
        <v>13890</v>
      </c>
      <c r="D5158" s="143" t="s">
        <v>74</v>
      </c>
      <c r="E5158" s="143" t="s">
        <v>2665</v>
      </c>
      <c r="F5158" s="143" t="s">
        <v>71</v>
      </c>
      <c r="G5158" s="143" t="s">
        <v>5875</v>
      </c>
    </row>
    <row r="5159" spans="1:7" x14ac:dyDescent="0.25">
      <c r="A5159" s="141">
        <v>5158</v>
      </c>
      <c r="B5159" s="143" t="s">
        <v>9867</v>
      </c>
      <c r="C5159" s="143" t="s">
        <v>9868</v>
      </c>
      <c r="D5159" s="143" t="s">
        <v>69</v>
      </c>
      <c r="E5159" s="143" t="s">
        <v>1237</v>
      </c>
      <c r="F5159" s="143" t="s">
        <v>71</v>
      </c>
      <c r="G5159" s="143" t="s">
        <v>11062</v>
      </c>
    </row>
    <row r="5160" spans="1:7" x14ac:dyDescent="0.25">
      <c r="A5160" s="141">
        <v>5159</v>
      </c>
      <c r="B5160" s="143" t="s">
        <v>4612</v>
      </c>
      <c r="C5160" s="143" t="s">
        <v>4613</v>
      </c>
      <c r="D5160" s="143" t="s">
        <v>91</v>
      </c>
      <c r="E5160" s="143" t="s">
        <v>227</v>
      </c>
      <c r="F5160" s="143" t="s">
        <v>71</v>
      </c>
      <c r="G5160" s="143" t="s">
        <v>5875</v>
      </c>
    </row>
    <row r="5161" spans="1:7" x14ac:dyDescent="0.25">
      <c r="A5161" s="141">
        <v>5160</v>
      </c>
      <c r="B5161" s="143" t="s">
        <v>4614</v>
      </c>
      <c r="C5161" s="143" t="s">
        <v>4615</v>
      </c>
      <c r="D5161" s="143" t="s">
        <v>91</v>
      </c>
      <c r="E5161" s="143" t="s">
        <v>135</v>
      </c>
      <c r="F5161" s="143" t="s">
        <v>242</v>
      </c>
      <c r="G5161" s="143" t="s">
        <v>5875</v>
      </c>
    </row>
    <row r="5162" spans="1:7" x14ac:dyDescent="0.25">
      <c r="A5162" s="141">
        <v>5161</v>
      </c>
      <c r="B5162" s="143" t="s">
        <v>9869</v>
      </c>
      <c r="C5162" s="143" t="s">
        <v>9870</v>
      </c>
      <c r="D5162" s="143" t="s">
        <v>91</v>
      </c>
      <c r="E5162" s="143" t="s">
        <v>903</v>
      </c>
      <c r="F5162" s="143" t="s">
        <v>71</v>
      </c>
      <c r="G5162" s="143" t="s">
        <v>11062</v>
      </c>
    </row>
    <row r="5163" spans="1:7" x14ac:dyDescent="0.25">
      <c r="A5163" s="141">
        <v>5162</v>
      </c>
      <c r="B5163" s="143" t="s">
        <v>9871</v>
      </c>
      <c r="C5163" s="143" t="s">
        <v>9872</v>
      </c>
      <c r="D5163" s="143" t="s">
        <v>69</v>
      </c>
      <c r="E5163" s="143" t="s">
        <v>2344</v>
      </c>
      <c r="F5163" s="143" t="s">
        <v>71</v>
      </c>
      <c r="G5163" s="143" t="s">
        <v>11062</v>
      </c>
    </row>
    <row r="5164" spans="1:7" x14ac:dyDescent="0.25">
      <c r="A5164" s="141">
        <v>5163</v>
      </c>
      <c r="B5164" s="143" t="s">
        <v>11777</v>
      </c>
      <c r="C5164" s="143" t="s">
        <v>11778</v>
      </c>
      <c r="D5164" s="143" t="s">
        <v>91</v>
      </c>
      <c r="E5164" s="143" t="s">
        <v>139</v>
      </c>
      <c r="F5164" s="143" t="s">
        <v>71</v>
      </c>
      <c r="G5164" s="143" t="s">
        <v>11955</v>
      </c>
    </row>
    <row r="5165" spans="1:7" x14ac:dyDescent="0.25">
      <c r="A5165" s="141">
        <v>5164</v>
      </c>
      <c r="B5165" s="143" t="s">
        <v>9873</v>
      </c>
      <c r="C5165" s="143" t="s">
        <v>9874</v>
      </c>
      <c r="D5165" s="143" t="s">
        <v>78</v>
      </c>
      <c r="E5165" s="143" t="s">
        <v>1220</v>
      </c>
      <c r="F5165" s="143" t="s">
        <v>71</v>
      </c>
      <c r="G5165" s="143" t="s">
        <v>11062</v>
      </c>
    </row>
    <row r="5166" spans="1:7" x14ac:dyDescent="0.25">
      <c r="A5166" s="141">
        <v>5165</v>
      </c>
      <c r="B5166" s="143" t="s">
        <v>4616</v>
      </c>
      <c r="C5166" s="143" t="s">
        <v>4617</v>
      </c>
      <c r="D5166" s="143" t="s">
        <v>74</v>
      </c>
      <c r="E5166" s="143" t="s">
        <v>551</v>
      </c>
      <c r="F5166" s="143" t="s">
        <v>71</v>
      </c>
      <c r="G5166" s="143" t="s">
        <v>5875</v>
      </c>
    </row>
    <row r="5167" spans="1:7" x14ac:dyDescent="0.25">
      <c r="A5167" s="141">
        <v>5166</v>
      </c>
      <c r="B5167" s="143" t="s">
        <v>9875</v>
      </c>
      <c r="C5167" s="143" t="s">
        <v>9876</v>
      </c>
      <c r="D5167" s="143" t="s">
        <v>74</v>
      </c>
      <c r="E5167" s="143" t="s">
        <v>301</v>
      </c>
      <c r="F5167" s="143" t="s">
        <v>71</v>
      </c>
      <c r="G5167" s="143" t="s">
        <v>11062</v>
      </c>
    </row>
    <row r="5168" spans="1:7" x14ac:dyDescent="0.25">
      <c r="A5168" s="141">
        <v>5167</v>
      </c>
      <c r="B5168" s="143" t="s">
        <v>9877</v>
      </c>
      <c r="C5168" s="143" t="s">
        <v>9878</v>
      </c>
      <c r="D5168" s="143" t="s">
        <v>119</v>
      </c>
      <c r="E5168" s="143" t="s">
        <v>148</v>
      </c>
      <c r="F5168" s="143" t="s">
        <v>71</v>
      </c>
      <c r="G5168" s="143" t="s">
        <v>11062</v>
      </c>
    </row>
    <row r="5169" spans="1:7" x14ac:dyDescent="0.25">
      <c r="A5169" s="141">
        <v>5168</v>
      </c>
      <c r="B5169" s="143" t="s">
        <v>9879</v>
      </c>
      <c r="C5169" s="143" t="s">
        <v>9880</v>
      </c>
      <c r="D5169" s="143" t="s">
        <v>91</v>
      </c>
      <c r="E5169" s="143" t="s">
        <v>3051</v>
      </c>
      <c r="F5169" s="143" t="s">
        <v>71</v>
      </c>
      <c r="G5169" s="143" t="s">
        <v>11062</v>
      </c>
    </row>
    <row r="5170" spans="1:7" x14ac:dyDescent="0.25">
      <c r="A5170" s="141">
        <v>5169</v>
      </c>
      <c r="B5170" s="143" t="s">
        <v>9881</v>
      </c>
      <c r="C5170" s="143" t="s">
        <v>9882</v>
      </c>
      <c r="D5170" s="143" t="s">
        <v>103</v>
      </c>
      <c r="E5170" s="143" t="s">
        <v>2486</v>
      </c>
      <c r="F5170" s="143" t="s">
        <v>71</v>
      </c>
      <c r="G5170" s="143" t="s">
        <v>11062</v>
      </c>
    </row>
    <row r="5171" spans="1:7" x14ac:dyDescent="0.25">
      <c r="A5171" s="141">
        <v>5170</v>
      </c>
      <c r="B5171" s="143" t="s">
        <v>4618</v>
      </c>
      <c r="C5171" s="143" t="s">
        <v>13252</v>
      </c>
      <c r="D5171" s="143" t="s">
        <v>103</v>
      </c>
      <c r="E5171" s="143" t="s">
        <v>1263</v>
      </c>
      <c r="F5171" s="143" t="s">
        <v>71</v>
      </c>
      <c r="G5171" s="143" t="s">
        <v>5875</v>
      </c>
    </row>
    <row r="5172" spans="1:7" x14ac:dyDescent="0.25">
      <c r="A5172" s="141">
        <v>5171</v>
      </c>
      <c r="B5172" s="143" t="s">
        <v>4619</v>
      </c>
      <c r="C5172" s="143" t="s">
        <v>4620</v>
      </c>
      <c r="D5172" s="143" t="s">
        <v>91</v>
      </c>
      <c r="E5172" s="143" t="s">
        <v>181</v>
      </c>
      <c r="F5172" s="143" t="s">
        <v>71</v>
      </c>
      <c r="G5172" s="143" t="s">
        <v>5875</v>
      </c>
    </row>
    <row r="5173" spans="1:7" x14ac:dyDescent="0.25">
      <c r="A5173" s="141">
        <v>5172</v>
      </c>
      <c r="B5173" s="143" t="s">
        <v>9883</v>
      </c>
      <c r="C5173" s="143" t="s">
        <v>9885</v>
      </c>
      <c r="D5173" s="143" t="s">
        <v>78</v>
      </c>
      <c r="E5173" s="143" t="s">
        <v>1099</v>
      </c>
      <c r="F5173" s="143" t="s">
        <v>71</v>
      </c>
      <c r="G5173" s="143" t="s">
        <v>11062</v>
      </c>
    </row>
    <row r="5174" spans="1:7" x14ac:dyDescent="0.25">
      <c r="A5174" s="141">
        <v>5173</v>
      </c>
      <c r="B5174" s="143" t="s">
        <v>9884</v>
      </c>
      <c r="C5174" s="143" t="s">
        <v>9885</v>
      </c>
      <c r="D5174" s="143" t="s">
        <v>78</v>
      </c>
      <c r="E5174" s="143" t="s">
        <v>1099</v>
      </c>
      <c r="F5174" s="143" t="s">
        <v>71</v>
      </c>
      <c r="G5174" s="143" t="s">
        <v>11062</v>
      </c>
    </row>
    <row r="5175" spans="1:7" x14ac:dyDescent="0.25">
      <c r="A5175" s="141">
        <v>5174</v>
      </c>
      <c r="B5175" s="143" t="s">
        <v>13253</v>
      </c>
      <c r="C5175" s="143" t="s">
        <v>13254</v>
      </c>
      <c r="D5175" s="143" t="s">
        <v>91</v>
      </c>
      <c r="E5175" s="143" t="s">
        <v>308</v>
      </c>
      <c r="F5175" s="143" t="s">
        <v>71</v>
      </c>
      <c r="G5175" s="143" t="s">
        <v>11062</v>
      </c>
    </row>
    <row r="5176" spans="1:7" x14ac:dyDescent="0.25">
      <c r="A5176" s="141">
        <v>5175</v>
      </c>
      <c r="B5176" s="143" t="s">
        <v>53</v>
      </c>
      <c r="C5176" s="143" t="s">
        <v>4621</v>
      </c>
      <c r="D5176" s="143" t="s">
        <v>95</v>
      </c>
      <c r="E5176" s="143" t="s">
        <v>96</v>
      </c>
      <c r="F5176" s="143" t="s">
        <v>71</v>
      </c>
      <c r="G5176" s="143" t="s">
        <v>5875</v>
      </c>
    </row>
    <row r="5177" spans="1:7" x14ac:dyDescent="0.25">
      <c r="A5177" s="141">
        <v>5176</v>
      </c>
      <c r="B5177" s="143" t="s">
        <v>4622</v>
      </c>
      <c r="C5177" s="143" t="s">
        <v>4623</v>
      </c>
      <c r="D5177" s="143" t="s">
        <v>78</v>
      </c>
      <c r="E5177" s="143" t="s">
        <v>113</v>
      </c>
      <c r="F5177" s="143" t="s">
        <v>71</v>
      </c>
      <c r="G5177" s="143" t="s">
        <v>5875</v>
      </c>
    </row>
    <row r="5178" spans="1:7" x14ac:dyDescent="0.25">
      <c r="A5178" s="141">
        <v>5177</v>
      </c>
      <c r="B5178" s="143" t="s">
        <v>9886</v>
      </c>
      <c r="C5178" s="143" t="s">
        <v>9887</v>
      </c>
      <c r="D5178" s="143" t="s">
        <v>95</v>
      </c>
      <c r="E5178" s="143" t="s">
        <v>1098</v>
      </c>
      <c r="F5178" s="143" t="s">
        <v>71</v>
      </c>
      <c r="G5178" s="143" t="s">
        <v>11062</v>
      </c>
    </row>
    <row r="5179" spans="1:7" x14ac:dyDescent="0.25">
      <c r="A5179" s="141">
        <v>5178</v>
      </c>
      <c r="B5179" s="143" t="s">
        <v>4624</v>
      </c>
      <c r="C5179" s="143" t="s">
        <v>13255</v>
      </c>
      <c r="D5179" s="143" t="s">
        <v>91</v>
      </c>
      <c r="E5179" s="143" t="s">
        <v>181</v>
      </c>
      <c r="F5179" s="143" t="s">
        <v>71</v>
      </c>
      <c r="G5179" s="143" t="s">
        <v>5875</v>
      </c>
    </row>
    <row r="5180" spans="1:7" x14ac:dyDescent="0.25">
      <c r="A5180" s="141">
        <v>5179</v>
      </c>
      <c r="B5180" s="143" t="s">
        <v>9888</v>
      </c>
      <c r="C5180" s="143" t="s">
        <v>9889</v>
      </c>
      <c r="D5180" s="143" t="s">
        <v>91</v>
      </c>
      <c r="E5180" s="143" t="s">
        <v>212</v>
      </c>
      <c r="F5180" s="143" t="s">
        <v>71</v>
      </c>
      <c r="G5180" s="143" t="s">
        <v>11062</v>
      </c>
    </row>
    <row r="5181" spans="1:7" x14ac:dyDescent="0.25">
      <c r="A5181" s="141">
        <v>5180</v>
      </c>
      <c r="B5181" s="143" t="s">
        <v>9890</v>
      </c>
      <c r="C5181" s="143" t="s">
        <v>9891</v>
      </c>
      <c r="D5181" s="143" t="s">
        <v>91</v>
      </c>
      <c r="E5181" s="143" t="s">
        <v>212</v>
      </c>
      <c r="F5181" s="143" t="s">
        <v>71</v>
      </c>
      <c r="G5181" s="143" t="s">
        <v>11062</v>
      </c>
    </row>
    <row r="5182" spans="1:7" x14ac:dyDescent="0.25">
      <c r="A5182" s="141">
        <v>5181</v>
      </c>
      <c r="B5182" s="143" t="s">
        <v>4625</v>
      </c>
      <c r="C5182" s="143" t="s">
        <v>4626</v>
      </c>
      <c r="D5182" s="143" t="s">
        <v>95</v>
      </c>
      <c r="E5182" s="143" t="s">
        <v>540</v>
      </c>
      <c r="F5182" s="143" t="s">
        <v>71</v>
      </c>
      <c r="G5182" s="143" t="s">
        <v>5875</v>
      </c>
    </row>
    <row r="5183" spans="1:7" x14ac:dyDescent="0.25">
      <c r="A5183" s="141">
        <v>5182</v>
      </c>
      <c r="B5183" s="143" t="s">
        <v>9892</v>
      </c>
      <c r="C5183" s="143" t="s">
        <v>9893</v>
      </c>
      <c r="D5183" s="143" t="s">
        <v>74</v>
      </c>
      <c r="E5183" s="143" t="s">
        <v>390</v>
      </c>
      <c r="F5183" s="143" t="s">
        <v>71</v>
      </c>
      <c r="G5183" s="143" t="s">
        <v>11062</v>
      </c>
    </row>
    <row r="5184" spans="1:7" x14ac:dyDescent="0.25">
      <c r="A5184" s="141">
        <v>5183</v>
      </c>
      <c r="B5184" s="143" t="s">
        <v>9894</v>
      </c>
      <c r="C5184" s="143" t="s">
        <v>9895</v>
      </c>
      <c r="D5184" s="143" t="s">
        <v>119</v>
      </c>
      <c r="E5184" s="143" t="s">
        <v>5897</v>
      </c>
      <c r="F5184" s="143" t="s">
        <v>841</v>
      </c>
      <c r="G5184" s="143" t="s">
        <v>11062</v>
      </c>
    </row>
    <row r="5185" spans="1:7" x14ac:dyDescent="0.25">
      <c r="A5185" s="141">
        <v>5184</v>
      </c>
      <c r="B5185" s="143" t="s">
        <v>9896</v>
      </c>
      <c r="C5185" s="143" t="s">
        <v>9897</v>
      </c>
      <c r="D5185" s="143" t="s">
        <v>78</v>
      </c>
      <c r="E5185" s="143" t="s">
        <v>199</v>
      </c>
      <c r="F5185" s="143" t="s">
        <v>71</v>
      </c>
      <c r="G5185" s="143" t="s">
        <v>11062</v>
      </c>
    </row>
    <row r="5186" spans="1:7" x14ac:dyDescent="0.25">
      <c r="A5186" s="141">
        <v>5185</v>
      </c>
      <c r="B5186" s="143" t="s">
        <v>9898</v>
      </c>
      <c r="C5186" s="143" t="s">
        <v>9899</v>
      </c>
      <c r="D5186" s="143" t="s">
        <v>69</v>
      </c>
      <c r="E5186" s="143" t="s">
        <v>3190</v>
      </c>
      <c r="F5186" s="143" t="s">
        <v>71</v>
      </c>
      <c r="G5186" s="143" t="s">
        <v>11062</v>
      </c>
    </row>
    <row r="5187" spans="1:7" x14ac:dyDescent="0.25">
      <c r="A5187" s="141">
        <v>5186</v>
      </c>
      <c r="B5187" s="143" t="s">
        <v>11779</v>
      </c>
      <c r="C5187" s="143" t="s">
        <v>11780</v>
      </c>
      <c r="D5187" s="143" t="s">
        <v>103</v>
      </c>
      <c r="E5187" s="143" t="s">
        <v>634</v>
      </c>
      <c r="F5187" s="143" t="s">
        <v>71</v>
      </c>
      <c r="G5187" s="143" t="s">
        <v>11955</v>
      </c>
    </row>
    <row r="5188" spans="1:7" x14ac:dyDescent="0.25">
      <c r="A5188" s="141">
        <v>5187</v>
      </c>
      <c r="B5188" s="143" t="s">
        <v>9900</v>
      </c>
      <c r="C5188" s="143" t="s">
        <v>9901</v>
      </c>
      <c r="D5188" s="143" t="s">
        <v>74</v>
      </c>
      <c r="E5188" s="143" t="s">
        <v>390</v>
      </c>
      <c r="F5188" s="143" t="s">
        <v>71</v>
      </c>
      <c r="G5188" s="143" t="s">
        <v>11062</v>
      </c>
    </row>
    <row r="5189" spans="1:7" x14ac:dyDescent="0.25">
      <c r="A5189" s="141">
        <v>5188</v>
      </c>
      <c r="B5189" s="143" t="s">
        <v>13256</v>
      </c>
      <c r="C5189" s="143" t="s">
        <v>13257</v>
      </c>
      <c r="D5189" s="143" t="s">
        <v>69</v>
      </c>
      <c r="E5189" s="143" t="s">
        <v>1237</v>
      </c>
      <c r="F5189" s="143" t="s">
        <v>71</v>
      </c>
      <c r="G5189" s="143" t="s">
        <v>11062</v>
      </c>
    </row>
    <row r="5190" spans="1:7" x14ac:dyDescent="0.25">
      <c r="A5190" s="141">
        <v>5189</v>
      </c>
      <c r="B5190" s="143" t="s">
        <v>13258</v>
      </c>
      <c r="C5190" s="143" t="s">
        <v>13259</v>
      </c>
      <c r="D5190" s="143" t="s">
        <v>119</v>
      </c>
      <c r="E5190" s="143" t="s">
        <v>148</v>
      </c>
      <c r="F5190" s="143" t="s">
        <v>71</v>
      </c>
      <c r="G5190" s="143" t="s">
        <v>11955</v>
      </c>
    </row>
    <row r="5191" spans="1:7" x14ac:dyDescent="0.25">
      <c r="A5191" s="141">
        <v>5190</v>
      </c>
      <c r="B5191" s="143" t="s">
        <v>4627</v>
      </c>
      <c r="C5191" s="143" t="s">
        <v>4628</v>
      </c>
      <c r="D5191" s="143" t="s">
        <v>91</v>
      </c>
      <c r="E5191" s="143" t="s">
        <v>181</v>
      </c>
      <c r="F5191" s="143" t="s">
        <v>71</v>
      </c>
      <c r="G5191" s="143" t="s">
        <v>5875</v>
      </c>
    </row>
    <row r="5192" spans="1:7" x14ac:dyDescent="0.25">
      <c r="A5192" s="141">
        <v>5191</v>
      </c>
      <c r="B5192" s="143" t="s">
        <v>11781</v>
      </c>
      <c r="C5192" s="143" t="s">
        <v>11782</v>
      </c>
      <c r="D5192" s="143" t="s">
        <v>91</v>
      </c>
      <c r="E5192" s="143" t="s">
        <v>644</v>
      </c>
      <c r="F5192" s="143" t="s">
        <v>71</v>
      </c>
      <c r="G5192" s="143" t="s">
        <v>11955</v>
      </c>
    </row>
    <row r="5193" spans="1:7" x14ac:dyDescent="0.25">
      <c r="A5193" s="141">
        <v>5192</v>
      </c>
      <c r="B5193" s="143" t="s">
        <v>4629</v>
      </c>
      <c r="C5193" s="143" t="s">
        <v>4630</v>
      </c>
      <c r="D5193" s="143" t="s">
        <v>95</v>
      </c>
      <c r="E5193" s="143" t="s">
        <v>158</v>
      </c>
      <c r="F5193" s="143" t="s">
        <v>71</v>
      </c>
      <c r="G5193" s="143" t="s">
        <v>5875</v>
      </c>
    </row>
    <row r="5194" spans="1:7" x14ac:dyDescent="0.25">
      <c r="A5194" s="141">
        <v>5193</v>
      </c>
      <c r="B5194" s="143" t="s">
        <v>13891</v>
      </c>
      <c r="C5194" s="143" t="s">
        <v>9902</v>
      </c>
      <c r="D5194" s="143" t="s">
        <v>119</v>
      </c>
      <c r="E5194" s="143" t="s">
        <v>371</v>
      </c>
      <c r="F5194" s="143" t="s">
        <v>71</v>
      </c>
      <c r="G5194" s="143" t="s">
        <v>11062</v>
      </c>
    </row>
    <row r="5195" spans="1:7" x14ac:dyDescent="0.25">
      <c r="A5195" s="141">
        <v>5194</v>
      </c>
      <c r="B5195" s="143" t="s">
        <v>4631</v>
      </c>
      <c r="C5195" s="143" t="s">
        <v>4632</v>
      </c>
      <c r="D5195" s="143" t="s">
        <v>91</v>
      </c>
      <c r="E5195" s="143" t="s">
        <v>644</v>
      </c>
      <c r="F5195" s="143" t="s">
        <v>71</v>
      </c>
      <c r="G5195" s="143" t="s">
        <v>5875</v>
      </c>
    </row>
    <row r="5196" spans="1:7" x14ac:dyDescent="0.25">
      <c r="A5196" s="141">
        <v>5195</v>
      </c>
      <c r="B5196" s="143" t="s">
        <v>9903</v>
      </c>
      <c r="C5196" s="143" t="s">
        <v>9904</v>
      </c>
      <c r="D5196" s="143" t="s">
        <v>119</v>
      </c>
      <c r="E5196" s="143" t="s">
        <v>5897</v>
      </c>
      <c r="F5196" s="143" t="s">
        <v>71</v>
      </c>
      <c r="G5196" s="143" t="s">
        <v>11062</v>
      </c>
    </row>
    <row r="5197" spans="1:7" x14ac:dyDescent="0.25">
      <c r="A5197" s="141">
        <v>5196</v>
      </c>
      <c r="B5197" s="143" t="s">
        <v>4633</v>
      </c>
      <c r="C5197" s="143" t="s">
        <v>4634</v>
      </c>
      <c r="D5197" s="143" t="s">
        <v>91</v>
      </c>
      <c r="E5197" s="143" t="s">
        <v>181</v>
      </c>
      <c r="F5197" s="143" t="s">
        <v>71</v>
      </c>
      <c r="G5197" s="143" t="s">
        <v>5875</v>
      </c>
    </row>
    <row r="5198" spans="1:7" x14ac:dyDescent="0.25">
      <c r="A5198" s="141">
        <v>5197</v>
      </c>
      <c r="B5198" s="143" t="s">
        <v>13260</v>
      </c>
      <c r="C5198" s="143" t="s">
        <v>13261</v>
      </c>
      <c r="D5198" s="143" t="s">
        <v>91</v>
      </c>
      <c r="E5198" s="143" t="s">
        <v>181</v>
      </c>
      <c r="F5198" s="143" t="s">
        <v>71</v>
      </c>
      <c r="G5198" s="143" t="s">
        <v>5875</v>
      </c>
    </row>
    <row r="5199" spans="1:7" x14ac:dyDescent="0.25">
      <c r="A5199" s="141">
        <v>5198</v>
      </c>
      <c r="B5199" s="143" t="s">
        <v>4635</v>
      </c>
      <c r="C5199" s="143" t="s">
        <v>13262</v>
      </c>
      <c r="D5199" s="143" t="s">
        <v>91</v>
      </c>
      <c r="E5199" s="143" t="s">
        <v>227</v>
      </c>
      <c r="F5199" s="143" t="s">
        <v>71</v>
      </c>
      <c r="G5199" s="143" t="s">
        <v>5875</v>
      </c>
    </row>
    <row r="5200" spans="1:7" x14ac:dyDescent="0.25">
      <c r="A5200" s="141">
        <v>5199</v>
      </c>
      <c r="B5200" s="143" t="s">
        <v>4636</v>
      </c>
      <c r="C5200" s="143" t="s">
        <v>13263</v>
      </c>
      <c r="D5200" s="143" t="s">
        <v>74</v>
      </c>
      <c r="E5200" s="143" t="s">
        <v>390</v>
      </c>
      <c r="F5200" s="143" t="s">
        <v>71</v>
      </c>
      <c r="G5200" s="143" t="s">
        <v>5875</v>
      </c>
    </row>
    <row r="5201" spans="1:7" x14ac:dyDescent="0.25">
      <c r="A5201" s="141">
        <v>5200</v>
      </c>
      <c r="B5201" s="143" t="s">
        <v>9905</v>
      </c>
      <c r="C5201" s="143" t="s">
        <v>9906</v>
      </c>
      <c r="D5201" s="143" t="s">
        <v>78</v>
      </c>
      <c r="E5201" s="143" t="s">
        <v>113</v>
      </c>
      <c r="F5201" s="143" t="s">
        <v>71</v>
      </c>
      <c r="G5201" s="143" t="s">
        <v>11062</v>
      </c>
    </row>
    <row r="5202" spans="1:7" x14ac:dyDescent="0.25">
      <c r="A5202" s="141">
        <v>5201</v>
      </c>
      <c r="B5202" s="143" t="s">
        <v>9907</v>
      </c>
      <c r="C5202" s="143" t="s">
        <v>9908</v>
      </c>
      <c r="D5202" s="143" t="s">
        <v>78</v>
      </c>
      <c r="E5202" s="143" t="s">
        <v>717</v>
      </c>
      <c r="F5202" s="143" t="s">
        <v>71</v>
      </c>
      <c r="G5202" s="143" t="s">
        <v>11062</v>
      </c>
    </row>
    <row r="5203" spans="1:7" x14ac:dyDescent="0.25">
      <c r="A5203" s="141">
        <v>5202</v>
      </c>
      <c r="B5203" s="143" t="s">
        <v>4637</v>
      </c>
      <c r="C5203" s="143" t="s">
        <v>4638</v>
      </c>
      <c r="D5203" s="143" t="s">
        <v>188</v>
      </c>
      <c r="E5203" s="143" t="s">
        <v>202</v>
      </c>
      <c r="F5203" s="143" t="s">
        <v>71</v>
      </c>
      <c r="G5203" s="143" t="s">
        <v>5875</v>
      </c>
    </row>
    <row r="5204" spans="1:7" x14ac:dyDescent="0.25">
      <c r="A5204" s="141">
        <v>5203</v>
      </c>
      <c r="B5204" s="143" t="s">
        <v>4639</v>
      </c>
      <c r="C5204" s="143" t="s">
        <v>4640</v>
      </c>
      <c r="D5204" s="143" t="s">
        <v>78</v>
      </c>
      <c r="E5204" s="143" t="s">
        <v>82</v>
      </c>
      <c r="F5204" s="143" t="s">
        <v>71</v>
      </c>
      <c r="G5204" s="143" t="s">
        <v>5875</v>
      </c>
    </row>
    <row r="5205" spans="1:7" x14ac:dyDescent="0.25">
      <c r="A5205" s="141">
        <v>5204</v>
      </c>
      <c r="B5205" s="143" t="s">
        <v>9909</v>
      </c>
      <c r="C5205" s="143" t="s">
        <v>9910</v>
      </c>
      <c r="D5205" s="143" t="s">
        <v>69</v>
      </c>
      <c r="E5205" s="143" t="s">
        <v>126</v>
      </c>
      <c r="F5205" s="143" t="s">
        <v>841</v>
      </c>
      <c r="G5205" s="143" t="s">
        <v>11062</v>
      </c>
    </row>
    <row r="5206" spans="1:7" x14ac:dyDescent="0.25">
      <c r="A5206" s="141">
        <v>5205</v>
      </c>
      <c r="B5206" s="143" t="s">
        <v>4641</v>
      </c>
      <c r="C5206" s="143" t="s">
        <v>4642</v>
      </c>
      <c r="D5206" s="143" t="s">
        <v>95</v>
      </c>
      <c r="E5206" s="143" t="s">
        <v>3531</v>
      </c>
      <c r="F5206" s="143" t="s">
        <v>71</v>
      </c>
      <c r="G5206" s="143" t="s">
        <v>5875</v>
      </c>
    </row>
    <row r="5207" spans="1:7" x14ac:dyDescent="0.25">
      <c r="A5207" s="141">
        <v>5206</v>
      </c>
      <c r="B5207" s="143" t="s">
        <v>9911</v>
      </c>
      <c r="C5207" s="143" t="s">
        <v>9912</v>
      </c>
      <c r="D5207" s="143" t="s">
        <v>78</v>
      </c>
      <c r="E5207" s="143" t="s">
        <v>1220</v>
      </c>
      <c r="F5207" s="143" t="s">
        <v>71</v>
      </c>
      <c r="G5207" s="143" t="s">
        <v>11062</v>
      </c>
    </row>
    <row r="5208" spans="1:7" x14ac:dyDescent="0.25">
      <c r="A5208" s="141">
        <v>5207</v>
      </c>
      <c r="B5208" s="143" t="s">
        <v>4643</v>
      </c>
      <c r="C5208" s="143" t="s">
        <v>13264</v>
      </c>
      <c r="D5208" s="143" t="s">
        <v>95</v>
      </c>
      <c r="E5208" s="143" t="s">
        <v>702</v>
      </c>
      <c r="F5208" s="143" t="s">
        <v>71</v>
      </c>
      <c r="G5208" s="143" t="s">
        <v>5875</v>
      </c>
    </row>
    <row r="5209" spans="1:7" x14ac:dyDescent="0.25">
      <c r="A5209" s="141">
        <v>5208</v>
      </c>
      <c r="B5209" s="143" t="s">
        <v>4644</v>
      </c>
      <c r="C5209" s="143" t="s">
        <v>4645</v>
      </c>
      <c r="D5209" s="143" t="s">
        <v>78</v>
      </c>
      <c r="E5209" s="143" t="s">
        <v>586</v>
      </c>
      <c r="F5209" s="143" t="s">
        <v>71</v>
      </c>
      <c r="G5209" s="143" t="s">
        <v>5875</v>
      </c>
    </row>
    <row r="5210" spans="1:7" x14ac:dyDescent="0.25">
      <c r="A5210" s="141">
        <v>5209</v>
      </c>
      <c r="B5210" s="143" t="s">
        <v>4646</v>
      </c>
      <c r="C5210" s="143" t="s">
        <v>4647</v>
      </c>
      <c r="D5210" s="143" t="s">
        <v>91</v>
      </c>
      <c r="E5210" s="143" t="s">
        <v>644</v>
      </c>
      <c r="F5210" s="143" t="s">
        <v>71</v>
      </c>
      <c r="G5210" s="143" t="s">
        <v>5875</v>
      </c>
    </row>
    <row r="5211" spans="1:7" x14ac:dyDescent="0.25">
      <c r="A5211" s="141">
        <v>5210</v>
      </c>
      <c r="B5211" s="143" t="s">
        <v>9913</v>
      </c>
      <c r="C5211" s="143" t="s">
        <v>9914</v>
      </c>
      <c r="D5211" s="143" t="s">
        <v>95</v>
      </c>
      <c r="E5211" s="143" t="s">
        <v>158</v>
      </c>
      <c r="F5211" s="143" t="s">
        <v>71</v>
      </c>
      <c r="G5211" s="143" t="s">
        <v>11062</v>
      </c>
    </row>
    <row r="5212" spans="1:7" x14ac:dyDescent="0.25">
      <c r="A5212" s="141">
        <v>5211</v>
      </c>
      <c r="B5212" s="143" t="s">
        <v>4648</v>
      </c>
      <c r="C5212" s="143" t="s">
        <v>4649</v>
      </c>
      <c r="D5212" s="143" t="s">
        <v>91</v>
      </c>
      <c r="E5212" s="143" t="s">
        <v>181</v>
      </c>
      <c r="F5212" s="143" t="s">
        <v>71</v>
      </c>
      <c r="G5212" s="143" t="s">
        <v>5875</v>
      </c>
    </row>
    <row r="5213" spans="1:7" x14ac:dyDescent="0.25">
      <c r="A5213" s="141">
        <v>5212</v>
      </c>
      <c r="B5213" s="143" t="s">
        <v>4650</v>
      </c>
      <c r="C5213" s="143" t="s">
        <v>4651</v>
      </c>
      <c r="D5213" s="143" t="s">
        <v>69</v>
      </c>
      <c r="E5213" s="143" t="s">
        <v>3190</v>
      </c>
      <c r="F5213" s="143" t="s">
        <v>71</v>
      </c>
      <c r="G5213" s="143" t="s">
        <v>5875</v>
      </c>
    </row>
    <row r="5214" spans="1:7" x14ac:dyDescent="0.25">
      <c r="A5214" s="141">
        <v>5213</v>
      </c>
      <c r="B5214" s="143" t="s">
        <v>9915</v>
      </c>
      <c r="C5214" s="143" t="s">
        <v>9916</v>
      </c>
      <c r="D5214" s="143" t="s">
        <v>69</v>
      </c>
      <c r="E5214" s="143" t="s">
        <v>70</v>
      </c>
      <c r="F5214" s="143" t="s">
        <v>71</v>
      </c>
      <c r="G5214" s="143" t="s">
        <v>11062</v>
      </c>
    </row>
    <row r="5215" spans="1:7" x14ac:dyDescent="0.25">
      <c r="A5215" s="141">
        <v>5214</v>
      </c>
      <c r="B5215" s="143" t="s">
        <v>4652</v>
      </c>
      <c r="C5215" s="143" t="s">
        <v>4653</v>
      </c>
      <c r="D5215" s="143" t="s">
        <v>91</v>
      </c>
      <c r="E5215" s="143" t="s">
        <v>181</v>
      </c>
      <c r="F5215" s="143" t="s">
        <v>71</v>
      </c>
      <c r="G5215" s="143" t="s">
        <v>5875</v>
      </c>
    </row>
    <row r="5216" spans="1:7" x14ac:dyDescent="0.25">
      <c r="A5216" s="141">
        <v>5215</v>
      </c>
      <c r="B5216" s="143" t="s">
        <v>4654</v>
      </c>
      <c r="C5216" s="143" t="s">
        <v>4655</v>
      </c>
      <c r="D5216" s="143" t="s">
        <v>91</v>
      </c>
      <c r="E5216" s="143" t="s">
        <v>181</v>
      </c>
      <c r="F5216" s="143" t="s">
        <v>71</v>
      </c>
      <c r="G5216" s="143" t="s">
        <v>5875</v>
      </c>
    </row>
    <row r="5217" spans="1:7" x14ac:dyDescent="0.25">
      <c r="A5217" s="141">
        <v>5216</v>
      </c>
      <c r="B5217" s="143" t="s">
        <v>4656</v>
      </c>
      <c r="C5217" s="143" t="s">
        <v>4657</v>
      </c>
      <c r="D5217" s="143" t="s">
        <v>91</v>
      </c>
      <c r="E5217" s="143" t="s">
        <v>181</v>
      </c>
      <c r="F5217" s="143" t="s">
        <v>71</v>
      </c>
      <c r="G5217" s="143" t="s">
        <v>5875</v>
      </c>
    </row>
    <row r="5218" spans="1:7" x14ac:dyDescent="0.25">
      <c r="A5218" s="141">
        <v>5217</v>
      </c>
      <c r="B5218" s="143" t="s">
        <v>9917</v>
      </c>
      <c r="C5218" s="143" t="s">
        <v>9918</v>
      </c>
      <c r="D5218" s="143" t="s">
        <v>69</v>
      </c>
      <c r="E5218" s="143" t="s">
        <v>477</v>
      </c>
      <c r="F5218" s="143" t="s">
        <v>71</v>
      </c>
      <c r="G5218" s="143" t="s">
        <v>11062</v>
      </c>
    </row>
    <row r="5219" spans="1:7" x14ac:dyDescent="0.25">
      <c r="A5219" s="141">
        <v>5218</v>
      </c>
      <c r="B5219" s="143" t="s">
        <v>4658</v>
      </c>
      <c r="C5219" s="143" t="s">
        <v>4659</v>
      </c>
      <c r="D5219" s="143" t="s">
        <v>78</v>
      </c>
      <c r="E5219" s="143" t="s">
        <v>717</v>
      </c>
      <c r="F5219" s="143" t="s">
        <v>71</v>
      </c>
      <c r="G5219" s="143" t="s">
        <v>5875</v>
      </c>
    </row>
    <row r="5220" spans="1:7" x14ac:dyDescent="0.25">
      <c r="A5220" s="141">
        <v>5219</v>
      </c>
      <c r="B5220" s="143" t="s">
        <v>9919</v>
      </c>
      <c r="C5220" s="143" t="s">
        <v>9920</v>
      </c>
      <c r="D5220" s="143" t="s">
        <v>69</v>
      </c>
      <c r="E5220" s="143" t="s">
        <v>70</v>
      </c>
      <c r="F5220" s="143" t="s">
        <v>71</v>
      </c>
      <c r="G5220" s="143" t="s">
        <v>11062</v>
      </c>
    </row>
    <row r="5221" spans="1:7" x14ac:dyDescent="0.25">
      <c r="A5221" s="141">
        <v>5220</v>
      </c>
      <c r="B5221" s="143" t="s">
        <v>11783</v>
      </c>
      <c r="C5221" s="143" t="s">
        <v>11784</v>
      </c>
      <c r="D5221" s="143" t="s">
        <v>91</v>
      </c>
      <c r="E5221" s="143" t="s">
        <v>181</v>
      </c>
      <c r="F5221" s="143" t="s">
        <v>71</v>
      </c>
      <c r="G5221" s="143" t="s">
        <v>11955</v>
      </c>
    </row>
    <row r="5222" spans="1:7" x14ac:dyDescent="0.25">
      <c r="A5222" s="141">
        <v>5221</v>
      </c>
      <c r="B5222" s="143" t="s">
        <v>4660</v>
      </c>
      <c r="C5222" s="143" t="s">
        <v>4661</v>
      </c>
      <c r="D5222" s="143" t="s">
        <v>74</v>
      </c>
      <c r="E5222" s="143" t="s">
        <v>145</v>
      </c>
      <c r="F5222" s="143" t="s">
        <v>71</v>
      </c>
      <c r="G5222" s="143" t="s">
        <v>5875</v>
      </c>
    </row>
    <row r="5223" spans="1:7" x14ac:dyDescent="0.25">
      <c r="A5223" s="141">
        <v>5222</v>
      </c>
      <c r="B5223" s="143" t="s">
        <v>9921</v>
      </c>
      <c r="C5223" s="143" t="s">
        <v>9922</v>
      </c>
      <c r="D5223" s="143" t="s">
        <v>119</v>
      </c>
      <c r="E5223" s="143" t="s">
        <v>1245</v>
      </c>
      <c r="F5223" s="143" t="s">
        <v>71</v>
      </c>
      <c r="G5223" s="143" t="s">
        <v>11062</v>
      </c>
    </row>
    <row r="5224" spans="1:7" x14ac:dyDescent="0.25">
      <c r="A5224" s="141">
        <v>5223</v>
      </c>
      <c r="B5224" s="143" t="s">
        <v>11785</v>
      </c>
      <c r="C5224" s="143" t="s">
        <v>11786</v>
      </c>
      <c r="D5224" s="143" t="s">
        <v>74</v>
      </c>
      <c r="E5224" s="143" t="s">
        <v>247</v>
      </c>
      <c r="F5224" s="143" t="s">
        <v>71</v>
      </c>
      <c r="G5224" s="143" t="s">
        <v>11955</v>
      </c>
    </row>
    <row r="5225" spans="1:7" x14ac:dyDescent="0.25">
      <c r="A5225" s="141">
        <v>5224</v>
      </c>
      <c r="B5225" s="143" t="s">
        <v>4662</v>
      </c>
      <c r="C5225" s="143" t="s">
        <v>4663</v>
      </c>
      <c r="D5225" s="143" t="s">
        <v>91</v>
      </c>
      <c r="E5225" s="143" t="s">
        <v>181</v>
      </c>
      <c r="F5225" s="143" t="s">
        <v>71</v>
      </c>
      <c r="G5225" s="143" t="s">
        <v>5875</v>
      </c>
    </row>
    <row r="5226" spans="1:7" x14ac:dyDescent="0.25">
      <c r="A5226" s="141">
        <v>5225</v>
      </c>
      <c r="B5226" s="143" t="s">
        <v>9923</v>
      </c>
      <c r="C5226" s="143" t="s">
        <v>9924</v>
      </c>
      <c r="D5226" s="143" t="s">
        <v>69</v>
      </c>
      <c r="E5226" s="143" t="s">
        <v>1237</v>
      </c>
      <c r="F5226" s="143" t="s">
        <v>841</v>
      </c>
      <c r="G5226" s="143" t="s">
        <v>11062</v>
      </c>
    </row>
    <row r="5227" spans="1:7" x14ac:dyDescent="0.25">
      <c r="A5227" s="141">
        <v>5226</v>
      </c>
      <c r="B5227" s="143" t="s">
        <v>4664</v>
      </c>
      <c r="C5227" s="143" t="s">
        <v>4665</v>
      </c>
      <c r="D5227" s="143" t="s">
        <v>91</v>
      </c>
      <c r="E5227" s="143" t="s">
        <v>181</v>
      </c>
      <c r="F5227" s="143" t="s">
        <v>71</v>
      </c>
      <c r="G5227" s="143" t="s">
        <v>5875</v>
      </c>
    </row>
    <row r="5228" spans="1:7" x14ac:dyDescent="0.25">
      <c r="A5228" s="141">
        <v>5227</v>
      </c>
      <c r="B5228" s="143" t="s">
        <v>4666</v>
      </c>
      <c r="C5228" s="143" t="s">
        <v>4667</v>
      </c>
      <c r="D5228" s="143" t="s">
        <v>95</v>
      </c>
      <c r="E5228" s="143" t="s">
        <v>543</v>
      </c>
      <c r="F5228" s="143" t="s">
        <v>71</v>
      </c>
      <c r="G5228" s="143" t="s">
        <v>5875</v>
      </c>
    </row>
    <row r="5229" spans="1:7" x14ac:dyDescent="0.25">
      <c r="A5229" s="141">
        <v>5228</v>
      </c>
      <c r="B5229" s="143" t="s">
        <v>4668</v>
      </c>
      <c r="C5229" s="143" t="s">
        <v>4669</v>
      </c>
      <c r="D5229" s="143" t="s">
        <v>91</v>
      </c>
      <c r="E5229" s="143" t="s">
        <v>181</v>
      </c>
      <c r="F5229" s="143" t="s">
        <v>71</v>
      </c>
      <c r="G5229" s="143" t="s">
        <v>5875</v>
      </c>
    </row>
    <row r="5230" spans="1:7" x14ac:dyDescent="0.25">
      <c r="A5230" s="141">
        <v>5229</v>
      </c>
      <c r="B5230" s="143" t="s">
        <v>13265</v>
      </c>
      <c r="C5230" s="143" t="s">
        <v>13266</v>
      </c>
      <c r="D5230" s="143" t="s">
        <v>78</v>
      </c>
      <c r="E5230" s="143" t="s">
        <v>199</v>
      </c>
      <c r="F5230" s="143" t="s">
        <v>71</v>
      </c>
      <c r="G5230" s="143" t="s">
        <v>11062</v>
      </c>
    </row>
    <row r="5231" spans="1:7" x14ac:dyDescent="0.25">
      <c r="A5231" s="141">
        <v>5230</v>
      </c>
      <c r="B5231" s="143" t="s">
        <v>4670</v>
      </c>
      <c r="C5231" s="143" t="s">
        <v>4671</v>
      </c>
      <c r="D5231" s="143" t="s">
        <v>78</v>
      </c>
      <c r="E5231" s="143" t="s">
        <v>1514</v>
      </c>
      <c r="F5231" s="143" t="s">
        <v>533</v>
      </c>
      <c r="G5231" s="143" t="s">
        <v>5875</v>
      </c>
    </row>
    <row r="5232" spans="1:7" x14ac:dyDescent="0.25">
      <c r="A5232" s="141">
        <v>5231</v>
      </c>
      <c r="B5232" s="143" t="s">
        <v>9925</v>
      </c>
      <c r="C5232" s="143" t="s">
        <v>9926</v>
      </c>
      <c r="D5232" s="143" t="s">
        <v>78</v>
      </c>
      <c r="E5232" s="143" t="s">
        <v>1802</v>
      </c>
      <c r="F5232" s="143" t="s">
        <v>71</v>
      </c>
      <c r="G5232" s="143" t="s">
        <v>11062</v>
      </c>
    </row>
    <row r="5233" spans="1:7" x14ac:dyDescent="0.25">
      <c r="A5233" s="141">
        <v>5232</v>
      </c>
      <c r="B5233" s="143" t="s">
        <v>9927</v>
      </c>
      <c r="C5233" s="143" t="s">
        <v>9928</v>
      </c>
      <c r="D5233" s="143" t="s">
        <v>78</v>
      </c>
      <c r="E5233" s="143" t="s">
        <v>107</v>
      </c>
      <c r="F5233" s="143" t="s">
        <v>71</v>
      </c>
      <c r="G5233" s="143" t="s">
        <v>11062</v>
      </c>
    </row>
    <row r="5234" spans="1:7" x14ac:dyDescent="0.25">
      <c r="A5234" s="141">
        <v>5233</v>
      </c>
      <c r="B5234" s="143" t="s">
        <v>9929</v>
      </c>
      <c r="C5234" s="143" t="s">
        <v>9930</v>
      </c>
      <c r="D5234" s="143" t="s">
        <v>78</v>
      </c>
      <c r="E5234" s="143" t="s">
        <v>717</v>
      </c>
      <c r="F5234" s="143" t="s">
        <v>71</v>
      </c>
      <c r="G5234" s="143" t="s">
        <v>11062</v>
      </c>
    </row>
    <row r="5235" spans="1:7" x14ac:dyDescent="0.25">
      <c r="A5235" s="141">
        <v>5234</v>
      </c>
      <c r="B5235" s="143" t="s">
        <v>9931</v>
      </c>
      <c r="C5235" s="143" t="s">
        <v>9932</v>
      </c>
      <c r="D5235" s="143" t="s">
        <v>69</v>
      </c>
      <c r="E5235" s="143" t="s">
        <v>3058</v>
      </c>
      <c r="F5235" s="143" t="s">
        <v>71</v>
      </c>
      <c r="G5235" s="143" t="s">
        <v>11062</v>
      </c>
    </row>
    <row r="5236" spans="1:7" x14ac:dyDescent="0.25">
      <c r="A5236" s="141">
        <v>5235</v>
      </c>
      <c r="B5236" s="143" t="s">
        <v>9933</v>
      </c>
      <c r="C5236" s="143" t="s">
        <v>9934</v>
      </c>
      <c r="D5236" s="143" t="s">
        <v>78</v>
      </c>
      <c r="E5236" s="143" t="s">
        <v>365</v>
      </c>
      <c r="F5236" s="143" t="s">
        <v>71</v>
      </c>
      <c r="G5236" s="143" t="s">
        <v>11062</v>
      </c>
    </row>
    <row r="5237" spans="1:7" x14ac:dyDescent="0.25">
      <c r="A5237" s="141">
        <v>5236</v>
      </c>
      <c r="B5237" s="143" t="s">
        <v>4672</v>
      </c>
      <c r="C5237" s="143" t="s">
        <v>4673</v>
      </c>
      <c r="D5237" s="143" t="s">
        <v>78</v>
      </c>
      <c r="E5237" s="143" t="s">
        <v>657</v>
      </c>
      <c r="F5237" s="143" t="s">
        <v>71</v>
      </c>
      <c r="G5237" s="143" t="s">
        <v>5875</v>
      </c>
    </row>
    <row r="5238" spans="1:7" x14ac:dyDescent="0.25">
      <c r="A5238" s="141">
        <v>5237</v>
      </c>
      <c r="B5238" s="143" t="s">
        <v>11787</v>
      </c>
      <c r="C5238" s="143" t="s">
        <v>11788</v>
      </c>
      <c r="D5238" s="143" t="s">
        <v>119</v>
      </c>
      <c r="E5238" s="143" t="s">
        <v>148</v>
      </c>
      <c r="F5238" s="143" t="s">
        <v>71</v>
      </c>
      <c r="G5238" s="143" t="s">
        <v>11955</v>
      </c>
    </row>
    <row r="5239" spans="1:7" x14ac:dyDescent="0.25">
      <c r="A5239" s="141">
        <v>5238</v>
      </c>
      <c r="B5239" s="143" t="s">
        <v>11789</v>
      </c>
      <c r="C5239" s="143" t="s">
        <v>11790</v>
      </c>
      <c r="D5239" s="143" t="s">
        <v>91</v>
      </c>
      <c r="E5239" s="143" t="s">
        <v>136</v>
      </c>
      <c r="F5239" s="143" t="s">
        <v>71</v>
      </c>
      <c r="G5239" s="143" t="s">
        <v>11955</v>
      </c>
    </row>
    <row r="5240" spans="1:7" x14ac:dyDescent="0.25">
      <c r="A5240" s="141">
        <v>5239</v>
      </c>
      <c r="B5240" s="143" t="s">
        <v>9935</v>
      </c>
      <c r="C5240" s="143" t="s">
        <v>9936</v>
      </c>
      <c r="D5240" s="143" t="s">
        <v>91</v>
      </c>
      <c r="E5240" s="143" t="s">
        <v>212</v>
      </c>
      <c r="F5240" s="143" t="s">
        <v>71</v>
      </c>
      <c r="G5240" s="143" t="s">
        <v>11062</v>
      </c>
    </row>
    <row r="5241" spans="1:7" x14ac:dyDescent="0.25">
      <c r="A5241" s="141">
        <v>5240</v>
      </c>
      <c r="B5241" s="143" t="s">
        <v>9937</v>
      </c>
      <c r="C5241" s="143" t="s">
        <v>9938</v>
      </c>
      <c r="D5241" s="143" t="s">
        <v>69</v>
      </c>
      <c r="E5241" s="143" t="s">
        <v>4269</v>
      </c>
      <c r="F5241" s="143" t="s">
        <v>841</v>
      </c>
      <c r="G5241" s="143" t="s">
        <v>11062</v>
      </c>
    </row>
    <row r="5242" spans="1:7" x14ac:dyDescent="0.25">
      <c r="A5242" s="141">
        <v>5241</v>
      </c>
      <c r="B5242" s="143" t="s">
        <v>4674</v>
      </c>
      <c r="C5242" s="143" t="s">
        <v>4675</v>
      </c>
      <c r="D5242" s="143" t="s">
        <v>91</v>
      </c>
      <c r="E5242" s="143" t="s">
        <v>227</v>
      </c>
      <c r="F5242" s="143" t="s">
        <v>71</v>
      </c>
      <c r="G5242" s="143" t="s">
        <v>5875</v>
      </c>
    </row>
    <row r="5243" spans="1:7" x14ac:dyDescent="0.25">
      <c r="A5243" s="141">
        <v>5242</v>
      </c>
      <c r="B5243" s="143" t="s">
        <v>11791</v>
      </c>
      <c r="C5243" s="143" t="s">
        <v>11792</v>
      </c>
      <c r="D5243" s="143" t="s">
        <v>69</v>
      </c>
      <c r="E5243" s="143" t="s">
        <v>321</v>
      </c>
      <c r="F5243" s="143" t="s">
        <v>71</v>
      </c>
      <c r="G5243" s="143" t="s">
        <v>11955</v>
      </c>
    </row>
    <row r="5244" spans="1:7" x14ac:dyDescent="0.25">
      <c r="A5244" s="141">
        <v>5243</v>
      </c>
      <c r="B5244" s="143" t="s">
        <v>13267</v>
      </c>
      <c r="C5244" s="143" t="s">
        <v>13268</v>
      </c>
      <c r="D5244" s="143" t="s">
        <v>91</v>
      </c>
      <c r="E5244" s="143" t="s">
        <v>181</v>
      </c>
      <c r="F5244" s="143" t="s">
        <v>71</v>
      </c>
      <c r="G5244" s="143" t="s">
        <v>5875</v>
      </c>
    </row>
    <row r="5245" spans="1:7" x14ac:dyDescent="0.25">
      <c r="A5245" s="141">
        <v>5244</v>
      </c>
      <c r="B5245" s="143" t="s">
        <v>4676</v>
      </c>
      <c r="C5245" s="143" t="s">
        <v>4677</v>
      </c>
      <c r="D5245" s="143" t="s">
        <v>91</v>
      </c>
      <c r="E5245" s="143" t="s">
        <v>181</v>
      </c>
      <c r="F5245" s="143" t="s">
        <v>71</v>
      </c>
      <c r="G5245" s="143" t="s">
        <v>5875</v>
      </c>
    </row>
    <row r="5246" spans="1:7" x14ac:dyDescent="0.25">
      <c r="A5246" s="141">
        <v>5245</v>
      </c>
      <c r="B5246" s="143" t="s">
        <v>4678</v>
      </c>
      <c r="C5246" s="143" t="s">
        <v>4679</v>
      </c>
      <c r="D5246" s="143" t="s">
        <v>91</v>
      </c>
      <c r="E5246" s="143" t="s">
        <v>181</v>
      </c>
      <c r="F5246" s="143" t="s">
        <v>71</v>
      </c>
      <c r="G5246" s="143" t="s">
        <v>5875</v>
      </c>
    </row>
    <row r="5247" spans="1:7" x14ac:dyDescent="0.25">
      <c r="A5247" s="141">
        <v>5246</v>
      </c>
      <c r="B5247" s="143" t="s">
        <v>4680</v>
      </c>
      <c r="C5247" s="143" t="s">
        <v>4681</v>
      </c>
      <c r="D5247" s="143" t="s">
        <v>91</v>
      </c>
      <c r="E5247" s="143" t="s">
        <v>181</v>
      </c>
      <c r="F5247" s="143" t="s">
        <v>71</v>
      </c>
      <c r="G5247" s="143" t="s">
        <v>5875</v>
      </c>
    </row>
    <row r="5248" spans="1:7" x14ac:dyDescent="0.25">
      <c r="A5248" s="141">
        <v>5247</v>
      </c>
      <c r="B5248" s="143" t="s">
        <v>4682</v>
      </c>
      <c r="C5248" s="143" t="s">
        <v>13269</v>
      </c>
      <c r="D5248" s="143" t="s">
        <v>91</v>
      </c>
      <c r="E5248" s="143" t="s">
        <v>181</v>
      </c>
      <c r="F5248" s="143" t="s">
        <v>71</v>
      </c>
      <c r="G5248" s="143" t="s">
        <v>5875</v>
      </c>
    </row>
    <row r="5249" spans="1:7" x14ac:dyDescent="0.25">
      <c r="A5249" s="141">
        <v>5248</v>
      </c>
      <c r="B5249" s="143" t="s">
        <v>4683</v>
      </c>
      <c r="C5249" s="143" t="s">
        <v>4684</v>
      </c>
      <c r="D5249" s="143" t="s">
        <v>91</v>
      </c>
      <c r="E5249" s="143" t="s">
        <v>181</v>
      </c>
      <c r="F5249" s="143" t="s">
        <v>71</v>
      </c>
      <c r="G5249" s="143" t="s">
        <v>5875</v>
      </c>
    </row>
    <row r="5250" spans="1:7" x14ac:dyDescent="0.25">
      <c r="A5250" s="141">
        <v>5249</v>
      </c>
      <c r="B5250" s="143" t="s">
        <v>4685</v>
      </c>
      <c r="C5250" s="143" t="s">
        <v>4686</v>
      </c>
      <c r="D5250" s="143" t="s">
        <v>91</v>
      </c>
      <c r="E5250" s="143" t="s">
        <v>181</v>
      </c>
      <c r="F5250" s="143" t="s">
        <v>71</v>
      </c>
      <c r="G5250" s="143" t="s">
        <v>5875</v>
      </c>
    </row>
    <row r="5251" spans="1:7" x14ac:dyDescent="0.25">
      <c r="A5251" s="141">
        <v>5250</v>
      </c>
      <c r="B5251" s="143" t="s">
        <v>4687</v>
      </c>
      <c r="C5251" s="143" t="s">
        <v>4688</v>
      </c>
      <c r="D5251" s="143" t="s">
        <v>91</v>
      </c>
      <c r="E5251" s="143" t="s">
        <v>116</v>
      </c>
      <c r="F5251" s="143" t="s">
        <v>71</v>
      </c>
      <c r="G5251" s="143" t="s">
        <v>5875</v>
      </c>
    </row>
    <row r="5252" spans="1:7" x14ac:dyDescent="0.25">
      <c r="A5252" s="141">
        <v>5251</v>
      </c>
      <c r="B5252" s="143" t="s">
        <v>4689</v>
      </c>
      <c r="C5252" s="143" t="s">
        <v>13270</v>
      </c>
      <c r="D5252" s="143" t="s">
        <v>91</v>
      </c>
      <c r="E5252" s="143" t="s">
        <v>181</v>
      </c>
      <c r="F5252" s="143" t="s">
        <v>71</v>
      </c>
      <c r="G5252" s="143" t="s">
        <v>5875</v>
      </c>
    </row>
    <row r="5253" spans="1:7" x14ac:dyDescent="0.25">
      <c r="A5253" s="141">
        <v>5252</v>
      </c>
      <c r="B5253" s="143" t="s">
        <v>4690</v>
      </c>
      <c r="C5253" s="143" t="s">
        <v>4691</v>
      </c>
      <c r="D5253" s="143" t="s">
        <v>91</v>
      </c>
      <c r="E5253" s="143" t="s">
        <v>181</v>
      </c>
      <c r="F5253" s="143" t="s">
        <v>71</v>
      </c>
      <c r="G5253" s="143" t="s">
        <v>5875</v>
      </c>
    </row>
    <row r="5254" spans="1:7" x14ac:dyDescent="0.25">
      <c r="A5254" s="141">
        <v>5253</v>
      </c>
      <c r="B5254" s="143" t="s">
        <v>4692</v>
      </c>
      <c r="C5254" s="143" t="s">
        <v>4693</v>
      </c>
      <c r="D5254" s="143" t="s">
        <v>91</v>
      </c>
      <c r="E5254" s="143" t="s">
        <v>181</v>
      </c>
      <c r="F5254" s="143" t="s">
        <v>71</v>
      </c>
      <c r="G5254" s="143" t="s">
        <v>5875</v>
      </c>
    </row>
    <row r="5255" spans="1:7" x14ac:dyDescent="0.25">
      <c r="A5255" s="141">
        <v>5254</v>
      </c>
      <c r="B5255" s="143" t="s">
        <v>4694</v>
      </c>
      <c r="C5255" s="143" t="s">
        <v>13271</v>
      </c>
      <c r="D5255" s="143" t="s">
        <v>91</v>
      </c>
      <c r="E5255" s="143" t="s">
        <v>181</v>
      </c>
      <c r="F5255" s="143" t="s">
        <v>71</v>
      </c>
      <c r="G5255" s="143" t="s">
        <v>5875</v>
      </c>
    </row>
    <row r="5256" spans="1:7" x14ac:dyDescent="0.25">
      <c r="A5256" s="141">
        <v>5255</v>
      </c>
      <c r="B5256" s="143" t="s">
        <v>4695</v>
      </c>
      <c r="C5256" s="143" t="s">
        <v>4696</v>
      </c>
      <c r="D5256" s="143" t="s">
        <v>91</v>
      </c>
      <c r="E5256" s="143" t="s">
        <v>181</v>
      </c>
      <c r="F5256" s="143" t="s">
        <v>71</v>
      </c>
      <c r="G5256" s="143" t="s">
        <v>5875</v>
      </c>
    </row>
    <row r="5257" spans="1:7" x14ac:dyDescent="0.25">
      <c r="A5257" s="141">
        <v>5256</v>
      </c>
      <c r="B5257" s="143" t="s">
        <v>9939</v>
      </c>
      <c r="C5257" s="143" t="s">
        <v>9940</v>
      </c>
      <c r="D5257" s="143" t="s">
        <v>119</v>
      </c>
      <c r="E5257" s="143" t="s">
        <v>371</v>
      </c>
      <c r="F5257" s="143" t="s">
        <v>71</v>
      </c>
      <c r="G5257" s="143" t="s">
        <v>11062</v>
      </c>
    </row>
    <row r="5258" spans="1:7" x14ac:dyDescent="0.25">
      <c r="A5258" s="141">
        <v>5257</v>
      </c>
      <c r="B5258" s="143" t="s">
        <v>4697</v>
      </c>
      <c r="C5258" s="143" t="s">
        <v>4698</v>
      </c>
      <c r="D5258" s="143" t="s">
        <v>91</v>
      </c>
      <c r="E5258" s="143" t="s">
        <v>181</v>
      </c>
      <c r="F5258" s="143" t="s">
        <v>71</v>
      </c>
      <c r="G5258" s="143" t="s">
        <v>5875</v>
      </c>
    </row>
    <row r="5259" spans="1:7" x14ac:dyDescent="0.25">
      <c r="A5259" s="141">
        <v>5258</v>
      </c>
      <c r="B5259" s="143" t="s">
        <v>4699</v>
      </c>
      <c r="C5259" s="143" t="s">
        <v>4700</v>
      </c>
      <c r="D5259" s="143" t="s">
        <v>91</v>
      </c>
      <c r="E5259" s="143" t="s">
        <v>546</v>
      </c>
      <c r="F5259" s="143" t="s">
        <v>88</v>
      </c>
      <c r="G5259" s="143" t="s">
        <v>5875</v>
      </c>
    </row>
    <row r="5260" spans="1:7" x14ac:dyDescent="0.25">
      <c r="A5260" s="141">
        <v>5259</v>
      </c>
      <c r="B5260" s="143" t="s">
        <v>9941</v>
      </c>
      <c r="C5260" s="143" t="s">
        <v>9942</v>
      </c>
      <c r="D5260" s="143" t="s">
        <v>78</v>
      </c>
      <c r="E5260" s="143" t="s">
        <v>79</v>
      </c>
      <c r="F5260" s="143" t="s">
        <v>155</v>
      </c>
      <c r="G5260" s="143" t="s">
        <v>11062</v>
      </c>
    </row>
    <row r="5261" spans="1:7" x14ac:dyDescent="0.25">
      <c r="A5261" s="141">
        <v>5260</v>
      </c>
      <c r="B5261" s="143" t="s">
        <v>4701</v>
      </c>
      <c r="C5261" s="143" t="s">
        <v>4702</v>
      </c>
      <c r="D5261" s="143" t="s">
        <v>91</v>
      </c>
      <c r="E5261" s="143" t="s">
        <v>181</v>
      </c>
      <c r="F5261" s="143" t="s">
        <v>71</v>
      </c>
      <c r="G5261" s="143" t="s">
        <v>5875</v>
      </c>
    </row>
    <row r="5262" spans="1:7" x14ac:dyDescent="0.25">
      <c r="A5262" s="141">
        <v>5261</v>
      </c>
      <c r="B5262" s="143" t="s">
        <v>4703</v>
      </c>
      <c r="C5262" s="143" t="s">
        <v>4704</v>
      </c>
      <c r="D5262" s="143" t="s">
        <v>91</v>
      </c>
      <c r="E5262" s="143" t="s">
        <v>181</v>
      </c>
      <c r="F5262" s="143" t="s">
        <v>71</v>
      </c>
      <c r="G5262" s="143" t="s">
        <v>5875</v>
      </c>
    </row>
    <row r="5263" spans="1:7" x14ac:dyDescent="0.25">
      <c r="A5263" s="141">
        <v>5262</v>
      </c>
      <c r="B5263" s="143" t="s">
        <v>4705</v>
      </c>
      <c r="C5263" s="143" t="s">
        <v>4706</v>
      </c>
      <c r="D5263" s="143" t="s">
        <v>91</v>
      </c>
      <c r="E5263" s="143" t="s">
        <v>181</v>
      </c>
      <c r="F5263" s="143" t="s">
        <v>71</v>
      </c>
      <c r="G5263" s="143" t="s">
        <v>5875</v>
      </c>
    </row>
    <row r="5264" spans="1:7" x14ac:dyDescent="0.25">
      <c r="A5264" s="141">
        <v>5263</v>
      </c>
      <c r="B5264" s="143" t="s">
        <v>4707</v>
      </c>
      <c r="C5264" s="143" t="s">
        <v>4708</v>
      </c>
      <c r="D5264" s="143" t="s">
        <v>91</v>
      </c>
      <c r="E5264" s="143" t="s">
        <v>181</v>
      </c>
      <c r="F5264" s="143" t="s">
        <v>71</v>
      </c>
      <c r="G5264" s="143" t="s">
        <v>5875</v>
      </c>
    </row>
    <row r="5265" spans="1:7" x14ac:dyDescent="0.25">
      <c r="A5265" s="141">
        <v>5264</v>
      </c>
      <c r="B5265" s="143" t="s">
        <v>4709</v>
      </c>
      <c r="C5265" s="143" t="s">
        <v>4710</v>
      </c>
      <c r="D5265" s="143" t="s">
        <v>95</v>
      </c>
      <c r="E5265" s="143" t="s">
        <v>684</v>
      </c>
      <c r="F5265" s="143" t="s">
        <v>71</v>
      </c>
      <c r="G5265" s="143" t="s">
        <v>5875</v>
      </c>
    </row>
    <row r="5266" spans="1:7" x14ac:dyDescent="0.25">
      <c r="A5266" s="141">
        <v>5265</v>
      </c>
      <c r="B5266" s="143" t="s">
        <v>4711</v>
      </c>
      <c r="C5266" s="143" t="s">
        <v>4712</v>
      </c>
      <c r="D5266" s="143" t="s">
        <v>91</v>
      </c>
      <c r="E5266" s="143" t="s">
        <v>116</v>
      </c>
      <c r="F5266" s="143" t="s">
        <v>71</v>
      </c>
      <c r="G5266" s="143" t="s">
        <v>5875</v>
      </c>
    </row>
    <row r="5267" spans="1:7" x14ac:dyDescent="0.25">
      <c r="A5267" s="141">
        <v>5266</v>
      </c>
      <c r="B5267" s="143" t="s">
        <v>4713</v>
      </c>
      <c r="C5267" s="143" t="s">
        <v>4714</v>
      </c>
      <c r="D5267" s="143" t="s">
        <v>91</v>
      </c>
      <c r="E5267" s="143" t="s">
        <v>181</v>
      </c>
      <c r="F5267" s="143" t="s">
        <v>71</v>
      </c>
      <c r="G5267" s="143" t="s">
        <v>5875</v>
      </c>
    </row>
    <row r="5268" spans="1:7" x14ac:dyDescent="0.25">
      <c r="A5268" s="141">
        <v>5267</v>
      </c>
      <c r="B5268" s="143" t="s">
        <v>4715</v>
      </c>
      <c r="C5268" s="143" t="s">
        <v>4716</v>
      </c>
      <c r="D5268" s="143" t="s">
        <v>91</v>
      </c>
      <c r="E5268" s="143" t="s">
        <v>181</v>
      </c>
      <c r="F5268" s="143" t="s">
        <v>71</v>
      </c>
      <c r="G5268" s="143" t="s">
        <v>5875</v>
      </c>
    </row>
    <row r="5269" spans="1:7" x14ac:dyDescent="0.25">
      <c r="A5269" s="141">
        <v>5268</v>
      </c>
      <c r="B5269" s="143" t="s">
        <v>4717</v>
      </c>
      <c r="C5269" s="143" t="s">
        <v>4718</v>
      </c>
      <c r="D5269" s="143" t="s">
        <v>95</v>
      </c>
      <c r="E5269" s="143" t="s">
        <v>96</v>
      </c>
      <c r="F5269" s="143" t="s">
        <v>71</v>
      </c>
      <c r="G5269" s="143" t="s">
        <v>5875</v>
      </c>
    </row>
    <row r="5270" spans="1:7" x14ac:dyDescent="0.25">
      <c r="A5270" s="141">
        <v>5269</v>
      </c>
      <c r="B5270" s="143" t="s">
        <v>4719</v>
      </c>
      <c r="C5270" s="143" t="s">
        <v>4720</v>
      </c>
      <c r="D5270" s="143" t="s">
        <v>91</v>
      </c>
      <c r="E5270" s="143" t="s">
        <v>181</v>
      </c>
      <c r="F5270" s="143" t="s">
        <v>71</v>
      </c>
      <c r="G5270" s="143" t="s">
        <v>5875</v>
      </c>
    </row>
    <row r="5271" spans="1:7" x14ac:dyDescent="0.25">
      <c r="A5271" s="141">
        <v>5270</v>
      </c>
      <c r="B5271" s="143" t="s">
        <v>4721</v>
      </c>
      <c r="C5271" s="143" t="s">
        <v>4722</v>
      </c>
      <c r="D5271" s="143" t="s">
        <v>91</v>
      </c>
      <c r="E5271" s="143" t="s">
        <v>181</v>
      </c>
      <c r="F5271" s="143" t="s">
        <v>71</v>
      </c>
      <c r="G5271" s="143" t="s">
        <v>5875</v>
      </c>
    </row>
    <row r="5272" spans="1:7" x14ac:dyDescent="0.25">
      <c r="A5272" s="141">
        <v>5271</v>
      </c>
      <c r="B5272" s="143" t="s">
        <v>32</v>
      </c>
      <c r="C5272" s="143" t="s">
        <v>4723</v>
      </c>
      <c r="D5272" s="143" t="s">
        <v>69</v>
      </c>
      <c r="E5272" s="143" t="s">
        <v>352</v>
      </c>
      <c r="F5272" s="143" t="s">
        <v>71</v>
      </c>
      <c r="G5272" s="143" t="s">
        <v>5875</v>
      </c>
    </row>
    <row r="5273" spans="1:7" x14ac:dyDescent="0.25">
      <c r="A5273" s="141">
        <v>5272</v>
      </c>
      <c r="B5273" s="143" t="s">
        <v>11793</v>
      </c>
      <c r="C5273" s="143" t="s">
        <v>11794</v>
      </c>
      <c r="D5273" s="143" t="s">
        <v>74</v>
      </c>
      <c r="E5273" s="143" t="s">
        <v>129</v>
      </c>
      <c r="F5273" s="143" t="s">
        <v>88</v>
      </c>
      <c r="G5273" s="143" t="s">
        <v>11955</v>
      </c>
    </row>
    <row r="5274" spans="1:7" x14ac:dyDescent="0.25">
      <c r="A5274" s="141">
        <v>5273</v>
      </c>
      <c r="B5274" s="143" t="s">
        <v>4724</v>
      </c>
      <c r="C5274" s="143" t="s">
        <v>13272</v>
      </c>
      <c r="D5274" s="143" t="s">
        <v>91</v>
      </c>
      <c r="E5274" s="143" t="s">
        <v>181</v>
      </c>
      <c r="F5274" s="143" t="s">
        <v>71</v>
      </c>
      <c r="G5274" s="143" t="s">
        <v>5875</v>
      </c>
    </row>
    <row r="5275" spans="1:7" x14ac:dyDescent="0.25">
      <c r="A5275" s="141">
        <v>5274</v>
      </c>
      <c r="B5275" s="143" t="s">
        <v>9943</v>
      </c>
      <c r="C5275" s="143" t="s">
        <v>9944</v>
      </c>
      <c r="D5275" s="143" t="s">
        <v>69</v>
      </c>
      <c r="E5275" s="143" t="s">
        <v>1237</v>
      </c>
      <c r="F5275" s="143" t="s">
        <v>71</v>
      </c>
      <c r="G5275" s="143" t="s">
        <v>11062</v>
      </c>
    </row>
    <row r="5276" spans="1:7" x14ac:dyDescent="0.25">
      <c r="A5276" s="141">
        <v>5275</v>
      </c>
      <c r="B5276" s="143" t="s">
        <v>4725</v>
      </c>
      <c r="C5276" s="143" t="s">
        <v>4726</v>
      </c>
      <c r="D5276" s="143" t="s">
        <v>78</v>
      </c>
      <c r="E5276" s="143" t="s">
        <v>100</v>
      </c>
      <c r="F5276" s="143" t="s">
        <v>353</v>
      </c>
      <c r="G5276" s="143" t="s">
        <v>5875</v>
      </c>
    </row>
    <row r="5277" spans="1:7" x14ac:dyDescent="0.25">
      <c r="A5277" s="141">
        <v>5276</v>
      </c>
      <c r="B5277" s="143" t="s">
        <v>9945</v>
      </c>
      <c r="C5277" s="143" t="s">
        <v>9946</v>
      </c>
      <c r="D5277" s="143" t="s">
        <v>69</v>
      </c>
      <c r="E5277" s="143" t="s">
        <v>1303</v>
      </c>
      <c r="F5277" s="143" t="s">
        <v>71</v>
      </c>
      <c r="G5277" s="143" t="s">
        <v>11062</v>
      </c>
    </row>
    <row r="5278" spans="1:7" x14ac:dyDescent="0.25">
      <c r="A5278" s="141">
        <v>5277</v>
      </c>
      <c r="B5278" s="143" t="s">
        <v>9947</v>
      </c>
      <c r="C5278" s="143" t="s">
        <v>13273</v>
      </c>
      <c r="D5278" s="143" t="s">
        <v>103</v>
      </c>
      <c r="E5278" s="143" t="s">
        <v>2621</v>
      </c>
      <c r="F5278" s="143" t="s">
        <v>71</v>
      </c>
      <c r="G5278" s="143" t="s">
        <v>11062</v>
      </c>
    </row>
    <row r="5279" spans="1:7" x14ac:dyDescent="0.25">
      <c r="A5279" s="141">
        <v>5278</v>
      </c>
      <c r="B5279" s="143" t="s">
        <v>9948</v>
      </c>
      <c r="C5279" s="143" t="s">
        <v>9949</v>
      </c>
      <c r="D5279" s="143" t="s">
        <v>91</v>
      </c>
      <c r="E5279" s="143" t="s">
        <v>135</v>
      </c>
      <c r="F5279" s="143" t="s">
        <v>71</v>
      </c>
      <c r="G5279" s="143" t="s">
        <v>11062</v>
      </c>
    </row>
    <row r="5280" spans="1:7" x14ac:dyDescent="0.25">
      <c r="A5280" s="141">
        <v>5279</v>
      </c>
      <c r="B5280" s="143" t="s">
        <v>4727</v>
      </c>
      <c r="C5280" s="143" t="s">
        <v>4728</v>
      </c>
      <c r="D5280" s="143" t="s">
        <v>78</v>
      </c>
      <c r="E5280" s="143" t="s">
        <v>107</v>
      </c>
      <c r="F5280" s="143" t="s">
        <v>71</v>
      </c>
      <c r="G5280" s="143" t="s">
        <v>5875</v>
      </c>
    </row>
    <row r="5281" spans="1:7" x14ac:dyDescent="0.25">
      <c r="A5281" s="141">
        <v>5280</v>
      </c>
      <c r="B5281" s="143" t="s">
        <v>4729</v>
      </c>
      <c r="C5281" s="143" t="s">
        <v>4730</v>
      </c>
      <c r="D5281" s="143" t="s">
        <v>78</v>
      </c>
      <c r="E5281" s="143" t="s">
        <v>151</v>
      </c>
      <c r="F5281" s="143" t="s">
        <v>71</v>
      </c>
      <c r="G5281" s="143" t="s">
        <v>5875</v>
      </c>
    </row>
    <row r="5282" spans="1:7" x14ac:dyDescent="0.25">
      <c r="A5282" s="141">
        <v>5281</v>
      </c>
      <c r="B5282" s="143" t="s">
        <v>9950</v>
      </c>
      <c r="C5282" s="143" t="s">
        <v>9951</v>
      </c>
      <c r="D5282" s="143" t="s">
        <v>78</v>
      </c>
      <c r="E5282" s="143" t="s">
        <v>1042</v>
      </c>
      <c r="F5282" s="143" t="s">
        <v>71</v>
      </c>
      <c r="G5282" s="143" t="s">
        <v>11062</v>
      </c>
    </row>
    <row r="5283" spans="1:7" x14ac:dyDescent="0.25">
      <c r="A5283" s="141">
        <v>5282</v>
      </c>
      <c r="B5283" s="143" t="s">
        <v>11795</v>
      </c>
      <c r="C5283" s="143" t="s">
        <v>11796</v>
      </c>
      <c r="D5283" s="143" t="s">
        <v>91</v>
      </c>
      <c r="E5283" s="143" t="s">
        <v>212</v>
      </c>
      <c r="F5283" s="143" t="s">
        <v>71</v>
      </c>
      <c r="G5283" s="143" t="s">
        <v>11955</v>
      </c>
    </row>
    <row r="5284" spans="1:7" x14ac:dyDescent="0.25">
      <c r="A5284" s="141">
        <v>5283</v>
      </c>
      <c r="B5284" s="143" t="s">
        <v>9952</v>
      </c>
      <c r="C5284" s="143" t="s">
        <v>9953</v>
      </c>
      <c r="D5284" s="143" t="s">
        <v>78</v>
      </c>
      <c r="E5284" s="143" t="s">
        <v>1099</v>
      </c>
      <c r="F5284" s="143" t="s">
        <v>71</v>
      </c>
      <c r="G5284" s="143" t="s">
        <v>11062</v>
      </c>
    </row>
    <row r="5285" spans="1:7" x14ac:dyDescent="0.25">
      <c r="A5285" s="141">
        <v>5284</v>
      </c>
      <c r="B5285" s="143" t="s">
        <v>4731</v>
      </c>
      <c r="C5285" s="143" t="s">
        <v>4732</v>
      </c>
      <c r="D5285" s="143" t="s">
        <v>103</v>
      </c>
      <c r="E5285" s="143" t="s">
        <v>123</v>
      </c>
      <c r="F5285" s="143" t="s">
        <v>71</v>
      </c>
      <c r="G5285" s="143" t="s">
        <v>5875</v>
      </c>
    </row>
    <row r="5286" spans="1:7" x14ac:dyDescent="0.25">
      <c r="A5286" s="141">
        <v>5285</v>
      </c>
      <c r="B5286" s="143" t="s">
        <v>4733</v>
      </c>
      <c r="C5286" s="143" t="s">
        <v>4734</v>
      </c>
      <c r="D5286" s="143" t="s">
        <v>91</v>
      </c>
      <c r="E5286" s="143" t="s">
        <v>546</v>
      </c>
      <c r="F5286" s="143" t="s">
        <v>295</v>
      </c>
      <c r="G5286" s="143" t="s">
        <v>5875</v>
      </c>
    </row>
    <row r="5287" spans="1:7" x14ac:dyDescent="0.25">
      <c r="A5287" s="141">
        <v>5286</v>
      </c>
      <c r="B5287" s="143" t="s">
        <v>9954</v>
      </c>
      <c r="C5287" s="143" t="s">
        <v>9955</v>
      </c>
      <c r="D5287" s="143" t="s">
        <v>69</v>
      </c>
      <c r="E5287" s="143" t="s">
        <v>675</v>
      </c>
      <c r="F5287" s="143" t="s">
        <v>71</v>
      </c>
      <c r="G5287" s="143" t="s">
        <v>11062</v>
      </c>
    </row>
    <row r="5288" spans="1:7" x14ac:dyDescent="0.25">
      <c r="A5288" s="141">
        <v>5287</v>
      </c>
      <c r="B5288" s="143" t="s">
        <v>13274</v>
      </c>
      <c r="C5288" s="143" t="s">
        <v>13275</v>
      </c>
      <c r="D5288" s="143" t="s">
        <v>103</v>
      </c>
      <c r="E5288" s="143" t="s">
        <v>171</v>
      </c>
      <c r="F5288" s="143" t="s">
        <v>71</v>
      </c>
      <c r="G5288" s="143" t="s">
        <v>11062</v>
      </c>
    </row>
    <row r="5289" spans="1:7" x14ac:dyDescent="0.25">
      <c r="A5289" s="141">
        <v>5288</v>
      </c>
      <c r="B5289" s="143" t="s">
        <v>4735</v>
      </c>
      <c r="C5289" s="143" t="s">
        <v>4736</v>
      </c>
      <c r="D5289" s="143" t="s">
        <v>69</v>
      </c>
      <c r="E5289" s="143" t="s">
        <v>1237</v>
      </c>
      <c r="F5289" s="143" t="s">
        <v>1362</v>
      </c>
      <c r="G5289" s="143" t="s">
        <v>5875</v>
      </c>
    </row>
    <row r="5290" spans="1:7" x14ac:dyDescent="0.25">
      <c r="A5290" s="141">
        <v>5289</v>
      </c>
      <c r="B5290" s="143" t="s">
        <v>9956</v>
      </c>
      <c r="C5290" s="143" t="s">
        <v>9957</v>
      </c>
      <c r="D5290" s="143" t="s">
        <v>69</v>
      </c>
      <c r="E5290" s="143" t="s">
        <v>1303</v>
      </c>
      <c r="F5290" s="143" t="s">
        <v>71</v>
      </c>
      <c r="G5290" s="143" t="s">
        <v>11062</v>
      </c>
    </row>
    <row r="5291" spans="1:7" x14ac:dyDescent="0.25">
      <c r="A5291" s="141">
        <v>5290</v>
      </c>
      <c r="B5291" s="143" t="s">
        <v>9958</v>
      </c>
      <c r="C5291" s="143" t="s">
        <v>9959</v>
      </c>
      <c r="D5291" s="143" t="s">
        <v>78</v>
      </c>
      <c r="E5291" s="143" t="s">
        <v>1165</v>
      </c>
      <c r="F5291" s="143" t="s">
        <v>533</v>
      </c>
      <c r="G5291" s="143" t="s">
        <v>11062</v>
      </c>
    </row>
    <row r="5292" spans="1:7" x14ac:dyDescent="0.25">
      <c r="A5292" s="141">
        <v>5291</v>
      </c>
      <c r="B5292" s="143" t="s">
        <v>13276</v>
      </c>
      <c r="C5292" s="143" t="s">
        <v>13277</v>
      </c>
      <c r="D5292" s="143" t="s">
        <v>91</v>
      </c>
      <c r="E5292" s="143" t="s">
        <v>308</v>
      </c>
      <c r="F5292" s="143" t="s">
        <v>71</v>
      </c>
      <c r="G5292" s="143" t="s">
        <v>5875</v>
      </c>
    </row>
    <row r="5293" spans="1:7" x14ac:dyDescent="0.25">
      <c r="A5293" s="141">
        <v>5292</v>
      </c>
      <c r="B5293" s="143" t="s">
        <v>9960</v>
      </c>
      <c r="C5293" s="143" t="s">
        <v>9961</v>
      </c>
      <c r="D5293" s="143" t="s">
        <v>91</v>
      </c>
      <c r="E5293" s="143" t="s">
        <v>576</v>
      </c>
      <c r="F5293" s="143" t="s">
        <v>71</v>
      </c>
      <c r="G5293" s="143" t="s">
        <v>11062</v>
      </c>
    </row>
    <row r="5294" spans="1:7" x14ac:dyDescent="0.25">
      <c r="A5294" s="141">
        <v>5293</v>
      </c>
      <c r="B5294" s="143" t="s">
        <v>9962</v>
      </c>
      <c r="C5294" s="143" t="s">
        <v>9963</v>
      </c>
      <c r="D5294" s="143" t="s">
        <v>69</v>
      </c>
      <c r="E5294" s="143" t="s">
        <v>2042</v>
      </c>
      <c r="F5294" s="143" t="s">
        <v>71</v>
      </c>
      <c r="G5294" s="143" t="s">
        <v>11062</v>
      </c>
    </row>
    <row r="5295" spans="1:7" x14ac:dyDescent="0.25">
      <c r="A5295" s="141">
        <v>5294</v>
      </c>
      <c r="B5295" s="143" t="s">
        <v>9964</v>
      </c>
      <c r="C5295" s="143" t="s">
        <v>9965</v>
      </c>
      <c r="D5295" s="143" t="s">
        <v>69</v>
      </c>
      <c r="E5295" s="143" t="s">
        <v>321</v>
      </c>
      <c r="F5295" s="143" t="s">
        <v>71</v>
      </c>
      <c r="G5295" s="143" t="s">
        <v>11062</v>
      </c>
    </row>
    <row r="5296" spans="1:7" x14ac:dyDescent="0.25">
      <c r="A5296" s="141">
        <v>5295</v>
      </c>
      <c r="B5296" s="143" t="s">
        <v>9966</v>
      </c>
      <c r="C5296" s="143" t="s">
        <v>9967</v>
      </c>
      <c r="D5296" s="143" t="s">
        <v>91</v>
      </c>
      <c r="E5296" s="143" t="s">
        <v>576</v>
      </c>
      <c r="F5296" s="143" t="s">
        <v>71</v>
      </c>
      <c r="G5296" s="143" t="s">
        <v>11062</v>
      </c>
    </row>
    <row r="5297" spans="1:7" x14ac:dyDescent="0.25">
      <c r="A5297" s="141">
        <v>5296</v>
      </c>
      <c r="B5297" s="143" t="s">
        <v>4737</v>
      </c>
      <c r="C5297" s="143" t="s">
        <v>4738</v>
      </c>
      <c r="D5297" s="143" t="s">
        <v>78</v>
      </c>
      <c r="E5297" s="143" t="s">
        <v>312</v>
      </c>
      <c r="F5297" s="143" t="s">
        <v>366</v>
      </c>
      <c r="G5297" s="143" t="s">
        <v>5875</v>
      </c>
    </row>
    <row r="5298" spans="1:7" x14ac:dyDescent="0.25">
      <c r="A5298" s="141">
        <v>5297</v>
      </c>
      <c r="B5298" s="143" t="s">
        <v>9968</v>
      </c>
      <c r="C5298" s="143" t="s">
        <v>9969</v>
      </c>
      <c r="D5298" s="143" t="s">
        <v>78</v>
      </c>
      <c r="E5298" s="143" t="s">
        <v>82</v>
      </c>
      <c r="F5298" s="143" t="s">
        <v>71</v>
      </c>
      <c r="G5298" s="143" t="s">
        <v>11062</v>
      </c>
    </row>
    <row r="5299" spans="1:7" x14ac:dyDescent="0.25">
      <c r="A5299" s="141">
        <v>5298</v>
      </c>
      <c r="B5299" s="143" t="s">
        <v>13278</v>
      </c>
      <c r="C5299" s="143" t="s">
        <v>13279</v>
      </c>
      <c r="D5299" s="143" t="s">
        <v>69</v>
      </c>
      <c r="E5299" s="143" t="s">
        <v>5915</v>
      </c>
      <c r="F5299" s="143" t="s">
        <v>142</v>
      </c>
      <c r="G5299" s="143" t="s">
        <v>11062</v>
      </c>
    </row>
    <row r="5300" spans="1:7" x14ac:dyDescent="0.25">
      <c r="A5300" s="141">
        <v>5299</v>
      </c>
      <c r="B5300" s="143" t="s">
        <v>4739</v>
      </c>
      <c r="C5300" s="143" t="s">
        <v>13280</v>
      </c>
      <c r="D5300" s="143" t="s">
        <v>91</v>
      </c>
      <c r="E5300" s="143" t="s">
        <v>181</v>
      </c>
      <c r="F5300" s="143" t="s">
        <v>71</v>
      </c>
      <c r="G5300" s="143" t="s">
        <v>5875</v>
      </c>
    </row>
    <row r="5301" spans="1:7" x14ac:dyDescent="0.25">
      <c r="A5301" s="141">
        <v>5300</v>
      </c>
      <c r="B5301" s="143" t="s">
        <v>9970</v>
      </c>
      <c r="C5301" s="143" t="s">
        <v>9971</v>
      </c>
      <c r="D5301" s="143" t="s">
        <v>91</v>
      </c>
      <c r="E5301" s="143" t="s">
        <v>979</v>
      </c>
      <c r="F5301" s="143" t="s">
        <v>71</v>
      </c>
      <c r="G5301" s="143" t="s">
        <v>11062</v>
      </c>
    </row>
    <row r="5302" spans="1:7" x14ac:dyDescent="0.25">
      <c r="A5302" s="141">
        <v>5301</v>
      </c>
      <c r="B5302" s="143" t="s">
        <v>9972</v>
      </c>
      <c r="C5302" s="143" t="s">
        <v>9973</v>
      </c>
      <c r="D5302" s="143" t="s">
        <v>91</v>
      </c>
      <c r="E5302" s="143" t="s">
        <v>576</v>
      </c>
      <c r="F5302" s="143" t="s">
        <v>71</v>
      </c>
      <c r="G5302" s="143" t="s">
        <v>11062</v>
      </c>
    </row>
    <row r="5303" spans="1:7" x14ac:dyDescent="0.25">
      <c r="A5303" s="141">
        <v>5302</v>
      </c>
      <c r="B5303" s="143" t="s">
        <v>9974</v>
      </c>
      <c r="C5303" s="143" t="s">
        <v>9975</v>
      </c>
      <c r="D5303" s="143" t="s">
        <v>78</v>
      </c>
      <c r="E5303" s="143" t="s">
        <v>736</v>
      </c>
      <c r="F5303" s="143" t="s">
        <v>71</v>
      </c>
      <c r="G5303" s="143" t="s">
        <v>11062</v>
      </c>
    </row>
    <row r="5304" spans="1:7" x14ac:dyDescent="0.25">
      <c r="A5304" s="141">
        <v>5303</v>
      </c>
      <c r="B5304" s="143" t="s">
        <v>4740</v>
      </c>
      <c r="C5304" s="143" t="s">
        <v>4741</v>
      </c>
      <c r="D5304" s="143" t="s">
        <v>78</v>
      </c>
      <c r="E5304" s="143" t="s">
        <v>657</v>
      </c>
      <c r="F5304" s="143" t="s">
        <v>71</v>
      </c>
      <c r="G5304" s="143" t="s">
        <v>5875</v>
      </c>
    </row>
    <row r="5305" spans="1:7" x14ac:dyDescent="0.25">
      <c r="A5305" s="141">
        <v>5304</v>
      </c>
      <c r="B5305" s="143" t="s">
        <v>11797</v>
      </c>
      <c r="C5305" s="143" t="s">
        <v>11798</v>
      </c>
      <c r="D5305" s="143" t="s">
        <v>91</v>
      </c>
      <c r="E5305" s="143" t="s">
        <v>139</v>
      </c>
      <c r="F5305" s="143" t="s">
        <v>71</v>
      </c>
      <c r="G5305" s="143" t="s">
        <v>11955</v>
      </c>
    </row>
    <row r="5306" spans="1:7" x14ac:dyDescent="0.25">
      <c r="A5306" s="141">
        <v>5305</v>
      </c>
      <c r="B5306" s="143" t="s">
        <v>9976</v>
      </c>
      <c r="C5306" s="143" t="s">
        <v>9977</v>
      </c>
      <c r="D5306" s="143" t="s">
        <v>91</v>
      </c>
      <c r="E5306" s="143" t="s">
        <v>1035</v>
      </c>
      <c r="F5306" s="143" t="s">
        <v>71</v>
      </c>
      <c r="G5306" s="143" t="s">
        <v>11062</v>
      </c>
    </row>
    <row r="5307" spans="1:7" x14ac:dyDescent="0.25">
      <c r="A5307" s="141">
        <v>5306</v>
      </c>
      <c r="B5307" s="143" t="s">
        <v>9978</v>
      </c>
      <c r="C5307" s="143" t="s">
        <v>9979</v>
      </c>
      <c r="D5307" s="143" t="s">
        <v>78</v>
      </c>
      <c r="E5307" s="143" t="s">
        <v>312</v>
      </c>
      <c r="F5307" s="143" t="s">
        <v>366</v>
      </c>
      <c r="G5307" s="143" t="s">
        <v>11062</v>
      </c>
    </row>
    <row r="5308" spans="1:7" x14ac:dyDescent="0.25">
      <c r="A5308" s="141">
        <v>5307</v>
      </c>
      <c r="B5308" s="143" t="s">
        <v>13281</v>
      </c>
      <c r="C5308" s="143" t="s">
        <v>13282</v>
      </c>
      <c r="D5308" s="143" t="s">
        <v>91</v>
      </c>
      <c r="E5308" s="143" t="s">
        <v>181</v>
      </c>
      <c r="F5308" s="143" t="s">
        <v>71</v>
      </c>
      <c r="G5308" s="143" t="s">
        <v>5875</v>
      </c>
    </row>
    <row r="5309" spans="1:7" x14ac:dyDescent="0.25">
      <c r="A5309" s="141">
        <v>5308</v>
      </c>
      <c r="B5309" s="143" t="s">
        <v>13283</v>
      </c>
      <c r="C5309" s="143" t="s">
        <v>13284</v>
      </c>
      <c r="D5309" s="143" t="s">
        <v>91</v>
      </c>
      <c r="E5309" s="143" t="s">
        <v>181</v>
      </c>
      <c r="F5309" s="143" t="s">
        <v>71</v>
      </c>
      <c r="G5309" s="143" t="s">
        <v>5875</v>
      </c>
    </row>
    <row r="5310" spans="1:7" x14ac:dyDescent="0.25">
      <c r="A5310" s="141">
        <v>5309</v>
      </c>
      <c r="B5310" s="143" t="s">
        <v>9980</v>
      </c>
      <c r="C5310" s="143" t="s">
        <v>9981</v>
      </c>
      <c r="D5310" s="143" t="s">
        <v>91</v>
      </c>
      <c r="E5310" s="143" t="s">
        <v>979</v>
      </c>
      <c r="F5310" s="143" t="s">
        <v>71</v>
      </c>
      <c r="G5310" s="143" t="s">
        <v>11062</v>
      </c>
    </row>
    <row r="5311" spans="1:7" x14ac:dyDescent="0.25">
      <c r="A5311" s="141">
        <v>5310</v>
      </c>
      <c r="B5311" s="143" t="s">
        <v>4742</v>
      </c>
      <c r="C5311" s="143" t="s">
        <v>4743</v>
      </c>
      <c r="D5311" s="143" t="s">
        <v>91</v>
      </c>
      <c r="E5311" s="143" t="s">
        <v>308</v>
      </c>
      <c r="F5311" s="143" t="s">
        <v>71</v>
      </c>
      <c r="G5311" s="143" t="s">
        <v>5875</v>
      </c>
    </row>
    <row r="5312" spans="1:7" x14ac:dyDescent="0.25">
      <c r="A5312" s="141">
        <v>5311</v>
      </c>
      <c r="B5312" s="143" t="s">
        <v>4744</v>
      </c>
      <c r="C5312" s="143" t="s">
        <v>4745</v>
      </c>
      <c r="D5312" s="143" t="s">
        <v>188</v>
      </c>
      <c r="E5312" s="143" t="s">
        <v>1209</v>
      </c>
      <c r="F5312" s="143" t="s">
        <v>124</v>
      </c>
      <c r="G5312" s="143" t="s">
        <v>5875</v>
      </c>
    </row>
    <row r="5313" spans="1:7" x14ac:dyDescent="0.25">
      <c r="A5313" s="141">
        <v>5312</v>
      </c>
      <c r="B5313" s="143" t="s">
        <v>9982</v>
      </c>
      <c r="C5313" s="143" t="s">
        <v>9983</v>
      </c>
      <c r="D5313" s="143" t="s">
        <v>78</v>
      </c>
      <c r="E5313" s="143" t="s">
        <v>1099</v>
      </c>
      <c r="F5313" s="143" t="s">
        <v>71</v>
      </c>
      <c r="G5313" s="143" t="s">
        <v>11062</v>
      </c>
    </row>
    <row r="5314" spans="1:7" x14ac:dyDescent="0.25">
      <c r="A5314" s="141">
        <v>5313</v>
      </c>
      <c r="B5314" s="143" t="s">
        <v>9984</v>
      </c>
      <c r="C5314" s="143" t="s">
        <v>9985</v>
      </c>
      <c r="D5314" s="143" t="s">
        <v>91</v>
      </c>
      <c r="E5314" s="143" t="s">
        <v>576</v>
      </c>
      <c r="F5314" s="143" t="s">
        <v>71</v>
      </c>
      <c r="G5314" s="143" t="s">
        <v>11062</v>
      </c>
    </row>
    <row r="5315" spans="1:7" x14ac:dyDescent="0.25">
      <c r="A5315" s="141">
        <v>5314</v>
      </c>
      <c r="B5315" s="143" t="s">
        <v>9986</v>
      </c>
      <c r="C5315" s="143" t="s">
        <v>9987</v>
      </c>
      <c r="D5315" s="143" t="s">
        <v>78</v>
      </c>
      <c r="E5315" s="143" t="s">
        <v>5168</v>
      </c>
      <c r="F5315" s="143" t="s">
        <v>71</v>
      </c>
      <c r="G5315" s="143" t="s">
        <v>11062</v>
      </c>
    </row>
    <row r="5316" spans="1:7" x14ac:dyDescent="0.25">
      <c r="A5316" s="141">
        <v>5315</v>
      </c>
      <c r="B5316" s="143" t="s">
        <v>4746</v>
      </c>
      <c r="C5316" s="143" t="s">
        <v>4747</v>
      </c>
      <c r="D5316" s="143" t="s">
        <v>91</v>
      </c>
      <c r="E5316" s="143" t="s">
        <v>139</v>
      </c>
      <c r="F5316" s="143" t="s">
        <v>71</v>
      </c>
      <c r="G5316" s="143" t="s">
        <v>5875</v>
      </c>
    </row>
    <row r="5317" spans="1:7" x14ac:dyDescent="0.25">
      <c r="A5317" s="141">
        <v>5316</v>
      </c>
      <c r="B5317" s="143" t="s">
        <v>4748</v>
      </c>
      <c r="C5317" s="143" t="s">
        <v>13285</v>
      </c>
      <c r="D5317" s="143" t="s">
        <v>91</v>
      </c>
      <c r="E5317" s="143" t="s">
        <v>135</v>
      </c>
      <c r="F5317" s="143" t="s">
        <v>71</v>
      </c>
      <c r="G5317" s="143" t="s">
        <v>5875</v>
      </c>
    </row>
    <row r="5318" spans="1:7" x14ac:dyDescent="0.25">
      <c r="A5318" s="141">
        <v>5317</v>
      </c>
      <c r="B5318" s="143" t="s">
        <v>9988</v>
      </c>
      <c r="C5318" s="143" t="s">
        <v>9989</v>
      </c>
      <c r="D5318" s="143" t="s">
        <v>91</v>
      </c>
      <c r="E5318" s="143" t="s">
        <v>576</v>
      </c>
      <c r="F5318" s="143" t="s">
        <v>71</v>
      </c>
      <c r="G5318" s="143" t="s">
        <v>11062</v>
      </c>
    </row>
    <row r="5319" spans="1:7" x14ac:dyDescent="0.25">
      <c r="A5319" s="141">
        <v>5318</v>
      </c>
      <c r="B5319" s="143" t="s">
        <v>4749</v>
      </c>
      <c r="C5319" s="143" t="s">
        <v>13286</v>
      </c>
      <c r="D5319" s="143" t="s">
        <v>91</v>
      </c>
      <c r="E5319" s="143" t="s">
        <v>181</v>
      </c>
      <c r="F5319" s="143" t="s">
        <v>71</v>
      </c>
      <c r="G5319" s="143" t="s">
        <v>5875</v>
      </c>
    </row>
    <row r="5320" spans="1:7" x14ac:dyDescent="0.25">
      <c r="A5320" s="141">
        <v>5319</v>
      </c>
      <c r="B5320" s="143" t="s">
        <v>13287</v>
      </c>
      <c r="C5320" s="143" t="s">
        <v>4110</v>
      </c>
      <c r="D5320" s="143" t="s">
        <v>74</v>
      </c>
      <c r="E5320" s="143" t="s">
        <v>2046</v>
      </c>
      <c r="F5320" s="143" t="s">
        <v>71</v>
      </c>
      <c r="G5320" s="143" t="s">
        <v>5875</v>
      </c>
    </row>
    <row r="5321" spans="1:7" x14ac:dyDescent="0.25">
      <c r="A5321" s="141">
        <v>5320</v>
      </c>
      <c r="B5321" s="143" t="s">
        <v>4750</v>
      </c>
      <c r="C5321" s="143" t="s">
        <v>4751</v>
      </c>
      <c r="D5321" s="143" t="s">
        <v>91</v>
      </c>
      <c r="E5321" s="143" t="s">
        <v>227</v>
      </c>
      <c r="F5321" s="143" t="s">
        <v>71</v>
      </c>
      <c r="G5321" s="143" t="s">
        <v>5875</v>
      </c>
    </row>
    <row r="5322" spans="1:7" x14ac:dyDescent="0.25">
      <c r="A5322" s="141">
        <v>5321</v>
      </c>
      <c r="B5322" s="143" t="s">
        <v>13288</v>
      </c>
      <c r="C5322" s="143" t="s">
        <v>13289</v>
      </c>
      <c r="D5322" s="143" t="s">
        <v>74</v>
      </c>
      <c r="E5322" s="143" t="s">
        <v>304</v>
      </c>
      <c r="F5322" s="143" t="s">
        <v>142</v>
      </c>
      <c r="G5322" s="143" t="s">
        <v>11062</v>
      </c>
    </row>
    <row r="5323" spans="1:7" x14ac:dyDescent="0.25">
      <c r="A5323" s="141">
        <v>5322</v>
      </c>
      <c r="B5323" s="143" t="s">
        <v>4752</v>
      </c>
      <c r="C5323" s="143" t="s">
        <v>4753</v>
      </c>
      <c r="D5323" s="143" t="s">
        <v>188</v>
      </c>
      <c r="E5323" s="143" t="s">
        <v>189</v>
      </c>
      <c r="F5323" s="143" t="s">
        <v>71</v>
      </c>
      <c r="G5323" s="143" t="s">
        <v>5875</v>
      </c>
    </row>
    <row r="5324" spans="1:7" x14ac:dyDescent="0.25">
      <c r="A5324" s="141">
        <v>5323</v>
      </c>
      <c r="B5324" s="143" t="s">
        <v>13290</v>
      </c>
      <c r="C5324" s="143" t="s">
        <v>13291</v>
      </c>
      <c r="D5324" s="143" t="s">
        <v>91</v>
      </c>
      <c r="E5324" s="143" t="s">
        <v>181</v>
      </c>
      <c r="F5324" s="143" t="s">
        <v>71</v>
      </c>
      <c r="G5324" s="143" t="s">
        <v>5875</v>
      </c>
    </row>
    <row r="5325" spans="1:7" x14ac:dyDescent="0.25">
      <c r="A5325" s="141">
        <v>5324</v>
      </c>
      <c r="B5325" s="143" t="s">
        <v>13292</v>
      </c>
      <c r="C5325" s="143" t="s">
        <v>13293</v>
      </c>
      <c r="D5325" s="143" t="s">
        <v>91</v>
      </c>
      <c r="E5325" s="143" t="s">
        <v>181</v>
      </c>
      <c r="F5325" s="143" t="s">
        <v>71</v>
      </c>
      <c r="G5325" s="143" t="s">
        <v>5875</v>
      </c>
    </row>
    <row r="5326" spans="1:7" x14ac:dyDescent="0.25">
      <c r="A5326" s="141">
        <v>5325</v>
      </c>
      <c r="B5326" s="143" t="s">
        <v>13294</v>
      </c>
      <c r="C5326" s="143" t="s">
        <v>13295</v>
      </c>
      <c r="D5326" s="143" t="s">
        <v>91</v>
      </c>
      <c r="E5326" s="143" t="s">
        <v>181</v>
      </c>
      <c r="F5326" s="143" t="s">
        <v>71</v>
      </c>
      <c r="G5326" s="143" t="s">
        <v>5875</v>
      </c>
    </row>
    <row r="5327" spans="1:7" x14ac:dyDescent="0.25">
      <c r="A5327" s="141">
        <v>5326</v>
      </c>
      <c r="B5327" s="143" t="s">
        <v>13296</v>
      </c>
      <c r="C5327" s="143" t="s">
        <v>13297</v>
      </c>
      <c r="D5327" s="143" t="s">
        <v>91</v>
      </c>
      <c r="E5327" s="143" t="s">
        <v>181</v>
      </c>
      <c r="F5327" s="143" t="s">
        <v>71</v>
      </c>
      <c r="G5327" s="143" t="s">
        <v>5875</v>
      </c>
    </row>
    <row r="5328" spans="1:7" x14ac:dyDescent="0.25">
      <c r="A5328" s="141">
        <v>5327</v>
      </c>
      <c r="B5328" s="143" t="s">
        <v>13298</v>
      </c>
      <c r="C5328" s="143" t="s">
        <v>13299</v>
      </c>
      <c r="D5328" s="143" t="s">
        <v>91</v>
      </c>
      <c r="E5328" s="143" t="s">
        <v>181</v>
      </c>
      <c r="F5328" s="143" t="s">
        <v>71</v>
      </c>
      <c r="G5328" s="143" t="s">
        <v>5875</v>
      </c>
    </row>
    <row r="5329" spans="1:7" x14ac:dyDescent="0.25">
      <c r="A5329" s="141">
        <v>5328</v>
      </c>
      <c r="B5329" s="143" t="s">
        <v>13300</v>
      </c>
      <c r="C5329" s="143" t="s">
        <v>13301</v>
      </c>
      <c r="D5329" s="143" t="s">
        <v>91</v>
      </c>
      <c r="E5329" s="143" t="s">
        <v>181</v>
      </c>
      <c r="F5329" s="143" t="s">
        <v>71</v>
      </c>
      <c r="G5329" s="143" t="s">
        <v>5875</v>
      </c>
    </row>
    <row r="5330" spans="1:7" x14ac:dyDescent="0.25">
      <c r="A5330" s="141">
        <v>5329</v>
      </c>
      <c r="B5330" s="143" t="s">
        <v>9990</v>
      </c>
      <c r="C5330" s="143" t="s">
        <v>9991</v>
      </c>
      <c r="D5330" s="143" t="s">
        <v>78</v>
      </c>
      <c r="E5330" s="143" t="s">
        <v>3098</v>
      </c>
      <c r="F5330" s="143" t="s">
        <v>71</v>
      </c>
      <c r="G5330" s="143" t="s">
        <v>11062</v>
      </c>
    </row>
    <row r="5331" spans="1:7" x14ac:dyDescent="0.25">
      <c r="A5331" s="141">
        <v>5330</v>
      </c>
      <c r="B5331" s="143" t="s">
        <v>9992</v>
      </c>
      <c r="C5331" s="143" t="s">
        <v>9993</v>
      </c>
      <c r="D5331" s="143" t="s">
        <v>74</v>
      </c>
      <c r="E5331" s="143" t="s">
        <v>301</v>
      </c>
      <c r="F5331" s="143" t="s">
        <v>71</v>
      </c>
      <c r="G5331" s="143" t="s">
        <v>11062</v>
      </c>
    </row>
    <row r="5332" spans="1:7" x14ac:dyDescent="0.25">
      <c r="A5332" s="141">
        <v>5331</v>
      </c>
      <c r="B5332" s="143" t="s">
        <v>13302</v>
      </c>
      <c r="C5332" s="143" t="s">
        <v>13303</v>
      </c>
      <c r="D5332" s="143" t="s">
        <v>91</v>
      </c>
      <c r="E5332" s="143" t="s">
        <v>181</v>
      </c>
      <c r="F5332" s="143" t="s">
        <v>71</v>
      </c>
      <c r="G5332" s="143" t="s">
        <v>5875</v>
      </c>
    </row>
    <row r="5333" spans="1:7" x14ac:dyDescent="0.25">
      <c r="A5333" s="141">
        <v>5332</v>
      </c>
      <c r="B5333" s="143" t="s">
        <v>13304</v>
      </c>
      <c r="C5333" s="143" t="s">
        <v>13305</v>
      </c>
      <c r="D5333" s="143" t="s">
        <v>91</v>
      </c>
      <c r="E5333" s="143" t="s">
        <v>181</v>
      </c>
      <c r="F5333" s="143" t="s">
        <v>71</v>
      </c>
      <c r="G5333" s="143" t="s">
        <v>5875</v>
      </c>
    </row>
    <row r="5334" spans="1:7" x14ac:dyDescent="0.25">
      <c r="A5334" s="141">
        <v>5333</v>
      </c>
      <c r="B5334" s="143" t="s">
        <v>13306</v>
      </c>
      <c r="C5334" s="143" t="s">
        <v>13307</v>
      </c>
      <c r="D5334" s="143" t="s">
        <v>91</v>
      </c>
      <c r="E5334" s="143" t="s">
        <v>181</v>
      </c>
      <c r="F5334" s="143" t="s">
        <v>71</v>
      </c>
      <c r="G5334" s="143" t="s">
        <v>5875</v>
      </c>
    </row>
    <row r="5335" spans="1:7" x14ac:dyDescent="0.25">
      <c r="A5335" s="141">
        <v>5334</v>
      </c>
      <c r="B5335" s="143" t="s">
        <v>9994</v>
      </c>
      <c r="C5335" s="143" t="s">
        <v>9995</v>
      </c>
      <c r="D5335" s="143" t="s">
        <v>78</v>
      </c>
      <c r="E5335" s="143" t="s">
        <v>796</v>
      </c>
      <c r="F5335" s="143" t="s">
        <v>71</v>
      </c>
      <c r="G5335" s="143" t="s">
        <v>11062</v>
      </c>
    </row>
    <row r="5336" spans="1:7" x14ac:dyDescent="0.25">
      <c r="A5336" s="141">
        <v>5335</v>
      </c>
      <c r="B5336" s="143" t="s">
        <v>13308</v>
      </c>
      <c r="C5336" s="143" t="s">
        <v>13309</v>
      </c>
      <c r="D5336" s="143" t="s">
        <v>91</v>
      </c>
      <c r="E5336" s="143" t="s">
        <v>181</v>
      </c>
      <c r="F5336" s="143" t="s">
        <v>71</v>
      </c>
      <c r="G5336" s="143" t="s">
        <v>5875</v>
      </c>
    </row>
    <row r="5337" spans="1:7" x14ac:dyDescent="0.25">
      <c r="A5337" s="141">
        <v>5336</v>
      </c>
      <c r="B5337" s="143" t="s">
        <v>9996</v>
      </c>
      <c r="C5337" s="143" t="s">
        <v>9997</v>
      </c>
      <c r="D5337" s="143" t="s">
        <v>91</v>
      </c>
      <c r="E5337" s="143" t="s">
        <v>3051</v>
      </c>
      <c r="F5337" s="143" t="s">
        <v>71</v>
      </c>
      <c r="G5337" s="143" t="s">
        <v>5875</v>
      </c>
    </row>
    <row r="5338" spans="1:7" x14ac:dyDescent="0.25">
      <c r="A5338" s="141">
        <v>5337</v>
      </c>
      <c r="B5338" s="143" t="s">
        <v>13310</v>
      </c>
      <c r="C5338" s="143" t="s">
        <v>13311</v>
      </c>
      <c r="D5338" s="143" t="s">
        <v>91</v>
      </c>
      <c r="E5338" s="143" t="s">
        <v>181</v>
      </c>
      <c r="F5338" s="143" t="s">
        <v>71</v>
      </c>
      <c r="G5338" s="143" t="s">
        <v>5875</v>
      </c>
    </row>
    <row r="5339" spans="1:7" x14ac:dyDescent="0.25">
      <c r="A5339" s="141">
        <v>5338</v>
      </c>
      <c r="B5339" s="143" t="s">
        <v>4754</v>
      </c>
      <c r="C5339" s="143" t="s">
        <v>4755</v>
      </c>
      <c r="D5339" s="143" t="s">
        <v>78</v>
      </c>
      <c r="E5339" s="143" t="s">
        <v>1220</v>
      </c>
      <c r="F5339" s="143" t="s">
        <v>71</v>
      </c>
      <c r="G5339" s="143" t="s">
        <v>5875</v>
      </c>
    </row>
    <row r="5340" spans="1:7" x14ac:dyDescent="0.25">
      <c r="A5340" s="141">
        <v>5339</v>
      </c>
      <c r="B5340" s="143" t="s">
        <v>13312</v>
      </c>
      <c r="C5340" s="143" t="s">
        <v>13313</v>
      </c>
      <c r="D5340" s="143" t="s">
        <v>91</v>
      </c>
      <c r="E5340" s="143" t="s">
        <v>181</v>
      </c>
      <c r="F5340" s="143" t="s">
        <v>71</v>
      </c>
      <c r="G5340" s="143" t="s">
        <v>5875</v>
      </c>
    </row>
    <row r="5341" spans="1:7" x14ac:dyDescent="0.25">
      <c r="A5341" s="141">
        <v>5340</v>
      </c>
      <c r="B5341" s="143" t="s">
        <v>9998</v>
      </c>
      <c r="C5341" s="143" t="s">
        <v>9999</v>
      </c>
      <c r="D5341" s="143" t="s">
        <v>69</v>
      </c>
      <c r="E5341" s="143" t="s">
        <v>1237</v>
      </c>
      <c r="F5341" s="143" t="s">
        <v>71</v>
      </c>
      <c r="G5341" s="143" t="s">
        <v>11062</v>
      </c>
    </row>
    <row r="5342" spans="1:7" x14ac:dyDescent="0.25">
      <c r="A5342" s="141">
        <v>5341</v>
      </c>
      <c r="B5342" s="143" t="s">
        <v>13892</v>
      </c>
      <c r="C5342" s="143" t="s">
        <v>13893</v>
      </c>
      <c r="D5342" s="143" t="s">
        <v>91</v>
      </c>
      <c r="E5342" s="143" t="s">
        <v>181</v>
      </c>
      <c r="F5342" s="143" t="s">
        <v>71</v>
      </c>
      <c r="G5342" s="143" t="s">
        <v>5875</v>
      </c>
    </row>
    <row r="5343" spans="1:7" x14ac:dyDescent="0.25">
      <c r="A5343" s="141">
        <v>5342</v>
      </c>
      <c r="B5343" s="143" t="s">
        <v>4756</v>
      </c>
      <c r="C5343" s="143" t="s">
        <v>4757</v>
      </c>
      <c r="D5343" s="143" t="s">
        <v>91</v>
      </c>
      <c r="E5343" s="143" t="s">
        <v>181</v>
      </c>
      <c r="F5343" s="143" t="s">
        <v>71</v>
      </c>
      <c r="G5343" s="143" t="s">
        <v>5875</v>
      </c>
    </row>
    <row r="5344" spans="1:7" x14ac:dyDescent="0.25">
      <c r="A5344" s="141">
        <v>5343</v>
      </c>
      <c r="B5344" s="143" t="s">
        <v>10000</v>
      </c>
      <c r="C5344" s="143" t="s">
        <v>10001</v>
      </c>
      <c r="D5344" s="143" t="s">
        <v>69</v>
      </c>
      <c r="E5344" s="143" t="s">
        <v>477</v>
      </c>
      <c r="F5344" s="143" t="s">
        <v>71</v>
      </c>
      <c r="G5344" s="143" t="s">
        <v>11062</v>
      </c>
    </row>
    <row r="5345" spans="1:7" x14ac:dyDescent="0.25">
      <c r="A5345" s="141">
        <v>5344</v>
      </c>
      <c r="B5345" s="143" t="s">
        <v>4758</v>
      </c>
      <c r="C5345" s="143" t="s">
        <v>4759</v>
      </c>
      <c r="D5345" s="143" t="s">
        <v>103</v>
      </c>
      <c r="E5345" s="143" t="s">
        <v>1054</v>
      </c>
      <c r="F5345" s="143" t="s">
        <v>71</v>
      </c>
      <c r="G5345" s="143" t="s">
        <v>5875</v>
      </c>
    </row>
    <row r="5346" spans="1:7" x14ac:dyDescent="0.25">
      <c r="A5346" s="141">
        <v>5345</v>
      </c>
      <c r="B5346" s="143" t="s">
        <v>10002</v>
      </c>
      <c r="C5346" s="143" t="s">
        <v>10003</v>
      </c>
      <c r="D5346" s="143" t="s">
        <v>119</v>
      </c>
      <c r="E5346" s="143" t="s">
        <v>239</v>
      </c>
      <c r="F5346" s="143" t="s">
        <v>71</v>
      </c>
      <c r="G5346" s="143" t="s">
        <v>11062</v>
      </c>
    </row>
    <row r="5347" spans="1:7" x14ac:dyDescent="0.25">
      <c r="A5347" s="141">
        <v>5346</v>
      </c>
      <c r="B5347" s="143" t="s">
        <v>10004</v>
      </c>
      <c r="C5347" s="143" t="s">
        <v>10005</v>
      </c>
      <c r="D5347" s="143" t="s">
        <v>91</v>
      </c>
      <c r="E5347" s="143" t="s">
        <v>576</v>
      </c>
      <c r="F5347" s="143" t="s">
        <v>71</v>
      </c>
      <c r="G5347" s="143" t="s">
        <v>11062</v>
      </c>
    </row>
    <row r="5348" spans="1:7" x14ac:dyDescent="0.25">
      <c r="A5348" s="141">
        <v>5347</v>
      </c>
      <c r="B5348" s="143" t="s">
        <v>10006</v>
      </c>
      <c r="C5348" s="143" t="s">
        <v>10007</v>
      </c>
      <c r="D5348" s="143" t="s">
        <v>119</v>
      </c>
      <c r="E5348" s="143" t="s">
        <v>239</v>
      </c>
      <c r="F5348" s="143" t="s">
        <v>71</v>
      </c>
      <c r="G5348" s="143" t="s">
        <v>11062</v>
      </c>
    </row>
    <row r="5349" spans="1:7" x14ac:dyDescent="0.25">
      <c r="A5349" s="141">
        <v>5348</v>
      </c>
      <c r="B5349" s="143" t="s">
        <v>10008</v>
      </c>
      <c r="C5349" s="143" t="s">
        <v>10009</v>
      </c>
      <c r="D5349" s="143" t="s">
        <v>69</v>
      </c>
      <c r="E5349" s="143" t="s">
        <v>3058</v>
      </c>
      <c r="F5349" s="143" t="s">
        <v>71</v>
      </c>
      <c r="G5349" s="143" t="s">
        <v>11062</v>
      </c>
    </row>
    <row r="5350" spans="1:7" x14ac:dyDescent="0.25">
      <c r="A5350" s="141">
        <v>5349</v>
      </c>
      <c r="B5350" s="143" t="s">
        <v>4760</v>
      </c>
      <c r="C5350" s="143" t="s">
        <v>13314</v>
      </c>
      <c r="D5350" s="143" t="s">
        <v>91</v>
      </c>
      <c r="E5350" s="143" t="s">
        <v>181</v>
      </c>
      <c r="F5350" s="143" t="s">
        <v>71</v>
      </c>
      <c r="G5350" s="143" t="s">
        <v>5875</v>
      </c>
    </row>
    <row r="5351" spans="1:7" x14ac:dyDescent="0.25">
      <c r="A5351" s="141">
        <v>5350</v>
      </c>
      <c r="B5351" s="143" t="s">
        <v>13315</v>
      </c>
      <c r="C5351" s="143" t="s">
        <v>13316</v>
      </c>
      <c r="D5351" s="143" t="s">
        <v>78</v>
      </c>
      <c r="E5351" s="143" t="s">
        <v>113</v>
      </c>
      <c r="F5351" s="143" t="s">
        <v>142</v>
      </c>
      <c r="G5351" s="143" t="s">
        <v>11062</v>
      </c>
    </row>
    <row r="5352" spans="1:7" x14ac:dyDescent="0.25">
      <c r="A5352" s="141">
        <v>5351</v>
      </c>
      <c r="B5352" s="143" t="s">
        <v>10010</v>
      </c>
      <c r="C5352" s="143" t="s">
        <v>10011</v>
      </c>
      <c r="D5352" s="143" t="s">
        <v>69</v>
      </c>
      <c r="E5352" s="143" t="s">
        <v>2042</v>
      </c>
      <c r="F5352" s="143" t="s">
        <v>71</v>
      </c>
      <c r="G5352" s="143" t="s">
        <v>11062</v>
      </c>
    </row>
    <row r="5353" spans="1:7" x14ac:dyDescent="0.25">
      <c r="A5353" s="141">
        <v>5352</v>
      </c>
      <c r="B5353" s="143" t="s">
        <v>10012</v>
      </c>
      <c r="C5353" s="143" t="s">
        <v>10013</v>
      </c>
      <c r="D5353" s="143" t="s">
        <v>78</v>
      </c>
      <c r="E5353" s="143" t="s">
        <v>113</v>
      </c>
      <c r="F5353" s="143" t="s">
        <v>71</v>
      </c>
      <c r="G5353" s="143" t="s">
        <v>11062</v>
      </c>
    </row>
    <row r="5354" spans="1:7" x14ac:dyDescent="0.25">
      <c r="A5354" s="141">
        <v>5353</v>
      </c>
      <c r="B5354" s="143" t="s">
        <v>13317</v>
      </c>
      <c r="C5354" s="143" t="s">
        <v>13318</v>
      </c>
      <c r="D5354" s="143" t="s">
        <v>91</v>
      </c>
      <c r="E5354" s="143" t="s">
        <v>181</v>
      </c>
      <c r="F5354" s="143" t="s">
        <v>71</v>
      </c>
      <c r="G5354" s="143" t="s">
        <v>5875</v>
      </c>
    </row>
    <row r="5355" spans="1:7" x14ac:dyDescent="0.25">
      <c r="A5355" s="141">
        <v>5354</v>
      </c>
      <c r="B5355" s="143" t="s">
        <v>4761</v>
      </c>
      <c r="C5355" s="143" t="s">
        <v>4762</v>
      </c>
      <c r="D5355" s="143" t="s">
        <v>119</v>
      </c>
      <c r="E5355" s="143" t="s">
        <v>239</v>
      </c>
      <c r="F5355" s="143" t="s">
        <v>142</v>
      </c>
      <c r="G5355" s="143" t="s">
        <v>5875</v>
      </c>
    </row>
    <row r="5356" spans="1:7" x14ac:dyDescent="0.25">
      <c r="A5356" s="141">
        <v>5355</v>
      </c>
      <c r="B5356" s="143" t="s">
        <v>4763</v>
      </c>
      <c r="C5356" s="143" t="s">
        <v>4764</v>
      </c>
      <c r="D5356" s="143" t="s">
        <v>103</v>
      </c>
      <c r="E5356" s="143" t="s">
        <v>1378</v>
      </c>
      <c r="F5356" s="143" t="s">
        <v>71</v>
      </c>
      <c r="G5356" s="143" t="s">
        <v>5875</v>
      </c>
    </row>
    <row r="5357" spans="1:7" x14ac:dyDescent="0.25">
      <c r="A5357" s="141">
        <v>5356</v>
      </c>
      <c r="B5357" s="143" t="s">
        <v>10014</v>
      </c>
      <c r="C5357" s="143" t="s">
        <v>10015</v>
      </c>
      <c r="D5357" s="143" t="s">
        <v>69</v>
      </c>
      <c r="E5357" s="143" t="s">
        <v>5349</v>
      </c>
      <c r="F5357" s="143" t="s">
        <v>71</v>
      </c>
      <c r="G5357" s="143" t="s">
        <v>11062</v>
      </c>
    </row>
    <row r="5358" spans="1:7" x14ac:dyDescent="0.25">
      <c r="A5358" s="141">
        <v>5357</v>
      </c>
      <c r="B5358" s="143" t="s">
        <v>10016</v>
      </c>
      <c r="C5358" s="143" t="s">
        <v>10017</v>
      </c>
      <c r="D5358" s="143" t="s">
        <v>103</v>
      </c>
      <c r="E5358" s="143" t="s">
        <v>525</v>
      </c>
      <c r="F5358" s="143" t="s">
        <v>71</v>
      </c>
      <c r="G5358" s="143" t="s">
        <v>11062</v>
      </c>
    </row>
    <row r="5359" spans="1:7" x14ac:dyDescent="0.25">
      <c r="A5359" s="141">
        <v>5358</v>
      </c>
      <c r="B5359" s="143" t="s">
        <v>10018</v>
      </c>
      <c r="C5359" s="143" t="s">
        <v>10019</v>
      </c>
      <c r="D5359" s="143" t="s">
        <v>78</v>
      </c>
      <c r="E5359" s="143" t="s">
        <v>199</v>
      </c>
      <c r="F5359" s="143" t="s">
        <v>71</v>
      </c>
      <c r="G5359" s="143" t="s">
        <v>11062</v>
      </c>
    </row>
    <row r="5360" spans="1:7" x14ac:dyDescent="0.25">
      <c r="A5360" s="141">
        <v>5359</v>
      </c>
      <c r="B5360" s="143" t="s">
        <v>4765</v>
      </c>
      <c r="C5360" s="143" t="s">
        <v>4766</v>
      </c>
      <c r="D5360" s="143" t="s">
        <v>95</v>
      </c>
      <c r="E5360" s="143" t="s">
        <v>613</v>
      </c>
      <c r="F5360" s="143" t="s">
        <v>71</v>
      </c>
      <c r="G5360" s="143" t="s">
        <v>5875</v>
      </c>
    </row>
    <row r="5361" spans="1:7" x14ac:dyDescent="0.25">
      <c r="A5361" s="141">
        <v>5360</v>
      </c>
      <c r="B5361" s="143" t="s">
        <v>4767</v>
      </c>
      <c r="C5361" s="143" t="s">
        <v>4768</v>
      </c>
      <c r="D5361" s="143" t="s">
        <v>91</v>
      </c>
      <c r="E5361" s="143" t="s">
        <v>181</v>
      </c>
      <c r="F5361" s="143" t="s">
        <v>71</v>
      </c>
      <c r="G5361" s="143" t="s">
        <v>5875</v>
      </c>
    </row>
    <row r="5362" spans="1:7" x14ac:dyDescent="0.25">
      <c r="A5362" s="141">
        <v>5361</v>
      </c>
      <c r="B5362" s="143" t="s">
        <v>4769</v>
      </c>
      <c r="C5362" s="143" t="s">
        <v>4770</v>
      </c>
      <c r="D5362" s="143" t="s">
        <v>74</v>
      </c>
      <c r="E5362" s="143" t="s">
        <v>87</v>
      </c>
      <c r="F5362" s="143" t="s">
        <v>71</v>
      </c>
      <c r="G5362" s="143" t="s">
        <v>5875</v>
      </c>
    </row>
    <row r="5363" spans="1:7" x14ac:dyDescent="0.25">
      <c r="A5363" s="141">
        <v>5362</v>
      </c>
      <c r="B5363" s="143" t="s">
        <v>10020</v>
      </c>
      <c r="C5363" s="143" t="s">
        <v>10021</v>
      </c>
      <c r="D5363" s="143" t="s">
        <v>78</v>
      </c>
      <c r="E5363" s="143" t="s">
        <v>113</v>
      </c>
      <c r="F5363" s="143" t="s">
        <v>71</v>
      </c>
      <c r="G5363" s="143" t="s">
        <v>11062</v>
      </c>
    </row>
    <row r="5364" spans="1:7" x14ac:dyDescent="0.25">
      <c r="A5364" s="141">
        <v>5363</v>
      </c>
      <c r="B5364" s="143" t="s">
        <v>4771</v>
      </c>
      <c r="C5364" s="143" t="s">
        <v>13319</v>
      </c>
      <c r="D5364" s="143" t="s">
        <v>91</v>
      </c>
      <c r="E5364" s="143" t="s">
        <v>181</v>
      </c>
      <c r="F5364" s="143" t="s">
        <v>71</v>
      </c>
      <c r="G5364" s="143" t="s">
        <v>5875</v>
      </c>
    </row>
    <row r="5365" spans="1:7" x14ac:dyDescent="0.25">
      <c r="A5365" s="141">
        <v>5364</v>
      </c>
      <c r="B5365" s="143" t="s">
        <v>10022</v>
      </c>
      <c r="C5365" s="143" t="s">
        <v>10023</v>
      </c>
      <c r="D5365" s="143" t="s">
        <v>119</v>
      </c>
      <c r="E5365" s="143" t="s">
        <v>148</v>
      </c>
      <c r="F5365" s="143" t="s">
        <v>71</v>
      </c>
      <c r="G5365" s="143" t="s">
        <v>11062</v>
      </c>
    </row>
    <row r="5366" spans="1:7" x14ac:dyDescent="0.25">
      <c r="A5366" s="141">
        <v>5365</v>
      </c>
      <c r="B5366" s="143" t="s">
        <v>4772</v>
      </c>
      <c r="C5366" s="143" t="s">
        <v>13320</v>
      </c>
      <c r="D5366" s="143" t="s">
        <v>91</v>
      </c>
      <c r="E5366" s="143" t="s">
        <v>181</v>
      </c>
      <c r="F5366" s="143" t="s">
        <v>71</v>
      </c>
      <c r="G5366" s="143" t="s">
        <v>5875</v>
      </c>
    </row>
    <row r="5367" spans="1:7" x14ac:dyDescent="0.25">
      <c r="A5367" s="141">
        <v>5366</v>
      </c>
      <c r="B5367" s="143" t="s">
        <v>13321</v>
      </c>
      <c r="C5367" s="143" t="s">
        <v>13322</v>
      </c>
      <c r="D5367" s="143" t="s">
        <v>91</v>
      </c>
      <c r="E5367" s="143" t="s">
        <v>181</v>
      </c>
      <c r="F5367" s="143" t="s">
        <v>71</v>
      </c>
      <c r="G5367" s="143" t="s">
        <v>5875</v>
      </c>
    </row>
    <row r="5368" spans="1:7" x14ac:dyDescent="0.25">
      <c r="A5368" s="141">
        <v>5367</v>
      </c>
      <c r="B5368" s="143" t="s">
        <v>4773</v>
      </c>
      <c r="C5368" s="143" t="s">
        <v>13323</v>
      </c>
      <c r="D5368" s="143" t="s">
        <v>91</v>
      </c>
      <c r="E5368" s="143" t="s">
        <v>181</v>
      </c>
      <c r="F5368" s="143" t="s">
        <v>71</v>
      </c>
      <c r="G5368" s="143" t="s">
        <v>5875</v>
      </c>
    </row>
    <row r="5369" spans="1:7" x14ac:dyDescent="0.25">
      <c r="A5369" s="141">
        <v>5368</v>
      </c>
      <c r="B5369" s="143" t="s">
        <v>13324</v>
      </c>
      <c r="C5369" s="143" t="s">
        <v>13325</v>
      </c>
      <c r="D5369" s="143" t="s">
        <v>74</v>
      </c>
      <c r="E5369" s="143" t="s">
        <v>331</v>
      </c>
      <c r="F5369" s="143" t="s">
        <v>242</v>
      </c>
      <c r="G5369" s="143" t="s">
        <v>5875</v>
      </c>
    </row>
    <row r="5370" spans="1:7" x14ac:dyDescent="0.25">
      <c r="A5370" s="141">
        <v>5369</v>
      </c>
      <c r="B5370" s="143" t="s">
        <v>4774</v>
      </c>
      <c r="C5370" s="143" t="s">
        <v>13326</v>
      </c>
      <c r="D5370" s="143" t="s">
        <v>91</v>
      </c>
      <c r="E5370" s="143" t="s">
        <v>181</v>
      </c>
      <c r="F5370" s="143" t="s">
        <v>71</v>
      </c>
      <c r="G5370" s="143" t="s">
        <v>5875</v>
      </c>
    </row>
    <row r="5371" spans="1:7" x14ac:dyDescent="0.25">
      <c r="A5371" s="141">
        <v>5370</v>
      </c>
      <c r="B5371" s="143" t="s">
        <v>10024</v>
      </c>
      <c r="C5371" s="143" t="s">
        <v>10025</v>
      </c>
      <c r="D5371" s="143" t="s">
        <v>74</v>
      </c>
      <c r="E5371" s="143" t="s">
        <v>551</v>
      </c>
      <c r="F5371" s="143" t="s">
        <v>142</v>
      </c>
      <c r="G5371" s="143" t="s">
        <v>11062</v>
      </c>
    </row>
    <row r="5372" spans="1:7" x14ac:dyDescent="0.25">
      <c r="A5372" s="141">
        <v>5371</v>
      </c>
      <c r="B5372" s="143" t="s">
        <v>4775</v>
      </c>
      <c r="C5372" s="143" t="s">
        <v>4776</v>
      </c>
      <c r="D5372" s="143" t="s">
        <v>91</v>
      </c>
      <c r="E5372" s="143" t="s">
        <v>181</v>
      </c>
      <c r="F5372" s="143" t="s">
        <v>71</v>
      </c>
      <c r="G5372" s="143" t="s">
        <v>5875</v>
      </c>
    </row>
    <row r="5373" spans="1:7" x14ac:dyDescent="0.25">
      <c r="A5373" s="141">
        <v>5372</v>
      </c>
      <c r="B5373" s="143" t="s">
        <v>4777</v>
      </c>
      <c r="C5373" s="143" t="s">
        <v>4778</v>
      </c>
      <c r="D5373" s="143" t="s">
        <v>74</v>
      </c>
      <c r="E5373" s="143" t="s">
        <v>405</v>
      </c>
      <c r="F5373" s="143" t="s">
        <v>71</v>
      </c>
      <c r="G5373" s="143" t="s">
        <v>5875</v>
      </c>
    </row>
    <row r="5374" spans="1:7" x14ac:dyDescent="0.25">
      <c r="A5374" s="141">
        <v>5373</v>
      </c>
      <c r="B5374" s="143" t="s">
        <v>4779</v>
      </c>
      <c r="C5374" s="143" t="s">
        <v>4780</v>
      </c>
      <c r="D5374" s="143" t="s">
        <v>91</v>
      </c>
      <c r="E5374" s="143" t="s">
        <v>181</v>
      </c>
      <c r="F5374" s="143" t="s">
        <v>71</v>
      </c>
      <c r="G5374" s="143" t="s">
        <v>5875</v>
      </c>
    </row>
    <row r="5375" spans="1:7" x14ac:dyDescent="0.25">
      <c r="A5375" s="141">
        <v>5374</v>
      </c>
      <c r="B5375" s="143" t="s">
        <v>10026</v>
      </c>
      <c r="C5375" s="143" t="s">
        <v>10027</v>
      </c>
      <c r="D5375" s="143" t="s">
        <v>78</v>
      </c>
      <c r="E5375" s="143" t="s">
        <v>848</v>
      </c>
      <c r="F5375" s="143" t="s">
        <v>71</v>
      </c>
      <c r="G5375" s="143" t="s">
        <v>11062</v>
      </c>
    </row>
    <row r="5376" spans="1:7" x14ac:dyDescent="0.25">
      <c r="A5376" s="141">
        <v>5375</v>
      </c>
      <c r="B5376" s="143" t="s">
        <v>11799</v>
      </c>
      <c r="C5376" s="143" t="s">
        <v>11800</v>
      </c>
      <c r="D5376" s="143" t="s">
        <v>103</v>
      </c>
      <c r="E5376" s="143" t="s">
        <v>2621</v>
      </c>
      <c r="F5376" s="143" t="s">
        <v>71</v>
      </c>
      <c r="G5376" s="143" t="s">
        <v>11955</v>
      </c>
    </row>
    <row r="5377" spans="1:7" x14ac:dyDescent="0.25">
      <c r="A5377" s="141">
        <v>5376</v>
      </c>
      <c r="B5377" s="143" t="s">
        <v>4781</v>
      </c>
      <c r="C5377" s="143" t="s">
        <v>4782</v>
      </c>
      <c r="D5377" s="143" t="s">
        <v>103</v>
      </c>
      <c r="E5377" s="143" t="s">
        <v>465</v>
      </c>
      <c r="F5377" s="143" t="s">
        <v>71</v>
      </c>
      <c r="G5377" s="143" t="s">
        <v>5875</v>
      </c>
    </row>
    <row r="5378" spans="1:7" x14ac:dyDescent="0.25">
      <c r="A5378" s="141">
        <v>5377</v>
      </c>
      <c r="B5378" s="143" t="s">
        <v>10028</v>
      </c>
      <c r="C5378" s="143" t="s">
        <v>10029</v>
      </c>
      <c r="D5378" s="143" t="s">
        <v>103</v>
      </c>
      <c r="E5378" s="143" t="s">
        <v>171</v>
      </c>
      <c r="F5378" s="143" t="s">
        <v>142</v>
      </c>
      <c r="G5378" s="143" t="s">
        <v>11062</v>
      </c>
    </row>
    <row r="5379" spans="1:7" x14ac:dyDescent="0.25">
      <c r="A5379" s="141">
        <v>5378</v>
      </c>
      <c r="B5379" s="143" t="s">
        <v>4783</v>
      </c>
      <c r="C5379" s="143" t="s">
        <v>13327</v>
      </c>
      <c r="D5379" s="143" t="s">
        <v>91</v>
      </c>
      <c r="E5379" s="143" t="s">
        <v>181</v>
      </c>
      <c r="F5379" s="143" t="s">
        <v>71</v>
      </c>
      <c r="G5379" s="143" t="s">
        <v>5875</v>
      </c>
    </row>
    <row r="5380" spans="1:7" x14ac:dyDescent="0.25">
      <c r="A5380" s="141">
        <v>5379</v>
      </c>
      <c r="B5380" s="143" t="s">
        <v>4784</v>
      </c>
      <c r="C5380" s="143" t="s">
        <v>4785</v>
      </c>
      <c r="D5380" s="143" t="s">
        <v>103</v>
      </c>
      <c r="E5380" s="143" t="s">
        <v>1263</v>
      </c>
      <c r="F5380" s="143" t="s">
        <v>71</v>
      </c>
      <c r="G5380" s="143" t="s">
        <v>5875</v>
      </c>
    </row>
    <row r="5381" spans="1:7" x14ac:dyDescent="0.25">
      <c r="A5381" s="141">
        <v>5380</v>
      </c>
      <c r="B5381" s="143" t="s">
        <v>10030</v>
      </c>
      <c r="C5381" s="143" t="s">
        <v>10031</v>
      </c>
      <c r="D5381" s="143" t="s">
        <v>91</v>
      </c>
      <c r="E5381" s="143" t="s">
        <v>92</v>
      </c>
      <c r="F5381" s="143" t="s">
        <v>71</v>
      </c>
      <c r="G5381" s="143" t="s">
        <v>11062</v>
      </c>
    </row>
    <row r="5382" spans="1:7" x14ac:dyDescent="0.25">
      <c r="A5382" s="141">
        <v>5381</v>
      </c>
      <c r="B5382" s="143" t="s">
        <v>4786</v>
      </c>
      <c r="C5382" s="143" t="s">
        <v>4787</v>
      </c>
      <c r="D5382" s="143" t="s">
        <v>119</v>
      </c>
      <c r="E5382" s="143" t="s">
        <v>1344</v>
      </c>
      <c r="F5382" s="143" t="s">
        <v>71</v>
      </c>
      <c r="G5382" s="143" t="s">
        <v>5875</v>
      </c>
    </row>
    <row r="5383" spans="1:7" x14ac:dyDescent="0.25">
      <c r="A5383" s="141">
        <v>5382</v>
      </c>
      <c r="B5383" s="143" t="s">
        <v>10032</v>
      </c>
      <c r="C5383" s="143" t="s">
        <v>10033</v>
      </c>
      <c r="D5383" s="143" t="s">
        <v>103</v>
      </c>
      <c r="E5383" s="143" t="s">
        <v>662</v>
      </c>
      <c r="F5383" s="143" t="s">
        <v>71</v>
      </c>
      <c r="G5383" s="143" t="s">
        <v>11062</v>
      </c>
    </row>
    <row r="5384" spans="1:7" x14ac:dyDescent="0.25">
      <c r="A5384" s="141">
        <v>5383</v>
      </c>
      <c r="B5384" s="143" t="s">
        <v>10034</v>
      </c>
      <c r="C5384" s="143" t="s">
        <v>10033</v>
      </c>
      <c r="D5384" s="143" t="s">
        <v>103</v>
      </c>
      <c r="E5384" s="143" t="s">
        <v>662</v>
      </c>
      <c r="F5384" s="143" t="s">
        <v>71</v>
      </c>
      <c r="G5384" s="143" t="s">
        <v>11062</v>
      </c>
    </row>
    <row r="5385" spans="1:7" x14ac:dyDescent="0.25">
      <c r="A5385" s="141">
        <v>5384</v>
      </c>
      <c r="B5385" s="143" t="s">
        <v>10035</v>
      </c>
      <c r="C5385" s="143" t="s">
        <v>10036</v>
      </c>
      <c r="D5385" s="143" t="s">
        <v>119</v>
      </c>
      <c r="E5385" s="143" t="s">
        <v>148</v>
      </c>
      <c r="F5385" s="143" t="s">
        <v>71</v>
      </c>
      <c r="G5385" s="143" t="s">
        <v>11062</v>
      </c>
    </row>
    <row r="5386" spans="1:7" x14ac:dyDescent="0.25">
      <c r="A5386" s="141">
        <v>5385</v>
      </c>
      <c r="B5386" s="143" t="s">
        <v>4788</v>
      </c>
      <c r="C5386" s="143" t="s">
        <v>4789</v>
      </c>
      <c r="D5386" s="143" t="s">
        <v>74</v>
      </c>
      <c r="E5386" s="143" t="s">
        <v>405</v>
      </c>
      <c r="F5386" s="143" t="s">
        <v>71</v>
      </c>
      <c r="G5386" s="143" t="s">
        <v>5875</v>
      </c>
    </row>
    <row r="5387" spans="1:7" x14ac:dyDescent="0.25">
      <c r="A5387" s="141">
        <v>5386</v>
      </c>
      <c r="B5387" s="143" t="s">
        <v>10037</v>
      </c>
      <c r="C5387" s="143" t="s">
        <v>10038</v>
      </c>
      <c r="D5387" s="143" t="s">
        <v>95</v>
      </c>
      <c r="E5387" s="143" t="s">
        <v>965</v>
      </c>
      <c r="F5387" s="143" t="s">
        <v>71</v>
      </c>
      <c r="G5387" s="143" t="s">
        <v>11062</v>
      </c>
    </row>
    <row r="5388" spans="1:7" x14ac:dyDescent="0.25">
      <c r="A5388" s="141">
        <v>5387</v>
      </c>
      <c r="B5388" s="143" t="s">
        <v>4790</v>
      </c>
      <c r="C5388" s="143" t="s">
        <v>4791</v>
      </c>
      <c r="D5388" s="143" t="s">
        <v>91</v>
      </c>
      <c r="E5388" s="143" t="s">
        <v>265</v>
      </c>
      <c r="F5388" s="143" t="s">
        <v>71</v>
      </c>
      <c r="G5388" s="143" t="s">
        <v>5875</v>
      </c>
    </row>
    <row r="5389" spans="1:7" x14ac:dyDescent="0.25">
      <c r="A5389" s="141">
        <v>5388</v>
      </c>
      <c r="B5389" s="143" t="s">
        <v>4792</v>
      </c>
      <c r="C5389" s="143" t="s">
        <v>4793</v>
      </c>
      <c r="D5389" s="143" t="s">
        <v>103</v>
      </c>
      <c r="E5389" s="143" t="s">
        <v>2621</v>
      </c>
      <c r="F5389" s="143" t="s">
        <v>71</v>
      </c>
      <c r="G5389" s="143" t="s">
        <v>5875</v>
      </c>
    </row>
    <row r="5390" spans="1:7" x14ac:dyDescent="0.25">
      <c r="A5390" s="141">
        <v>5389</v>
      </c>
      <c r="B5390" s="143" t="s">
        <v>4794</v>
      </c>
      <c r="C5390" s="143" t="s">
        <v>4795</v>
      </c>
      <c r="D5390" s="143" t="s">
        <v>91</v>
      </c>
      <c r="E5390" s="143" t="s">
        <v>308</v>
      </c>
      <c r="F5390" s="143" t="s">
        <v>71</v>
      </c>
      <c r="G5390" s="143" t="s">
        <v>5875</v>
      </c>
    </row>
    <row r="5391" spans="1:7" x14ac:dyDescent="0.25">
      <c r="A5391" s="141">
        <v>5390</v>
      </c>
      <c r="B5391" s="143" t="s">
        <v>4796</v>
      </c>
      <c r="C5391" s="143" t="s">
        <v>4797</v>
      </c>
      <c r="D5391" s="143" t="s">
        <v>91</v>
      </c>
      <c r="E5391" s="143" t="s">
        <v>219</v>
      </c>
      <c r="F5391" s="143" t="s">
        <v>71</v>
      </c>
      <c r="G5391" s="143" t="s">
        <v>5875</v>
      </c>
    </row>
    <row r="5392" spans="1:7" x14ac:dyDescent="0.25">
      <c r="A5392" s="141">
        <v>5391</v>
      </c>
      <c r="B5392" s="143" t="s">
        <v>4798</v>
      </c>
      <c r="C5392" s="143" t="s">
        <v>4799</v>
      </c>
      <c r="D5392" s="143" t="s">
        <v>91</v>
      </c>
      <c r="E5392" s="143" t="s">
        <v>116</v>
      </c>
      <c r="F5392" s="143" t="s">
        <v>71</v>
      </c>
      <c r="G5392" s="143" t="s">
        <v>5875</v>
      </c>
    </row>
    <row r="5393" spans="1:7" x14ac:dyDescent="0.25">
      <c r="A5393" s="141">
        <v>5392</v>
      </c>
      <c r="B5393" s="143" t="s">
        <v>4800</v>
      </c>
      <c r="C5393" s="143" t="s">
        <v>13328</v>
      </c>
      <c r="D5393" s="143" t="s">
        <v>91</v>
      </c>
      <c r="E5393" s="143" t="s">
        <v>181</v>
      </c>
      <c r="F5393" s="143" t="s">
        <v>71</v>
      </c>
      <c r="G5393" s="143" t="s">
        <v>5875</v>
      </c>
    </row>
    <row r="5394" spans="1:7" x14ac:dyDescent="0.25">
      <c r="A5394" s="141">
        <v>5393</v>
      </c>
      <c r="B5394" s="143" t="s">
        <v>4801</v>
      </c>
      <c r="C5394" s="143" t="s">
        <v>4802</v>
      </c>
      <c r="D5394" s="143" t="s">
        <v>78</v>
      </c>
      <c r="E5394" s="143" t="s">
        <v>312</v>
      </c>
      <c r="F5394" s="143" t="s">
        <v>242</v>
      </c>
      <c r="G5394" s="143" t="s">
        <v>5875</v>
      </c>
    </row>
    <row r="5395" spans="1:7" x14ac:dyDescent="0.25">
      <c r="A5395" s="141">
        <v>5394</v>
      </c>
      <c r="B5395" s="143" t="s">
        <v>10039</v>
      </c>
      <c r="C5395" s="143" t="s">
        <v>10040</v>
      </c>
      <c r="D5395" s="143" t="s">
        <v>78</v>
      </c>
      <c r="E5395" s="143" t="s">
        <v>1802</v>
      </c>
      <c r="F5395" s="143" t="s">
        <v>71</v>
      </c>
      <c r="G5395" s="143" t="s">
        <v>11062</v>
      </c>
    </row>
    <row r="5396" spans="1:7" x14ac:dyDescent="0.25">
      <c r="A5396" s="141">
        <v>5395</v>
      </c>
      <c r="B5396" s="143" t="s">
        <v>4803</v>
      </c>
      <c r="C5396" s="143" t="s">
        <v>13329</v>
      </c>
      <c r="D5396" s="143" t="s">
        <v>78</v>
      </c>
      <c r="E5396" s="143" t="s">
        <v>259</v>
      </c>
      <c r="F5396" s="143" t="s">
        <v>71</v>
      </c>
      <c r="G5396" s="143" t="s">
        <v>5875</v>
      </c>
    </row>
    <row r="5397" spans="1:7" x14ac:dyDescent="0.25">
      <c r="A5397" s="141">
        <v>5396</v>
      </c>
      <c r="B5397" s="143" t="s">
        <v>10041</v>
      </c>
      <c r="C5397" s="143" t="s">
        <v>10042</v>
      </c>
      <c r="D5397" s="143" t="s">
        <v>91</v>
      </c>
      <c r="E5397" s="143" t="s">
        <v>903</v>
      </c>
      <c r="F5397" s="143" t="s">
        <v>71</v>
      </c>
      <c r="G5397" s="143" t="s">
        <v>11062</v>
      </c>
    </row>
    <row r="5398" spans="1:7" x14ac:dyDescent="0.25">
      <c r="A5398" s="141">
        <v>5397</v>
      </c>
      <c r="B5398" s="143" t="s">
        <v>10043</v>
      </c>
      <c r="C5398" s="143" t="s">
        <v>10044</v>
      </c>
      <c r="D5398" s="143" t="s">
        <v>69</v>
      </c>
      <c r="E5398" s="143" t="s">
        <v>1303</v>
      </c>
      <c r="F5398" s="143" t="s">
        <v>71</v>
      </c>
      <c r="G5398" s="143" t="s">
        <v>11062</v>
      </c>
    </row>
    <row r="5399" spans="1:7" x14ac:dyDescent="0.25">
      <c r="A5399" s="141">
        <v>5398</v>
      </c>
      <c r="B5399" s="143" t="s">
        <v>10045</v>
      </c>
      <c r="C5399" s="143" t="s">
        <v>10046</v>
      </c>
      <c r="D5399" s="143" t="s">
        <v>91</v>
      </c>
      <c r="E5399" s="143" t="s">
        <v>576</v>
      </c>
      <c r="F5399" s="143" t="s">
        <v>71</v>
      </c>
      <c r="G5399" s="143" t="s">
        <v>11062</v>
      </c>
    </row>
    <row r="5400" spans="1:7" x14ac:dyDescent="0.25">
      <c r="A5400" s="141">
        <v>5399</v>
      </c>
      <c r="B5400" s="143" t="s">
        <v>13894</v>
      </c>
      <c r="C5400" s="143" t="s">
        <v>13895</v>
      </c>
      <c r="D5400" s="143" t="s">
        <v>69</v>
      </c>
      <c r="E5400" s="143" t="s">
        <v>5915</v>
      </c>
      <c r="F5400" s="143" t="s">
        <v>142</v>
      </c>
      <c r="G5400" s="143" t="s">
        <v>5875</v>
      </c>
    </row>
    <row r="5401" spans="1:7" x14ac:dyDescent="0.25">
      <c r="A5401" s="141">
        <v>5400</v>
      </c>
      <c r="B5401" s="143" t="s">
        <v>4804</v>
      </c>
      <c r="C5401" s="143" t="s">
        <v>4805</v>
      </c>
      <c r="D5401" s="143" t="s">
        <v>74</v>
      </c>
      <c r="E5401" s="143" t="s">
        <v>390</v>
      </c>
      <c r="F5401" s="143" t="s">
        <v>71</v>
      </c>
      <c r="G5401" s="143" t="s">
        <v>5875</v>
      </c>
    </row>
    <row r="5402" spans="1:7" x14ac:dyDescent="0.25">
      <c r="A5402" s="141">
        <v>5401</v>
      </c>
      <c r="B5402" s="143" t="s">
        <v>11801</v>
      </c>
      <c r="C5402" s="143" t="s">
        <v>11802</v>
      </c>
      <c r="D5402" s="143" t="s">
        <v>78</v>
      </c>
      <c r="E5402" s="143" t="s">
        <v>1099</v>
      </c>
      <c r="F5402" s="143" t="s">
        <v>71</v>
      </c>
      <c r="G5402" s="143" t="s">
        <v>11955</v>
      </c>
    </row>
    <row r="5403" spans="1:7" x14ac:dyDescent="0.25">
      <c r="A5403" s="141">
        <v>5402</v>
      </c>
      <c r="B5403" s="143" t="s">
        <v>11803</v>
      </c>
      <c r="C5403" s="143" t="s">
        <v>11804</v>
      </c>
      <c r="D5403" s="143" t="s">
        <v>91</v>
      </c>
      <c r="E5403" s="143" t="s">
        <v>576</v>
      </c>
      <c r="F5403" s="143" t="s">
        <v>71</v>
      </c>
      <c r="G5403" s="143" t="s">
        <v>11955</v>
      </c>
    </row>
    <row r="5404" spans="1:7" x14ac:dyDescent="0.25">
      <c r="A5404" s="141">
        <v>5403</v>
      </c>
      <c r="B5404" s="143" t="s">
        <v>10047</v>
      </c>
      <c r="C5404" s="143" t="s">
        <v>10048</v>
      </c>
      <c r="D5404" s="143" t="s">
        <v>103</v>
      </c>
      <c r="E5404" s="143" t="s">
        <v>1231</v>
      </c>
      <c r="F5404" s="143" t="s">
        <v>71</v>
      </c>
      <c r="G5404" s="143" t="s">
        <v>11062</v>
      </c>
    </row>
    <row r="5405" spans="1:7" x14ac:dyDescent="0.25">
      <c r="A5405" s="141">
        <v>5404</v>
      </c>
      <c r="B5405" s="143" t="s">
        <v>10049</v>
      </c>
      <c r="C5405" s="143" t="s">
        <v>10050</v>
      </c>
      <c r="D5405" s="143" t="s">
        <v>119</v>
      </c>
      <c r="E5405" s="143" t="s">
        <v>371</v>
      </c>
      <c r="F5405" s="143" t="s">
        <v>71</v>
      </c>
      <c r="G5405" s="143" t="s">
        <v>11062</v>
      </c>
    </row>
    <row r="5406" spans="1:7" x14ac:dyDescent="0.25">
      <c r="A5406" s="141">
        <v>5405</v>
      </c>
      <c r="B5406" s="143" t="s">
        <v>4806</v>
      </c>
      <c r="C5406" s="143" t="s">
        <v>4807</v>
      </c>
      <c r="D5406" s="143" t="s">
        <v>91</v>
      </c>
      <c r="E5406" s="143" t="s">
        <v>393</v>
      </c>
      <c r="F5406" s="143" t="s">
        <v>71</v>
      </c>
      <c r="G5406" s="143" t="s">
        <v>5875</v>
      </c>
    </row>
    <row r="5407" spans="1:7" x14ac:dyDescent="0.25">
      <c r="A5407" s="141">
        <v>5406</v>
      </c>
      <c r="B5407" s="143" t="s">
        <v>4808</v>
      </c>
      <c r="C5407" s="143" t="s">
        <v>13330</v>
      </c>
      <c r="D5407" s="143" t="s">
        <v>91</v>
      </c>
      <c r="E5407" s="143" t="s">
        <v>181</v>
      </c>
      <c r="F5407" s="143" t="s">
        <v>71</v>
      </c>
      <c r="G5407" s="143" t="s">
        <v>5875</v>
      </c>
    </row>
    <row r="5408" spans="1:7" x14ac:dyDescent="0.25">
      <c r="A5408" s="141">
        <v>5407</v>
      </c>
      <c r="B5408" s="143" t="s">
        <v>10051</v>
      </c>
      <c r="C5408" s="143" t="s">
        <v>10052</v>
      </c>
      <c r="D5408" s="143" t="s">
        <v>69</v>
      </c>
      <c r="E5408" s="143" t="s">
        <v>2603</v>
      </c>
      <c r="F5408" s="143" t="s">
        <v>71</v>
      </c>
      <c r="G5408" s="143" t="s">
        <v>11062</v>
      </c>
    </row>
    <row r="5409" spans="1:7" x14ac:dyDescent="0.25">
      <c r="A5409" s="141">
        <v>5408</v>
      </c>
      <c r="B5409" s="143" t="s">
        <v>4809</v>
      </c>
      <c r="C5409" s="143" t="s">
        <v>4810</v>
      </c>
      <c r="D5409" s="143" t="s">
        <v>78</v>
      </c>
      <c r="E5409" s="143" t="s">
        <v>998</v>
      </c>
      <c r="F5409" s="143" t="s">
        <v>71</v>
      </c>
      <c r="G5409" s="143" t="s">
        <v>5875</v>
      </c>
    </row>
    <row r="5410" spans="1:7" x14ac:dyDescent="0.25">
      <c r="A5410" s="141">
        <v>5409</v>
      </c>
      <c r="B5410" s="143" t="s">
        <v>4811</v>
      </c>
      <c r="C5410" s="143" t="s">
        <v>4812</v>
      </c>
      <c r="D5410" s="143" t="s">
        <v>91</v>
      </c>
      <c r="E5410" s="143" t="s">
        <v>139</v>
      </c>
      <c r="F5410" s="143" t="s">
        <v>71</v>
      </c>
      <c r="G5410" s="143" t="s">
        <v>5875</v>
      </c>
    </row>
    <row r="5411" spans="1:7" x14ac:dyDescent="0.25">
      <c r="A5411" s="141">
        <v>5410</v>
      </c>
      <c r="B5411" s="143" t="s">
        <v>10053</v>
      </c>
      <c r="C5411" s="143" t="s">
        <v>10054</v>
      </c>
      <c r="D5411" s="143" t="s">
        <v>69</v>
      </c>
      <c r="E5411" s="143" t="s">
        <v>675</v>
      </c>
      <c r="F5411" s="143" t="s">
        <v>71</v>
      </c>
      <c r="G5411" s="143" t="s">
        <v>11062</v>
      </c>
    </row>
    <row r="5412" spans="1:7" x14ac:dyDescent="0.25">
      <c r="A5412" s="141">
        <v>5411</v>
      </c>
      <c r="B5412" s="143" t="s">
        <v>10055</v>
      </c>
      <c r="C5412" s="143" t="s">
        <v>10056</v>
      </c>
      <c r="D5412" s="143" t="s">
        <v>119</v>
      </c>
      <c r="E5412" s="143" t="s">
        <v>371</v>
      </c>
      <c r="F5412" s="143" t="s">
        <v>71</v>
      </c>
      <c r="G5412" s="143" t="s">
        <v>11062</v>
      </c>
    </row>
    <row r="5413" spans="1:7" x14ac:dyDescent="0.25">
      <c r="A5413" s="141">
        <v>5412</v>
      </c>
      <c r="B5413" s="143" t="s">
        <v>10057</v>
      </c>
      <c r="C5413" s="143" t="s">
        <v>13331</v>
      </c>
      <c r="D5413" s="143" t="s">
        <v>69</v>
      </c>
      <c r="E5413" s="143" t="s">
        <v>2603</v>
      </c>
      <c r="F5413" s="143" t="s">
        <v>71</v>
      </c>
      <c r="G5413" s="143" t="s">
        <v>11062</v>
      </c>
    </row>
    <row r="5414" spans="1:7" x14ac:dyDescent="0.25">
      <c r="A5414" s="141">
        <v>5413</v>
      </c>
      <c r="B5414" s="143" t="s">
        <v>13332</v>
      </c>
      <c r="C5414" s="143" t="s">
        <v>13333</v>
      </c>
      <c r="D5414" s="143" t="s">
        <v>91</v>
      </c>
      <c r="E5414" s="143" t="s">
        <v>181</v>
      </c>
      <c r="F5414" s="143" t="s">
        <v>71</v>
      </c>
      <c r="G5414" s="143" t="s">
        <v>5875</v>
      </c>
    </row>
    <row r="5415" spans="1:7" x14ac:dyDescent="0.25">
      <c r="A5415" s="141">
        <v>5414</v>
      </c>
      <c r="B5415" s="143" t="s">
        <v>10058</v>
      </c>
      <c r="C5415" s="143" t="s">
        <v>10059</v>
      </c>
      <c r="D5415" s="143" t="s">
        <v>78</v>
      </c>
      <c r="E5415" s="143" t="s">
        <v>113</v>
      </c>
      <c r="F5415" s="143" t="s">
        <v>71</v>
      </c>
      <c r="G5415" s="143" t="s">
        <v>11062</v>
      </c>
    </row>
    <row r="5416" spans="1:7" x14ac:dyDescent="0.25">
      <c r="A5416" s="141">
        <v>5415</v>
      </c>
      <c r="B5416" s="143" t="s">
        <v>13334</v>
      </c>
      <c r="C5416" s="143" t="s">
        <v>13335</v>
      </c>
      <c r="D5416" s="143" t="s">
        <v>91</v>
      </c>
      <c r="E5416" s="143" t="s">
        <v>308</v>
      </c>
      <c r="F5416" s="143" t="s">
        <v>71</v>
      </c>
      <c r="G5416" s="143" t="s">
        <v>11955</v>
      </c>
    </row>
    <row r="5417" spans="1:7" x14ac:dyDescent="0.25">
      <c r="A5417" s="141">
        <v>5416</v>
      </c>
      <c r="B5417" s="143" t="s">
        <v>4813</v>
      </c>
      <c r="C5417" s="143" t="s">
        <v>4814</v>
      </c>
      <c r="D5417" s="143" t="s">
        <v>78</v>
      </c>
      <c r="E5417" s="143" t="s">
        <v>657</v>
      </c>
      <c r="F5417" s="143" t="s">
        <v>71</v>
      </c>
      <c r="G5417" s="143" t="s">
        <v>5875</v>
      </c>
    </row>
    <row r="5418" spans="1:7" x14ac:dyDescent="0.25">
      <c r="A5418" s="141">
        <v>5417</v>
      </c>
      <c r="B5418" s="143" t="s">
        <v>4815</v>
      </c>
      <c r="C5418" s="143" t="s">
        <v>4816</v>
      </c>
      <c r="D5418" s="143" t="s">
        <v>74</v>
      </c>
      <c r="E5418" s="143" t="s">
        <v>390</v>
      </c>
      <c r="F5418" s="143" t="s">
        <v>71</v>
      </c>
      <c r="G5418" s="143" t="s">
        <v>5875</v>
      </c>
    </row>
    <row r="5419" spans="1:7" x14ac:dyDescent="0.25">
      <c r="A5419" s="141">
        <v>5418</v>
      </c>
      <c r="B5419" s="143" t="s">
        <v>4817</v>
      </c>
      <c r="C5419" s="143" t="s">
        <v>13336</v>
      </c>
      <c r="D5419" s="143" t="s">
        <v>91</v>
      </c>
      <c r="E5419" s="143" t="s">
        <v>181</v>
      </c>
      <c r="F5419" s="143" t="s">
        <v>71</v>
      </c>
      <c r="G5419" s="143" t="s">
        <v>5875</v>
      </c>
    </row>
    <row r="5420" spans="1:7" x14ac:dyDescent="0.25">
      <c r="A5420" s="141">
        <v>5419</v>
      </c>
      <c r="B5420" s="143" t="s">
        <v>4818</v>
      </c>
      <c r="C5420" s="143" t="s">
        <v>4819</v>
      </c>
      <c r="D5420" s="143" t="s">
        <v>95</v>
      </c>
      <c r="E5420" s="143" t="s">
        <v>702</v>
      </c>
      <c r="F5420" s="143" t="s">
        <v>71</v>
      </c>
      <c r="G5420" s="143" t="s">
        <v>5875</v>
      </c>
    </row>
    <row r="5421" spans="1:7" x14ac:dyDescent="0.25">
      <c r="A5421" s="141">
        <v>5420</v>
      </c>
      <c r="B5421" s="143" t="s">
        <v>10060</v>
      </c>
      <c r="C5421" s="143" t="s">
        <v>10061</v>
      </c>
      <c r="D5421" s="143" t="s">
        <v>91</v>
      </c>
      <c r="E5421" s="143" t="s">
        <v>576</v>
      </c>
      <c r="F5421" s="143" t="s">
        <v>71</v>
      </c>
      <c r="G5421" s="143" t="s">
        <v>11062</v>
      </c>
    </row>
    <row r="5422" spans="1:7" x14ac:dyDescent="0.25">
      <c r="A5422" s="141">
        <v>5421</v>
      </c>
      <c r="B5422" s="143" t="s">
        <v>10062</v>
      </c>
      <c r="C5422" s="143" t="s">
        <v>10063</v>
      </c>
      <c r="D5422" s="143" t="s">
        <v>69</v>
      </c>
      <c r="E5422" s="143" t="s">
        <v>593</v>
      </c>
      <c r="F5422" s="143" t="s">
        <v>71</v>
      </c>
      <c r="G5422" s="143" t="s">
        <v>11062</v>
      </c>
    </row>
    <row r="5423" spans="1:7" x14ac:dyDescent="0.25">
      <c r="A5423" s="141">
        <v>5422</v>
      </c>
      <c r="B5423" s="143" t="s">
        <v>10064</v>
      </c>
      <c r="C5423" s="143" t="s">
        <v>10065</v>
      </c>
      <c r="D5423" s="143" t="s">
        <v>95</v>
      </c>
      <c r="E5423" s="143" t="s">
        <v>387</v>
      </c>
      <c r="F5423" s="143" t="s">
        <v>71</v>
      </c>
      <c r="G5423" s="143" t="s">
        <v>11062</v>
      </c>
    </row>
    <row r="5424" spans="1:7" x14ac:dyDescent="0.25">
      <c r="A5424" s="141">
        <v>5423</v>
      </c>
      <c r="B5424" s="143" t="s">
        <v>4820</v>
      </c>
      <c r="C5424" s="143" t="s">
        <v>4821</v>
      </c>
      <c r="D5424" s="143" t="s">
        <v>91</v>
      </c>
      <c r="E5424" s="143" t="s">
        <v>564</v>
      </c>
      <c r="F5424" s="143" t="s">
        <v>3113</v>
      </c>
      <c r="G5424" s="143" t="s">
        <v>5875</v>
      </c>
    </row>
    <row r="5425" spans="1:7" x14ac:dyDescent="0.25">
      <c r="A5425" s="141">
        <v>5424</v>
      </c>
      <c r="B5425" s="143" t="s">
        <v>4822</v>
      </c>
      <c r="C5425" s="143" t="s">
        <v>4823</v>
      </c>
      <c r="D5425" s="143" t="s">
        <v>74</v>
      </c>
      <c r="E5425" s="143" t="s">
        <v>317</v>
      </c>
      <c r="F5425" s="143" t="s">
        <v>142</v>
      </c>
      <c r="G5425" s="143" t="s">
        <v>5875</v>
      </c>
    </row>
    <row r="5426" spans="1:7" x14ac:dyDescent="0.25">
      <c r="A5426" s="141">
        <v>5425</v>
      </c>
      <c r="B5426" s="143" t="s">
        <v>10066</v>
      </c>
      <c r="C5426" s="143" t="s">
        <v>10067</v>
      </c>
      <c r="D5426" s="143" t="s">
        <v>91</v>
      </c>
      <c r="E5426" s="143" t="s">
        <v>308</v>
      </c>
      <c r="F5426" s="143" t="s">
        <v>366</v>
      </c>
      <c r="G5426" s="143" t="s">
        <v>11062</v>
      </c>
    </row>
    <row r="5427" spans="1:7" x14ac:dyDescent="0.25">
      <c r="A5427" s="141">
        <v>5426</v>
      </c>
      <c r="B5427" s="143" t="s">
        <v>10068</v>
      </c>
      <c r="C5427" s="143" t="s">
        <v>10069</v>
      </c>
      <c r="D5427" s="143" t="s">
        <v>78</v>
      </c>
      <c r="E5427" s="143" t="s">
        <v>1418</v>
      </c>
      <c r="F5427" s="143" t="s">
        <v>71</v>
      </c>
      <c r="G5427" s="143" t="s">
        <v>11062</v>
      </c>
    </row>
    <row r="5428" spans="1:7" x14ac:dyDescent="0.25">
      <c r="A5428" s="141">
        <v>5427</v>
      </c>
      <c r="B5428" s="143" t="s">
        <v>10070</v>
      </c>
      <c r="C5428" s="143" t="s">
        <v>10071</v>
      </c>
      <c r="D5428" s="143" t="s">
        <v>103</v>
      </c>
      <c r="E5428" s="143" t="s">
        <v>1263</v>
      </c>
      <c r="F5428" s="143" t="s">
        <v>71</v>
      </c>
      <c r="G5428" s="143" t="s">
        <v>11062</v>
      </c>
    </row>
    <row r="5429" spans="1:7" x14ac:dyDescent="0.25">
      <c r="A5429" s="141">
        <v>5428</v>
      </c>
      <c r="B5429" s="143" t="s">
        <v>10072</v>
      </c>
      <c r="C5429" s="143" t="s">
        <v>10073</v>
      </c>
      <c r="D5429" s="143" t="s">
        <v>95</v>
      </c>
      <c r="E5429" s="143" t="s">
        <v>1098</v>
      </c>
      <c r="F5429" s="143" t="s">
        <v>71</v>
      </c>
      <c r="G5429" s="143" t="s">
        <v>11062</v>
      </c>
    </row>
    <row r="5430" spans="1:7" x14ac:dyDescent="0.25">
      <c r="A5430" s="141">
        <v>5429</v>
      </c>
      <c r="B5430" s="143" t="s">
        <v>4824</v>
      </c>
      <c r="C5430" s="143" t="s">
        <v>13337</v>
      </c>
      <c r="D5430" s="143" t="s">
        <v>91</v>
      </c>
      <c r="E5430" s="143" t="s">
        <v>181</v>
      </c>
      <c r="F5430" s="143" t="s">
        <v>71</v>
      </c>
      <c r="G5430" s="143" t="s">
        <v>5875</v>
      </c>
    </row>
    <row r="5431" spans="1:7" x14ac:dyDescent="0.25">
      <c r="A5431" s="141">
        <v>5430</v>
      </c>
      <c r="B5431" s="143" t="s">
        <v>10074</v>
      </c>
      <c r="C5431" s="143" t="s">
        <v>10075</v>
      </c>
      <c r="D5431" s="143" t="s">
        <v>119</v>
      </c>
      <c r="E5431" s="143" t="s">
        <v>1245</v>
      </c>
      <c r="F5431" s="143" t="s">
        <v>841</v>
      </c>
      <c r="G5431" s="143" t="s">
        <v>11062</v>
      </c>
    </row>
    <row r="5432" spans="1:7" x14ac:dyDescent="0.25">
      <c r="A5432" s="141">
        <v>5431</v>
      </c>
      <c r="B5432" s="143" t="s">
        <v>4825</v>
      </c>
      <c r="C5432" s="143" t="s">
        <v>4826</v>
      </c>
      <c r="D5432" s="143" t="s">
        <v>91</v>
      </c>
      <c r="E5432" s="143" t="s">
        <v>262</v>
      </c>
      <c r="F5432" s="143" t="s">
        <v>71</v>
      </c>
      <c r="G5432" s="143" t="s">
        <v>5875</v>
      </c>
    </row>
    <row r="5433" spans="1:7" x14ac:dyDescent="0.25">
      <c r="A5433" s="141">
        <v>5432</v>
      </c>
      <c r="B5433" s="143" t="s">
        <v>10076</v>
      </c>
      <c r="C5433" s="143" t="s">
        <v>10077</v>
      </c>
      <c r="D5433" s="143" t="s">
        <v>103</v>
      </c>
      <c r="E5433" s="143" t="s">
        <v>884</v>
      </c>
      <c r="F5433" s="143" t="s">
        <v>71</v>
      </c>
      <c r="G5433" s="143" t="s">
        <v>11062</v>
      </c>
    </row>
    <row r="5434" spans="1:7" x14ac:dyDescent="0.25">
      <c r="A5434" s="141">
        <v>5433</v>
      </c>
      <c r="B5434" s="143" t="s">
        <v>10078</v>
      </c>
      <c r="C5434" s="143" t="s">
        <v>10079</v>
      </c>
      <c r="D5434" s="143" t="s">
        <v>69</v>
      </c>
      <c r="E5434" s="143" t="s">
        <v>321</v>
      </c>
      <c r="F5434" s="143" t="s">
        <v>71</v>
      </c>
      <c r="G5434" s="143" t="s">
        <v>11062</v>
      </c>
    </row>
    <row r="5435" spans="1:7" x14ac:dyDescent="0.25">
      <c r="A5435" s="141">
        <v>5434</v>
      </c>
      <c r="B5435" s="143" t="s">
        <v>13896</v>
      </c>
      <c r="C5435" s="143" t="s">
        <v>13897</v>
      </c>
      <c r="D5435" s="143" t="s">
        <v>119</v>
      </c>
      <c r="E5435" s="143" t="s">
        <v>371</v>
      </c>
      <c r="F5435" s="143" t="s">
        <v>142</v>
      </c>
      <c r="G5435" s="143" t="s">
        <v>5875</v>
      </c>
    </row>
    <row r="5436" spans="1:7" x14ac:dyDescent="0.25">
      <c r="A5436" s="141">
        <v>5435</v>
      </c>
      <c r="B5436" s="143" t="s">
        <v>10080</v>
      </c>
      <c r="C5436" s="143" t="s">
        <v>10081</v>
      </c>
      <c r="D5436" s="143" t="s">
        <v>119</v>
      </c>
      <c r="E5436" s="143" t="s">
        <v>239</v>
      </c>
      <c r="F5436" s="143" t="s">
        <v>533</v>
      </c>
      <c r="G5436" s="143" t="s">
        <v>11062</v>
      </c>
    </row>
    <row r="5437" spans="1:7" x14ac:dyDescent="0.25">
      <c r="A5437" s="141">
        <v>5436</v>
      </c>
      <c r="B5437" s="143" t="s">
        <v>4827</v>
      </c>
      <c r="C5437" s="143" t="s">
        <v>4828</v>
      </c>
      <c r="D5437" s="143" t="s">
        <v>95</v>
      </c>
      <c r="E5437" s="143" t="s">
        <v>387</v>
      </c>
      <c r="F5437" s="143" t="s">
        <v>71</v>
      </c>
      <c r="G5437" s="143" t="s">
        <v>5875</v>
      </c>
    </row>
    <row r="5438" spans="1:7" x14ac:dyDescent="0.25">
      <c r="A5438" s="141">
        <v>5437</v>
      </c>
      <c r="B5438" s="143" t="s">
        <v>4829</v>
      </c>
      <c r="C5438" s="143" t="s">
        <v>4830</v>
      </c>
      <c r="D5438" s="143" t="s">
        <v>91</v>
      </c>
      <c r="E5438" s="143" t="s">
        <v>181</v>
      </c>
      <c r="F5438" s="143" t="s">
        <v>71</v>
      </c>
      <c r="G5438" s="143" t="s">
        <v>5875</v>
      </c>
    </row>
    <row r="5439" spans="1:7" x14ac:dyDescent="0.25">
      <c r="A5439" s="141">
        <v>5438</v>
      </c>
      <c r="B5439" s="143" t="s">
        <v>4831</v>
      </c>
      <c r="C5439" s="143" t="s">
        <v>4832</v>
      </c>
      <c r="D5439" s="143" t="s">
        <v>78</v>
      </c>
      <c r="E5439" s="143" t="s">
        <v>657</v>
      </c>
      <c r="F5439" s="143" t="s">
        <v>71</v>
      </c>
      <c r="G5439" s="143" t="s">
        <v>5875</v>
      </c>
    </row>
    <row r="5440" spans="1:7" x14ac:dyDescent="0.25">
      <c r="A5440" s="141">
        <v>5439</v>
      </c>
      <c r="B5440" s="143" t="s">
        <v>4833</v>
      </c>
      <c r="C5440" s="143" t="s">
        <v>4834</v>
      </c>
      <c r="D5440" s="143" t="s">
        <v>91</v>
      </c>
      <c r="E5440" s="143" t="s">
        <v>181</v>
      </c>
      <c r="F5440" s="143" t="s">
        <v>71</v>
      </c>
      <c r="G5440" s="143" t="s">
        <v>5875</v>
      </c>
    </row>
    <row r="5441" spans="1:7" x14ac:dyDescent="0.25">
      <c r="A5441" s="141">
        <v>5440</v>
      </c>
      <c r="B5441" s="143" t="s">
        <v>11805</v>
      </c>
      <c r="C5441" s="143" t="s">
        <v>11806</v>
      </c>
      <c r="D5441" s="143" t="s">
        <v>74</v>
      </c>
      <c r="E5441" s="143" t="s">
        <v>145</v>
      </c>
      <c r="F5441" s="143" t="s">
        <v>142</v>
      </c>
      <c r="G5441" s="143" t="s">
        <v>11955</v>
      </c>
    </row>
    <row r="5442" spans="1:7" x14ac:dyDescent="0.25">
      <c r="A5442" s="141">
        <v>5441</v>
      </c>
      <c r="B5442" s="143" t="s">
        <v>4835</v>
      </c>
      <c r="C5442" s="143" t="s">
        <v>4836</v>
      </c>
      <c r="D5442" s="143" t="s">
        <v>69</v>
      </c>
      <c r="E5442" s="143" t="s">
        <v>824</v>
      </c>
      <c r="F5442" s="143" t="s">
        <v>1362</v>
      </c>
      <c r="G5442" s="143" t="s">
        <v>5875</v>
      </c>
    </row>
    <row r="5443" spans="1:7" x14ac:dyDescent="0.25">
      <c r="A5443" s="141">
        <v>5442</v>
      </c>
      <c r="B5443" s="143" t="s">
        <v>10082</v>
      </c>
      <c r="C5443" s="143" t="s">
        <v>10083</v>
      </c>
      <c r="D5443" s="143" t="s">
        <v>74</v>
      </c>
      <c r="E5443" s="143" t="s">
        <v>551</v>
      </c>
      <c r="F5443" s="143" t="s">
        <v>71</v>
      </c>
      <c r="G5443" s="143" t="s">
        <v>11062</v>
      </c>
    </row>
    <row r="5444" spans="1:7" x14ac:dyDescent="0.25">
      <c r="A5444" s="141">
        <v>5443</v>
      </c>
      <c r="B5444" s="143" t="s">
        <v>4837</v>
      </c>
      <c r="C5444" s="143" t="s">
        <v>4838</v>
      </c>
      <c r="D5444" s="143" t="s">
        <v>74</v>
      </c>
      <c r="E5444" s="143" t="s">
        <v>301</v>
      </c>
      <c r="F5444" s="143" t="s">
        <v>124</v>
      </c>
      <c r="G5444" s="143" t="s">
        <v>5875</v>
      </c>
    </row>
    <row r="5445" spans="1:7" x14ac:dyDescent="0.25">
      <c r="A5445" s="141">
        <v>5444</v>
      </c>
      <c r="B5445" s="143" t="s">
        <v>10084</v>
      </c>
      <c r="C5445" s="143" t="s">
        <v>10085</v>
      </c>
      <c r="D5445" s="143" t="s">
        <v>91</v>
      </c>
      <c r="E5445" s="143" t="s">
        <v>265</v>
      </c>
      <c r="F5445" s="143" t="s">
        <v>71</v>
      </c>
      <c r="G5445" s="143" t="s">
        <v>11062</v>
      </c>
    </row>
    <row r="5446" spans="1:7" x14ac:dyDescent="0.25">
      <c r="A5446" s="141">
        <v>5445</v>
      </c>
      <c r="B5446" s="143" t="s">
        <v>11807</v>
      </c>
      <c r="C5446" s="143" t="s">
        <v>11808</v>
      </c>
      <c r="D5446" s="143" t="s">
        <v>95</v>
      </c>
      <c r="E5446" s="143" t="s">
        <v>281</v>
      </c>
      <c r="F5446" s="143" t="s">
        <v>71</v>
      </c>
      <c r="G5446" s="143" t="s">
        <v>11955</v>
      </c>
    </row>
    <row r="5447" spans="1:7" x14ac:dyDescent="0.25">
      <c r="A5447" s="141">
        <v>5446</v>
      </c>
      <c r="B5447" s="143" t="s">
        <v>10086</v>
      </c>
      <c r="C5447" s="143" t="s">
        <v>10087</v>
      </c>
      <c r="D5447" s="143" t="s">
        <v>91</v>
      </c>
      <c r="E5447" s="143" t="s">
        <v>212</v>
      </c>
      <c r="F5447" s="143" t="s">
        <v>71</v>
      </c>
      <c r="G5447" s="143" t="s">
        <v>11062</v>
      </c>
    </row>
    <row r="5448" spans="1:7" x14ac:dyDescent="0.25">
      <c r="A5448" s="141">
        <v>5447</v>
      </c>
      <c r="B5448" s="143" t="s">
        <v>10088</v>
      </c>
      <c r="C5448" s="143" t="s">
        <v>10089</v>
      </c>
      <c r="D5448" s="143" t="s">
        <v>69</v>
      </c>
      <c r="E5448" s="143" t="s">
        <v>7100</v>
      </c>
      <c r="F5448" s="143" t="s">
        <v>2507</v>
      </c>
      <c r="G5448" s="143" t="s">
        <v>11062</v>
      </c>
    </row>
    <row r="5449" spans="1:7" x14ac:dyDescent="0.25">
      <c r="A5449" s="141">
        <v>5448</v>
      </c>
      <c r="B5449" s="143" t="s">
        <v>4839</v>
      </c>
      <c r="C5449" s="143" t="s">
        <v>4840</v>
      </c>
      <c r="D5449" s="143" t="s">
        <v>78</v>
      </c>
      <c r="E5449" s="143" t="s">
        <v>4841</v>
      </c>
      <c r="F5449" s="143" t="s">
        <v>242</v>
      </c>
      <c r="G5449" s="143" t="s">
        <v>5875</v>
      </c>
    </row>
    <row r="5450" spans="1:7" x14ac:dyDescent="0.25">
      <c r="A5450" s="141">
        <v>5449</v>
      </c>
      <c r="B5450" s="143" t="s">
        <v>10090</v>
      </c>
      <c r="C5450" s="143" t="s">
        <v>13338</v>
      </c>
      <c r="D5450" s="143" t="s">
        <v>119</v>
      </c>
      <c r="E5450" s="143" t="s">
        <v>239</v>
      </c>
      <c r="F5450" s="143" t="s">
        <v>71</v>
      </c>
      <c r="G5450" s="143" t="s">
        <v>11062</v>
      </c>
    </row>
    <row r="5451" spans="1:7" x14ac:dyDescent="0.25">
      <c r="A5451" s="141">
        <v>5450</v>
      </c>
      <c r="B5451" s="143" t="s">
        <v>10091</v>
      </c>
      <c r="C5451" s="143" t="s">
        <v>10092</v>
      </c>
      <c r="D5451" s="143" t="s">
        <v>91</v>
      </c>
      <c r="E5451" s="143" t="s">
        <v>135</v>
      </c>
      <c r="F5451" s="143" t="s">
        <v>71</v>
      </c>
      <c r="G5451" s="143" t="s">
        <v>11062</v>
      </c>
    </row>
    <row r="5452" spans="1:7" x14ac:dyDescent="0.25">
      <c r="A5452" s="141">
        <v>5451</v>
      </c>
      <c r="B5452" s="143" t="s">
        <v>10093</v>
      </c>
      <c r="C5452" s="143" t="s">
        <v>13339</v>
      </c>
      <c r="D5452" s="143" t="s">
        <v>69</v>
      </c>
      <c r="E5452" s="143" t="s">
        <v>3331</v>
      </c>
      <c r="F5452" s="143" t="s">
        <v>71</v>
      </c>
      <c r="G5452" s="143" t="s">
        <v>11062</v>
      </c>
    </row>
    <row r="5453" spans="1:7" x14ac:dyDescent="0.25">
      <c r="A5453" s="141">
        <v>5452</v>
      </c>
      <c r="B5453" s="143" t="s">
        <v>11809</v>
      </c>
      <c r="C5453" s="143" t="s">
        <v>11810</v>
      </c>
      <c r="D5453" s="143" t="s">
        <v>78</v>
      </c>
      <c r="E5453" s="143" t="s">
        <v>435</v>
      </c>
      <c r="F5453" s="143" t="s">
        <v>142</v>
      </c>
      <c r="G5453" s="143" t="s">
        <v>11955</v>
      </c>
    </row>
    <row r="5454" spans="1:7" x14ac:dyDescent="0.25">
      <c r="A5454" s="141">
        <v>5453</v>
      </c>
      <c r="B5454" s="143" t="s">
        <v>4842</v>
      </c>
      <c r="C5454" s="143" t="s">
        <v>13340</v>
      </c>
      <c r="D5454" s="143" t="s">
        <v>91</v>
      </c>
      <c r="E5454" s="143" t="s">
        <v>181</v>
      </c>
      <c r="F5454" s="143" t="s">
        <v>71</v>
      </c>
      <c r="G5454" s="143" t="s">
        <v>5875</v>
      </c>
    </row>
    <row r="5455" spans="1:7" x14ac:dyDescent="0.25">
      <c r="A5455" s="141">
        <v>5454</v>
      </c>
      <c r="B5455" s="143" t="s">
        <v>13341</v>
      </c>
      <c r="C5455" s="143" t="s">
        <v>13342</v>
      </c>
      <c r="D5455" s="143" t="s">
        <v>91</v>
      </c>
      <c r="E5455" s="143" t="s">
        <v>181</v>
      </c>
      <c r="F5455" s="143" t="s">
        <v>71</v>
      </c>
      <c r="G5455" s="143" t="s">
        <v>5875</v>
      </c>
    </row>
    <row r="5456" spans="1:7" x14ac:dyDescent="0.25">
      <c r="A5456" s="141">
        <v>5455</v>
      </c>
      <c r="B5456" s="143" t="s">
        <v>10094</v>
      </c>
      <c r="C5456" s="143" t="s">
        <v>10095</v>
      </c>
      <c r="D5456" s="143" t="s">
        <v>69</v>
      </c>
      <c r="E5456" s="143" t="s">
        <v>3058</v>
      </c>
      <c r="F5456" s="143" t="s">
        <v>841</v>
      </c>
      <c r="G5456" s="143" t="s">
        <v>11062</v>
      </c>
    </row>
    <row r="5457" spans="1:7" x14ac:dyDescent="0.25">
      <c r="A5457" s="141">
        <v>5456</v>
      </c>
      <c r="B5457" s="143" t="s">
        <v>13343</v>
      </c>
      <c r="C5457" s="143" t="s">
        <v>13344</v>
      </c>
      <c r="D5457" s="143" t="s">
        <v>91</v>
      </c>
      <c r="E5457" s="143" t="s">
        <v>92</v>
      </c>
      <c r="F5457" s="143" t="s">
        <v>88</v>
      </c>
      <c r="G5457" s="143" t="s">
        <v>11955</v>
      </c>
    </row>
    <row r="5458" spans="1:7" x14ac:dyDescent="0.25">
      <c r="A5458" s="141">
        <v>5457</v>
      </c>
      <c r="B5458" s="143" t="s">
        <v>11811</v>
      </c>
      <c r="C5458" s="143" t="s">
        <v>11812</v>
      </c>
      <c r="D5458" s="143" t="s">
        <v>74</v>
      </c>
      <c r="E5458" s="143" t="s">
        <v>301</v>
      </c>
      <c r="F5458" s="143" t="s">
        <v>353</v>
      </c>
      <c r="G5458" s="143" t="s">
        <v>11955</v>
      </c>
    </row>
    <row r="5459" spans="1:7" x14ac:dyDescent="0.25">
      <c r="A5459" s="141">
        <v>5458</v>
      </c>
      <c r="B5459" s="143" t="s">
        <v>10096</v>
      </c>
      <c r="C5459" s="143" t="s">
        <v>13345</v>
      </c>
      <c r="D5459" s="143" t="s">
        <v>69</v>
      </c>
      <c r="E5459" s="143" t="s">
        <v>168</v>
      </c>
      <c r="F5459" s="143" t="s">
        <v>71</v>
      </c>
      <c r="G5459" s="143" t="s">
        <v>11062</v>
      </c>
    </row>
    <row r="5460" spans="1:7" x14ac:dyDescent="0.25">
      <c r="A5460" s="141">
        <v>5459</v>
      </c>
      <c r="B5460" s="143" t="s">
        <v>10097</v>
      </c>
      <c r="C5460" s="143" t="s">
        <v>10098</v>
      </c>
      <c r="D5460" s="143" t="s">
        <v>69</v>
      </c>
      <c r="E5460" s="143" t="s">
        <v>402</v>
      </c>
      <c r="F5460" s="143" t="s">
        <v>454</v>
      </c>
      <c r="G5460" s="143" t="s">
        <v>11062</v>
      </c>
    </row>
    <row r="5461" spans="1:7" x14ac:dyDescent="0.25">
      <c r="A5461" s="141">
        <v>5460</v>
      </c>
      <c r="B5461" s="143" t="s">
        <v>10099</v>
      </c>
      <c r="C5461" s="143" t="s">
        <v>10100</v>
      </c>
      <c r="D5461" s="143" t="s">
        <v>69</v>
      </c>
      <c r="E5461" s="143" t="s">
        <v>2344</v>
      </c>
      <c r="F5461" s="143" t="s">
        <v>142</v>
      </c>
      <c r="G5461" s="143" t="s">
        <v>11062</v>
      </c>
    </row>
    <row r="5462" spans="1:7" x14ac:dyDescent="0.25">
      <c r="A5462" s="141">
        <v>5461</v>
      </c>
      <c r="B5462" s="143" t="s">
        <v>10101</v>
      </c>
      <c r="C5462" s="143" t="s">
        <v>10102</v>
      </c>
      <c r="D5462" s="143" t="s">
        <v>78</v>
      </c>
      <c r="E5462" s="143" t="s">
        <v>2065</v>
      </c>
      <c r="F5462" s="143" t="s">
        <v>71</v>
      </c>
      <c r="G5462" s="143" t="s">
        <v>11062</v>
      </c>
    </row>
    <row r="5463" spans="1:7" x14ac:dyDescent="0.25">
      <c r="A5463" s="141">
        <v>5462</v>
      </c>
      <c r="B5463" s="143" t="s">
        <v>10103</v>
      </c>
      <c r="C5463" s="143" t="s">
        <v>10104</v>
      </c>
      <c r="D5463" s="143" t="s">
        <v>78</v>
      </c>
      <c r="E5463" s="143" t="s">
        <v>1099</v>
      </c>
      <c r="F5463" s="143" t="s">
        <v>71</v>
      </c>
      <c r="G5463" s="143" t="s">
        <v>11062</v>
      </c>
    </row>
    <row r="5464" spans="1:7" x14ac:dyDescent="0.25">
      <c r="A5464" s="141">
        <v>5463</v>
      </c>
      <c r="B5464" s="143" t="s">
        <v>10105</v>
      </c>
      <c r="C5464" s="143" t="s">
        <v>10106</v>
      </c>
      <c r="D5464" s="143" t="s">
        <v>119</v>
      </c>
      <c r="E5464" s="143" t="s">
        <v>1245</v>
      </c>
      <c r="F5464" s="143" t="s">
        <v>71</v>
      </c>
      <c r="G5464" s="143" t="s">
        <v>11062</v>
      </c>
    </row>
    <row r="5465" spans="1:7" x14ac:dyDescent="0.25">
      <c r="A5465" s="141">
        <v>5464</v>
      </c>
      <c r="B5465" s="143" t="s">
        <v>10107</v>
      </c>
      <c r="C5465" s="143" t="s">
        <v>10108</v>
      </c>
      <c r="D5465" s="143" t="s">
        <v>91</v>
      </c>
      <c r="E5465" s="143" t="s">
        <v>786</v>
      </c>
      <c r="F5465" s="143" t="s">
        <v>71</v>
      </c>
      <c r="G5465" s="143" t="s">
        <v>11062</v>
      </c>
    </row>
    <row r="5466" spans="1:7" x14ac:dyDescent="0.25">
      <c r="A5466" s="141">
        <v>5465</v>
      </c>
      <c r="B5466" s="143" t="s">
        <v>13346</v>
      </c>
      <c r="C5466" s="143" t="s">
        <v>13347</v>
      </c>
      <c r="D5466" s="143" t="s">
        <v>91</v>
      </c>
      <c r="E5466" s="143" t="s">
        <v>181</v>
      </c>
      <c r="F5466" s="143" t="s">
        <v>71</v>
      </c>
      <c r="G5466" s="143" t="s">
        <v>5875</v>
      </c>
    </row>
    <row r="5467" spans="1:7" x14ac:dyDescent="0.25">
      <c r="A5467" s="141">
        <v>5466</v>
      </c>
      <c r="B5467" s="143" t="s">
        <v>13348</v>
      </c>
      <c r="C5467" s="143" t="s">
        <v>13349</v>
      </c>
      <c r="D5467" s="143" t="s">
        <v>78</v>
      </c>
      <c r="E5467" s="143" t="s">
        <v>995</v>
      </c>
      <c r="F5467" s="143" t="s">
        <v>71</v>
      </c>
      <c r="G5467" s="143" t="s">
        <v>5875</v>
      </c>
    </row>
    <row r="5468" spans="1:7" x14ac:dyDescent="0.25">
      <c r="A5468" s="141">
        <v>5467</v>
      </c>
      <c r="B5468" s="143" t="s">
        <v>4843</v>
      </c>
      <c r="C5468" s="143" t="s">
        <v>13350</v>
      </c>
      <c r="D5468" s="143" t="s">
        <v>91</v>
      </c>
      <c r="E5468" s="143" t="s">
        <v>181</v>
      </c>
      <c r="F5468" s="143" t="s">
        <v>71</v>
      </c>
      <c r="G5468" s="143" t="s">
        <v>5875</v>
      </c>
    </row>
    <row r="5469" spans="1:7" x14ac:dyDescent="0.25">
      <c r="A5469" s="141">
        <v>5468</v>
      </c>
      <c r="B5469" s="143" t="s">
        <v>4844</v>
      </c>
      <c r="C5469" s="143" t="s">
        <v>13351</v>
      </c>
      <c r="D5469" s="143" t="s">
        <v>91</v>
      </c>
      <c r="E5469" s="143" t="s">
        <v>181</v>
      </c>
      <c r="F5469" s="143" t="s">
        <v>71</v>
      </c>
      <c r="G5469" s="143" t="s">
        <v>5875</v>
      </c>
    </row>
    <row r="5470" spans="1:7" x14ac:dyDescent="0.25">
      <c r="A5470" s="141">
        <v>5469</v>
      </c>
      <c r="B5470" s="143" t="s">
        <v>4845</v>
      </c>
      <c r="C5470" s="143" t="s">
        <v>4846</v>
      </c>
      <c r="D5470" s="143" t="s">
        <v>188</v>
      </c>
      <c r="E5470" s="143" t="s">
        <v>234</v>
      </c>
      <c r="F5470" s="143" t="s">
        <v>71</v>
      </c>
      <c r="G5470" s="143" t="s">
        <v>5875</v>
      </c>
    </row>
    <row r="5471" spans="1:7" x14ac:dyDescent="0.25">
      <c r="A5471" s="141">
        <v>5470</v>
      </c>
      <c r="B5471" s="143" t="s">
        <v>4847</v>
      </c>
      <c r="C5471" s="143" t="s">
        <v>13352</v>
      </c>
      <c r="D5471" s="143" t="s">
        <v>91</v>
      </c>
      <c r="E5471" s="143" t="s">
        <v>181</v>
      </c>
      <c r="F5471" s="143" t="s">
        <v>71</v>
      </c>
      <c r="G5471" s="143" t="s">
        <v>5875</v>
      </c>
    </row>
    <row r="5472" spans="1:7" x14ac:dyDescent="0.25">
      <c r="A5472" s="141">
        <v>5471</v>
      </c>
      <c r="B5472" s="143" t="s">
        <v>4848</v>
      </c>
      <c r="C5472" s="143" t="s">
        <v>4849</v>
      </c>
      <c r="D5472" s="143" t="s">
        <v>103</v>
      </c>
      <c r="E5472" s="143" t="s">
        <v>662</v>
      </c>
      <c r="F5472" s="143" t="s">
        <v>71</v>
      </c>
      <c r="G5472" s="143" t="s">
        <v>5875</v>
      </c>
    </row>
    <row r="5473" spans="1:7" x14ac:dyDescent="0.25">
      <c r="A5473" s="141">
        <v>5472</v>
      </c>
      <c r="B5473" s="143" t="s">
        <v>4850</v>
      </c>
      <c r="C5473" s="143" t="s">
        <v>4851</v>
      </c>
      <c r="D5473" s="143" t="s">
        <v>78</v>
      </c>
      <c r="E5473" s="143" t="s">
        <v>848</v>
      </c>
      <c r="F5473" s="143" t="s">
        <v>88</v>
      </c>
      <c r="G5473" s="143" t="s">
        <v>5875</v>
      </c>
    </row>
    <row r="5474" spans="1:7" x14ac:dyDescent="0.25">
      <c r="A5474" s="141">
        <v>5473</v>
      </c>
      <c r="B5474" s="143" t="s">
        <v>4852</v>
      </c>
      <c r="C5474" s="143" t="s">
        <v>4853</v>
      </c>
      <c r="D5474" s="143" t="s">
        <v>91</v>
      </c>
      <c r="E5474" s="143" t="s">
        <v>308</v>
      </c>
      <c r="F5474" s="143" t="s">
        <v>71</v>
      </c>
      <c r="G5474" s="143" t="s">
        <v>5875</v>
      </c>
    </row>
    <row r="5475" spans="1:7" x14ac:dyDescent="0.25">
      <c r="A5475" s="141">
        <v>5474</v>
      </c>
      <c r="B5475" s="143" t="s">
        <v>4854</v>
      </c>
      <c r="C5475" s="143" t="s">
        <v>4855</v>
      </c>
      <c r="D5475" s="143" t="s">
        <v>188</v>
      </c>
      <c r="E5475" s="143" t="s">
        <v>507</v>
      </c>
      <c r="F5475" s="143" t="s">
        <v>71</v>
      </c>
      <c r="G5475" s="143" t="s">
        <v>5875</v>
      </c>
    </row>
    <row r="5476" spans="1:7" x14ac:dyDescent="0.25">
      <c r="A5476" s="141">
        <v>5475</v>
      </c>
      <c r="B5476" s="143" t="s">
        <v>10109</v>
      </c>
      <c r="C5476" s="143" t="s">
        <v>10110</v>
      </c>
      <c r="D5476" s="143" t="s">
        <v>119</v>
      </c>
      <c r="E5476" s="143" t="s">
        <v>120</v>
      </c>
      <c r="F5476" s="143" t="s">
        <v>142</v>
      </c>
      <c r="G5476" s="143" t="s">
        <v>11062</v>
      </c>
    </row>
    <row r="5477" spans="1:7" x14ac:dyDescent="0.25">
      <c r="A5477" s="141">
        <v>5476</v>
      </c>
      <c r="B5477" s="143" t="s">
        <v>4856</v>
      </c>
      <c r="C5477" s="143" t="s">
        <v>13353</v>
      </c>
      <c r="D5477" s="143" t="s">
        <v>91</v>
      </c>
      <c r="E5477" s="143" t="s">
        <v>181</v>
      </c>
      <c r="F5477" s="143" t="s">
        <v>71</v>
      </c>
      <c r="G5477" s="143" t="s">
        <v>5875</v>
      </c>
    </row>
    <row r="5478" spans="1:7" x14ac:dyDescent="0.25">
      <c r="A5478" s="141">
        <v>5477</v>
      </c>
      <c r="B5478" s="143" t="s">
        <v>4857</v>
      </c>
      <c r="C5478" s="143" t="s">
        <v>4858</v>
      </c>
      <c r="D5478" s="143" t="s">
        <v>119</v>
      </c>
      <c r="E5478" s="143" t="s">
        <v>307</v>
      </c>
      <c r="F5478" s="143" t="s">
        <v>71</v>
      </c>
      <c r="G5478" s="143" t="s">
        <v>5875</v>
      </c>
    </row>
    <row r="5479" spans="1:7" x14ac:dyDescent="0.25">
      <c r="A5479" s="141">
        <v>5478</v>
      </c>
      <c r="B5479" s="143" t="s">
        <v>4859</v>
      </c>
      <c r="C5479" s="143" t="s">
        <v>13354</v>
      </c>
      <c r="D5479" s="143" t="s">
        <v>91</v>
      </c>
      <c r="E5479" s="143" t="s">
        <v>181</v>
      </c>
      <c r="F5479" s="143" t="s">
        <v>71</v>
      </c>
      <c r="G5479" s="143" t="s">
        <v>5875</v>
      </c>
    </row>
    <row r="5480" spans="1:7" x14ac:dyDescent="0.25">
      <c r="A5480" s="141">
        <v>5479</v>
      </c>
      <c r="B5480" s="143" t="s">
        <v>4860</v>
      </c>
      <c r="C5480" s="143" t="s">
        <v>4861</v>
      </c>
      <c r="D5480" s="143" t="s">
        <v>69</v>
      </c>
      <c r="E5480" s="143" t="s">
        <v>352</v>
      </c>
      <c r="F5480" s="143" t="s">
        <v>3113</v>
      </c>
      <c r="G5480" s="143" t="s">
        <v>5875</v>
      </c>
    </row>
    <row r="5481" spans="1:7" x14ac:dyDescent="0.25">
      <c r="A5481" s="141">
        <v>5480</v>
      </c>
      <c r="B5481" s="143" t="s">
        <v>13355</v>
      </c>
      <c r="C5481" s="143" t="s">
        <v>13356</v>
      </c>
      <c r="D5481" s="143" t="s">
        <v>91</v>
      </c>
      <c r="E5481" s="143" t="s">
        <v>181</v>
      </c>
      <c r="F5481" s="143" t="s">
        <v>71</v>
      </c>
      <c r="G5481" s="143" t="s">
        <v>5875</v>
      </c>
    </row>
    <row r="5482" spans="1:7" x14ac:dyDescent="0.25">
      <c r="A5482" s="141">
        <v>5481</v>
      </c>
      <c r="B5482" s="143" t="s">
        <v>4862</v>
      </c>
      <c r="C5482" s="143" t="s">
        <v>4863</v>
      </c>
      <c r="D5482" s="143" t="s">
        <v>78</v>
      </c>
      <c r="E5482" s="143" t="s">
        <v>1418</v>
      </c>
      <c r="F5482" s="143" t="s">
        <v>71</v>
      </c>
      <c r="G5482" s="143" t="s">
        <v>5875</v>
      </c>
    </row>
    <row r="5483" spans="1:7" x14ac:dyDescent="0.25">
      <c r="A5483" s="141">
        <v>5482</v>
      </c>
      <c r="B5483" s="143" t="s">
        <v>4864</v>
      </c>
      <c r="C5483" s="143" t="s">
        <v>4865</v>
      </c>
      <c r="D5483" s="143" t="s">
        <v>91</v>
      </c>
      <c r="E5483" s="143" t="s">
        <v>644</v>
      </c>
      <c r="F5483" s="143" t="s">
        <v>71</v>
      </c>
      <c r="G5483" s="143" t="s">
        <v>5875</v>
      </c>
    </row>
    <row r="5484" spans="1:7" x14ac:dyDescent="0.25">
      <c r="A5484" s="141">
        <v>5483</v>
      </c>
      <c r="B5484" s="143" t="s">
        <v>4866</v>
      </c>
      <c r="C5484" s="143" t="s">
        <v>4867</v>
      </c>
      <c r="D5484" s="143" t="s">
        <v>103</v>
      </c>
      <c r="E5484" s="143" t="s">
        <v>884</v>
      </c>
      <c r="F5484" s="143" t="s">
        <v>71</v>
      </c>
      <c r="G5484" s="143" t="s">
        <v>5875</v>
      </c>
    </row>
    <row r="5485" spans="1:7" x14ac:dyDescent="0.25">
      <c r="A5485" s="141">
        <v>5484</v>
      </c>
      <c r="B5485" s="143" t="s">
        <v>4868</v>
      </c>
      <c r="C5485" s="143" t="s">
        <v>4869</v>
      </c>
      <c r="D5485" s="143" t="s">
        <v>95</v>
      </c>
      <c r="E5485" s="143" t="s">
        <v>1051</v>
      </c>
      <c r="F5485" s="143" t="s">
        <v>71</v>
      </c>
      <c r="G5485" s="143" t="s">
        <v>5875</v>
      </c>
    </row>
    <row r="5486" spans="1:7" x14ac:dyDescent="0.25">
      <c r="A5486" s="141">
        <v>5485</v>
      </c>
      <c r="B5486" s="143" t="s">
        <v>10111</v>
      </c>
      <c r="C5486" s="143" t="s">
        <v>10112</v>
      </c>
      <c r="D5486" s="143" t="s">
        <v>78</v>
      </c>
      <c r="E5486" s="143" t="s">
        <v>79</v>
      </c>
      <c r="F5486" s="143" t="s">
        <v>71</v>
      </c>
      <c r="G5486" s="143" t="s">
        <v>11062</v>
      </c>
    </row>
    <row r="5487" spans="1:7" x14ac:dyDescent="0.25">
      <c r="A5487" s="141">
        <v>5486</v>
      </c>
      <c r="B5487" s="143" t="s">
        <v>4870</v>
      </c>
      <c r="C5487" s="143" t="s">
        <v>4871</v>
      </c>
      <c r="D5487" s="143" t="s">
        <v>91</v>
      </c>
      <c r="E5487" s="143" t="s">
        <v>139</v>
      </c>
      <c r="F5487" s="143" t="s">
        <v>71</v>
      </c>
      <c r="G5487" s="143" t="s">
        <v>5875</v>
      </c>
    </row>
    <row r="5488" spans="1:7" x14ac:dyDescent="0.25">
      <c r="A5488" s="141">
        <v>5487</v>
      </c>
      <c r="B5488" s="143" t="s">
        <v>10113</v>
      </c>
      <c r="C5488" s="143" t="s">
        <v>10114</v>
      </c>
      <c r="D5488" s="143" t="s">
        <v>69</v>
      </c>
      <c r="E5488" s="143" t="s">
        <v>3331</v>
      </c>
      <c r="F5488" s="143" t="s">
        <v>71</v>
      </c>
      <c r="G5488" s="143" t="s">
        <v>11062</v>
      </c>
    </row>
    <row r="5489" spans="1:7" x14ac:dyDescent="0.25">
      <c r="A5489" s="141">
        <v>5488</v>
      </c>
      <c r="B5489" s="143" t="s">
        <v>4872</v>
      </c>
      <c r="C5489" s="143" t="s">
        <v>4873</v>
      </c>
      <c r="D5489" s="143" t="s">
        <v>74</v>
      </c>
      <c r="E5489" s="143" t="s">
        <v>331</v>
      </c>
      <c r="F5489" s="143" t="s">
        <v>71</v>
      </c>
      <c r="G5489" s="143" t="s">
        <v>5875</v>
      </c>
    </row>
    <row r="5490" spans="1:7" x14ac:dyDescent="0.25">
      <c r="A5490" s="141">
        <v>5489</v>
      </c>
      <c r="B5490" s="143" t="s">
        <v>4874</v>
      </c>
      <c r="C5490" s="143" t="s">
        <v>4875</v>
      </c>
      <c r="D5490" s="143" t="s">
        <v>103</v>
      </c>
      <c r="E5490" s="143" t="s">
        <v>662</v>
      </c>
      <c r="F5490" s="143" t="s">
        <v>71</v>
      </c>
      <c r="G5490" s="143" t="s">
        <v>5875</v>
      </c>
    </row>
    <row r="5491" spans="1:7" x14ac:dyDescent="0.25">
      <c r="A5491" s="141">
        <v>5490</v>
      </c>
      <c r="B5491" s="143" t="s">
        <v>4876</v>
      </c>
      <c r="C5491" s="143" t="s">
        <v>4877</v>
      </c>
      <c r="D5491" s="143" t="s">
        <v>91</v>
      </c>
      <c r="E5491" s="143" t="s">
        <v>191</v>
      </c>
      <c r="F5491" s="143" t="s">
        <v>88</v>
      </c>
      <c r="G5491" s="143" t="s">
        <v>5875</v>
      </c>
    </row>
    <row r="5492" spans="1:7" x14ac:dyDescent="0.25">
      <c r="A5492" s="141">
        <v>5491</v>
      </c>
      <c r="B5492" s="143" t="s">
        <v>4878</v>
      </c>
      <c r="C5492" s="143" t="s">
        <v>4879</v>
      </c>
      <c r="D5492" s="143" t="s">
        <v>91</v>
      </c>
      <c r="E5492" s="143" t="s">
        <v>644</v>
      </c>
      <c r="F5492" s="143" t="s">
        <v>71</v>
      </c>
      <c r="G5492" s="143" t="s">
        <v>5875</v>
      </c>
    </row>
    <row r="5493" spans="1:7" x14ac:dyDescent="0.25">
      <c r="A5493" s="141">
        <v>5492</v>
      </c>
      <c r="B5493" s="143" t="s">
        <v>10115</v>
      </c>
      <c r="C5493" s="143" t="s">
        <v>10116</v>
      </c>
      <c r="D5493" s="143" t="s">
        <v>103</v>
      </c>
      <c r="E5493" s="143" t="s">
        <v>465</v>
      </c>
      <c r="F5493" s="143" t="s">
        <v>71</v>
      </c>
      <c r="G5493" s="143" t="s">
        <v>11062</v>
      </c>
    </row>
    <row r="5494" spans="1:7" x14ac:dyDescent="0.25">
      <c r="A5494" s="141">
        <v>5493</v>
      </c>
      <c r="B5494" s="143" t="s">
        <v>4880</v>
      </c>
      <c r="C5494" s="143" t="s">
        <v>4881</v>
      </c>
      <c r="D5494" s="143" t="s">
        <v>69</v>
      </c>
      <c r="E5494" s="143" t="s">
        <v>1303</v>
      </c>
      <c r="F5494" s="143" t="s">
        <v>71</v>
      </c>
      <c r="G5494" s="143" t="s">
        <v>5875</v>
      </c>
    </row>
    <row r="5495" spans="1:7" x14ac:dyDescent="0.25">
      <c r="A5495" s="141">
        <v>5494</v>
      </c>
      <c r="B5495" s="143" t="s">
        <v>11813</v>
      </c>
      <c r="C5495" s="143" t="s">
        <v>11814</v>
      </c>
      <c r="D5495" s="143" t="s">
        <v>69</v>
      </c>
      <c r="E5495" s="143" t="s">
        <v>402</v>
      </c>
      <c r="F5495" s="143" t="s">
        <v>71</v>
      </c>
      <c r="G5495" s="143" t="s">
        <v>11955</v>
      </c>
    </row>
    <row r="5496" spans="1:7" x14ac:dyDescent="0.25">
      <c r="A5496" s="141">
        <v>5495</v>
      </c>
      <c r="B5496" s="143" t="s">
        <v>4882</v>
      </c>
      <c r="C5496" s="143" t="s">
        <v>13357</v>
      </c>
      <c r="D5496" s="143" t="s">
        <v>91</v>
      </c>
      <c r="E5496" s="143" t="s">
        <v>136</v>
      </c>
      <c r="F5496" s="143" t="s">
        <v>71</v>
      </c>
      <c r="G5496" s="143" t="s">
        <v>5875</v>
      </c>
    </row>
    <row r="5497" spans="1:7" x14ac:dyDescent="0.25">
      <c r="A5497" s="141">
        <v>5496</v>
      </c>
      <c r="B5497" s="143" t="s">
        <v>10117</v>
      </c>
      <c r="C5497" s="143" t="s">
        <v>10118</v>
      </c>
      <c r="D5497" s="143" t="s">
        <v>69</v>
      </c>
      <c r="E5497" s="143" t="s">
        <v>1303</v>
      </c>
      <c r="F5497" s="143" t="s">
        <v>71</v>
      </c>
      <c r="G5497" s="143" t="s">
        <v>11062</v>
      </c>
    </row>
    <row r="5498" spans="1:7" x14ac:dyDescent="0.25">
      <c r="A5498" s="141">
        <v>5497</v>
      </c>
      <c r="B5498" s="143" t="s">
        <v>13358</v>
      </c>
      <c r="C5498" s="143" t="s">
        <v>13359</v>
      </c>
      <c r="D5498" s="143" t="s">
        <v>91</v>
      </c>
      <c r="E5498" s="143" t="s">
        <v>308</v>
      </c>
      <c r="F5498" s="143" t="s">
        <v>71</v>
      </c>
      <c r="G5498" s="143" t="s">
        <v>11062</v>
      </c>
    </row>
    <row r="5499" spans="1:7" x14ac:dyDescent="0.25">
      <c r="A5499" s="141">
        <v>5498</v>
      </c>
      <c r="B5499" s="143" t="s">
        <v>4883</v>
      </c>
      <c r="C5499" s="143" t="s">
        <v>4884</v>
      </c>
      <c r="D5499" s="143" t="s">
        <v>91</v>
      </c>
      <c r="E5499" s="143" t="s">
        <v>227</v>
      </c>
      <c r="F5499" s="143" t="s">
        <v>71</v>
      </c>
      <c r="G5499" s="143" t="s">
        <v>5875</v>
      </c>
    </row>
    <row r="5500" spans="1:7" x14ac:dyDescent="0.25">
      <c r="A5500" s="141">
        <v>5499</v>
      </c>
      <c r="B5500" s="143" t="s">
        <v>4885</v>
      </c>
      <c r="C5500" s="143" t="s">
        <v>13360</v>
      </c>
      <c r="D5500" s="143" t="s">
        <v>74</v>
      </c>
      <c r="E5500" s="143" t="s">
        <v>2046</v>
      </c>
      <c r="F5500" s="143" t="s">
        <v>2507</v>
      </c>
      <c r="G5500" s="143" t="s">
        <v>5875</v>
      </c>
    </row>
    <row r="5501" spans="1:7" x14ac:dyDescent="0.25">
      <c r="A5501" s="141">
        <v>5500</v>
      </c>
      <c r="B5501" s="143" t="s">
        <v>10119</v>
      </c>
      <c r="C5501" s="143" t="s">
        <v>10120</v>
      </c>
      <c r="D5501" s="143" t="s">
        <v>69</v>
      </c>
      <c r="E5501" s="143" t="s">
        <v>2344</v>
      </c>
      <c r="F5501" s="143" t="s">
        <v>71</v>
      </c>
      <c r="G5501" s="143" t="s">
        <v>11062</v>
      </c>
    </row>
    <row r="5502" spans="1:7" x14ac:dyDescent="0.25">
      <c r="A5502" s="141">
        <v>5501</v>
      </c>
      <c r="B5502" s="143" t="s">
        <v>10121</v>
      </c>
      <c r="C5502" s="143" t="s">
        <v>10122</v>
      </c>
      <c r="D5502" s="143" t="s">
        <v>119</v>
      </c>
      <c r="E5502" s="143" t="s">
        <v>1245</v>
      </c>
      <c r="F5502" s="143" t="s">
        <v>71</v>
      </c>
      <c r="G5502" s="143" t="s">
        <v>11062</v>
      </c>
    </row>
    <row r="5503" spans="1:7" x14ac:dyDescent="0.25">
      <c r="A5503" s="141">
        <v>5502</v>
      </c>
      <c r="B5503" s="143" t="s">
        <v>4886</v>
      </c>
      <c r="C5503" s="143" t="s">
        <v>4887</v>
      </c>
      <c r="D5503" s="143" t="s">
        <v>91</v>
      </c>
      <c r="E5503" s="143" t="s">
        <v>181</v>
      </c>
      <c r="F5503" s="143" t="s">
        <v>71</v>
      </c>
      <c r="G5503" s="143" t="s">
        <v>5875</v>
      </c>
    </row>
    <row r="5504" spans="1:7" x14ac:dyDescent="0.25">
      <c r="A5504" s="141">
        <v>5503</v>
      </c>
      <c r="B5504" s="143" t="s">
        <v>4888</v>
      </c>
      <c r="C5504" s="143" t="s">
        <v>4889</v>
      </c>
      <c r="D5504" s="143" t="s">
        <v>74</v>
      </c>
      <c r="E5504" s="143" t="s">
        <v>1003</v>
      </c>
      <c r="F5504" s="143" t="s">
        <v>88</v>
      </c>
      <c r="G5504" s="143" t="s">
        <v>5875</v>
      </c>
    </row>
    <row r="5505" spans="1:7" x14ac:dyDescent="0.25">
      <c r="A5505" s="141">
        <v>5504</v>
      </c>
      <c r="B5505" s="143" t="s">
        <v>4890</v>
      </c>
      <c r="C5505" s="143" t="s">
        <v>4891</v>
      </c>
      <c r="D5505" s="143" t="s">
        <v>91</v>
      </c>
      <c r="E5505" s="143" t="s">
        <v>181</v>
      </c>
      <c r="F5505" s="143" t="s">
        <v>71</v>
      </c>
      <c r="G5505" s="143" t="s">
        <v>5875</v>
      </c>
    </row>
    <row r="5506" spans="1:7" x14ac:dyDescent="0.25">
      <c r="A5506" s="141">
        <v>5505</v>
      </c>
      <c r="B5506" s="143" t="s">
        <v>10123</v>
      </c>
      <c r="C5506" s="143" t="s">
        <v>10124</v>
      </c>
      <c r="D5506" s="143" t="s">
        <v>119</v>
      </c>
      <c r="E5506" s="143" t="s">
        <v>2557</v>
      </c>
      <c r="F5506" s="143" t="s">
        <v>71</v>
      </c>
      <c r="G5506" s="143" t="s">
        <v>11062</v>
      </c>
    </row>
    <row r="5507" spans="1:7" x14ac:dyDescent="0.25">
      <c r="A5507" s="141">
        <v>5506</v>
      </c>
      <c r="B5507" s="143" t="s">
        <v>4892</v>
      </c>
      <c r="C5507" s="143" t="s">
        <v>13361</v>
      </c>
      <c r="D5507" s="143" t="s">
        <v>74</v>
      </c>
      <c r="E5507" s="143" t="s">
        <v>390</v>
      </c>
      <c r="F5507" s="143" t="s">
        <v>71</v>
      </c>
      <c r="G5507" s="143" t="s">
        <v>5875</v>
      </c>
    </row>
    <row r="5508" spans="1:7" x14ac:dyDescent="0.25">
      <c r="A5508" s="141">
        <v>5507</v>
      </c>
      <c r="B5508" s="143" t="s">
        <v>4893</v>
      </c>
      <c r="C5508" s="143" t="s">
        <v>4894</v>
      </c>
      <c r="D5508" s="143" t="s">
        <v>119</v>
      </c>
      <c r="E5508" s="143" t="s">
        <v>1245</v>
      </c>
      <c r="F5508" s="143" t="s">
        <v>71</v>
      </c>
      <c r="G5508" s="143" t="s">
        <v>5875</v>
      </c>
    </row>
    <row r="5509" spans="1:7" x14ac:dyDescent="0.25">
      <c r="A5509" s="141">
        <v>5508</v>
      </c>
      <c r="B5509" s="143" t="s">
        <v>4895</v>
      </c>
      <c r="C5509" s="143" t="s">
        <v>13362</v>
      </c>
      <c r="D5509" s="143" t="s">
        <v>91</v>
      </c>
      <c r="E5509" s="143" t="s">
        <v>181</v>
      </c>
      <c r="F5509" s="143" t="s">
        <v>71</v>
      </c>
      <c r="G5509" s="143" t="s">
        <v>5875</v>
      </c>
    </row>
    <row r="5510" spans="1:7" x14ac:dyDescent="0.25">
      <c r="A5510" s="141">
        <v>5509</v>
      </c>
      <c r="B5510" s="143" t="s">
        <v>10125</v>
      </c>
      <c r="C5510" s="143" t="s">
        <v>10126</v>
      </c>
      <c r="D5510" s="143" t="s">
        <v>91</v>
      </c>
      <c r="E5510" s="143" t="s">
        <v>212</v>
      </c>
      <c r="F5510" s="143" t="s">
        <v>71</v>
      </c>
      <c r="G5510" s="143" t="s">
        <v>11062</v>
      </c>
    </row>
    <row r="5511" spans="1:7" x14ac:dyDescent="0.25">
      <c r="A5511" s="141">
        <v>5510</v>
      </c>
      <c r="B5511" s="143" t="s">
        <v>10127</v>
      </c>
      <c r="C5511" s="143" t="s">
        <v>10128</v>
      </c>
      <c r="D5511" s="143" t="s">
        <v>103</v>
      </c>
      <c r="E5511" s="143" t="s">
        <v>662</v>
      </c>
      <c r="F5511" s="143" t="s">
        <v>71</v>
      </c>
      <c r="G5511" s="143" t="s">
        <v>11062</v>
      </c>
    </row>
    <row r="5512" spans="1:7" x14ac:dyDescent="0.25">
      <c r="A5512" s="141">
        <v>5511</v>
      </c>
      <c r="B5512" s="143" t="s">
        <v>10129</v>
      </c>
      <c r="C5512" s="143" t="s">
        <v>10130</v>
      </c>
      <c r="D5512" s="143" t="s">
        <v>91</v>
      </c>
      <c r="E5512" s="143" t="s">
        <v>308</v>
      </c>
      <c r="F5512" s="143" t="s">
        <v>71</v>
      </c>
      <c r="G5512" s="143" t="s">
        <v>11062</v>
      </c>
    </row>
    <row r="5513" spans="1:7" x14ac:dyDescent="0.25">
      <c r="A5513" s="141">
        <v>5512</v>
      </c>
      <c r="B5513" s="143" t="s">
        <v>10131</v>
      </c>
      <c r="C5513" s="143" t="s">
        <v>10132</v>
      </c>
      <c r="D5513" s="143" t="s">
        <v>69</v>
      </c>
      <c r="E5513" s="143" t="s">
        <v>3058</v>
      </c>
      <c r="F5513" s="143" t="s">
        <v>71</v>
      </c>
      <c r="G5513" s="143" t="s">
        <v>11062</v>
      </c>
    </row>
    <row r="5514" spans="1:7" x14ac:dyDescent="0.25">
      <c r="A5514" s="141">
        <v>5513</v>
      </c>
      <c r="B5514" s="143" t="s">
        <v>13363</v>
      </c>
      <c r="C5514" s="143" t="s">
        <v>13364</v>
      </c>
      <c r="D5514" s="143" t="s">
        <v>91</v>
      </c>
      <c r="E5514" s="143" t="s">
        <v>181</v>
      </c>
      <c r="F5514" s="143" t="s">
        <v>71</v>
      </c>
      <c r="G5514" s="143" t="s">
        <v>5875</v>
      </c>
    </row>
    <row r="5515" spans="1:7" x14ac:dyDescent="0.25">
      <c r="A5515" s="141">
        <v>5514</v>
      </c>
      <c r="B5515" s="143" t="s">
        <v>10133</v>
      </c>
      <c r="C5515" s="143" t="s">
        <v>10134</v>
      </c>
      <c r="D5515" s="143" t="s">
        <v>95</v>
      </c>
      <c r="E5515" s="143" t="s">
        <v>702</v>
      </c>
      <c r="F5515" s="143" t="s">
        <v>71</v>
      </c>
      <c r="G5515" s="143" t="s">
        <v>11062</v>
      </c>
    </row>
    <row r="5516" spans="1:7" x14ac:dyDescent="0.25">
      <c r="A5516" s="141">
        <v>5515</v>
      </c>
      <c r="B5516" s="143" t="s">
        <v>4896</v>
      </c>
      <c r="C5516" s="143" t="s">
        <v>4897</v>
      </c>
      <c r="D5516" s="143" t="s">
        <v>74</v>
      </c>
      <c r="E5516" s="143" t="s">
        <v>247</v>
      </c>
      <c r="F5516" s="143" t="s">
        <v>71</v>
      </c>
      <c r="G5516" s="143" t="s">
        <v>5875</v>
      </c>
    </row>
    <row r="5517" spans="1:7" x14ac:dyDescent="0.25">
      <c r="A5517" s="141">
        <v>5516</v>
      </c>
      <c r="B5517" s="143" t="s">
        <v>11815</v>
      </c>
      <c r="C5517" s="143" t="s">
        <v>11816</v>
      </c>
      <c r="D5517" s="143" t="s">
        <v>91</v>
      </c>
      <c r="E5517" s="143" t="s">
        <v>181</v>
      </c>
      <c r="F5517" s="143" t="s">
        <v>71</v>
      </c>
      <c r="G5517" s="143" t="s">
        <v>11955</v>
      </c>
    </row>
    <row r="5518" spans="1:7" x14ac:dyDescent="0.25">
      <c r="A5518" s="141">
        <v>5517</v>
      </c>
      <c r="B5518" s="143" t="s">
        <v>10135</v>
      </c>
      <c r="C5518" s="143" t="s">
        <v>10136</v>
      </c>
      <c r="D5518" s="143" t="s">
        <v>91</v>
      </c>
      <c r="E5518" s="143" t="s">
        <v>92</v>
      </c>
      <c r="F5518" s="143" t="s">
        <v>71</v>
      </c>
      <c r="G5518" s="143" t="s">
        <v>11062</v>
      </c>
    </row>
    <row r="5519" spans="1:7" x14ac:dyDescent="0.25">
      <c r="A5519" s="141">
        <v>5518</v>
      </c>
      <c r="B5519" s="143" t="s">
        <v>4898</v>
      </c>
      <c r="C5519" s="143" t="s">
        <v>4899</v>
      </c>
      <c r="D5519" s="143" t="s">
        <v>69</v>
      </c>
      <c r="E5519" s="143" t="s">
        <v>2042</v>
      </c>
      <c r="F5519" s="143" t="s">
        <v>142</v>
      </c>
      <c r="G5519" s="143" t="s">
        <v>5875</v>
      </c>
    </row>
    <row r="5520" spans="1:7" x14ac:dyDescent="0.25">
      <c r="A5520" s="141">
        <v>5519</v>
      </c>
      <c r="B5520" s="143" t="s">
        <v>10137</v>
      </c>
      <c r="C5520" s="143" t="s">
        <v>10138</v>
      </c>
      <c r="D5520" s="143" t="s">
        <v>69</v>
      </c>
      <c r="E5520" s="143" t="s">
        <v>70</v>
      </c>
      <c r="F5520" s="143" t="s">
        <v>71</v>
      </c>
      <c r="G5520" s="143" t="s">
        <v>11062</v>
      </c>
    </row>
    <row r="5521" spans="1:7" x14ac:dyDescent="0.25">
      <c r="A5521" s="141">
        <v>5520</v>
      </c>
      <c r="B5521" s="143" t="s">
        <v>4900</v>
      </c>
      <c r="C5521" s="143" t="s">
        <v>13365</v>
      </c>
      <c r="D5521" s="143" t="s">
        <v>91</v>
      </c>
      <c r="E5521" s="143" t="s">
        <v>181</v>
      </c>
      <c r="F5521" s="143" t="s">
        <v>71</v>
      </c>
      <c r="G5521" s="143" t="s">
        <v>5875</v>
      </c>
    </row>
    <row r="5522" spans="1:7" x14ac:dyDescent="0.25">
      <c r="A5522" s="141">
        <v>5521</v>
      </c>
      <c r="B5522" s="143" t="s">
        <v>10139</v>
      </c>
      <c r="C5522" s="143" t="s">
        <v>10140</v>
      </c>
      <c r="D5522" s="143" t="s">
        <v>91</v>
      </c>
      <c r="E5522" s="143" t="s">
        <v>576</v>
      </c>
      <c r="F5522" s="143" t="s">
        <v>71</v>
      </c>
      <c r="G5522" s="143" t="s">
        <v>11062</v>
      </c>
    </row>
    <row r="5523" spans="1:7" x14ac:dyDescent="0.25">
      <c r="A5523" s="141">
        <v>5522</v>
      </c>
      <c r="B5523" s="143" t="s">
        <v>13366</v>
      </c>
      <c r="C5523" s="143" t="s">
        <v>13367</v>
      </c>
      <c r="D5523" s="143" t="s">
        <v>91</v>
      </c>
      <c r="E5523" s="143" t="s">
        <v>181</v>
      </c>
      <c r="F5523" s="143" t="s">
        <v>71</v>
      </c>
      <c r="G5523" s="143" t="s">
        <v>5875</v>
      </c>
    </row>
    <row r="5524" spans="1:7" x14ac:dyDescent="0.25">
      <c r="A5524" s="141">
        <v>5523</v>
      </c>
      <c r="B5524" s="143" t="s">
        <v>4901</v>
      </c>
      <c r="C5524" s="143" t="s">
        <v>13368</v>
      </c>
      <c r="D5524" s="143" t="s">
        <v>91</v>
      </c>
      <c r="E5524" s="143" t="s">
        <v>181</v>
      </c>
      <c r="F5524" s="143" t="s">
        <v>71</v>
      </c>
      <c r="G5524" s="143" t="s">
        <v>5875</v>
      </c>
    </row>
    <row r="5525" spans="1:7" x14ac:dyDescent="0.25">
      <c r="A5525" s="141">
        <v>5524</v>
      </c>
      <c r="B5525" s="143" t="s">
        <v>10141</v>
      </c>
      <c r="C5525" s="143" t="s">
        <v>10142</v>
      </c>
      <c r="D5525" s="143" t="s">
        <v>69</v>
      </c>
      <c r="E5525" s="143" t="s">
        <v>2042</v>
      </c>
      <c r="F5525" s="143" t="s">
        <v>71</v>
      </c>
      <c r="G5525" s="143" t="s">
        <v>11062</v>
      </c>
    </row>
    <row r="5526" spans="1:7" x14ac:dyDescent="0.25">
      <c r="A5526" s="141">
        <v>5525</v>
      </c>
      <c r="B5526" s="143" t="s">
        <v>4902</v>
      </c>
      <c r="C5526" s="143" t="s">
        <v>4903</v>
      </c>
      <c r="D5526" s="143" t="s">
        <v>103</v>
      </c>
      <c r="E5526" s="143" t="s">
        <v>325</v>
      </c>
      <c r="F5526" s="143" t="s">
        <v>71</v>
      </c>
      <c r="G5526" s="143" t="s">
        <v>5875</v>
      </c>
    </row>
    <row r="5527" spans="1:7" x14ac:dyDescent="0.25">
      <c r="A5527" s="141">
        <v>5526</v>
      </c>
      <c r="B5527" s="143" t="s">
        <v>10143</v>
      </c>
      <c r="C5527" s="143" t="s">
        <v>10144</v>
      </c>
      <c r="D5527" s="143" t="s">
        <v>78</v>
      </c>
      <c r="E5527" s="143" t="s">
        <v>199</v>
      </c>
      <c r="F5527" s="143" t="s">
        <v>71</v>
      </c>
      <c r="G5527" s="143" t="s">
        <v>11062</v>
      </c>
    </row>
    <row r="5528" spans="1:7" x14ac:dyDescent="0.25">
      <c r="A5528" s="141">
        <v>5527</v>
      </c>
      <c r="B5528" s="143" t="s">
        <v>4904</v>
      </c>
      <c r="C5528" s="143" t="s">
        <v>4905</v>
      </c>
      <c r="D5528" s="143" t="s">
        <v>78</v>
      </c>
      <c r="E5528" s="143" t="s">
        <v>4906</v>
      </c>
      <c r="F5528" s="143" t="s">
        <v>71</v>
      </c>
      <c r="G5528" s="143" t="s">
        <v>5875</v>
      </c>
    </row>
    <row r="5529" spans="1:7" x14ac:dyDescent="0.25">
      <c r="A5529" s="141">
        <v>5528</v>
      </c>
      <c r="B5529" s="143" t="s">
        <v>10145</v>
      </c>
      <c r="C5529" s="143" t="s">
        <v>10146</v>
      </c>
      <c r="D5529" s="143" t="s">
        <v>69</v>
      </c>
      <c r="E5529" s="143" t="s">
        <v>2042</v>
      </c>
      <c r="F5529" s="143" t="s">
        <v>71</v>
      </c>
      <c r="G5529" s="143" t="s">
        <v>11062</v>
      </c>
    </row>
    <row r="5530" spans="1:7" x14ac:dyDescent="0.25">
      <c r="A5530" s="141">
        <v>5529</v>
      </c>
      <c r="B5530" s="143" t="s">
        <v>10147</v>
      </c>
      <c r="C5530" s="143" t="s">
        <v>10148</v>
      </c>
      <c r="D5530" s="143" t="s">
        <v>69</v>
      </c>
      <c r="E5530" s="143" t="s">
        <v>1237</v>
      </c>
      <c r="F5530" s="143" t="s">
        <v>71</v>
      </c>
      <c r="G5530" s="143" t="s">
        <v>11062</v>
      </c>
    </row>
    <row r="5531" spans="1:7" x14ac:dyDescent="0.25">
      <c r="A5531" s="141">
        <v>5530</v>
      </c>
      <c r="B5531" s="143" t="s">
        <v>10149</v>
      </c>
      <c r="C5531" s="143" t="s">
        <v>10150</v>
      </c>
      <c r="D5531" s="143" t="s">
        <v>91</v>
      </c>
      <c r="E5531" s="143" t="s">
        <v>979</v>
      </c>
      <c r="F5531" s="143" t="s">
        <v>71</v>
      </c>
      <c r="G5531" s="143" t="s">
        <v>11062</v>
      </c>
    </row>
    <row r="5532" spans="1:7" x14ac:dyDescent="0.25">
      <c r="A5532" s="141">
        <v>5531</v>
      </c>
      <c r="B5532" s="143" t="s">
        <v>10151</v>
      </c>
      <c r="C5532" s="143" t="s">
        <v>10152</v>
      </c>
      <c r="D5532" s="143" t="s">
        <v>69</v>
      </c>
      <c r="E5532" s="143" t="s">
        <v>2042</v>
      </c>
      <c r="F5532" s="143" t="s">
        <v>71</v>
      </c>
      <c r="G5532" s="143" t="s">
        <v>11062</v>
      </c>
    </row>
    <row r="5533" spans="1:7" x14ac:dyDescent="0.25">
      <c r="A5533" s="141">
        <v>5532</v>
      </c>
      <c r="B5533" s="143" t="s">
        <v>10153</v>
      </c>
      <c r="C5533" s="143" t="s">
        <v>10154</v>
      </c>
      <c r="D5533" s="143" t="s">
        <v>69</v>
      </c>
      <c r="E5533" s="143" t="s">
        <v>675</v>
      </c>
      <c r="F5533" s="143" t="s">
        <v>88</v>
      </c>
      <c r="G5533" s="143" t="s">
        <v>11062</v>
      </c>
    </row>
    <row r="5534" spans="1:7" x14ac:dyDescent="0.25">
      <c r="A5534" s="141">
        <v>5533</v>
      </c>
      <c r="B5534" s="143" t="s">
        <v>4907</v>
      </c>
      <c r="C5534" s="143" t="s">
        <v>4908</v>
      </c>
      <c r="D5534" s="143" t="s">
        <v>95</v>
      </c>
      <c r="E5534" s="143" t="s">
        <v>613</v>
      </c>
      <c r="F5534" s="143" t="s">
        <v>71</v>
      </c>
      <c r="G5534" s="143" t="s">
        <v>5875</v>
      </c>
    </row>
    <row r="5535" spans="1:7" x14ac:dyDescent="0.25">
      <c r="A5535" s="141">
        <v>5534</v>
      </c>
      <c r="B5535" s="143" t="s">
        <v>10155</v>
      </c>
      <c r="C5535" s="143" t="s">
        <v>13369</v>
      </c>
      <c r="D5535" s="143" t="s">
        <v>103</v>
      </c>
      <c r="E5535" s="143" t="s">
        <v>662</v>
      </c>
      <c r="F5535" s="143" t="s">
        <v>71</v>
      </c>
      <c r="G5535" s="143" t="s">
        <v>11062</v>
      </c>
    </row>
    <row r="5536" spans="1:7" x14ac:dyDescent="0.25">
      <c r="A5536" s="141">
        <v>5535</v>
      </c>
      <c r="B5536" s="143" t="s">
        <v>10156</v>
      </c>
      <c r="C5536" s="143" t="s">
        <v>10157</v>
      </c>
      <c r="D5536" s="143" t="s">
        <v>91</v>
      </c>
      <c r="E5536" s="143" t="s">
        <v>979</v>
      </c>
      <c r="F5536" s="143" t="s">
        <v>71</v>
      </c>
      <c r="G5536" s="143" t="s">
        <v>11062</v>
      </c>
    </row>
    <row r="5537" spans="1:7" x14ac:dyDescent="0.25">
      <c r="A5537" s="141">
        <v>5536</v>
      </c>
      <c r="B5537" s="143" t="s">
        <v>10158</v>
      </c>
      <c r="C5537" s="143" t="s">
        <v>10159</v>
      </c>
      <c r="D5537" s="143" t="s">
        <v>69</v>
      </c>
      <c r="E5537" s="143" t="s">
        <v>1237</v>
      </c>
      <c r="F5537" s="143" t="s">
        <v>71</v>
      </c>
      <c r="G5537" s="143" t="s">
        <v>11062</v>
      </c>
    </row>
    <row r="5538" spans="1:7" x14ac:dyDescent="0.25">
      <c r="A5538" s="141">
        <v>5537</v>
      </c>
      <c r="B5538" s="143" t="s">
        <v>10160</v>
      </c>
      <c r="C5538" s="143" t="s">
        <v>10161</v>
      </c>
      <c r="D5538" s="143" t="s">
        <v>69</v>
      </c>
      <c r="E5538" s="143" t="s">
        <v>3190</v>
      </c>
      <c r="F5538" s="143" t="s">
        <v>142</v>
      </c>
      <c r="G5538" s="143" t="s">
        <v>11062</v>
      </c>
    </row>
    <row r="5539" spans="1:7" x14ac:dyDescent="0.25">
      <c r="A5539" s="141">
        <v>5538</v>
      </c>
      <c r="B5539" s="143" t="s">
        <v>10162</v>
      </c>
      <c r="C5539" s="143" t="s">
        <v>10163</v>
      </c>
      <c r="D5539" s="143" t="s">
        <v>69</v>
      </c>
      <c r="E5539" s="143" t="s">
        <v>3657</v>
      </c>
      <c r="F5539" s="143" t="s">
        <v>71</v>
      </c>
      <c r="G5539" s="143" t="s">
        <v>11062</v>
      </c>
    </row>
    <row r="5540" spans="1:7" x14ac:dyDescent="0.25">
      <c r="A5540" s="141">
        <v>5539</v>
      </c>
      <c r="B5540" s="143" t="s">
        <v>4909</v>
      </c>
      <c r="C5540" s="143" t="s">
        <v>4910</v>
      </c>
      <c r="D5540" s="143" t="s">
        <v>103</v>
      </c>
      <c r="E5540" s="143" t="s">
        <v>2486</v>
      </c>
      <c r="F5540" s="143" t="s">
        <v>457</v>
      </c>
      <c r="G5540" s="143" t="s">
        <v>5875</v>
      </c>
    </row>
    <row r="5541" spans="1:7" x14ac:dyDescent="0.25">
      <c r="A5541" s="141">
        <v>5540</v>
      </c>
      <c r="B5541" s="143" t="s">
        <v>4911</v>
      </c>
      <c r="C5541" s="143" t="s">
        <v>13370</v>
      </c>
      <c r="D5541" s="143" t="s">
        <v>91</v>
      </c>
      <c r="E5541" s="143" t="s">
        <v>393</v>
      </c>
      <c r="F5541" s="143" t="s">
        <v>71</v>
      </c>
      <c r="G5541" s="143" t="s">
        <v>5875</v>
      </c>
    </row>
    <row r="5542" spans="1:7" x14ac:dyDescent="0.25">
      <c r="A5542" s="141">
        <v>5541</v>
      </c>
      <c r="B5542" s="143" t="s">
        <v>10164</v>
      </c>
      <c r="C5542" s="143" t="s">
        <v>10165</v>
      </c>
      <c r="D5542" s="143" t="s">
        <v>91</v>
      </c>
      <c r="E5542" s="143" t="s">
        <v>220</v>
      </c>
      <c r="F5542" s="143" t="s">
        <v>71</v>
      </c>
      <c r="G5542" s="143" t="s">
        <v>11062</v>
      </c>
    </row>
    <row r="5543" spans="1:7" x14ac:dyDescent="0.25">
      <c r="A5543" s="141">
        <v>5542</v>
      </c>
      <c r="B5543" s="143" t="s">
        <v>4912</v>
      </c>
      <c r="C5543" s="143" t="s">
        <v>4913</v>
      </c>
      <c r="D5543" s="143" t="s">
        <v>91</v>
      </c>
      <c r="E5543" s="143" t="s">
        <v>132</v>
      </c>
      <c r="F5543" s="143" t="s">
        <v>71</v>
      </c>
      <c r="G5543" s="143" t="s">
        <v>5875</v>
      </c>
    </row>
    <row r="5544" spans="1:7" x14ac:dyDescent="0.25">
      <c r="A5544" s="141">
        <v>5543</v>
      </c>
      <c r="B5544" s="143" t="s">
        <v>10166</v>
      </c>
      <c r="C5544" s="143" t="s">
        <v>10167</v>
      </c>
      <c r="D5544" s="143" t="s">
        <v>95</v>
      </c>
      <c r="E5544" s="143" t="s">
        <v>540</v>
      </c>
      <c r="F5544" s="143" t="s">
        <v>71</v>
      </c>
      <c r="G5544" s="143" t="s">
        <v>11062</v>
      </c>
    </row>
    <row r="5545" spans="1:7" x14ac:dyDescent="0.25">
      <c r="A5545" s="141">
        <v>5544</v>
      </c>
      <c r="B5545" s="143" t="s">
        <v>4914</v>
      </c>
      <c r="C5545" s="143" t="s">
        <v>4915</v>
      </c>
      <c r="D5545" s="143" t="s">
        <v>78</v>
      </c>
      <c r="E5545" s="143" t="s">
        <v>736</v>
      </c>
      <c r="F5545" s="143" t="s">
        <v>71</v>
      </c>
      <c r="G5545" s="143" t="s">
        <v>5875</v>
      </c>
    </row>
    <row r="5546" spans="1:7" x14ac:dyDescent="0.25">
      <c r="A5546" s="141">
        <v>5545</v>
      </c>
      <c r="B5546" s="143" t="s">
        <v>10168</v>
      </c>
      <c r="C5546" s="143" t="s">
        <v>10169</v>
      </c>
      <c r="D5546" s="143" t="s">
        <v>69</v>
      </c>
      <c r="E5546" s="143" t="s">
        <v>1303</v>
      </c>
      <c r="F5546" s="143" t="s">
        <v>71</v>
      </c>
      <c r="G5546" s="143" t="s">
        <v>11062</v>
      </c>
    </row>
    <row r="5547" spans="1:7" x14ac:dyDescent="0.25">
      <c r="A5547" s="141">
        <v>5546</v>
      </c>
      <c r="B5547" s="143" t="s">
        <v>10170</v>
      </c>
      <c r="C5547" s="143" t="s">
        <v>10171</v>
      </c>
      <c r="D5547" s="143" t="s">
        <v>103</v>
      </c>
      <c r="E5547" s="143" t="s">
        <v>1538</v>
      </c>
      <c r="F5547" s="143" t="s">
        <v>71</v>
      </c>
      <c r="G5547" s="143" t="s">
        <v>11062</v>
      </c>
    </row>
    <row r="5548" spans="1:7" x14ac:dyDescent="0.25">
      <c r="A5548" s="141">
        <v>5547</v>
      </c>
      <c r="B5548" s="143" t="s">
        <v>4916</v>
      </c>
      <c r="C5548" s="143" t="s">
        <v>4917</v>
      </c>
      <c r="D5548" s="143" t="s">
        <v>119</v>
      </c>
      <c r="E5548" s="143" t="s">
        <v>1245</v>
      </c>
      <c r="F5548" s="143" t="s">
        <v>533</v>
      </c>
      <c r="G5548" s="143" t="s">
        <v>5875</v>
      </c>
    </row>
    <row r="5549" spans="1:7" x14ac:dyDescent="0.25">
      <c r="A5549" s="141">
        <v>5548</v>
      </c>
      <c r="B5549" s="143" t="s">
        <v>4918</v>
      </c>
      <c r="C5549" s="143" t="s">
        <v>4919</v>
      </c>
      <c r="D5549" s="143" t="s">
        <v>74</v>
      </c>
      <c r="E5549" s="143" t="s">
        <v>390</v>
      </c>
      <c r="F5549" s="143" t="s">
        <v>142</v>
      </c>
      <c r="G5549" s="143" t="s">
        <v>5875</v>
      </c>
    </row>
    <row r="5550" spans="1:7" x14ac:dyDescent="0.25">
      <c r="A5550" s="141">
        <v>5549</v>
      </c>
      <c r="B5550" s="143" t="s">
        <v>10172</v>
      </c>
      <c r="C5550" s="143" t="s">
        <v>10173</v>
      </c>
      <c r="D5550" s="143" t="s">
        <v>69</v>
      </c>
      <c r="E5550" s="143" t="s">
        <v>5349</v>
      </c>
      <c r="F5550" s="143" t="s">
        <v>71</v>
      </c>
      <c r="G5550" s="143" t="s">
        <v>11062</v>
      </c>
    </row>
    <row r="5551" spans="1:7" x14ac:dyDescent="0.25">
      <c r="A5551" s="141">
        <v>5550</v>
      </c>
      <c r="B5551" s="143" t="s">
        <v>10174</v>
      </c>
      <c r="C5551" s="143" t="s">
        <v>10175</v>
      </c>
      <c r="D5551" s="143" t="s">
        <v>119</v>
      </c>
      <c r="E5551" s="143" t="s">
        <v>371</v>
      </c>
      <c r="F5551" s="143" t="s">
        <v>71</v>
      </c>
      <c r="G5551" s="143" t="s">
        <v>11062</v>
      </c>
    </row>
    <row r="5552" spans="1:7" x14ac:dyDescent="0.25">
      <c r="A5552" s="141">
        <v>5551</v>
      </c>
      <c r="B5552" s="143" t="s">
        <v>10176</v>
      </c>
      <c r="C5552" s="143" t="s">
        <v>10177</v>
      </c>
      <c r="D5552" s="143" t="s">
        <v>78</v>
      </c>
      <c r="E5552" s="143" t="s">
        <v>1062</v>
      </c>
      <c r="F5552" s="143" t="s">
        <v>71</v>
      </c>
      <c r="G5552" s="143" t="s">
        <v>11062</v>
      </c>
    </row>
    <row r="5553" spans="1:7" x14ac:dyDescent="0.25">
      <c r="A5553" s="141">
        <v>5552</v>
      </c>
      <c r="B5553" s="143" t="s">
        <v>11817</v>
      </c>
      <c r="C5553" s="143" t="s">
        <v>11818</v>
      </c>
      <c r="D5553" s="143" t="s">
        <v>119</v>
      </c>
      <c r="E5553" s="143" t="s">
        <v>371</v>
      </c>
      <c r="F5553" s="143" t="s">
        <v>71</v>
      </c>
      <c r="G5553" s="143" t="s">
        <v>11955</v>
      </c>
    </row>
    <row r="5554" spans="1:7" x14ac:dyDescent="0.25">
      <c r="A5554" s="141">
        <v>5553</v>
      </c>
      <c r="B5554" s="143" t="s">
        <v>10178</v>
      </c>
      <c r="C5554" s="143" t="s">
        <v>10179</v>
      </c>
      <c r="D5554" s="143" t="s">
        <v>119</v>
      </c>
      <c r="E5554" s="143" t="s">
        <v>5897</v>
      </c>
      <c r="F5554" s="143" t="s">
        <v>71</v>
      </c>
      <c r="G5554" s="143" t="s">
        <v>11062</v>
      </c>
    </row>
    <row r="5555" spans="1:7" x14ac:dyDescent="0.25">
      <c r="A5555" s="141">
        <v>5554</v>
      </c>
      <c r="B5555" s="143" t="s">
        <v>10180</v>
      </c>
      <c r="C5555" s="143" t="s">
        <v>10181</v>
      </c>
      <c r="D5555" s="143" t="s">
        <v>119</v>
      </c>
      <c r="E5555" s="143" t="s">
        <v>239</v>
      </c>
      <c r="F5555" s="143" t="s">
        <v>71</v>
      </c>
      <c r="G5555" s="143" t="s">
        <v>11062</v>
      </c>
    </row>
    <row r="5556" spans="1:7" x14ac:dyDescent="0.25">
      <c r="A5556" s="141">
        <v>5555</v>
      </c>
      <c r="B5556" s="143" t="s">
        <v>4920</v>
      </c>
      <c r="C5556" s="143" t="s">
        <v>4921</v>
      </c>
      <c r="D5556" s="143" t="s">
        <v>91</v>
      </c>
      <c r="E5556" s="143" t="s">
        <v>576</v>
      </c>
      <c r="F5556" s="143" t="s">
        <v>71</v>
      </c>
      <c r="G5556" s="143" t="s">
        <v>5875</v>
      </c>
    </row>
    <row r="5557" spans="1:7" x14ac:dyDescent="0.25">
      <c r="A5557" s="141">
        <v>5556</v>
      </c>
      <c r="B5557" s="143" t="s">
        <v>4922</v>
      </c>
      <c r="C5557" s="143" t="s">
        <v>4923</v>
      </c>
      <c r="D5557" s="143" t="s">
        <v>78</v>
      </c>
      <c r="E5557" s="143" t="s">
        <v>113</v>
      </c>
      <c r="F5557" s="143" t="s">
        <v>71</v>
      </c>
      <c r="G5557" s="143" t="s">
        <v>5875</v>
      </c>
    </row>
    <row r="5558" spans="1:7" x14ac:dyDescent="0.25">
      <c r="A5558" s="141">
        <v>5557</v>
      </c>
      <c r="B5558" s="143" t="s">
        <v>4924</v>
      </c>
      <c r="C5558" s="143" t="s">
        <v>4925</v>
      </c>
      <c r="D5558" s="143" t="s">
        <v>119</v>
      </c>
      <c r="E5558" s="143" t="s">
        <v>120</v>
      </c>
      <c r="F5558" s="143" t="s">
        <v>322</v>
      </c>
      <c r="G5558" s="143" t="s">
        <v>5875</v>
      </c>
    </row>
    <row r="5559" spans="1:7" x14ac:dyDescent="0.25">
      <c r="A5559" s="141">
        <v>5558</v>
      </c>
      <c r="B5559" s="143" t="s">
        <v>4926</v>
      </c>
      <c r="C5559" s="143" t="s">
        <v>4927</v>
      </c>
      <c r="D5559" s="143" t="s">
        <v>188</v>
      </c>
      <c r="E5559" s="143" t="s">
        <v>202</v>
      </c>
      <c r="F5559" s="143" t="s">
        <v>71</v>
      </c>
      <c r="G5559" s="143" t="s">
        <v>5875</v>
      </c>
    </row>
    <row r="5560" spans="1:7" x14ac:dyDescent="0.25">
      <c r="A5560" s="141">
        <v>5559</v>
      </c>
      <c r="B5560" s="143" t="s">
        <v>4928</v>
      </c>
      <c r="C5560" s="143" t="s">
        <v>4929</v>
      </c>
      <c r="D5560" s="143" t="s">
        <v>74</v>
      </c>
      <c r="E5560" s="143" t="s">
        <v>551</v>
      </c>
      <c r="F5560" s="143" t="s">
        <v>71</v>
      </c>
      <c r="G5560" s="143" t="s">
        <v>5875</v>
      </c>
    </row>
    <row r="5561" spans="1:7" x14ac:dyDescent="0.25">
      <c r="A5561" s="141">
        <v>5560</v>
      </c>
      <c r="B5561" s="143" t="s">
        <v>10182</v>
      </c>
      <c r="C5561" s="143" t="s">
        <v>10183</v>
      </c>
      <c r="D5561" s="143" t="s">
        <v>91</v>
      </c>
      <c r="E5561" s="143" t="s">
        <v>903</v>
      </c>
      <c r="F5561" s="143" t="s">
        <v>71</v>
      </c>
      <c r="G5561" s="143" t="s">
        <v>11062</v>
      </c>
    </row>
    <row r="5562" spans="1:7" x14ac:dyDescent="0.25">
      <c r="A5562" s="141">
        <v>5561</v>
      </c>
      <c r="B5562" s="143" t="s">
        <v>10184</v>
      </c>
      <c r="C5562" s="143" t="s">
        <v>10185</v>
      </c>
      <c r="D5562" s="143" t="s">
        <v>69</v>
      </c>
      <c r="E5562" s="143" t="s">
        <v>1237</v>
      </c>
      <c r="F5562" s="143" t="s">
        <v>71</v>
      </c>
      <c r="G5562" s="143" t="s">
        <v>11062</v>
      </c>
    </row>
    <row r="5563" spans="1:7" x14ac:dyDescent="0.25">
      <c r="A5563" s="141">
        <v>5562</v>
      </c>
      <c r="B5563" s="143" t="s">
        <v>10186</v>
      </c>
      <c r="C5563" s="143" t="s">
        <v>10187</v>
      </c>
      <c r="D5563" s="143" t="s">
        <v>69</v>
      </c>
      <c r="E5563" s="143" t="s">
        <v>5915</v>
      </c>
      <c r="F5563" s="143" t="s">
        <v>142</v>
      </c>
      <c r="G5563" s="143" t="s">
        <v>11062</v>
      </c>
    </row>
    <row r="5564" spans="1:7" x14ac:dyDescent="0.25">
      <c r="A5564" s="141">
        <v>5563</v>
      </c>
      <c r="B5564" s="143" t="s">
        <v>4930</v>
      </c>
      <c r="C5564" s="143" t="s">
        <v>4931</v>
      </c>
      <c r="D5564" s="143" t="s">
        <v>69</v>
      </c>
      <c r="E5564" s="143" t="s">
        <v>2042</v>
      </c>
      <c r="F5564" s="143" t="s">
        <v>142</v>
      </c>
      <c r="G5564" s="143" t="s">
        <v>5875</v>
      </c>
    </row>
    <row r="5565" spans="1:7" x14ac:dyDescent="0.25">
      <c r="A5565" s="141">
        <v>5564</v>
      </c>
      <c r="B5565" s="143" t="s">
        <v>10188</v>
      </c>
      <c r="C5565" s="143" t="s">
        <v>10189</v>
      </c>
      <c r="D5565" s="143" t="s">
        <v>69</v>
      </c>
      <c r="E5565" s="143" t="s">
        <v>3331</v>
      </c>
      <c r="F5565" s="143" t="s">
        <v>142</v>
      </c>
      <c r="G5565" s="143" t="s">
        <v>11062</v>
      </c>
    </row>
    <row r="5566" spans="1:7" x14ac:dyDescent="0.25">
      <c r="A5566" s="141">
        <v>5565</v>
      </c>
      <c r="B5566" s="143" t="s">
        <v>10190</v>
      </c>
      <c r="C5566" s="143" t="s">
        <v>10191</v>
      </c>
      <c r="D5566" s="143" t="s">
        <v>69</v>
      </c>
      <c r="E5566" s="143" t="s">
        <v>3331</v>
      </c>
      <c r="F5566" s="143" t="s">
        <v>71</v>
      </c>
      <c r="G5566" s="143" t="s">
        <v>11062</v>
      </c>
    </row>
    <row r="5567" spans="1:7" x14ac:dyDescent="0.25">
      <c r="A5567" s="141">
        <v>5566</v>
      </c>
      <c r="B5567" s="143" t="s">
        <v>10192</v>
      </c>
      <c r="C5567" s="143" t="s">
        <v>10193</v>
      </c>
      <c r="D5567" s="143" t="s">
        <v>91</v>
      </c>
      <c r="E5567" s="143" t="s">
        <v>979</v>
      </c>
      <c r="F5567" s="143" t="s">
        <v>71</v>
      </c>
      <c r="G5567" s="143" t="s">
        <v>11062</v>
      </c>
    </row>
    <row r="5568" spans="1:7" x14ac:dyDescent="0.25">
      <c r="A5568" s="141">
        <v>5567</v>
      </c>
      <c r="B5568" s="143" t="s">
        <v>10194</v>
      </c>
      <c r="C5568" s="143" t="s">
        <v>10195</v>
      </c>
      <c r="D5568" s="143" t="s">
        <v>119</v>
      </c>
      <c r="E5568" s="143" t="s">
        <v>239</v>
      </c>
      <c r="F5568" s="143" t="s">
        <v>71</v>
      </c>
      <c r="G5568" s="143" t="s">
        <v>11062</v>
      </c>
    </row>
    <row r="5569" spans="1:7" x14ac:dyDescent="0.25">
      <c r="A5569" s="141">
        <v>5568</v>
      </c>
      <c r="B5569" s="143" t="s">
        <v>4932</v>
      </c>
      <c r="C5569" s="143" t="s">
        <v>4933</v>
      </c>
      <c r="D5569" s="143" t="s">
        <v>103</v>
      </c>
      <c r="E5569" s="143" t="s">
        <v>410</v>
      </c>
      <c r="F5569" s="143" t="s">
        <v>71</v>
      </c>
      <c r="G5569" s="143" t="s">
        <v>5875</v>
      </c>
    </row>
    <row r="5570" spans="1:7" x14ac:dyDescent="0.25">
      <c r="A5570" s="141">
        <v>5569</v>
      </c>
      <c r="B5570" s="143" t="s">
        <v>10196</v>
      </c>
      <c r="C5570" s="143" t="s">
        <v>10197</v>
      </c>
      <c r="D5570" s="143" t="s">
        <v>91</v>
      </c>
      <c r="E5570" s="143" t="s">
        <v>576</v>
      </c>
      <c r="F5570" s="143" t="s">
        <v>71</v>
      </c>
      <c r="G5570" s="143" t="s">
        <v>11062</v>
      </c>
    </row>
    <row r="5571" spans="1:7" x14ac:dyDescent="0.25">
      <c r="A5571" s="141">
        <v>5570</v>
      </c>
      <c r="B5571" s="143" t="s">
        <v>10198</v>
      </c>
      <c r="C5571" s="143" t="s">
        <v>10199</v>
      </c>
      <c r="D5571" s="143" t="s">
        <v>78</v>
      </c>
      <c r="E5571" s="143" t="s">
        <v>717</v>
      </c>
      <c r="F5571" s="143" t="s">
        <v>71</v>
      </c>
      <c r="G5571" s="143" t="s">
        <v>11062</v>
      </c>
    </row>
    <row r="5572" spans="1:7" x14ac:dyDescent="0.25">
      <c r="A5572" s="141">
        <v>5571</v>
      </c>
      <c r="B5572" s="143" t="s">
        <v>10200</v>
      </c>
      <c r="C5572" s="143" t="s">
        <v>13371</v>
      </c>
      <c r="D5572" s="143" t="s">
        <v>69</v>
      </c>
      <c r="E5572" s="143" t="s">
        <v>1303</v>
      </c>
      <c r="F5572" s="143" t="s">
        <v>71</v>
      </c>
      <c r="G5572" s="143" t="s">
        <v>11062</v>
      </c>
    </row>
    <row r="5573" spans="1:7" x14ac:dyDescent="0.25">
      <c r="A5573" s="141">
        <v>5572</v>
      </c>
      <c r="B5573" s="143" t="s">
        <v>10201</v>
      </c>
      <c r="C5573" s="143" t="s">
        <v>10202</v>
      </c>
      <c r="D5573" s="143" t="s">
        <v>119</v>
      </c>
      <c r="E5573" s="143" t="s">
        <v>148</v>
      </c>
      <c r="F5573" s="143" t="s">
        <v>71</v>
      </c>
      <c r="G5573" s="143" t="s">
        <v>11062</v>
      </c>
    </row>
    <row r="5574" spans="1:7" x14ac:dyDescent="0.25">
      <c r="A5574" s="141">
        <v>5573</v>
      </c>
      <c r="B5574" s="143" t="s">
        <v>10203</v>
      </c>
      <c r="C5574" s="143" t="s">
        <v>10204</v>
      </c>
      <c r="D5574" s="143" t="s">
        <v>69</v>
      </c>
      <c r="E5574" s="143" t="s">
        <v>321</v>
      </c>
      <c r="F5574" s="143" t="s">
        <v>71</v>
      </c>
      <c r="G5574" s="143" t="s">
        <v>11062</v>
      </c>
    </row>
    <row r="5575" spans="1:7" x14ac:dyDescent="0.25">
      <c r="A5575" s="141">
        <v>5574</v>
      </c>
      <c r="B5575" s="143" t="s">
        <v>13372</v>
      </c>
      <c r="C5575" s="143" t="s">
        <v>13373</v>
      </c>
      <c r="D5575" s="143" t="s">
        <v>74</v>
      </c>
      <c r="E5575" s="143" t="s">
        <v>87</v>
      </c>
      <c r="F5575" s="143" t="s">
        <v>88</v>
      </c>
      <c r="G5575" s="143" t="s">
        <v>11955</v>
      </c>
    </row>
    <row r="5576" spans="1:7" x14ac:dyDescent="0.25">
      <c r="A5576" s="141">
        <v>5575</v>
      </c>
      <c r="B5576" s="143" t="s">
        <v>4934</v>
      </c>
      <c r="C5576" s="143" t="s">
        <v>13374</v>
      </c>
      <c r="D5576" s="143" t="s">
        <v>91</v>
      </c>
      <c r="E5576" s="143" t="s">
        <v>227</v>
      </c>
      <c r="F5576" s="143" t="s">
        <v>71</v>
      </c>
      <c r="G5576" s="143" t="s">
        <v>5875</v>
      </c>
    </row>
    <row r="5577" spans="1:7" x14ac:dyDescent="0.25">
      <c r="A5577" s="141">
        <v>5576</v>
      </c>
      <c r="B5577" s="143" t="s">
        <v>10205</v>
      </c>
      <c r="C5577" s="143" t="s">
        <v>10206</v>
      </c>
      <c r="D5577" s="143" t="s">
        <v>103</v>
      </c>
      <c r="E5577" s="143" t="s">
        <v>1361</v>
      </c>
      <c r="F5577" s="143" t="s">
        <v>142</v>
      </c>
      <c r="G5577" s="143" t="s">
        <v>11062</v>
      </c>
    </row>
    <row r="5578" spans="1:7" x14ac:dyDescent="0.25">
      <c r="A5578" s="141">
        <v>5577</v>
      </c>
      <c r="B5578" s="143" t="s">
        <v>13375</v>
      </c>
      <c r="C5578" s="143" t="s">
        <v>13376</v>
      </c>
      <c r="D5578" s="143" t="s">
        <v>91</v>
      </c>
      <c r="E5578" s="143" t="s">
        <v>181</v>
      </c>
      <c r="F5578" s="143" t="s">
        <v>71</v>
      </c>
      <c r="G5578" s="143" t="s">
        <v>5875</v>
      </c>
    </row>
    <row r="5579" spans="1:7" x14ac:dyDescent="0.25">
      <c r="A5579" s="141">
        <v>5578</v>
      </c>
      <c r="B5579" s="143" t="s">
        <v>13377</v>
      </c>
      <c r="C5579" s="143" t="s">
        <v>13378</v>
      </c>
      <c r="D5579" s="143" t="s">
        <v>91</v>
      </c>
      <c r="E5579" s="143" t="s">
        <v>181</v>
      </c>
      <c r="F5579" s="143" t="s">
        <v>71</v>
      </c>
      <c r="G5579" s="143" t="s">
        <v>5875</v>
      </c>
    </row>
    <row r="5580" spans="1:7" x14ac:dyDescent="0.25">
      <c r="A5580" s="141">
        <v>5579</v>
      </c>
      <c r="B5580" s="143" t="s">
        <v>13898</v>
      </c>
      <c r="C5580" s="143" t="s">
        <v>13899</v>
      </c>
      <c r="D5580" s="143" t="s">
        <v>91</v>
      </c>
      <c r="E5580" s="143" t="s">
        <v>181</v>
      </c>
      <c r="F5580" s="143" t="s">
        <v>71</v>
      </c>
      <c r="G5580" s="143" t="s">
        <v>11062</v>
      </c>
    </row>
    <row r="5581" spans="1:7" x14ac:dyDescent="0.25">
      <c r="A5581" s="141">
        <v>5580</v>
      </c>
      <c r="B5581" s="143" t="s">
        <v>4935</v>
      </c>
      <c r="C5581" s="143" t="s">
        <v>4936</v>
      </c>
      <c r="D5581" s="143" t="s">
        <v>69</v>
      </c>
      <c r="E5581" s="143" t="s">
        <v>402</v>
      </c>
      <c r="F5581" s="143" t="s">
        <v>71</v>
      </c>
      <c r="G5581" s="143" t="s">
        <v>5875</v>
      </c>
    </row>
    <row r="5582" spans="1:7" x14ac:dyDescent="0.25">
      <c r="A5582" s="141">
        <v>5581</v>
      </c>
      <c r="B5582" s="143" t="s">
        <v>10207</v>
      </c>
      <c r="C5582" s="143" t="s">
        <v>10208</v>
      </c>
      <c r="D5582" s="143" t="s">
        <v>119</v>
      </c>
      <c r="E5582" s="143" t="s">
        <v>1245</v>
      </c>
      <c r="F5582" s="143" t="s">
        <v>71</v>
      </c>
      <c r="G5582" s="143" t="s">
        <v>11062</v>
      </c>
    </row>
    <row r="5583" spans="1:7" x14ac:dyDescent="0.25">
      <c r="A5583" s="141">
        <v>5582</v>
      </c>
      <c r="B5583" s="143" t="s">
        <v>10209</v>
      </c>
      <c r="C5583" s="143" t="s">
        <v>10210</v>
      </c>
      <c r="D5583" s="143" t="s">
        <v>103</v>
      </c>
      <c r="E5583" s="143" t="s">
        <v>2178</v>
      </c>
      <c r="F5583" s="143" t="s">
        <v>71</v>
      </c>
      <c r="G5583" s="143" t="s">
        <v>11062</v>
      </c>
    </row>
    <row r="5584" spans="1:7" x14ac:dyDescent="0.25">
      <c r="A5584" s="141">
        <v>5583</v>
      </c>
      <c r="B5584" s="143" t="s">
        <v>13379</v>
      </c>
      <c r="C5584" s="143" t="s">
        <v>13380</v>
      </c>
      <c r="D5584" s="143" t="s">
        <v>103</v>
      </c>
      <c r="E5584" s="143" t="s">
        <v>3288</v>
      </c>
      <c r="F5584" s="143" t="s">
        <v>71</v>
      </c>
      <c r="G5584" s="143" t="s">
        <v>5875</v>
      </c>
    </row>
    <row r="5585" spans="1:7" x14ac:dyDescent="0.25">
      <c r="A5585" s="141">
        <v>5584</v>
      </c>
      <c r="B5585" s="143" t="s">
        <v>10211</v>
      </c>
      <c r="C5585" s="143" t="s">
        <v>10212</v>
      </c>
      <c r="D5585" s="143" t="s">
        <v>78</v>
      </c>
      <c r="E5585" s="143" t="s">
        <v>922</v>
      </c>
      <c r="F5585" s="143" t="s">
        <v>71</v>
      </c>
      <c r="G5585" s="143" t="s">
        <v>11062</v>
      </c>
    </row>
    <row r="5586" spans="1:7" x14ac:dyDescent="0.25">
      <c r="A5586" s="141">
        <v>5585</v>
      </c>
      <c r="B5586" s="143" t="s">
        <v>10213</v>
      </c>
      <c r="C5586" s="143" t="s">
        <v>10214</v>
      </c>
      <c r="D5586" s="143" t="s">
        <v>78</v>
      </c>
      <c r="E5586" s="143" t="s">
        <v>848</v>
      </c>
      <c r="F5586" s="143" t="s">
        <v>71</v>
      </c>
      <c r="G5586" s="143" t="s">
        <v>11062</v>
      </c>
    </row>
    <row r="5587" spans="1:7" x14ac:dyDescent="0.25">
      <c r="A5587" s="141">
        <v>5586</v>
      </c>
      <c r="B5587" s="143" t="s">
        <v>13381</v>
      </c>
      <c r="C5587" s="143" t="s">
        <v>13382</v>
      </c>
      <c r="D5587" s="143" t="s">
        <v>91</v>
      </c>
      <c r="E5587" s="143" t="s">
        <v>139</v>
      </c>
      <c r="F5587" s="143" t="s">
        <v>71</v>
      </c>
      <c r="G5587" s="143" t="s">
        <v>5875</v>
      </c>
    </row>
    <row r="5588" spans="1:7" x14ac:dyDescent="0.25">
      <c r="A5588" s="141">
        <v>5587</v>
      </c>
      <c r="B5588" s="143" t="s">
        <v>10215</v>
      </c>
      <c r="C5588" s="143" t="s">
        <v>10216</v>
      </c>
      <c r="D5588" s="143" t="s">
        <v>69</v>
      </c>
      <c r="E5588" s="143" t="s">
        <v>402</v>
      </c>
      <c r="F5588" s="143" t="s">
        <v>71</v>
      </c>
      <c r="G5588" s="143" t="s">
        <v>11062</v>
      </c>
    </row>
    <row r="5589" spans="1:7" x14ac:dyDescent="0.25">
      <c r="A5589" s="141">
        <v>5588</v>
      </c>
      <c r="B5589" s="143" t="s">
        <v>10217</v>
      </c>
      <c r="C5589" s="143" t="s">
        <v>10218</v>
      </c>
      <c r="D5589" s="143" t="s">
        <v>119</v>
      </c>
      <c r="E5589" s="143" t="s">
        <v>278</v>
      </c>
      <c r="F5589" s="143" t="s">
        <v>71</v>
      </c>
      <c r="G5589" s="143" t="s">
        <v>11062</v>
      </c>
    </row>
    <row r="5590" spans="1:7" x14ac:dyDescent="0.25">
      <c r="A5590" s="141">
        <v>5589</v>
      </c>
      <c r="B5590" s="143" t="s">
        <v>4937</v>
      </c>
      <c r="C5590" s="143" t="s">
        <v>4938</v>
      </c>
      <c r="D5590" s="143" t="s">
        <v>95</v>
      </c>
      <c r="E5590" s="143" t="s">
        <v>684</v>
      </c>
      <c r="F5590" s="143" t="s">
        <v>71</v>
      </c>
      <c r="G5590" s="143" t="s">
        <v>5875</v>
      </c>
    </row>
    <row r="5591" spans="1:7" x14ac:dyDescent="0.25">
      <c r="A5591" s="141">
        <v>5590</v>
      </c>
      <c r="B5591" s="143" t="s">
        <v>4939</v>
      </c>
      <c r="C5591" s="143" t="s">
        <v>4940</v>
      </c>
      <c r="D5591" s="143" t="s">
        <v>91</v>
      </c>
      <c r="E5591" s="143" t="s">
        <v>644</v>
      </c>
      <c r="F5591" s="143" t="s">
        <v>71</v>
      </c>
      <c r="G5591" s="143" t="s">
        <v>5875</v>
      </c>
    </row>
    <row r="5592" spans="1:7" x14ac:dyDescent="0.25">
      <c r="A5592" s="141">
        <v>5591</v>
      </c>
      <c r="B5592" s="143" t="s">
        <v>13383</v>
      </c>
      <c r="C5592" s="143" t="s">
        <v>13384</v>
      </c>
      <c r="D5592" s="143" t="s">
        <v>91</v>
      </c>
      <c r="E5592" s="143" t="s">
        <v>181</v>
      </c>
      <c r="F5592" s="143" t="s">
        <v>71</v>
      </c>
      <c r="G5592" s="143" t="s">
        <v>5875</v>
      </c>
    </row>
    <row r="5593" spans="1:7" x14ac:dyDescent="0.25">
      <c r="A5593" s="141">
        <v>5592</v>
      </c>
      <c r="B5593" s="143" t="s">
        <v>4941</v>
      </c>
      <c r="C5593" s="143" t="s">
        <v>4942</v>
      </c>
      <c r="D5593" s="143" t="s">
        <v>188</v>
      </c>
      <c r="E5593" s="143" t="s">
        <v>234</v>
      </c>
      <c r="F5593" s="143" t="s">
        <v>71</v>
      </c>
      <c r="G5593" s="143" t="s">
        <v>5875</v>
      </c>
    </row>
    <row r="5594" spans="1:7" x14ac:dyDescent="0.25">
      <c r="A5594" s="141">
        <v>5593</v>
      </c>
      <c r="B5594" s="143" t="s">
        <v>10219</v>
      </c>
      <c r="C5594" s="143" t="s">
        <v>10220</v>
      </c>
      <c r="D5594" s="143" t="s">
        <v>69</v>
      </c>
      <c r="E5594" s="143" t="s">
        <v>453</v>
      </c>
      <c r="F5594" s="143" t="s">
        <v>454</v>
      </c>
      <c r="G5594" s="143" t="s">
        <v>11062</v>
      </c>
    </row>
    <row r="5595" spans="1:7" x14ac:dyDescent="0.25">
      <c r="A5595" s="141">
        <v>5594</v>
      </c>
      <c r="B5595" s="143" t="s">
        <v>10221</v>
      </c>
      <c r="C5595" s="143" t="s">
        <v>10222</v>
      </c>
      <c r="D5595" s="143" t="s">
        <v>69</v>
      </c>
      <c r="E5595" s="143" t="s">
        <v>168</v>
      </c>
      <c r="F5595" s="143" t="s">
        <v>71</v>
      </c>
      <c r="G5595" s="143" t="s">
        <v>11062</v>
      </c>
    </row>
    <row r="5596" spans="1:7" x14ac:dyDescent="0.25">
      <c r="A5596" s="141">
        <v>5595</v>
      </c>
      <c r="B5596" s="143" t="s">
        <v>10223</v>
      </c>
      <c r="C5596" s="143" t="s">
        <v>10224</v>
      </c>
      <c r="D5596" s="143" t="s">
        <v>78</v>
      </c>
      <c r="E5596" s="143" t="s">
        <v>657</v>
      </c>
      <c r="F5596" s="143" t="s">
        <v>71</v>
      </c>
      <c r="G5596" s="143" t="s">
        <v>11062</v>
      </c>
    </row>
    <row r="5597" spans="1:7" x14ac:dyDescent="0.25">
      <c r="A5597" s="141">
        <v>5596</v>
      </c>
      <c r="B5597" s="143" t="s">
        <v>13385</v>
      </c>
      <c r="C5597" s="143" t="s">
        <v>13386</v>
      </c>
      <c r="D5597" s="143" t="s">
        <v>78</v>
      </c>
      <c r="E5597" s="143" t="s">
        <v>113</v>
      </c>
      <c r="F5597" s="143" t="s">
        <v>71</v>
      </c>
      <c r="G5597" s="143" t="s">
        <v>11062</v>
      </c>
    </row>
    <row r="5598" spans="1:7" x14ac:dyDescent="0.25">
      <c r="A5598" s="141">
        <v>5597</v>
      </c>
      <c r="B5598" s="143" t="s">
        <v>4943</v>
      </c>
      <c r="C5598" s="143" t="s">
        <v>4944</v>
      </c>
      <c r="D5598" s="143" t="s">
        <v>74</v>
      </c>
      <c r="E5598" s="143" t="s">
        <v>331</v>
      </c>
      <c r="F5598" s="143" t="s">
        <v>71</v>
      </c>
      <c r="G5598" s="143" t="s">
        <v>5875</v>
      </c>
    </row>
    <row r="5599" spans="1:7" x14ac:dyDescent="0.25">
      <c r="A5599" s="141">
        <v>5598</v>
      </c>
      <c r="B5599" s="143" t="s">
        <v>10225</v>
      </c>
      <c r="C5599" s="143" t="s">
        <v>10226</v>
      </c>
      <c r="D5599" s="143" t="s">
        <v>119</v>
      </c>
      <c r="E5599" s="143" t="s">
        <v>1245</v>
      </c>
      <c r="F5599" s="143" t="s">
        <v>71</v>
      </c>
      <c r="G5599" s="143" t="s">
        <v>11062</v>
      </c>
    </row>
    <row r="5600" spans="1:7" x14ac:dyDescent="0.25">
      <c r="A5600" s="141">
        <v>5599</v>
      </c>
      <c r="B5600" s="143" t="s">
        <v>10227</v>
      </c>
      <c r="C5600" s="143" t="s">
        <v>10228</v>
      </c>
      <c r="D5600" s="143" t="s">
        <v>69</v>
      </c>
      <c r="E5600" s="143" t="s">
        <v>5349</v>
      </c>
      <c r="F5600" s="143" t="s">
        <v>841</v>
      </c>
      <c r="G5600" s="143" t="s">
        <v>11062</v>
      </c>
    </row>
    <row r="5601" spans="1:7" x14ac:dyDescent="0.25">
      <c r="A5601" s="141">
        <v>5600</v>
      </c>
      <c r="B5601" s="143" t="s">
        <v>10229</v>
      </c>
      <c r="C5601" s="143" t="s">
        <v>10230</v>
      </c>
      <c r="D5601" s="143" t="s">
        <v>103</v>
      </c>
      <c r="E5601" s="143" t="s">
        <v>1231</v>
      </c>
      <c r="F5601" s="143" t="s">
        <v>71</v>
      </c>
      <c r="G5601" s="143" t="s">
        <v>11062</v>
      </c>
    </row>
    <row r="5602" spans="1:7" x14ac:dyDescent="0.25">
      <c r="A5602" s="141">
        <v>5601</v>
      </c>
      <c r="B5602" s="143" t="s">
        <v>4945</v>
      </c>
      <c r="C5602" s="143" t="s">
        <v>4946</v>
      </c>
      <c r="D5602" s="143" t="s">
        <v>103</v>
      </c>
      <c r="E5602" s="143" t="s">
        <v>410</v>
      </c>
      <c r="F5602" s="143" t="s">
        <v>474</v>
      </c>
      <c r="G5602" s="143" t="s">
        <v>5875</v>
      </c>
    </row>
    <row r="5603" spans="1:7" x14ac:dyDescent="0.25">
      <c r="A5603" s="141">
        <v>5602</v>
      </c>
      <c r="B5603" s="143" t="s">
        <v>10231</v>
      </c>
      <c r="C5603" s="143" t="s">
        <v>10232</v>
      </c>
      <c r="D5603" s="143" t="s">
        <v>119</v>
      </c>
      <c r="E5603" s="143" t="s">
        <v>120</v>
      </c>
      <c r="F5603" s="143" t="s">
        <v>71</v>
      </c>
      <c r="G5603" s="143" t="s">
        <v>11062</v>
      </c>
    </row>
    <row r="5604" spans="1:7" x14ac:dyDescent="0.25">
      <c r="A5604" s="141">
        <v>5603</v>
      </c>
      <c r="B5604" s="143" t="s">
        <v>10233</v>
      </c>
      <c r="C5604" s="143" t="s">
        <v>10234</v>
      </c>
      <c r="D5604" s="143" t="s">
        <v>91</v>
      </c>
      <c r="E5604" s="143" t="s">
        <v>262</v>
      </c>
      <c r="F5604" s="143" t="s">
        <v>71</v>
      </c>
      <c r="G5604" s="143" t="s">
        <v>11062</v>
      </c>
    </row>
    <row r="5605" spans="1:7" x14ac:dyDescent="0.25">
      <c r="A5605" s="141">
        <v>5604</v>
      </c>
      <c r="B5605" s="143" t="s">
        <v>4947</v>
      </c>
      <c r="C5605" s="143" t="s">
        <v>4948</v>
      </c>
      <c r="D5605" s="143" t="s">
        <v>95</v>
      </c>
      <c r="E5605" s="143" t="s">
        <v>281</v>
      </c>
      <c r="F5605" s="143" t="s">
        <v>71</v>
      </c>
      <c r="G5605" s="143" t="s">
        <v>5875</v>
      </c>
    </row>
    <row r="5606" spans="1:7" x14ac:dyDescent="0.25">
      <c r="A5606" s="141">
        <v>5605</v>
      </c>
      <c r="B5606" s="143" t="s">
        <v>10235</v>
      </c>
      <c r="C5606" s="143" t="s">
        <v>10236</v>
      </c>
      <c r="D5606" s="143" t="s">
        <v>69</v>
      </c>
      <c r="E5606" s="143" t="s">
        <v>168</v>
      </c>
      <c r="F5606" s="143" t="s">
        <v>142</v>
      </c>
      <c r="G5606" s="143" t="s">
        <v>11062</v>
      </c>
    </row>
    <row r="5607" spans="1:7" x14ac:dyDescent="0.25">
      <c r="A5607" s="141">
        <v>5606</v>
      </c>
      <c r="B5607" s="143" t="s">
        <v>10237</v>
      </c>
      <c r="C5607" s="143" t="s">
        <v>10238</v>
      </c>
      <c r="D5607" s="143" t="s">
        <v>78</v>
      </c>
      <c r="E5607" s="143" t="s">
        <v>1514</v>
      </c>
      <c r="F5607" s="143" t="s">
        <v>71</v>
      </c>
      <c r="G5607" s="143" t="s">
        <v>11062</v>
      </c>
    </row>
    <row r="5608" spans="1:7" x14ac:dyDescent="0.25">
      <c r="A5608" s="141">
        <v>5607</v>
      </c>
      <c r="B5608" s="143" t="s">
        <v>10239</v>
      </c>
      <c r="C5608" s="143" t="s">
        <v>10240</v>
      </c>
      <c r="D5608" s="143" t="s">
        <v>69</v>
      </c>
      <c r="E5608" s="143" t="s">
        <v>2344</v>
      </c>
      <c r="F5608" s="143" t="s">
        <v>71</v>
      </c>
      <c r="G5608" s="143" t="s">
        <v>11062</v>
      </c>
    </row>
    <row r="5609" spans="1:7" x14ac:dyDescent="0.25">
      <c r="A5609" s="141">
        <v>5608</v>
      </c>
      <c r="B5609" s="143" t="s">
        <v>13387</v>
      </c>
      <c r="C5609" s="143" t="s">
        <v>13388</v>
      </c>
      <c r="D5609" s="143" t="s">
        <v>69</v>
      </c>
      <c r="E5609" s="143" t="s">
        <v>3058</v>
      </c>
      <c r="F5609" s="143" t="s">
        <v>71</v>
      </c>
      <c r="G5609" s="143" t="s">
        <v>11062</v>
      </c>
    </row>
    <row r="5610" spans="1:7" x14ac:dyDescent="0.25">
      <c r="A5610" s="141">
        <v>5609</v>
      </c>
      <c r="B5610" s="143" t="s">
        <v>10241</v>
      </c>
      <c r="C5610" s="143" t="s">
        <v>10242</v>
      </c>
      <c r="D5610" s="143" t="s">
        <v>78</v>
      </c>
      <c r="E5610" s="143" t="s">
        <v>5060</v>
      </c>
      <c r="F5610" s="143" t="s">
        <v>71</v>
      </c>
      <c r="G5610" s="143" t="s">
        <v>11062</v>
      </c>
    </row>
    <row r="5611" spans="1:7" x14ac:dyDescent="0.25">
      <c r="A5611" s="141">
        <v>5610</v>
      </c>
      <c r="B5611" s="143" t="s">
        <v>13389</v>
      </c>
      <c r="C5611" s="143" t="s">
        <v>13390</v>
      </c>
      <c r="D5611" s="143" t="s">
        <v>103</v>
      </c>
      <c r="E5611" s="143" t="s">
        <v>294</v>
      </c>
      <c r="F5611" s="143" t="s">
        <v>142</v>
      </c>
      <c r="G5611" s="143" t="s">
        <v>11062</v>
      </c>
    </row>
    <row r="5612" spans="1:7" x14ac:dyDescent="0.25">
      <c r="A5612" s="141">
        <v>5611</v>
      </c>
      <c r="B5612" s="143" t="s">
        <v>4949</v>
      </c>
      <c r="C5612" s="143" t="s">
        <v>4950</v>
      </c>
      <c r="D5612" s="143" t="s">
        <v>95</v>
      </c>
      <c r="E5612" s="143" t="s">
        <v>387</v>
      </c>
      <c r="F5612" s="143" t="s">
        <v>71</v>
      </c>
      <c r="G5612" s="143" t="s">
        <v>5875</v>
      </c>
    </row>
    <row r="5613" spans="1:7" x14ac:dyDescent="0.25">
      <c r="A5613" s="141">
        <v>5612</v>
      </c>
      <c r="B5613" s="143" t="s">
        <v>10243</v>
      </c>
      <c r="C5613" s="143" t="s">
        <v>10244</v>
      </c>
      <c r="D5613" s="143" t="s">
        <v>69</v>
      </c>
      <c r="E5613" s="143" t="s">
        <v>3331</v>
      </c>
      <c r="F5613" s="143" t="s">
        <v>71</v>
      </c>
      <c r="G5613" s="143" t="s">
        <v>11062</v>
      </c>
    </row>
    <row r="5614" spans="1:7" x14ac:dyDescent="0.25">
      <c r="A5614" s="141">
        <v>5613</v>
      </c>
      <c r="B5614" s="143" t="s">
        <v>4951</v>
      </c>
      <c r="C5614" s="143" t="s">
        <v>13391</v>
      </c>
      <c r="D5614" s="143" t="s">
        <v>91</v>
      </c>
      <c r="E5614" s="143" t="s">
        <v>181</v>
      </c>
      <c r="F5614" s="143" t="s">
        <v>71</v>
      </c>
      <c r="G5614" s="143" t="s">
        <v>5875</v>
      </c>
    </row>
    <row r="5615" spans="1:7" x14ac:dyDescent="0.25">
      <c r="A5615" s="141">
        <v>5614</v>
      </c>
      <c r="B5615" s="143" t="s">
        <v>4952</v>
      </c>
      <c r="C5615" s="143" t="s">
        <v>13392</v>
      </c>
      <c r="D5615" s="143" t="s">
        <v>91</v>
      </c>
      <c r="E5615" s="143" t="s">
        <v>181</v>
      </c>
      <c r="F5615" s="143" t="s">
        <v>71</v>
      </c>
      <c r="G5615" s="143" t="s">
        <v>5875</v>
      </c>
    </row>
    <row r="5616" spans="1:7" x14ac:dyDescent="0.25">
      <c r="A5616" s="141">
        <v>5615</v>
      </c>
      <c r="B5616" s="143" t="s">
        <v>13900</v>
      </c>
      <c r="C5616" s="143" t="s">
        <v>13901</v>
      </c>
      <c r="D5616" s="143" t="s">
        <v>69</v>
      </c>
      <c r="E5616" s="143" t="s">
        <v>2344</v>
      </c>
      <c r="F5616" s="143" t="s">
        <v>71</v>
      </c>
      <c r="G5616" s="143" t="s">
        <v>11062</v>
      </c>
    </row>
    <row r="5617" spans="1:7" x14ac:dyDescent="0.25">
      <c r="A5617" s="141">
        <v>5616</v>
      </c>
      <c r="B5617" s="143" t="s">
        <v>4953</v>
      </c>
      <c r="C5617" s="143" t="s">
        <v>4954</v>
      </c>
      <c r="D5617" s="143" t="s">
        <v>74</v>
      </c>
      <c r="E5617" s="143" t="s">
        <v>304</v>
      </c>
      <c r="F5617" s="143" t="s">
        <v>295</v>
      </c>
      <c r="G5617" s="143" t="s">
        <v>5875</v>
      </c>
    </row>
    <row r="5618" spans="1:7" x14ac:dyDescent="0.25">
      <c r="A5618" s="141">
        <v>5617</v>
      </c>
      <c r="B5618" s="143" t="s">
        <v>10245</v>
      </c>
      <c r="C5618" s="143" t="s">
        <v>10246</v>
      </c>
      <c r="D5618" s="143" t="s">
        <v>119</v>
      </c>
      <c r="E5618" s="143" t="s">
        <v>371</v>
      </c>
      <c r="F5618" s="143" t="s">
        <v>71</v>
      </c>
      <c r="G5618" s="143" t="s">
        <v>11062</v>
      </c>
    </row>
    <row r="5619" spans="1:7" x14ac:dyDescent="0.25">
      <c r="A5619" s="141">
        <v>5618</v>
      </c>
      <c r="B5619" s="143" t="s">
        <v>13393</v>
      </c>
      <c r="C5619" s="143" t="s">
        <v>13394</v>
      </c>
      <c r="D5619" s="143" t="s">
        <v>91</v>
      </c>
      <c r="E5619" s="143" t="s">
        <v>181</v>
      </c>
      <c r="F5619" s="143" t="s">
        <v>71</v>
      </c>
      <c r="G5619" s="143" t="s">
        <v>11062</v>
      </c>
    </row>
    <row r="5620" spans="1:7" x14ac:dyDescent="0.25">
      <c r="A5620" s="141">
        <v>5619</v>
      </c>
      <c r="B5620" s="143" t="s">
        <v>4955</v>
      </c>
      <c r="C5620" s="143" t="s">
        <v>4956</v>
      </c>
      <c r="D5620" s="143" t="s">
        <v>103</v>
      </c>
      <c r="E5620" s="143" t="s">
        <v>104</v>
      </c>
      <c r="F5620" s="143" t="s">
        <v>71</v>
      </c>
      <c r="G5620" s="143" t="s">
        <v>5875</v>
      </c>
    </row>
    <row r="5621" spans="1:7" x14ac:dyDescent="0.25">
      <c r="A5621" s="141">
        <v>5620</v>
      </c>
      <c r="B5621" s="143" t="s">
        <v>10247</v>
      </c>
      <c r="C5621" s="143" t="s">
        <v>10248</v>
      </c>
      <c r="D5621" s="143" t="s">
        <v>91</v>
      </c>
      <c r="E5621" s="143" t="s">
        <v>955</v>
      </c>
      <c r="F5621" s="143" t="s">
        <v>71</v>
      </c>
      <c r="G5621" s="143" t="s">
        <v>11062</v>
      </c>
    </row>
    <row r="5622" spans="1:7" x14ac:dyDescent="0.25">
      <c r="A5622" s="141">
        <v>5621</v>
      </c>
      <c r="B5622" s="143" t="s">
        <v>10249</v>
      </c>
      <c r="C5622" s="143" t="s">
        <v>13395</v>
      </c>
      <c r="D5622" s="143" t="s">
        <v>95</v>
      </c>
      <c r="E5622" s="143" t="s">
        <v>702</v>
      </c>
      <c r="F5622" s="143" t="s">
        <v>71</v>
      </c>
      <c r="G5622" s="143" t="s">
        <v>11062</v>
      </c>
    </row>
    <row r="5623" spans="1:7" x14ac:dyDescent="0.25">
      <c r="A5623" s="141">
        <v>5622</v>
      </c>
      <c r="B5623" s="143" t="s">
        <v>10250</v>
      </c>
      <c r="C5623" s="143" t="s">
        <v>10251</v>
      </c>
      <c r="D5623" s="143" t="s">
        <v>119</v>
      </c>
      <c r="E5623" s="143" t="s">
        <v>5897</v>
      </c>
      <c r="F5623" s="143" t="s">
        <v>71</v>
      </c>
      <c r="G5623" s="143" t="s">
        <v>11062</v>
      </c>
    </row>
    <row r="5624" spans="1:7" x14ac:dyDescent="0.25">
      <c r="A5624" s="141">
        <v>5623</v>
      </c>
      <c r="B5624" s="143" t="s">
        <v>4957</v>
      </c>
      <c r="C5624" s="143" t="s">
        <v>4958</v>
      </c>
      <c r="D5624" s="143" t="s">
        <v>188</v>
      </c>
      <c r="E5624" s="143" t="s">
        <v>234</v>
      </c>
      <c r="F5624" s="143" t="s">
        <v>71</v>
      </c>
      <c r="G5624" s="143" t="s">
        <v>5875</v>
      </c>
    </row>
    <row r="5625" spans="1:7" x14ac:dyDescent="0.25">
      <c r="A5625" s="141">
        <v>5624</v>
      </c>
      <c r="B5625" s="143" t="s">
        <v>4959</v>
      </c>
      <c r="C5625" s="143" t="s">
        <v>4960</v>
      </c>
      <c r="D5625" s="143" t="s">
        <v>103</v>
      </c>
      <c r="E5625" s="143" t="s">
        <v>325</v>
      </c>
      <c r="F5625" s="143" t="s">
        <v>71</v>
      </c>
      <c r="G5625" s="143" t="s">
        <v>5875</v>
      </c>
    </row>
    <row r="5626" spans="1:7" x14ac:dyDescent="0.25">
      <c r="A5626" s="141">
        <v>5625</v>
      </c>
      <c r="B5626" s="143" t="s">
        <v>10252</v>
      </c>
      <c r="C5626" s="143" t="s">
        <v>10253</v>
      </c>
      <c r="D5626" s="143" t="s">
        <v>119</v>
      </c>
      <c r="E5626" s="143" t="s">
        <v>4356</v>
      </c>
      <c r="F5626" s="143" t="s">
        <v>71</v>
      </c>
      <c r="G5626" s="143" t="s">
        <v>11062</v>
      </c>
    </row>
    <row r="5627" spans="1:7" x14ac:dyDescent="0.25">
      <c r="A5627" s="141">
        <v>5626</v>
      </c>
      <c r="B5627" s="143" t="s">
        <v>4961</v>
      </c>
      <c r="C5627" s="143" t="s">
        <v>13396</v>
      </c>
      <c r="D5627" s="143" t="s">
        <v>91</v>
      </c>
      <c r="E5627" s="143" t="s">
        <v>181</v>
      </c>
      <c r="F5627" s="143" t="s">
        <v>71</v>
      </c>
      <c r="G5627" s="143" t="s">
        <v>5875</v>
      </c>
    </row>
    <row r="5628" spans="1:7" x14ac:dyDescent="0.25">
      <c r="A5628" s="141">
        <v>5627</v>
      </c>
      <c r="B5628" s="143" t="s">
        <v>10254</v>
      </c>
      <c r="C5628" s="143" t="s">
        <v>10255</v>
      </c>
      <c r="D5628" s="143" t="s">
        <v>69</v>
      </c>
      <c r="E5628" s="143" t="s">
        <v>453</v>
      </c>
      <c r="F5628" s="143" t="s">
        <v>71</v>
      </c>
      <c r="G5628" s="143" t="s">
        <v>11062</v>
      </c>
    </row>
    <row r="5629" spans="1:7" x14ac:dyDescent="0.25">
      <c r="A5629" s="141">
        <v>5628</v>
      </c>
      <c r="B5629" s="143" t="s">
        <v>4962</v>
      </c>
      <c r="C5629" s="143" t="s">
        <v>4963</v>
      </c>
      <c r="D5629" s="143" t="s">
        <v>78</v>
      </c>
      <c r="E5629" s="143" t="s">
        <v>259</v>
      </c>
      <c r="F5629" s="143" t="s">
        <v>71</v>
      </c>
      <c r="G5629" s="143" t="s">
        <v>5875</v>
      </c>
    </row>
    <row r="5630" spans="1:7" x14ac:dyDescent="0.25">
      <c r="A5630" s="141">
        <v>5629</v>
      </c>
      <c r="B5630" s="143" t="s">
        <v>13397</v>
      </c>
      <c r="C5630" s="143" t="s">
        <v>13398</v>
      </c>
      <c r="D5630" s="143" t="s">
        <v>91</v>
      </c>
      <c r="E5630" s="143" t="s">
        <v>181</v>
      </c>
      <c r="F5630" s="143" t="s">
        <v>71</v>
      </c>
      <c r="G5630" s="143" t="s">
        <v>5875</v>
      </c>
    </row>
    <row r="5631" spans="1:7" x14ac:dyDescent="0.25">
      <c r="A5631" s="141">
        <v>5630</v>
      </c>
      <c r="B5631" s="143" t="s">
        <v>4964</v>
      </c>
      <c r="C5631" s="143" t="s">
        <v>13399</v>
      </c>
      <c r="D5631" s="143" t="s">
        <v>91</v>
      </c>
      <c r="E5631" s="143" t="s">
        <v>227</v>
      </c>
      <c r="F5631" s="143" t="s">
        <v>71</v>
      </c>
      <c r="G5631" s="143" t="s">
        <v>5875</v>
      </c>
    </row>
    <row r="5632" spans="1:7" x14ac:dyDescent="0.25">
      <c r="A5632" s="141">
        <v>5631</v>
      </c>
      <c r="B5632" s="143" t="s">
        <v>4965</v>
      </c>
      <c r="C5632" s="143" t="s">
        <v>4966</v>
      </c>
      <c r="D5632" s="143" t="s">
        <v>69</v>
      </c>
      <c r="E5632" s="143" t="s">
        <v>159</v>
      </c>
      <c r="F5632" s="143" t="s">
        <v>71</v>
      </c>
      <c r="G5632" s="143" t="s">
        <v>5875</v>
      </c>
    </row>
    <row r="5633" spans="1:7" x14ac:dyDescent="0.25">
      <c r="A5633" s="141">
        <v>5632</v>
      </c>
      <c r="B5633" s="143" t="s">
        <v>4967</v>
      </c>
      <c r="C5633" s="143" t="s">
        <v>4968</v>
      </c>
      <c r="D5633" s="143" t="s">
        <v>119</v>
      </c>
      <c r="E5633" s="143" t="s">
        <v>307</v>
      </c>
      <c r="F5633" s="143" t="s">
        <v>71</v>
      </c>
      <c r="G5633" s="143" t="s">
        <v>5875</v>
      </c>
    </row>
    <row r="5634" spans="1:7" x14ac:dyDescent="0.25">
      <c r="A5634" s="141">
        <v>5633</v>
      </c>
      <c r="B5634" s="143" t="s">
        <v>10256</v>
      </c>
      <c r="C5634" s="143" t="s">
        <v>10257</v>
      </c>
      <c r="D5634" s="143" t="s">
        <v>91</v>
      </c>
      <c r="E5634" s="143" t="s">
        <v>786</v>
      </c>
      <c r="F5634" s="143" t="s">
        <v>71</v>
      </c>
      <c r="G5634" s="143" t="s">
        <v>11062</v>
      </c>
    </row>
    <row r="5635" spans="1:7" x14ac:dyDescent="0.25">
      <c r="A5635" s="141">
        <v>5634</v>
      </c>
      <c r="B5635" s="143" t="s">
        <v>13400</v>
      </c>
      <c r="C5635" s="143" t="s">
        <v>13401</v>
      </c>
      <c r="D5635" s="143" t="s">
        <v>103</v>
      </c>
      <c r="E5635" s="143" t="s">
        <v>465</v>
      </c>
      <c r="F5635" s="143" t="s">
        <v>71</v>
      </c>
      <c r="G5635" s="143" t="s">
        <v>5875</v>
      </c>
    </row>
    <row r="5636" spans="1:7" x14ac:dyDescent="0.25">
      <c r="A5636" s="141">
        <v>5635</v>
      </c>
      <c r="B5636" s="143" t="s">
        <v>4969</v>
      </c>
      <c r="C5636" s="143" t="s">
        <v>4970</v>
      </c>
      <c r="D5636" s="143" t="s">
        <v>95</v>
      </c>
      <c r="E5636" s="143" t="s">
        <v>613</v>
      </c>
      <c r="F5636" s="143" t="s">
        <v>71</v>
      </c>
      <c r="G5636" s="143" t="s">
        <v>5875</v>
      </c>
    </row>
    <row r="5637" spans="1:7" x14ac:dyDescent="0.25">
      <c r="A5637" s="141">
        <v>5636</v>
      </c>
      <c r="B5637" s="143" t="s">
        <v>11819</v>
      </c>
      <c r="C5637" s="143" t="s">
        <v>11820</v>
      </c>
      <c r="D5637" s="143" t="s">
        <v>91</v>
      </c>
      <c r="E5637" s="143" t="s">
        <v>979</v>
      </c>
      <c r="F5637" s="143" t="s">
        <v>71</v>
      </c>
      <c r="G5637" s="143" t="s">
        <v>11955</v>
      </c>
    </row>
    <row r="5638" spans="1:7" x14ac:dyDescent="0.25">
      <c r="A5638" s="141">
        <v>5637</v>
      </c>
      <c r="B5638" s="143" t="s">
        <v>10258</v>
      </c>
      <c r="C5638" s="143" t="s">
        <v>10259</v>
      </c>
      <c r="D5638" s="143" t="s">
        <v>91</v>
      </c>
      <c r="E5638" s="143" t="s">
        <v>979</v>
      </c>
      <c r="F5638" s="143" t="s">
        <v>71</v>
      </c>
      <c r="G5638" s="143" t="s">
        <v>11062</v>
      </c>
    </row>
    <row r="5639" spans="1:7" x14ac:dyDescent="0.25">
      <c r="A5639" s="141">
        <v>5638</v>
      </c>
      <c r="B5639" s="143" t="s">
        <v>4971</v>
      </c>
      <c r="C5639" s="143" t="s">
        <v>13402</v>
      </c>
      <c r="D5639" s="143" t="s">
        <v>91</v>
      </c>
      <c r="E5639" s="143" t="s">
        <v>181</v>
      </c>
      <c r="F5639" s="143" t="s">
        <v>71</v>
      </c>
      <c r="G5639" s="143" t="s">
        <v>5875</v>
      </c>
    </row>
    <row r="5640" spans="1:7" x14ac:dyDescent="0.25">
      <c r="A5640" s="141">
        <v>5639</v>
      </c>
      <c r="B5640" s="143" t="s">
        <v>4972</v>
      </c>
      <c r="C5640" s="143" t="s">
        <v>4973</v>
      </c>
      <c r="D5640" s="143" t="s">
        <v>78</v>
      </c>
      <c r="E5640" s="143" t="s">
        <v>199</v>
      </c>
      <c r="F5640" s="143" t="s">
        <v>71</v>
      </c>
      <c r="G5640" s="143" t="s">
        <v>5875</v>
      </c>
    </row>
    <row r="5641" spans="1:7" x14ac:dyDescent="0.25">
      <c r="A5641" s="141">
        <v>5640</v>
      </c>
      <c r="B5641" s="143" t="s">
        <v>4974</v>
      </c>
      <c r="C5641" s="143" t="s">
        <v>4975</v>
      </c>
      <c r="D5641" s="143" t="s">
        <v>74</v>
      </c>
      <c r="E5641" s="143" t="s">
        <v>793</v>
      </c>
      <c r="F5641" s="143" t="s">
        <v>474</v>
      </c>
      <c r="G5641" s="143" t="s">
        <v>5875</v>
      </c>
    </row>
    <row r="5642" spans="1:7" x14ac:dyDescent="0.25">
      <c r="A5642" s="141">
        <v>5641</v>
      </c>
      <c r="B5642" s="143" t="s">
        <v>11821</v>
      </c>
      <c r="C5642" s="143" t="s">
        <v>11822</v>
      </c>
      <c r="D5642" s="143" t="s">
        <v>74</v>
      </c>
      <c r="E5642" s="143" t="s">
        <v>87</v>
      </c>
      <c r="F5642" s="143" t="s">
        <v>498</v>
      </c>
      <c r="G5642" s="143" t="s">
        <v>11955</v>
      </c>
    </row>
    <row r="5643" spans="1:7" x14ac:dyDescent="0.25">
      <c r="A5643" s="141">
        <v>5642</v>
      </c>
      <c r="B5643" s="143" t="s">
        <v>13403</v>
      </c>
      <c r="C5643" s="143" t="s">
        <v>13404</v>
      </c>
      <c r="D5643" s="143" t="s">
        <v>69</v>
      </c>
      <c r="E5643" s="143" t="s">
        <v>1303</v>
      </c>
      <c r="F5643" s="143" t="s">
        <v>71</v>
      </c>
      <c r="G5643" s="143" t="s">
        <v>11062</v>
      </c>
    </row>
    <row r="5644" spans="1:7" x14ac:dyDescent="0.25">
      <c r="A5644" s="141">
        <v>5643</v>
      </c>
      <c r="B5644" s="143" t="s">
        <v>4976</v>
      </c>
      <c r="C5644" s="143" t="s">
        <v>13405</v>
      </c>
      <c r="D5644" s="143" t="s">
        <v>91</v>
      </c>
      <c r="E5644" s="143" t="s">
        <v>181</v>
      </c>
      <c r="F5644" s="143" t="s">
        <v>71</v>
      </c>
      <c r="G5644" s="143" t="s">
        <v>5875</v>
      </c>
    </row>
    <row r="5645" spans="1:7" x14ac:dyDescent="0.25">
      <c r="A5645" s="141">
        <v>5644</v>
      </c>
      <c r="B5645" s="143" t="s">
        <v>4977</v>
      </c>
      <c r="C5645" s="143" t="s">
        <v>4978</v>
      </c>
      <c r="D5645" s="143" t="s">
        <v>78</v>
      </c>
      <c r="E5645" s="143" t="s">
        <v>252</v>
      </c>
      <c r="F5645" s="143" t="s">
        <v>71</v>
      </c>
      <c r="G5645" s="143" t="s">
        <v>5875</v>
      </c>
    </row>
    <row r="5646" spans="1:7" x14ac:dyDescent="0.25">
      <c r="A5646" s="141">
        <v>5645</v>
      </c>
      <c r="B5646" s="143" t="s">
        <v>10260</v>
      </c>
      <c r="C5646" s="143" t="s">
        <v>10261</v>
      </c>
      <c r="D5646" s="143" t="s">
        <v>74</v>
      </c>
      <c r="E5646" s="143" t="s">
        <v>1003</v>
      </c>
      <c r="F5646" s="143" t="s">
        <v>88</v>
      </c>
      <c r="G5646" s="143" t="s">
        <v>11062</v>
      </c>
    </row>
    <row r="5647" spans="1:7" x14ac:dyDescent="0.25">
      <c r="A5647" s="141">
        <v>5646</v>
      </c>
      <c r="B5647" s="143" t="s">
        <v>10262</v>
      </c>
      <c r="C5647" s="143" t="s">
        <v>10263</v>
      </c>
      <c r="D5647" s="143" t="s">
        <v>119</v>
      </c>
      <c r="E5647" s="143" t="s">
        <v>371</v>
      </c>
      <c r="F5647" s="143" t="s">
        <v>142</v>
      </c>
      <c r="G5647" s="143" t="s">
        <v>11062</v>
      </c>
    </row>
    <row r="5648" spans="1:7" x14ac:dyDescent="0.25">
      <c r="A5648" s="141">
        <v>5647</v>
      </c>
      <c r="B5648" s="143" t="s">
        <v>4979</v>
      </c>
      <c r="C5648" s="143" t="s">
        <v>4980</v>
      </c>
      <c r="D5648" s="143" t="s">
        <v>91</v>
      </c>
      <c r="E5648" s="143" t="s">
        <v>335</v>
      </c>
      <c r="F5648" s="143" t="s">
        <v>71</v>
      </c>
      <c r="G5648" s="143" t="s">
        <v>5875</v>
      </c>
    </row>
    <row r="5649" spans="1:7" x14ac:dyDescent="0.25">
      <c r="A5649" s="141">
        <v>5648</v>
      </c>
      <c r="B5649" s="143" t="s">
        <v>4981</v>
      </c>
      <c r="C5649" s="143" t="s">
        <v>4982</v>
      </c>
      <c r="D5649" s="143" t="s">
        <v>78</v>
      </c>
      <c r="E5649" s="143" t="s">
        <v>312</v>
      </c>
      <c r="F5649" s="143" t="s">
        <v>4983</v>
      </c>
      <c r="G5649" s="143" t="s">
        <v>5875</v>
      </c>
    </row>
    <row r="5650" spans="1:7" x14ac:dyDescent="0.25">
      <c r="A5650" s="141">
        <v>5649</v>
      </c>
      <c r="B5650" s="143" t="s">
        <v>11823</v>
      </c>
      <c r="C5650" s="143" t="s">
        <v>11824</v>
      </c>
      <c r="D5650" s="143" t="s">
        <v>119</v>
      </c>
      <c r="E5650" s="143" t="s">
        <v>1344</v>
      </c>
      <c r="F5650" s="143" t="s">
        <v>71</v>
      </c>
      <c r="G5650" s="143" t="s">
        <v>11955</v>
      </c>
    </row>
    <row r="5651" spans="1:7" x14ac:dyDescent="0.25">
      <c r="A5651" s="141">
        <v>5650</v>
      </c>
      <c r="B5651" s="143" t="s">
        <v>10264</v>
      </c>
      <c r="C5651" s="143" t="s">
        <v>10265</v>
      </c>
      <c r="D5651" s="143" t="s">
        <v>69</v>
      </c>
      <c r="E5651" s="143" t="s">
        <v>477</v>
      </c>
      <c r="F5651" s="143" t="s">
        <v>71</v>
      </c>
      <c r="G5651" s="143" t="s">
        <v>11062</v>
      </c>
    </row>
    <row r="5652" spans="1:7" x14ac:dyDescent="0.25">
      <c r="A5652" s="141">
        <v>5651</v>
      </c>
      <c r="B5652" s="143" t="s">
        <v>13406</v>
      </c>
      <c r="C5652" s="143" t="s">
        <v>13407</v>
      </c>
      <c r="D5652" s="143" t="s">
        <v>103</v>
      </c>
      <c r="E5652" s="143" t="s">
        <v>2486</v>
      </c>
      <c r="F5652" s="143" t="s">
        <v>192</v>
      </c>
      <c r="G5652" s="143" t="s">
        <v>5875</v>
      </c>
    </row>
    <row r="5653" spans="1:7" x14ac:dyDescent="0.25">
      <c r="A5653" s="141">
        <v>5652</v>
      </c>
      <c r="B5653" s="143" t="s">
        <v>10266</v>
      </c>
      <c r="C5653" s="143" t="s">
        <v>10267</v>
      </c>
      <c r="D5653" s="143" t="s">
        <v>78</v>
      </c>
      <c r="E5653" s="143" t="s">
        <v>4022</v>
      </c>
      <c r="F5653" s="143" t="s">
        <v>71</v>
      </c>
      <c r="G5653" s="143" t="s">
        <v>11062</v>
      </c>
    </row>
    <row r="5654" spans="1:7" x14ac:dyDescent="0.25">
      <c r="A5654" s="141">
        <v>5653</v>
      </c>
      <c r="B5654" s="143" t="s">
        <v>10268</v>
      </c>
      <c r="C5654" s="143" t="s">
        <v>10269</v>
      </c>
      <c r="D5654" s="143" t="s">
        <v>78</v>
      </c>
      <c r="E5654" s="143" t="s">
        <v>1802</v>
      </c>
      <c r="F5654" s="143" t="s">
        <v>71</v>
      </c>
      <c r="G5654" s="143" t="s">
        <v>11062</v>
      </c>
    </row>
    <row r="5655" spans="1:7" x14ac:dyDescent="0.25">
      <c r="A5655" s="141">
        <v>5654</v>
      </c>
      <c r="B5655" s="143" t="s">
        <v>10270</v>
      </c>
      <c r="C5655" s="143" t="s">
        <v>10271</v>
      </c>
      <c r="D5655" s="143" t="s">
        <v>91</v>
      </c>
      <c r="E5655" s="143" t="s">
        <v>979</v>
      </c>
      <c r="F5655" s="143" t="s">
        <v>71</v>
      </c>
      <c r="G5655" s="143" t="s">
        <v>11062</v>
      </c>
    </row>
    <row r="5656" spans="1:7" x14ac:dyDescent="0.25">
      <c r="A5656" s="141">
        <v>5655</v>
      </c>
      <c r="B5656" s="143" t="s">
        <v>10272</v>
      </c>
      <c r="C5656" s="143" t="s">
        <v>10273</v>
      </c>
      <c r="D5656" s="143" t="s">
        <v>91</v>
      </c>
      <c r="E5656" s="143" t="s">
        <v>979</v>
      </c>
      <c r="F5656" s="143" t="s">
        <v>71</v>
      </c>
      <c r="G5656" s="143" t="s">
        <v>11062</v>
      </c>
    </row>
    <row r="5657" spans="1:7" x14ac:dyDescent="0.25">
      <c r="A5657" s="141">
        <v>5656</v>
      </c>
      <c r="B5657" s="143" t="s">
        <v>4984</v>
      </c>
      <c r="C5657" s="143" t="s">
        <v>4985</v>
      </c>
      <c r="D5657" s="143" t="s">
        <v>91</v>
      </c>
      <c r="E5657" s="143" t="s">
        <v>110</v>
      </c>
      <c r="F5657" s="143" t="s">
        <v>71</v>
      </c>
      <c r="G5657" s="143" t="s">
        <v>5875</v>
      </c>
    </row>
    <row r="5658" spans="1:7" x14ac:dyDescent="0.25">
      <c r="A5658" s="141">
        <v>5657</v>
      </c>
      <c r="B5658" s="143" t="s">
        <v>4986</v>
      </c>
      <c r="C5658" s="143" t="s">
        <v>4987</v>
      </c>
      <c r="D5658" s="143" t="s">
        <v>91</v>
      </c>
      <c r="E5658" s="143" t="s">
        <v>270</v>
      </c>
      <c r="F5658" s="143" t="s">
        <v>578</v>
      </c>
      <c r="G5658" s="143" t="s">
        <v>5875</v>
      </c>
    </row>
    <row r="5659" spans="1:7" x14ac:dyDescent="0.25">
      <c r="A5659" s="141">
        <v>5658</v>
      </c>
      <c r="B5659" s="143" t="s">
        <v>4988</v>
      </c>
      <c r="C5659" s="143" t="s">
        <v>4989</v>
      </c>
      <c r="D5659" s="143" t="s">
        <v>119</v>
      </c>
      <c r="E5659" s="143" t="s">
        <v>1245</v>
      </c>
      <c r="F5659" s="143" t="s">
        <v>71</v>
      </c>
      <c r="G5659" s="143" t="s">
        <v>5875</v>
      </c>
    </row>
    <row r="5660" spans="1:7" x14ac:dyDescent="0.25">
      <c r="A5660" s="141">
        <v>5659</v>
      </c>
      <c r="B5660" s="143" t="s">
        <v>10274</v>
      </c>
      <c r="C5660" s="143" t="s">
        <v>10275</v>
      </c>
      <c r="D5660" s="143" t="s">
        <v>69</v>
      </c>
      <c r="E5660" s="143" t="s">
        <v>1141</v>
      </c>
      <c r="F5660" s="143" t="s">
        <v>71</v>
      </c>
      <c r="G5660" s="143" t="s">
        <v>11062</v>
      </c>
    </row>
    <row r="5661" spans="1:7" x14ac:dyDescent="0.25">
      <c r="A5661" s="141">
        <v>5660</v>
      </c>
      <c r="B5661" s="143" t="s">
        <v>10276</v>
      </c>
      <c r="C5661" s="143" t="s">
        <v>10277</v>
      </c>
      <c r="D5661" s="143" t="s">
        <v>78</v>
      </c>
      <c r="E5661" s="143" t="s">
        <v>1220</v>
      </c>
      <c r="F5661" s="143" t="s">
        <v>71</v>
      </c>
      <c r="G5661" s="143" t="s">
        <v>11062</v>
      </c>
    </row>
    <row r="5662" spans="1:7" x14ac:dyDescent="0.25">
      <c r="A5662" s="141">
        <v>5661</v>
      </c>
      <c r="B5662" s="143" t="s">
        <v>10278</v>
      </c>
      <c r="C5662" s="143" t="s">
        <v>10279</v>
      </c>
      <c r="D5662" s="143" t="s">
        <v>91</v>
      </c>
      <c r="E5662" s="143" t="s">
        <v>576</v>
      </c>
      <c r="F5662" s="143" t="s">
        <v>71</v>
      </c>
      <c r="G5662" s="143" t="s">
        <v>11062</v>
      </c>
    </row>
    <row r="5663" spans="1:7" x14ac:dyDescent="0.25">
      <c r="A5663" s="141">
        <v>5662</v>
      </c>
      <c r="B5663" s="143" t="s">
        <v>10280</v>
      </c>
      <c r="C5663" s="143" t="s">
        <v>10281</v>
      </c>
      <c r="D5663" s="143" t="s">
        <v>119</v>
      </c>
      <c r="E5663" s="143" t="s">
        <v>371</v>
      </c>
      <c r="F5663" s="143" t="s">
        <v>71</v>
      </c>
      <c r="G5663" s="143" t="s">
        <v>11062</v>
      </c>
    </row>
    <row r="5664" spans="1:7" x14ac:dyDescent="0.25">
      <c r="A5664" s="141">
        <v>5663</v>
      </c>
      <c r="B5664" s="143" t="s">
        <v>10282</v>
      </c>
      <c r="C5664" s="143" t="s">
        <v>10283</v>
      </c>
      <c r="D5664" s="143" t="s">
        <v>91</v>
      </c>
      <c r="E5664" s="143" t="s">
        <v>135</v>
      </c>
      <c r="F5664" s="143" t="s">
        <v>71</v>
      </c>
      <c r="G5664" s="143" t="s">
        <v>11062</v>
      </c>
    </row>
    <row r="5665" spans="1:7" x14ac:dyDescent="0.25">
      <c r="A5665" s="141">
        <v>5664</v>
      </c>
      <c r="B5665" s="143" t="s">
        <v>51</v>
      </c>
      <c r="C5665" s="143" t="s">
        <v>4990</v>
      </c>
      <c r="D5665" s="143" t="s">
        <v>91</v>
      </c>
      <c r="E5665" s="143" t="s">
        <v>546</v>
      </c>
      <c r="F5665" s="143" t="s">
        <v>71</v>
      </c>
      <c r="G5665" s="143" t="s">
        <v>5875</v>
      </c>
    </row>
    <row r="5666" spans="1:7" x14ac:dyDescent="0.25">
      <c r="A5666" s="141">
        <v>5665</v>
      </c>
      <c r="B5666" s="143" t="s">
        <v>4991</v>
      </c>
      <c r="C5666" s="143" t="s">
        <v>4992</v>
      </c>
      <c r="D5666" s="143" t="s">
        <v>119</v>
      </c>
      <c r="E5666" s="143" t="s">
        <v>1245</v>
      </c>
      <c r="F5666" s="143" t="s">
        <v>71</v>
      </c>
      <c r="G5666" s="143" t="s">
        <v>5875</v>
      </c>
    </row>
    <row r="5667" spans="1:7" x14ac:dyDescent="0.25">
      <c r="A5667" s="141">
        <v>5666</v>
      </c>
      <c r="B5667" s="143" t="s">
        <v>10284</v>
      </c>
      <c r="C5667" s="143" t="s">
        <v>10285</v>
      </c>
      <c r="D5667" s="143" t="s">
        <v>103</v>
      </c>
      <c r="E5667" s="143" t="s">
        <v>662</v>
      </c>
      <c r="F5667" s="143" t="s">
        <v>88</v>
      </c>
      <c r="G5667" s="143" t="s">
        <v>11062</v>
      </c>
    </row>
    <row r="5668" spans="1:7" x14ac:dyDescent="0.25">
      <c r="A5668" s="141">
        <v>5667</v>
      </c>
      <c r="B5668" s="143" t="s">
        <v>4993</v>
      </c>
      <c r="C5668" s="143" t="s">
        <v>4994</v>
      </c>
      <c r="D5668" s="143" t="s">
        <v>91</v>
      </c>
      <c r="E5668" s="143" t="s">
        <v>979</v>
      </c>
      <c r="F5668" s="143" t="s">
        <v>71</v>
      </c>
      <c r="G5668" s="143" t="s">
        <v>5875</v>
      </c>
    </row>
    <row r="5669" spans="1:7" x14ac:dyDescent="0.25">
      <c r="A5669" s="141">
        <v>5668</v>
      </c>
      <c r="B5669" s="143" t="s">
        <v>10286</v>
      </c>
      <c r="C5669" s="143" t="s">
        <v>10287</v>
      </c>
      <c r="D5669" s="143" t="s">
        <v>74</v>
      </c>
      <c r="E5669" s="143" t="s">
        <v>301</v>
      </c>
      <c r="F5669" s="143" t="s">
        <v>71</v>
      </c>
      <c r="G5669" s="143" t="s">
        <v>11062</v>
      </c>
    </row>
    <row r="5670" spans="1:7" x14ac:dyDescent="0.25">
      <c r="A5670" s="141">
        <v>5669</v>
      </c>
      <c r="B5670" s="143" t="s">
        <v>10288</v>
      </c>
      <c r="C5670" s="143" t="s">
        <v>10289</v>
      </c>
      <c r="D5670" s="143" t="s">
        <v>103</v>
      </c>
      <c r="E5670" s="143" t="s">
        <v>525</v>
      </c>
      <c r="F5670" s="143" t="s">
        <v>71</v>
      </c>
      <c r="G5670" s="143" t="s">
        <v>11062</v>
      </c>
    </row>
    <row r="5671" spans="1:7" x14ac:dyDescent="0.25">
      <c r="A5671" s="141">
        <v>5670</v>
      </c>
      <c r="B5671" s="143" t="s">
        <v>4995</v>
      </c>
      <c r="C5671" s="143" t="s">
        <v>4996</v>
      </c>
      <c r="D5671" s="143" t="s">
        <v>69</v>
      </c>
      <c r="E5671" s="143" t="s">
        <v>168</v>
      </c>
      <c r="F5671" s="143" t="s">
        <v>97</v>
      </c>
      <c r="G5671" s="143" t="s">
        <v>5875</v>
      </c>
    </row>
    <row r="5672" spans="1:7" x14ac:dyDescent="0.25">
      <c r="A5672" s="141">
        <v>5671</v>
      </c>
      <c r="B5672" s="143" t="s">
        <v>10290</v>
      </c>
      <c r="C5672" s="143" t="s">
        <v>10291</v>
      </c>
      <c r="D5672" s="143" t="s">
        <v>78</v>
      </c>
      <c r="E5672" s="143" t="s">
        <v>470</v>
      </c>
      <c r="F5672" s="143" t="s">
        <v>71</v>
      </c>
      <c r="G5672" s="143" t="s">
        <v>11062</v>
      </c>
    </row>
    <row r="5673" spans="1:7" x14ac:dyDescent="0.25">
      <c r="A5673" s="141">
        <v>5672</v>
      </c>
      <c r="B5673" s="143" t="s">
        <v>4997</v>
      </c>
      <c r="C5673" s="143" t="s">
        <v>4998</v>
      </c>
      <c r="D5673" s="143" t="s">
        <v>78</v>
      </c>
      <c r="E5673" s="143" t="s">
        <v>151</v>
      </c>
      <c r="F5673" s="143" t="s">
        <v>88</v>
      </c>
      <c r="G5673" s="143" t="s">
        <v>5875</v>
      </c>
    </row>
    <row r="5674" spans="1:7" x14ac:dyDescent="0.25">
      <c r="A5674" s="141">
        <v>5673</v>
      </c>
      <c r="B5674" s="143" t="s">
        <v>13408</v>
      </c>
      <c r="C5674" s="143" t="s">
        <v>13409</v>
      </c>
      <c r="D5674" s="143" t="s">
        <v>78</v>
      </c>
      <c r="E5674" s="143" t="s">
        <v>312</v>
      </c>
      <c r="F5674" s="143" t="s">
        <v>13410</v>
      </c>
      <c r="G5674" s="143" t="s">
        <v>5875</v>
      </c>
    </row>
    <row r="5675" spans="1:7" x14ac:dyDescent="0.25">
      <c r="A5675" s="141">
        <v>5674</v>
      </c>
      <c r="B5675" s="143" t="s">
        <v>10292</v>
      </c>
      <c r="C5675" s="143" t="s">
        <v>10293</v>
      </c>
      <c r="D5675" s="143" t="s">
        <v>78</v>
      </c>
      <c r="E5675" s="143" t="s">
        <v>1220</v>
      </c>
      <c r="F5675" s="143" t="s">
        <v>10294</v>
      </c>
      <c r="G5675" s="143" t="s">
        <v>11062</v>
      </c>
    </row>
    <row r="5676" spans="1:7" x14ac:dyDescent="0.25">
      <c r="A5676" s="141">
        <v>5675</v>
      </c>
      <c r="B5676" s="143" t="s">
        <v>4999</v>
      </c>
      <c r="C5676" s="143" t="s">
        <v>5000</v>
      </c>
      <c r="D5676" s="143" t="s">
        <v>74</v>
      </c>
      <c r="E5676" s="143" t="s">
        <v>87</v>
      </c>
      <c r="F5676" s="143" t="s">
        <v>5001</v>
      </c>
      <c r="G5676" s="143" t="s">
        <v>5875</v>
      </c>
    </row>
    <row r="5677" spans="1:7" x14ac:dyDescent="0.25">
      <c r="A5677" s="141">
        <v>5676</v>
      </c>
      <c r="B5677" s="143" t="s">
        <v>10295</v>
      </c>
      <c r="C5677" s="143" t="s">
        <v>10296</v>
      </c>
      <c r="D5677" s="143" t="s">
        <v>78</v>
      </c>
      <c r="E5677" s="143" t="s">
        <v>1220</v>
      </c>
      <c r="F5677" s="143" t="s">
        <v>71</v>
      </c>
      <c r="G5677" s="143" t="s">
        <v>11062</v>
      </c>
    </row>
    <row r="5678" spans="1:7" x14ac:dyDescent="0.25">
      <c r="A5678" s="141">
        <v>5677</v>
      </c>
      <c r="B5678" s="143" t="s">
        <v>5002</v>
      </c>
      <c r="C5678" s="143" t="s">
        <v>5003</v>
      </c>
      <c r="D5678" s="143" t="s">
        <v>69</v>
      </c>
      <c r="E5678" s="143" t="s">
        <v>402</v>
      </c>
      <c r="F5678" s="143" t="s">
        <v>142</v>
      </c>
      <c r="G5678" s="143" t="s">
        <v>5875</v>
      </c>
    </row>
    <row r="5679" spans="1:7" x14ac:dyDescent="0.25">
      <c r="A5679" s="141">
        <v>5678</v>
      </c>
      <c r="B5679" s="143" t="s">
        <v>13411</v>
      </c>
      <c r="C5679" s="143" t="s">
        <v>13412</v>
      </c>
      <c r="D5679" s="143" t="s">
        <v>91</v>
      </c>
      <c r="E5679" s="143" t="s">
        <v>181</v>
      </c>
      <c r="F5679" s="143" t="s">
        <v>71</v>
      </c>
      <c r="G5679" s="143" t="s">
        <v>5875</v>
      </c>
    </row>
    <row r="5680" spans="1:7" x14ac:dyDescent="0.25">
      <c r="A5680" s="141">
        <v>5679</v>
      </c>
      <c r="B5680" s="143" t="s">
        <v>13413</v>
      </c>
      <c r="C5680" s="143" t="s">
        <v>13414</v>
      </c>
      <c r="D5680" s="143" t="s">
        <v>91</v>
      </c>
      <c r="E5680" s="143" t="s">
        <v>181</v>
      </c>
      <c r="F5680" s="143" t="s">
        <v>71</v>
      </c>
      <c r="G5680" s="143" t="s">
        <v>5875</v>
      </c>
    </row>
    <row r="5681" spans="1:7" x14ac:dyDescent="0.25">
      <c r="A5681" s="141">
        <v>5680</v>
      </c>
      <c r="B5681" s="143" t="s">
        <v>5004</v>
      </c>
      <c r="C5681" s="143" t="s">
        <v>13415</v>
      </c>
      <c r="D5681" s="143" t="s">
        <v>74</v>
      </c>
      <c r="E5681" s="143" t="s">
        <v>390</v>
      </c>
      <c r="F5681" s="143" t="s">
        <v>71</v>
      </c>
      <c r="G5681" s="143" t="s">
        <v>5875</v>
      </c>
    </row>
    <row r="5682" spans="1:7" x14ac:dyDescent="0.25">
      <c r="A5682" s="141">
        <v>5681</v>
      </c>
      <c r="B5682" s="143" t="s">
        <v>10297</v>
      </c>
      <c r="C5682" s="143" t="s">
        <v>10298</v>
      </c>
      <c r="D5682" s="143" t="s">
        <v>78</v>
      </c>
      <c r="E5682" s="143" t="s">
        <v>796</v>
      </c>
      <c r="F5682" s="143" t="s">
        <v>71</v>
      </c>
      <c r="G5682" s="143" t="s">
        <v>11062</v>
      </c>
    </row>
    <row r="5683" spans="1:7" x14ac:dyDescent="0.25">
      <c r="A5683" s="141">
        <v>5682</v>
      </c>
      <c r="B5683" s="143" t="s">
        <v>10299</v>
      </c>
      <c r="C5683" s="143" t="s">
        <v>10300</v>
      </c>
      <c r="D5683" s="143" t="s">
        <v>119</v>
      </c>
      <c r="E5683" s="143" t="s">
        <v>1245</v>
      </c>
      <c r="F5683" s="143" t="s">
        <v>71</v>
      </c>
      <c r="G5683" s="143" t="s">
        <v>11062</v>
      </c>
    </row>
    <row r="5684" spans="1:7" x14ac:dyDescent="0.25">
      <c r="A5684" s="141">
        <v>5683</v>
      </c>
      <c r="B5684" s="143" t="s">
        <v>13416</v>
      </c>
      <c r="C5684" s="143" t="s">
        <v>13417</v>
      </c>
      <c r="D5684" s="143" t="s">
        <v>69</v>
      </c>
      <c r="E5684" s="143" t="s">
        <v>3331</v>
      </c>
      <c r="F5684" s="143" t="s">
        <v>71</v>
      </c>
      <c r="G5684" s="143" t="s">
        <v>5875</v>
      </c>
    </row>
    <row r="5685" spans="1:7" x14ac:dyDescent="0.25">
      <c r="A5685" s="141">
        <v>5684</v>
      </c>
      <c r="B5685" s="143" t="s">
        <v>10301</v>
      </c>
      <c r="C5685" s="143" t="s">
        <v>10302</v>
      </c>
      <c r="D5685" s="143" t="s">
        <v>95</v>
      </c>
      <c r="E5685" s="143" t="s">
        <v>1656</v>
      </c>
      <c r="F5685" s="143" t="s">
        <v>71</v>
      </c>
      <c r="G5685" s="143" t="s">
        <v>11062</v>
      </c>
    </row>
    <row r="5686" spans="1:7" x14ac:dyDescent="0.25">
      <c r="A5686" s="141">
        <v>5685</v>
      </c>
      <c r="B5686" s="143" t="s">
        <v>10303</v>
      </c>
      <c r="C5686" s="143" t="s">
        <v>10304</v>
      </c>
      <c r="D5686" s="143" t="s">
        <v>69</v>
      </c>
      <c r="E5686" s="143" t="s">
        <v>6763</v>
      </c>
      <c r="F5686" s="143" t="s">
        <v>71</v>
      </c>
      <c r="G5686" s="143" t="s">
        <v>11062</v>
      </c>
    </row>
    <row r="5687" spans="1:7" x14ac:dyDescent="0.25">
      <c r="A5687" s="141">
        <v>5686</v>
      </c>
      <c r="B5687" s="143" t="s">
        <v>10305</v>
      </c>
      <c r="C5687" s="143" t="s">
        <v>10306</v>
      </c>
      <c r="D5687" s="143" t="s">
        <v>69</v>
      </c>
      <c r="E5687" s="143" t="s">
        <v>70</v>
      </c>
      <c r="F5687" s="143" t="s">
        <v>71</v>
      </c>
      <c r="G5687" s="143" t="s">
        <v>11062</v>
      </c>
    </row>
    <row r="5688" spans="1:7" x14ac:dyDescent="0.25">
      <c r="A5688" s="141">
        <v>5687</v>
      </c>
      <c r="B5688" s="143" t="s">
        <v>10307</v>
      </c>
      <c r="C5688" s="143" t="s">
        <v>10308</v>
      </c>
      <c r="D5688" s="143" t="s">
        <v>91</v>
      </c>
      <c r="E5688" s="143" t="s">
        <v>518</v>
      </c>
      <c r="F5688" s="143" t="s">
        <v>71</v>
      </c>
      <c r="G5688" s="143" t="s">
        <v>11062</v>
      </c>
    </row>
    <row r="5689" spans="1:7" x14ac:dyDescent="0.25">
      <c r="A5689" s="141">
        <v>5688</v>
      </c>
      <c r="B5689" s="143" t="s">
        <v>10309</v>
      </c>
      <c r="C5689" s="143" t="s">
        <v>10310</v>
      </c>
      <c r="D5689" s="143" t="s">
        <v>103</v>
      </c>
      <c r="E5689" s="143" t="s">
        <v>325</v>
      </c>
      <c r="F5689" s="143" t="s">
        <v>71</v>
      </c>
      <c r="G5689" s="143" t="s">
        <v>11062</v>
      </c>
    </row>
    <row r="5690" spans="1:7" x14ac:dyDescent="0.25">
      <c r="A5690" s="141">
        <v>5689</v>
      </c>
      <c r="B5690" s="143" t="s">
        <v>10311</v>
      </c>
      <c r="C5690" s="143" t="s">
        <v>10312</v>
      </c>
      <c r="D5690" s="143" t="s">
        <v>78</v>
      </c>
      <c r="E5690" s="143" t="s">
        <v>717</v>
      </c>
      <c r="F5690" s="143" t="s">
        <v>71</v>
      </c>
      <c r="G5690" s="143" t="s">
        <v>11062</v>
      </c>
    </row>
    <row r="5691" spans="1:7" x14ac:dyDescent="0.25">
      <c r="A5691" s="141">
        <v>5690</v>
      </c>
      <c r="B5691" s="143" t="s">
        <v>11825</v>
      </c>
      <c r="C5691" s="143" t="s">
        <v>11826</v>
      </c>
      <c r="D5691" s="143" t="s">
        <v>103</v>
      </c>
      <c r="E5691" s="143" t="s">
        <v>2178</v>
      </c>
      <c r="F5691" s="143" t="s">
        <v>71</v>
      </c>
      <c r="G5691" s="143" t="s">
        <v>11955</v>
      </c>
    </row>
    <row r="5692" spans="1:7" x14ac:dyDescent="0.25">
      <c r="A5692" s="141">
        <v>5691</v>
      </c>
      <c r="B5692" s="143" t="s">
        <v>10313</v>
      </c>
      <c r="C5692" s="143" t="s">
        <v>10314</v>
      </c>
      <c r="D5692" s="143" t="s">
        <v>91</v>
      </c>
      <c r="E5692" s="143" t="s">
        <v>212</v>
      </c>
      <c r="F5692" s="143" t="s">
        <v>71</v>
      </c>
      <c r="G5692" s="143" t="s">
        <v>11062</v>
      </c>
    </row>
    <row r="5693" spans="1:7" x14ac:dyDescent="0.25">
      <c r="A5693" s="141">
        <v>5692</v>
      </c>
      <c r="B5693" s="143" t="s">
        <v>5005</v>
      </c>
      <c r="C5693" s="143" t="s">
        <v>5006</v>
      </c>
      <c r="D5693" s="143" t="s">
        <v>91</v>
      </c>
      <c r="E5693" s="143" t="s">
        <v>979</v>
      </c>
      <c r="F5693" s="143" t="s">
        <v>71</v>
      </c>
      <c r="G5693" s="143" t="s">
        <v>5875</v>
      </c>
    </row>
    <row r="5694" spans="1:7" x14ac:dyDescent="0.25">
      <c r="A5694" s="141">
        <v>5693</v>
      </c>
      <c r="B5694" s="143" t="s">
        <v>5007</v>
      </c>
      <c r="C5694" s="143" t="s">
        <v>5008</v>
      </c>
      <c r="D5694" s="143" t="s">
        <v>91</v>
      </c>
      <c r="E5694" s="143" t="s">
        <v>136</v>
      </c>
      <c r="F5694" s="143" t="s">
        <v>71</v>
      </c>
      <c r="G5694" s="143" t="s">
        <v>5875</v>
      </c>
    </row>
    <row r="5695" spans="1:7" x14ac:dyDescent="0.25">
      <c r="A5695" s="141">
        <v>5694</v>
      </c>
      <c r="B5695" s="143" t="s">
        <v>5009</v>
      </c>
      <c r="C5695" s="143" t="s">
        <v>5010</v>
      </c>
      <c r="D5695" s="143" t="s">
        <v>69</v>
      </c>
      <c r="E5695" s="143" t="s">
        <v>1237</v>
      </c>
      <c r="F5695" s="143" t="s">
        <v>142</v>
      </c>
      <c r="G5695" s="143" t="s">
        <v>5875</v>
      </c>
    </row>
    <row r="5696" spans="1:7" x14ac:dyDescent="0.25">
      <c r="A5696" s="141">
        <v>5695</v>
      </c>
      <c r="B5696" s="143" t="s">
        <v>13418</v>
      </c>
      <c r="C5696" s="143" t="s">
        <v>13419</v>
      </c>
      <c r="D5696" s="143" t="s">
        <v>91</v>
      </c>
      <c r="E5696" s="143" t="s">
        <v>116</v>
      </c>
      <c r="F5696" s="143" t="s">
        <v>71</v>
      </c>
      <c r="G5696" s="143" t="s">
        <v>5875</v>
      </c>
    </row>
    <row r="5697" spans="1:7" x14ac:dyDescent="0.25">
      <c r="A5697" s="141">
        <v>5696</v>
      </c>
      <c r="B5697" s="143" t="s">
        <v>10316</v>
      </c>
      <c r="C5697" s="143" t="s">
        <v>13420</v>
      </c>
      <c r="D5697" s="143" t="s">
        <v>69</v>
      </c>
      <c r="E5697" s="143" t="s">
        <v>1141</v>
      </c>
      <c r="F5697" s="143" t="s">
        <v>155</v>
      </c>
      <c r="G5697" s="143" t="s">
        <v>11062</v>
      </c>
    </row>
    <row r="5698" spans="1:7" x14ac:dyDescent="0.25">
      <c r="A5698" s="141">
        <v>5697</v>
      </c>
      <c r="B5698" s="143" t="s">
        <v>10317</v>
      </c>
      <c r="C5698" s="143" t="s">
        <v>10318</v>
      </c>
      <c r="D5698" s="143" t="s">
        <v>119</v>
      </c>
      <c r="E5698" s="143" t="s">
        <v>1245</v>
      </c>
      <c r="F5698" s="143" t="s">
        <v>71</v>
      </c>
      <c r="G5698" s="143" t="s">
        <v>11062</v>
      </c>
    </row>
    <row r="5699" spans="1:7" x14ac:dyDescent="0.25">
      <c r="A5699" s="141">
        <v>5698</v>
      </c>
      <c r="B5699" s="143" t="s">
        <v>5011</v>
      </c>
      <c r="C5699" s="143" t="s">
        <v>5012</v>
      </c>
      <c r="D5699" s="143" t="s">
        <v>103</v>
      </c>
      <c r="E5699" s="143" t="s">
        <v>634</v>
      </c>
      <c r="F5699" s="143" t="s">
        <v>71</v>
      </c>
      <c r="G5699" s="143" t="s">
        <v>5875</v>
      </c>
    </row>
    <row r="5700" spans="1:7" x14ac:dyDescent="0.25">
      <c r="A5700" s="141">
        <v>5699</v>
      </c>
      <c r="B5700" s="143" t="s">
        <v>5013</v>
      </c>
      <c r="C5700" s="143" t="s">
        <v>5014</v>
      </c>
      <c r="D5700" s="143" t="s">
        <v>74</v>
      </c>
      <c r="E5700" s="143" t="s">
        <v>390</v>
      </c>
      <c r="F5700" s="143" t="s">
        <v>88</v>
      </c>
      <c r="G5700" s="143" t="s">
        <v>5875</v>
      </c>
    </row>
    <row r="5701" spans="1:7" x14ac:dyDescent="0.25">
      <c r="A5701" s="141">
        <v>5700</v>
      </c>
      <c r="B5701" s="143" t="s">
        <v>5015</v>
      </c>
      <c r="C5701" s="143" t="s">
        <v>13421</v>
      </c>
      <c r="D5701" s="143" t="s">
        <v>91</v>
      </c>
      <c r="E5701" s="143" t="s">
        <v>181</v>
      </c>
      <c r="F5701" s="143" t="s">
        <v>71</v>
      </c>
      <c r="G5701" s="143" t="s">
        <v>5875</v>
      </c>
    </row>
    <row r="5702" spans="1:7" x14ac:dyDescent="0.25">
      <c r="A5702" s="141">
        <v>5701</v>
      </c>
      <c r="B5702" s="143" t="s">
        <v>10319</v>
      </c>
      <c r="C5702" s="143" t="s">
        <v>10320</v>
      </c>
      <c r="D5702" s="143" t="s">
        <v>91</v>
      </c>
      <c r="E5702" s="143" t="s">
        <v>979</v>
      </c>
      <c r="F5702" s="143" t="s">
        <v>71</v>
      </c>
      <c r="G5702" s="143" t="s">
        <v>11062</v>
      </c>
    </row>
    <row r="5703" spans="1:7" x14ac:dyDescent="0.25">
      <c r="A5703" s="141">
        <v>5702</v>
      </c>
      <c r="B5703" s="143" t="s">
        <v>11827</v>
      </c>
      <c r="C5703" s="143" t="s">
        <v>11828</v>
      </c>
      <c r="D5703" s="143" t="s">
        <v>74</v>
      </c>
      <c r="E5703" s="143" t="s">
        <v>317</v>
      </c>
      <c r="F5703" s="143" t="s">
        <v>71</v>
      </c>
      <c r="G5703" s="143" t="s">
        <v>11955</v>
      </c>
    </row>
    <row r="5704" spans="1:7" x14ac:dyDescent="0.25">
      <c r="A5704" s="141">
        <v>5703</v>
      </c>
      <c r="B5704" s="143" t="s">
        <v>5016</v>
      </c>
      <c r="C5704" s="143" t="s">
        <v>5017</v>
      </c>
      <c r="D5704" s="143" t="s">
        <v>188</v>
      </c>
      <c r="E5704" s="143" t="s">
        <v>234</v>
      </c>
      <c r="F5704" s="143" t="s">
        <v>71</v>
      </c>
      <c r="G5704" s="143" t="s">
        <v>5875</v>
      </c>
    </row>
    <row r="5705" spans="1:7" x14ac:dyDescent="0.25">
      <c r="A5705" s="141">
        <v>5704</v>
      </c>
      <c r="B5705" s="143" t="s">
        <v>5018</v>
      </c>
      <c r="C5705" s="143" t="s">
        <v>5019</v>
      </c>
      <c r="D5705" s="143" t="s">
        <v>91</v>
      </c>
      <c r="E5705" s="143" t="s">
        <v>132</v>
      </c>
      <c r="F5705" s="143" t="s">
        <v>71</v>
      </c>
      <c r="G5705" s="143" t="s">
        <v>5875</v>
      </c>
    </row>
    <row r="5706" spans="1:7" x14ac:dyDescent="0.25">
      <c r="A5706" s="141">
        <v>5705</v>
      </c>
      <c r="B5706" s="143" t="s">
        <v>10321</v>
      </c>
      <c r="C5706" s="143" t="s">
        <v>10322</v>
      </c>
      <c r="D5706" s="143" t="s">
        <v>103</v>
      </c>
      <c r="E5706" s="143" t="s">
        <v>2489</v>
      </c>
      <c r="F5706" s="143" t="s">
        <v>71</v>
      </c>
      <c r="G5706" s="143" t="s">
        <v>11062</v>
      </c>
    </row>
    <row r="5707" spans="1:7" x14ac:dyDescent="0.25">
      <c r="A5707" s="141">
        <v>5706</v>
      </c>
      <c r="B5707" s="143" t="s">
        <v>5020</v>
      </c>
      <c r="C5707" s="143" t="s">
        <v>5021</v>
      </c>
      <c r="D5707" s="143" t="s">
        <v>74</v>
      </c>
      <c r="E5707" s="143" t="s">
        <v>317</v>
      </c>
      <c r="F5707" s="143" t="s">
        <v>71</v>
      </c>
      <c r="G5707" s="143" t="s">
        <v>5875</v>
      </c>
    </row>
    <row r="5708" spans="1:7" x14ac:dyDescent="0.25">
      <c r="A5708" s="141">
        <v>5707</v>
      </c>
      <c r="B5708" s="143" t="s">
        <v>10323</v>
      </c>
      <c r="C5708" s="143" t="s">
        <v>10324</v>
      </c>
      <c r="D5708" s="143" t="s">
        <v>119</v>
      </c>
      <c r="E5708" s="143" t="s">
        <v>307</v>
      </c>
      <c r="F5708" s="143" t="s">
        <v>71</v>
      </c>
      <c r="G5708" s="143" t="s">
        <v>11062</v>
      </c>
    </row>
    <row r="5709" spans="1:7" x14ac:dyDescent="0.25">
      <c r="A5709" s="141">
        <v>5708</v>
      </c>
      <c r="B5709" s="143" t="s">
        <v>5022</v>
      </c>
      <c r="C5709" s="143" t="s">
        <v>5023</v>
      </c>
      <c r="D5709" s="143" t="s">
        <v>103</v>
      </c>
      <c r="E5709" s="143" t="s">
        <v>325</v>
      </c>
      <c r="F5709" s="143" t="s">
        <v>71</v>
      </c>
      <c r="G5709" s="143" t="s">
        <v>5875</v>
      </c>
    </row>
    <row r="5710" spans="1:7" x14ac:dyDescent="0.25">
      <c r="A5710" s="141">
        <v>5709</v>
      </c>
      <c r="B5710" s="143" t="s">
        <v>10325</v>
      </c>
      <c r="C5710" s="143" t="s">
        <v>10326</v>
      </c>
      <c r="D5710" s="143" t="s">
        <v>119</v>
      </c>
      <c r="E5710" s="143" t="s">
        <v>239</v>
      </c>
      <c r="F5710" s="143" t="s">
        <v>71</v>
      </c>
      <c r="G5710" s="143" t="s">
        <v>11062</v>
      </c>
    </row>
    <row r="5711" spans="1:7" x14ac:dyDescent="0.25">
      <c r="A5711" s="141">
        <v>5710</v>
      </c>
      <c r="B5711" s="143" t="s">
        <v>10327</v>
      </c>
      <c r="C5711" s="143" t="s">
        <v>10328</v>
      </c>
      <c r="D5711" s="143" t="s">
        <v>91</v>
      </c>
      <c r="E5711" s="143" t="s">
        <v>903</v>
      </c>
      <c r="F5711" s="143" t="s">
        <v>71</v>
      </c>
      <c r="G5711" s="143" t="s">
        <v>11062</v>
      </c>
    </row>
    <row r="5712" spans="1:7" x14ac:dyDescent="0.25">
      <c r="A5712" s="141">
        <v>5711</v>
      </c>
      <c r="B5712" s="143" t="s">
        <v>10329</v>
      </c>
      <c r="C5712" s="143" t="s">
        <v>10330</v>
      </c>
      <c r="D5712" s="143" t="s">
        <v>69</v>
      </c>
      <c r="E5712" s="143" t="s">
        <v>2042</v>
      </c>
      <c r="F5712" s="143" t="s">
        <v>71</v>
      </c>
      <c r="G5712" s="143" t="s">
        <v>11062</v>
      </c>
    </row>
    <row r="5713" spans="1:7" x14ac:dyDescent="0.25">
      <c r="A5713" s="141">
        <v>5712</v>
      </c>
      <c r="B5713" s="143" t="s">
        <v>5024</v>
      </c>
      <c r="C5713" s="143" t="s">
        <v>5025</v>
      </c>
      <c r="D5713" s="143" t="s">
        <v>91</v>
      </c>
      <c r="E5713" s="143" t="s">
        <v>110</v>
      </c>
      <c r="F5713" s="143" t="s">
        <v>71</v>
      </c>
      <c r="G5713" s="143" t="s">
        <v>5875</v>
      </c>
    </row>
    <row r="5714" spans="1:7" x14ac:dyDescent="0.25">
      <c r="A5714" s="141">
        <v>5713</v>
      </c>
      <c r="B5714" s="143" t="s">
        <v>10331</v>
      </c>
      <c r="C5714" s="143" t="s">
        <v>10332</v>
      </c>
      <c r="D5714" s="143" t="s">
        <v>119</v>
      </c>
      <c r="E5714" s="143" t="s">
        <v>1245</v>
      </c>
      <c r="F5714" s="143" t="s">
        <v>71</v>
      </c>
      <c r="G5714" s="143" t="s">
        <v>11062</v>
      </c>
    </row>
    <row r="5715" spans="1:7" x14ac:dyDescent="0.25">
      <c r="A5715" s="141">
        <v>5714</v>
      </c>
      <c r="B5715" s="143" t="s">
        <v>10333</v>
      </c>
      <c r="C5715" s="143" t="s">
        <v>10334</v>
      </c>
      <c r="D5715" s="143" t="s">
        <v>69</v>
      </c>
      <c r="E5715" s="143" t="s">
        <v>593</v>
      </c>
      <c r="F5715" s="143" t="s">
        <v>71</v>
      </c>
      <c r="G5715" s="143" t="s">
        <v>11062</v>
      </c>
    </row>
    <row r="5716" spans="1:7" x14ac:dyDescent="0.25">
      <c r="A5716" s="141">
        <v>5715</v>
      </c>
      <c r="B5716" s="143" t="s">
        <v>10335</v>
      </c>
      <c r="C5716" s="143" t="s">
        <v>10336</v>
      </c>
      <c r="D5716" s="143" t="s">
        <v>91</v>
      </c>
      <c r="E5716" s="143" t="s">
        <v>979</v>
      </c>
      <c r="F5716" s="143" t="s">
        <v>71</v>
      </c>
      <c r="G5716" s="143" t="s">
        <v>11062</v>
      </c>
    </row>
    <row r="5717" spans="1:7" x14ac:dyDescent="0.25">
      <c r="A5717" s="141">
        <v>5716</v>
      </c>
      <c r="B5717" s="143" t="s">
        <v>10337</v>
      </c>
      <c r="C5717" s="143" t="s">
        <v>10338</v>
      </c>
      <c r="D5717" s="143" t="s">
        <v>78</v>
      </c>
      <c r="E5717" s="143" t="s">
        <v>840</v>
      </c>
      <c r="F5717" s="143" t="s">
        <v>71</v>
      </c>
      <c r="G5717" s="143" t="s">
        <v>11062</v>
      </c>
    </row>
    <row r="5718" spans="1:7" x14ac:dyDescent="0.25">
      <c r="A5718" s="141">
        <v>5717</v>
      </c>
      <c r="B5718" s="143" t="s">
        <v>10339</v>
      </c>
      <c r="C5718" s="143" t="s">
        <v>13422</v>
      </c>
      <c r="D5718" s="143" t="s">
        <v>74</v>
      </c>
      <c r="E5718" s="143" t="s">
        <v>301</v>
      </c>
      <c r="F5718" s="143" t="s">
        <v>142</v>
      </c>
      <c r="G5718" s="143" t="s">
        <v>11062</v>
      </c>
    </row>
    <row r="5719" spans="1:7" x14ac:dyDescent="0.25">
      <c r="A5719" s="141">
        <v>5718</v>
      </c>
      <c r="B5719" s="143" t="s">
        <v>11829</v>
      </c>
      <c r="C5719" s="143" t="s">
        <v>11830</v>
      </c>
      <c r="D5719" s="143" t="s">
        <v>119</v>
      </c>
      <c r="E5719" s="143" t="s">
        <v>371</v>
      </c>
      <c r="F5719" s="143" t="s">
        <v>142</v>
      </c>
      <c r="G5719" s="143" t="s">
        <v>11062</v>
      </c>
    </row>
    <row r="5720" spans="1:7" x14ac:dyDescent="0.25">
      <c r="A5720" s="141">
        <v>5719</v>
      </c>
      <c r="B5720" s="143" t="s">
        <v>10340</v>
      </c>
      <c r="C5720" s="143" t="s">
        <v>10341</v>
      </c>
      <c r="D5720" s="143" t="s">
        <v>91</v>
      </c>
      <c r="E5720" s="143" t="s">
        <v>576</v>
      </c>
      <c r="F5720" s="143" t="s">
        <v>71</v>
      </c>
      <c r="G5720" s="143" t="s">
        <v>11062</v>
      </c>
    </row>
    <row r="5721" spans="1:7" x14ac:dyDescent="0.25">
      <c r="A5721" s="141">
        <v>5720</v>
      </c>
      <c r="B5721" s="143" t="s">
        <v>10342</v>
      </c>
      <c r="C5721" s="143" t="s">
        <v>10343</v>
      </c>
      <c r="D5721" s="143" t="s">
        <v>91</v>
      </c>
      <c r="E5721" s="143" t="s">
        <v>165</v>
      </c>
      <c r="F5721" s="143" t="s">
        <v>71</v>
      </c>
      <c r="G5721" s="143" t="s">
        <v>11062</v>
      </c>
    </row>
    <row r="5722" spans="1:7" x14ac:dyDescent="0.25">
      <c r="A5722" s="141">
        <v>5721</v>
      </c>
      <c r="B5722" s="143" t="s">
        <v>5026</v>
      </c>
      <c r="C5722" s="143" t="s">
        <v>5027</v>
      </c>
      <c r="D5722" s="143" t="s">
        <v>74</v>
      </c>
      <c r="E5722" s="143" t="s">
        <v>1003</v>
      </c>
      <c r="F5722" s="143" t="s">
        <v>88</v>
      </c>
      <c r="G5722" s="143" t="s">
        <v>5875</v>
      </c>
    </row>
    <row r="5723" spans="1:7" x14ac:dyDescent="0.25">
      <c r="A5723" s="141">
        <v>5722</v>
      </c>
      <c r="B5723" s="143" t="s">
        <v>13423</v>
      </c>
      <c r="C5723" s="143" t="s">
        <v>13424</v>
      </c>
      <c r="D5723" s="143" t="s">
        <v>78</v>
      </c>
      <c r="E5723" s="143" t="s">
        <v>1062</v>
      </c>
      <c r="F5723" s="143" t="s">
        <v>142</v>
      </c>
      <c r="G5723" s="143" t="s">
        <v>5875</v>
      </c>
    </row>
    <row r="5724" spans="1:7" x14ac:dyDescent="0.25">
      <c r="A5724" s="141">
        <v>5723</v>
      </c>
      <c r="B5724" s="143" t="s">
        <v>10344</v>
      </c>
      <c r="C5724" s="143" t="s">
        <v>10345</v>
      </c>
      <c r="D5724" s="143" t="s">
        <v>119</v>
      </c>
      <c r="E5724" s="143" t="s">
        <v>371</v>
      </c>
      <c r="F5724" s="143" t="s">
        <v>71</v>
      </c>
      <c r="G5724" s="143" t="s">
        <v>11062</v>
      </c>
    </row>
    <row r="5725" spans="1:7" x14ac:dyDescent="0.25">
      <c r="A5725" s="141">
        <v>5724</v>
      </c>
      <c r="B5725" s="143" t="s">
        <v>5028</v>
      </c>
      <c r="C5725" s="143" t="s">
        <v>5029</v>
      </c>
      <c r="D5725" s="143" t="s">
        <v>69</v>
      </c>
      <c r="E5725" s="143" t="s">
        <v>352</v>
      </c>
      <c r="F5725" s="143" t="s">
        <v>71</v>
      </c>
      <c r="G5725" s="143" t="s">
        <v>5875</v>
      </c>
    </row>
    <row r="5726" spans="1:7" x14ac:dyDescent="0.25">
      <c r="A5726" s="141">
        <v>5725</v>
      </c>
      <c r="B5726" s="143" t="s">
        <v>11831</v>
      </c>
      <c r="C5726" s="143" t="s">
        <v>11832</v>
      </c>
      <c r="D5726" s="143" t="s">
        <v>95</v>
      </c>
      <c r="E5726" s="143" t="s">
        <v>96</v>
      </c>
      <c r="F5726" s="143" t="s">
        <v>71</v>
      </c>
      <c r="G5726" s="143" t="s">
        <v>11955</v>
      </c>
    </row>
    <row r="5727" spans="1:7" x14ac:dyDescent="0.25">
      <c r="A5727" s="141">
        <v>5726</v>
      </c>
      <c r="B5727" s="143" t="s">
        <v>5030</v>
      </c>
      <c r="C5727" s="143" t="s">
        <v>5031</v>
      </c>
      <c r="D5727" s="143" t="s">
        <v>78</v>
      </c>
      <c r="E5727" s="143" t="s">
        <v>840</v>
      </c>
      <c r="F5727" s="143" t="s">
        <v>71</v>
      </c>
      <c r="G5727" s="143" t="s">
        <v>5875</v>
      </c>
    </row>
    <row r="5728" spans="1:7" x14ac:dyDescent="0.25">
      <c r="A5728" s="141">
        <v>5727</v>
      </c>
      <c r="B5728" s="143" t="s">
        <v>10346</v>
      </c>
      <c r="C5728" s="143" t="s">
        <v>10347</v>
      </c>
      <c r="D5728" s="143" t="s">
        <v>69</v>
      </c>
      <c r="E5728" s="143" t="s">
        <v>159</v>
      </c>
      <c r="F5728" s="143" t="s">
        <v>71</v>
      </c>
      <c r="G5728" s="143" t="s">
        <v>11062</v>
      </c>
    </row>
    <row r="5729" spans="1:7" x14ac:dyDescent="0.25">
      <c r="A5729" s="141">
        <v>5728</v>
      </c>
      <c r="B5729" s="143" t="s">
        <v>5032</v>
      </c>
      <c r="C5729" s="143" t="s">
        <v>5033</v>
      </c>
      <c r="D5729" s="143" t="s">
        <v>74</v>
      </c>
      <c r="E5729" s="143" t="s">
        <v>145</v>
      </c>
      <c r="F5729" s="143" t="s">
        <v>71</v>
      </c>
      <c r="G5729" s="143" t="s">
        <v>5875</v>
      </c>
    </row>
    <row r="5730" spans="1:7" x14ac:dyDescent="0.25">
      <c r="A5730" s="141">
        <v>5729</v>
      </c>
      <c r="B5730" s="143" t="s">
        <v>11833</v>
      </c>
      <c r="C5730" s="143" t="s">
        <v>11834</v>
      </c>
      <c r="D5730" s="143" t="s">
        <v>91</v>
      </c>
      <c r="E5730" s="143" t="s">
        <v>181</v>
      </c>
      <c r="F5730" s="143" t="s">
        <v>71</v>
      </c>
      <c r="G5730" s="143" t="s">
        <v>11955</v>
      </c>
    </row>
    <row r="5731" spans="1:7" x14ac:dyDescent="0.25">
      <c r="A5731" s="141">
        <v>5730</v>
      </c>
      <c r="B5731" s="143" t="s">
        <v>10348</v>
      </c>
      <c r="C5731" s="143" t="s">
        <v>13425</v>
      </c>
      <c r="D5731" s="143" t="s">
        <v>95</v>
      </c>
      <c r="E5731" s="143" t="s">
        <v>281</v>
      </c>
      <c r="F5731" s="143" t="s">
        <v>71</v>
      </c>
      <c r="G5731" s="143" t="s">
        <v>11062</v>
      </c>
    </row>
    <row r="5732" spans="1:7" x14ac:dyDescent="0.25">
      <c r="A5732" s="141">
        <v>5731</v>
      </c>
      <c r="B5732" s="143" t="s">
        <v>5034</v>
      </c>
      <c r="C5732" s="143" t="s">
        <v>5035</v>
      </c>
      <c r="D5732" s="143" t="s">
        <v>69</v>
      </c>
      <c r="E5732" s="143" t="s">
        <v>1237</v>
      </c>
      <c r="F5732" s="143" t="s">
        <v>71</v>
      </c>
      <c r="G5732" s="143" t="s">
        <v>5875</v>
      </c>
    </row>
    <row r="5733" spans="1:7" x14ac:dyDescent="0.25">
      <c r="A5733" s="141">
        <v>5732</v>
      </c>
      <c r="B5733" s="143" t="s">
        <v>10349</v>
      </c>
      <c r="C5733" s="143" t="s">
        <v>10350</v>
      </c>
      <c r="D5733" s="143" t="s">
        <v>69</v>
      </c>
      <c r="E5733" s="143" t="s">
        <v>321</v>
      </c>
      <c r="F5733" s="143" t="s">
        <v>88</v>
      </c>
      <c r="G5733" s="143" t="s">
        <v>11062</v>
      </c>
    </row>
    <row r="5734" spans="1:7" x14ac:dyDescent="0.25">
      <c r="A5734" s="141">
        <v>5733</v>
      </c>
      <c r="B5734" s="143" t="s">
        <v>5036</v>
      </c>
      <c r="C5734" s="143" t="s">
        <v>13426</v>
      </c>
      <c r="D5734" s="143" t="s">
        <v>95</v>
      </c>
      <c r="E5734" s="143" t="s">
        <v>1098</v>
      </c>
      <c r="F5734" s="143" t="s">
        <v>71</v>
      </c>
      <c r="G5734" s="143" t="s">
        <v>5875</v>
      </c>
    </row>
    <row r="5735" spans="1:7" x14ac:dyDescent="0.25">
      <c r="A5735" s="141">
        <v>5734</v>
      </c>
      <c r="B5735" s="143" t="s">
        <v>10351</v>
      </c>
      <c r="C5735" s="143" t="s">
        <v>10352</v>
      </c>
      <c r="D5735" s="143" t="s">
        <v>69</v>
      </c>
      <c r="E5735" s="143" t="s">
        <v>2042</v>
      </c>
      <c r="F5735" s="143" t="s">
        <v>71</v>
      </c>
      <c r="G5735" s="143" t="s">
        <v>11062</v>
      </c>
    </row>
    <row r="5736" spans="1:7" x14ac:dyDescent="0.25">
      <c r="A5736" s="141">
        <v>5735</v>
      </c>
      <c r="B5736" s="143" t="s">
        <v>5037</v>
      </c>
      <c r="C5736" s="143" t="s">
        <v>5038</v>
      </c>
      <c r="D5736" s="143" t="s">
        <v>103</v>
      </c>
      <c r="E5736" s="143" t="s">
        <v>410</v>
      </c>
      <c r="F5736" s="143" t="s">
        <v>71</v>
      </c>
      <c r="G5736" s="143" t="s">
        <v>5875</v>
      </c>
    </row>
    <row r="5737" spans="1:7" x14ac:dyDescent="0.25">
      <c r="A5737" s="141">
        <v>5736</v>
      </c>
      <c r="B5737" s="143" t="s">
        <v>5039</v>
      </c>
      <c r="C5737" s="143" t="s">
        <v>5040</v>
      </c>
      <c r="D5737" s="143" t="s">
        <v>74</v>
      </c>
      <c r="E5737" s="143" t="s">
        <v>390</v>
      </c>
      <c r="F5737" s="143" t="s">
        <v>71</v>
      </c>
      <c r="G5737" s="143" t="s">
        <v>5875</v>
      </c>
    </row>
    <row r="5738" spans="1:7" x14ac:dyDescent="0.25">
      <c r="A5738" s="141">
        <v>5737</v>
      </c>
      <c r="B5738" s="143" t="s">
        <v>5041</v>
      </c>
      <c r="C5738" s="143" t="s">
        <v>5042</v>
      </c>
      <c r="D5738" s="143" t="s">
        <v>91</v>
      </c>
      <c r="E5738" s="143" t="s">
        <v>265</v>
      </c>
      <c r="F5738" s="143" t="s">
        <v>71</v>
      </c>
      <c r="G5738" s="143" t="s">
        <v>5875</v>
      </c>
    </row>
    <row r="5739" spans="1:7" x14ac:dyDescent="0.25">
      <c r="A5739" s="141">
        <v>5738</v>
      </c>
      <c r="B5739" s="143" t="s">
        <v>5043</v>
      </c>
      <c r="C5739" s="143" t="s">
        <v>13427</v>
      </c>
      <c r="D5739" s="143" t="s">
        <v>188</v>
      </c>
      <c r="E5739" s="143" t="s">
        <v>234</v>
      </c>
      <c r="F5739" s="143" t="s">
        <v>71</v>
      </c>
      <c r="G5739" s="143" t="s">
        <v>5875</v>
      </c>
    </row>
    <row r="5740" spans="1:7" x14ac:dyDescent="0.25">
      <c r="A5740" s="141">
        <v>5739</v>
      </c>
      <c r="B5740" s="143" t="s">
        <v>5044</v>
      </c>
      <c r="C5740" s="143" t="s">
        <v>5045</v>
      </c>
      <c r="D5740" s="143" t="s">
        <v>78</v>
      </c>
      <c r="E5740" s="143" t="s">
        <v>840</v>
      </c>
      <c r="F5740" s="143" t="s">
        <v>71</v>
      </c>
      <c r="G5740" s="143" t="s">
        <v>5875</v>
      </c>
    </row>
    <row r="5741" spans="1:7" x14ac:dyDescent="0.25">
      <c r="A5741" s="141">
        <v>5740</v>
      </c>
      <c r="B5741" s="143" t="s">
        <v>5046</v>
      </c>
      <c r="C5741" s="143" t="s">
        <v>5047</v>
      </c>
      <c r="D5741" s="143" t="s">
        <v>91</v>
      </c>
      <c r="E5741" s="143" t="s">
        <v>393</v>
      </c>
      <c r="F5741" s="143" t="s">
        <v>71</v>
      </c>
      <c r="G5741" s="143" t="s">
        <v>5875</v>
      </c>
    </row>
    <row r="5742" spans="1:7" x14ac:dyDescent="0.25">
      <c r="A5742" s="141">
        <v>5741</v>
      </c>
      <c r="B5742" s="143" t="s">
        <v>10353</v>
      </c>
      <c r="C5742" s="143" t="s">
        <v>10354</v>
      </c>
      <c r="D5742" s="143" t="s">
        <v>69</v>
      </c>
      <c r="E5742" s="143" t="s">
        <v>1237</v>
      </c>
      <c r="F5742" s="143" t="s">
        <v>71</v>
      </c>
      <c r="G5742" s="143" t="s">
        <v>11062</v>
      </c>
    </row>
    <row r="5743" spans="1:7" x14ac:dyDescent="0.25">
      <c r="A5743" s="141">
        <v>5742</v>
      </c>
      <c r="B5743" s="143" t="s">
        <v>5048</v>
      </c>
      <c r="C5743" s="143" t="s">
        <v>5049</v>
      </c>
      <c r="D5743" s="143" t="s">
        <v>95</v>
      </c>
      <c r="E5743" s="143" t="s">
        <v>540</v>
      </c>
      <c r="F5743" s="143" t="s">
        <v>71</v>
      </c>
      <c r="G5743" s="143" t="s">
        <v>5875</v>
      </c>
    </row>
    <row r="5744" spans="1:7" x14ac:dyDescent="0.25">
      <c r="A5744" s="141">
        <v>5743</v>
      </c>
      <c r="B5744" s="143" t="s">
        <v>5050</v>
      </c>
      <c r="C5744" s="143" t="s">
        <v>13428</v>
      </c>
      <c r="D5744" s="143" t="s">
        <v>74</v>
      </c>
      <c r="E5744" s="143" t="s">
        <v>405</v>
      </c>
      <c r="F5744" s="143" t="s">
        <v>71</v>
      </c>
      <c r="G5744" s="143" t="s">
        <v>5875</v>
      </c>
    </row>
    <row r="5745" spans="1:7" x14ac:dyDescent="0.25">
      <c r="A5745" s="141">
        <v>5744</v>
      </c>
      <c r="B5745" s="143" t="s">
        <v>5051</v>
      </c>
      <c r="C5745" s="143" t="s">
        <v>13429</v>
      </c>
      <c r="D5745" s="143" t="s">
        <v>74</v>
      </c>
      <c r="E5745" s="143" t="s">
        <v>551</v>
      </c>
      <c r="F5745" s="143" t="s">
        <v>71</v>
      </c>
      <c r="G5745" s="143" t="s">
        <v>5875</v>
      </c>
    </row>
    <row r="5746" spans="1:7" x14ac:dyDescent="0.25">
      <c r="A5746" s="141">
        <v>5745</v>
      </c>
      <c r="B5746" s="143" t="s">
        <v>13430</v>
      </c>
      <c r="C5746" s="143" t="s">
        <v>13431</v>
      </c>
      <c r="D5746" s="143" t="s">
        <v>91</v>
      </c>
      <c r="E5746" s="143" t="s">
        <v>191</v>
      </c>
      <c r="F5746" s="143" t="s">
        <v>71</v>
      </c>
      <c r="G5746" s="143" t="s">
        <v>5875</v>
      </c>
    </row>
    <row r="5747" spans="1:7" x14ac:dyDescent="0.25">
      <c r="A5747" s="141">
        <v>5746</v>
      </c>
      <c r="B5747" s="143" t="s">
        <v>10355</v>
      </c>
      <c r="C5747" s="143" t="s">
        <v>10356</v>
      </c>
      <c r="D5747" s="143" t="s">
        <v>78</v>
      </c>
      <c r="E5747" s="143" t="s">
        <v>5060</v>
      </c>
      <c r="F5747" s="143" t="s">
        <v>71</v>
      </c>
      <c r="G5747" s="143" t="s">
        <v>11062</v>
      </c>
    </row>
    <row r="5748" spans="1:7" x14ac:dyDescent="0.25">
      <c r="A5748" s="141">
        <v>5747</v>
      </c>
      <c r="B5748" s="143" t="s">
        <v>10357</v>
      </c>
      <c r="C5748" s="143" t="s">
        <v>10358</v>
      </c>
      <c r="D5748" s="143" t="s">
        <v>91</v>
      </c>
      <c r="E5748" s="143" t="s">
        <v>903</v>
      </c>
      <c r="F5748" s="143" t="s">
        <v>71</v>
      </c>
      <c r="G5748" s="143" t="s">
        <v>11062</v>
      </c>
    </row>
    <row r="5749" spans="1:7" x14ac:dyDescent="0.25">
      <c r="A5749" s="141">
        <v>5748</v>
      </c>
      <c r="B5749" s="143" t="s">
        <v>5052</v>
      </c>
      <c r="C5749" s="143" t="s">
        <v>5053</v>
      </c>
      <c r="D5749" s="143" t="s">
        <v>119</v>
      </c>
      <c r="E5749" s="143" t="s">
        <v>148</v>
      </c>
      <c r="F5749" s="143" t="s">
        <v>71</v>
      </c>
      <c r="G5749" s="143" t="s">
        <v>5875</v>
      </c>
    </row>
    <row r="5750" spans="1:7" x14ac:dyDescent="0.25">
      <c r="A5750" s="141">
        <v>5749</v>
      </c>
      <c r="B5750" s="143" t="s">
        <v>10359</v>
      </c>
      <c r="C5750" s="143" t="s">
        <v>10360</v>
      </c>
      <c r="D5750" s="143" t="s">
        <v>69</v>
      </c>
      <c r="E5750" s="143" t="s">
        <v>159</v>
      </c>
      <c r="F5750" s="143" t="s">
        <v>71</v>
      </c>
      <c r="G5750" s="143" t="s">
        <v>11062</v>
      </c>
    </row>
    <row r="5751" spans="1:7" x14ac:dyDescent="0.25">
      <c r="A5751" s="141">
        <v>5750</v>
      </c>
      <c r="B5751" s="143" t="s">
        <v>10361</v>
      </c>
      <c r="C5751" s="143" t="s">
        <v>10362</v>
      </c>
      <c r="D5751" s="143" t="s">
        <v>69</v>
      </c>
      <c r="E5751" s="143" t="s">
        <v>3457</v>
      </c>
      <c r="F5751" s="143" t="s">
        <v>71</v>
      </c>
      <c r="G5751" s="143" t="s">
        <v>11062</v>
      </c>
    </row>
    <row r="5752" spans="1:7" x14ac:dyDescent="0.25">
      <c r="A5752" s="141">
        <v>5751</v>
      </c>
      <c r="B5752" s="143" t="s">
        <v>10363</v>
      </c>
      <c r="C5752" s="143" t="s">
        <v>10364</v>
      </c>
      <c r="D5752" s="143" t="s">
        <v>69</v>
      </c>
      <c r="E5752" s="143" t="s">
        <v>321</v>
      </c>
      <c r="F5752" s="143" t="s">
        <v>71</v>
      </c>
      <c r="G5752" s="143" t="s">
        <v>11062</v>
      </c>
    </row>
    <row r="5753" spans="1:7" x14ac:dyDescent="0.25">
      <c r="A5753" s="141">
        <v>5752</v>
      </c>
      <c r="B5753" s="143" t="s">
        <v>10365</v>
      </c>
      <c r="C5753" s="143" t="s">
        <v>10366</v>
      </c>
      <c r="D5753" s="143" t="s">
        <v>78</v>
      </c>
      <c r="E5753" s="143" t="s">
        <v>199</v>
      </c>
      <c r="F5753" s="143" t="s">
        <v>71</v>
      </c>
      <c r="G5753" s="143" t="s">
        <v>11062</v>
      </c>
    </row>
    <row r="5754" spans="1:7" x14ac:dyDescent="0.25">
      <c r="A5754" s="141">
        <v>5753</v>
      </c>
      <c r="B5754" s="143" t="s">
        <v>10367</v>
      </c>
      <c r="C5754" s="143" t="s">
        <v>10368</v>
      </c>
      <c r="D5754" s="143" t="s">
        <v>74</v>
      </c>
      <c r="E5754" s="143" t="s">
        <v>551</v>
      </c>
      <c r="F5754" s="143" t="s">
        <v>71</v>
      </c>
      <c r="G5754" s="143" t="s">
        <v>11062</v>
      </c>
    </row>
    <row r="5755" spans="1:7" x14ac:dyDescent="0.25">
      <c r="A5755" s="141">
        <v>5754</v>
      </c>
      <c r="B5755" s="143" t="s">
        <v>10369</v>
      </c>
      <c r="C5755" s="143" t="s">
        <v>10370</v>
      </c>
      <c r="D5755" s="143" t="s">
        <v>69</v>
      </c>
      <c r="E5755" s="143" t="s">
        <v>477</v>
      </c>
      <c r="F5755" s="143" t="s">
        <v>71</v>
      </c>
      <c r="G5755" s="143" t="s">
        <v>11062</v>
      </c>
    </row>
    <row r="5756" spans="1:7" x14ac:dyDescent="0.25">
      <c r="A5756" s="141">
        <v>5755</v>
      </c>
      <c r="B5756" s="143" t="s">
        <v>10371</v>
      </c>
      <c r="C5756" s="143" t="s">
        <v>10372</v>
      </c>
      <c r="D5756" s="143" t="s">
        <v>74</v>
      </c>
      <c r="E5756" s="143" t="s">
        <v>301</v>
      </c>
      <c r="F5756" s="143" t="s">
        <v>71</v>
      </c>
      <c r="G5756" s="143" t="s">
        <v>11062</v>
      </c>
    </row>
    <row r="5757" spans="1:7" x14ac:dyDescent="0.25">
      <c r="A5757" s="141">
        <v>5756</v>
      </c>
      <c r="B5757" s="143" t="s">
        <v>10373</v>
      </c>
      <c r="C5757" s="143" t="s">
        <v>10374</v>
      </c>
      <c r="D5757" s="143" t="s">
        <v>74</v>
      </c>
      <c r="E5757" s="143" t="s">
        <v>317</v>
      </c>
      <c r="F5757" s="143" t="s">
        <v>71</v>
      </c>
      <c r="G5757" s="143" t="s">
        <v>11062</v>
      </c>
    </row>
    <row r="5758" spans="1:7" x14ac:dyDescent="0.25">
      <c r="A5758" s="141">
        <v>5757</v>
      </c>
      <c r="B5758" s="143" t="s">
        <v>10375</v>
      </c>
      <c r="C5758" s="143" t="s">
        <v>10376</v>
      </c>
      <c r="D5758" s="143" t="s">
        <v>119</v>
      </c>
      <c r="E5758" s="143" t="s">
        <v>1245</v>
      </c>
      <c r="F5758" s="143" t="s">
        <v>71</v>
      </c>
      <c r="G5758" s="143" t="s">
        <v>11062</v>
      </c>
    </row>
    <row r="5759" spans="1:7" x14ac:dyDescent="0.25">
      <c r="A5759" s="141">
        <v>5758</v>
      </c>
      <c r="B5759" s="143" t="s">
        <v>10377</v>
      </c>
      <c r="C5759" s="143" t="s">
        <v>13432</v>
      </c>
      <c r="D5759" s="143" t="s">
        <v>69</v>
      </c>
      <c r="E5759" s="143" t="s">
        <v>159</v>
      </c>
      <c r="F5759" s="143" t="s">
        <v>71</v>
      </c>
      <c r="G5759" s="143" t="s">
        <v>11062</v>
      </c>
    </row>
    <row r="5760" spans="1:7" x14ac:dyDescent="0.25">
      <c r="A5760" s="141">
        <v>5759</v>
      </c>
      <c r="B5760" s="143" t="s">
        <v>10378</v>
      </c>
      <c r="C5760" s="143" t="s">
        <v>10379</v>
      </c>
      <c r="D5760" s="143" t="s">
        <v>69</v>
      </c>
      <c r="E5760" s="143" t="s">
        <v>4269</v>
      </c>
      <c r="F5760" s="143" t="s">
        <v>71</v>
      </c>
      <c r="G5760" s="143" t="s">
        <v>11062</v>
      </c>
    </row>
    <row r="5761" spans="1:7" x14ac:dyDescent="0.25">
      <c r="A5761" s="141">
        <v>5760</v>
      </c>
      <c r="B5761" s="143" t="s">
        <v>10380</v>
      </c>
      <c r="C5761" s="143" t="s">
        <v>10381</v>
      </c>
      <c r="D5761" s="143" t="s">
        <v>69</v>
      </c>
      <c r="E5761" s="143" t="s">
        <v>70</v>
      </c>
      <c r="F5761" s="143" t="s">
        <v>71</v>
      </c>
      <c r="G5761" s="143" t="s">
        <v>11062</v>
      </c>
    </row>
    <row r="5762" spans="1:7" x14ac:dyDescent="0.25">
      <c r="A5762" s="141">
        <v>5761</v>
      </c>
      <c r="B5762" s="143" t="s">
        <v>5054</v>
      </c>
      <c r="C5762" s="143" t="s">
        <v>5055</v>
      </c>
      <c r="D5762" s="143" t="s">
        <v>74</v>
      </c>
      <c r="E5762" s="143" t="s">
        <v>247</v>
      </c>
      <c r="F5762" s="143" t="s">
        <v>97</v>
      </c>
      <c r="G5762" s="143" t="s">
        <v>5875</v>
      </c>
    </row>
    <row r="5763" spans="1:7" x14ac:dyDescent="0.25">
      <c r="A5763" s="141">
        <v>5762</v>
      </c>
      <c r="B5763" s="143" t="s">
        <v>10382</v>
      </c>
      <c r="C5763" s="143" t="s">
        <v>10383</v>
      </c>
      <c r="D5763" s="143" t="s">
        <v>103</v>
      </c>
      <c r="E5763" s="143" t="s">
        <v>178</v>
      </c>
      <c r="F5763" s="143" t="s">
        <v>71</v>
      </c>
      <c r="G5763" s="143" t="s">
        <v>11062</v>
      </c>
    </row>
    <row r="5764" spans="1:7" x14ac:dyDescent="0.25">
      <c r="A5764" s="141">
        <v>5763</v>
      </c>
      <c r="B5764" s="143" t="s">
        <v>5056</v>
      </c>
      <c r="C5764" s="143" t="s">
        <v>5057</v>
      </c>
      <c r="D5764" s="143" t="s">
        <v>69</v>
      </c>
      <c r="E5764" s="143" t="s">
        <v>5349</v>
      </c>
      <c r="F5764" s="143" t="s">
        <v>71</v>
      </c>
      <c r="G5764" s="143" t="s">
        <v>5875</v>
      </c>
    </row>
    <row r="5765" spans="1:7" x14ac:dyDescent="0.25">
      <c r="A5765" s="141">
        <v>5764</v>
      </c>
      <c r="B5765" s="143" t="s">
        <v>5058</v>
      </c>
      <c r="C5765" s="143" t="s">
        <v>5059</v>
      </c>
      <c r="D5765" s="143" t="s">
        <v>78</v>
      </c>
      <c r="E5765" s="143" t="s">
        <v>5060</v>
      </c>
      <c r="F5765" s="143" t="s">
        <v>71</v>
      </c>
      <c r="G5765" s="143" t="s">
        <v>5875</v>
      </c>
    </row>
    <row r="5766" spans="1:7" x14ac:dyDescent="0.25">
      <c r="A5766" s="141">
        <v>5765</v>
      </c>
      <c r="B5766" s="143" t="s">
        <v>5061</v>
      </c>
      <c r="C5766" s="143" t="s">
        <v>13433</v>
      </c>
      <c r="D5766" s="143" t="s">
        <v>91</v>
      </c>
      <c r="E5766" s="143" t="s">
        <v>181</v>
      </c>
      <c r="F5766" s="143" t="s">
        <v>71</v>
      </c>
      <c r="G5766" s="143" t="s">
        <v>5875</v>
      </c>
    </row>
    <row r="5767" spans="1:7" x14ac:dyDescent="0.25">
      <c r="A5767" s="141">
        <v>5766</v>
      </c>
      <c r="B5767" s="143" t="s">
        <v>5062</v>
      </c>
      <c r="C5767" s="143" t="s">
        <v>5063</v>
      </c>
      <c r="D5767" s="143" t="s">
        <v>91</v>
      </c>
      <c r="E5767" s="143" t="s">
        <v>181</v>
      </c>
      <c r="F5767" s="143" t="s">
        <v>71</v>
      </c>
      <c r="G5767" s="143" t="s">
        <v>5875</v>
      </c>
    </row>
    <row r="5768" spans="1:7" x14ac:dyDescent="0.25">
      <c r="A5768" s="141">
        <v>5767</v>
      </c>
      <c r="B5768" s="143" t="s">
        <v>5064</v>
      </c>
      <c r="C5768" s="143" t="s">
        <v>5065</v>
      </c>
      <c r="D5768" s="143" t="s">
        <v>91</v>
      </c>
      <c r="E5768" s="143" t="s">
        <v>181</v>
      </c>
      <c r="F5768" s="143" t="s">
        <v>71</v>
      </c>
      <c r="G5768" s="143" t="s">
        <v>5875</v>
      </c>
    </row>
    <row r="5769" spans="1:7" x14ac:dyDescent="0.25">
      <c r="A5769" s="141">
        <v>5768</v>
      </c>
      <c r="B5769" s="143" t="s">
        <v>5066</v>
      </c>
      <c r="C5769" s="143" t="s">
        <v>5067</v>
      </c>
      <c r="D5769" s="143" t="s">
        <v>69</v>
      </c>
      <c r="E5769" s="143" t="s">
        <v>593</v>
      </c>
      <c r="F5769" s="143" t="s">
        <v>71</v>
      </c>
      <c r="G5769" s="143" t="s">
        <v>5875</v>
      </c>
    </row>
    <row r="5770" spans="1:7" x14ac:dyDescent="0.25">
      <c r="A5770" s="141">
        <v>5769</v>
      </c>
      <c r="B5770" s="143" t="s">
        <v>11835</v>
      </c>
      <c r="C5770" s="143" t="s">
        <v>11836</v>
      </c>
      <c r="D5770" s="143" t="s">
        <v>78</v>
      </c>
      <c r="E5770" s="143" t="s">
        <v>657</v>
      </c>
      <c r="F5770" s="143" t="s">
        <v>71</v>
      </c>
      <c r="G5770" s="143" t="s">
        <v>11955</v>
      </c>
    </row>
    <row r="5771" spans="1:7" x14ac:dyDescent="0.25">
      <c r="A5771" s="141">
        <v>5770</v>
      </c>
      <c r="B5771" s="143" t="s">
        <v>5068</v>
      </c>
      <c r="C5771" s="143" t="s">
        <v>5069</v>
      </c>
      <c r="D5771" s="143" t="s">
        <v>188</v>
      </c>
      <c r="E5771" s="143" t="s">
        <v>202</v>
      </c>
      <c r="F5771" s="143" t="s">
        <v>88</v>
      </c>
      <c r="G5771" s="143" t="s">
        <v>5875</v>
      </c>
    </row>
    <row r="5772" spans="1:7" x14ac:dyDescent="0.25">
      <c r="A5772" s="141">
        <v>5771</v>
      </c>
      <c r="B5772" s="143" t="s">
        <v>10384</v>
      </c>
      <c r="C5772" s="143" t="s">
        <v>10385</v>
      </c>
      <c r="D5772" s="143" t="s">
        <v>69</v>
      </c>
      <c r="E5772" s="143" t="s">
        <v>477</v>
      </c>
      <c r="F5772" s="143" t="s">
        <v>71</v>
      </c>
      <c r="G5772" s="143" t="s">
        <v>11062</v>
      </c>
    </row>
    <row r="5773" spans="1:7" x14ac:dyDescent="0.25">
      <c r="A5773" s="141">
        <v>5772</v>
      </c>
      <c r="B5773" s="143" t="s">
        <v>5070</v>
      </c>
      <c r="C5773" s="143" t="s">
        <v>5071</v>
      </c>
      <c r="D5773" s="143" t="s">
        <v>91</v>
      </c>
      <c r="E5773" s="143" t="s">
        <v>139</v>
      </c>
      <c r="F5773" s="143" t="s">
        <v>71</v>
      </c>
      <c r="G5773" s="143" t="s">
        <v>5875</v>
      </c>
    </row>
    <row r="5774" spans="1:7" x14ac:dyDescent="0.25">
      <c r="A5774" s="141">
        <v>5773</v>
      </c>
      <c r="B5774" s="143" t="s">
        <v>10386</v>
      </c>
      <c r="C5774" s="143" t="s">
        <v>10387</v>
      </c>
      <c r="D5774" s="143" t="s">
        <v>78</v>
      </c>
      <c r="E5774" s="143" t="s">
        <v>435</v>
      </c>
      <c r="F5774" s="143" t="s">
        <v>71</v>
      </c>
      <c r="G5774" s="143" t="s">
        <v>11062</v>
      </c>
    </row>
    <row r="5775" spans="1:7" x14ac:dyDescent="0.25">
      <c r="A5775" s="141">
        <v>5774</v>
      </c>
      <c r="B5775" s="143" t="s">
        <v>5072</v>
      </c>
      <c r="C5775" s="143" t="s">
        <v>5073</v>
      </c>
      <c r="D5775" s="143" t="s">
        <v>78</v>
      </c>
      <c r="E5775" s="143" t="s">
        <v>82</v>
      </c>
      <c r="F5775" s="143" t="s">
        <v>71</v>
      </c>
      <c r="G5775" s="143" t="s">
        <v>5875</v>
      </c>
    </row>
    <row r="5776" spans="1:7" x14ac:dyDescent="0.25">
      <c r="A5776" s="141">
        <v>5775</v>
      </c>
      <c r="B5776" s="143" t="s">
        <v>5074</v>
      </c>
      <c r="C5776" s="143" t="s">
        <v>5075</v>
      </c>
      <c r="D5776" s="143" t="s">
        <v>78</v>
      </c>
      <c r="E5776" s="143" t="s">
        <v>347</v>
      </c>
      <c r="F5776" s="143" t="s">
        <v>124</v>
      </c>
      <c r="G5776" s="143" t="s">
        <v>5875</v>
      </c>
    </row>
    <row r="5777" spans="1:7" x14ac:dyDescent="0.25">
      <c r="A5777" s="141">
        <v>5776</v>
      </c>
      <c r="B5777" s="143" t="s">
        <v>5076</v>
      </c>
      <c r="C5777" s="143" t="s">
        <v>5077</v>
      </c>
      <c r="D5777" s="143" t="s">
        <v>91</v>
      </c>
      <c r="E5777" s="143" t="s">
        <v>181</v>
      </c>
      <c r="F5777" s="143" t="s">
        <v>71</v>
      </c>
      <c r="G5777" s="143" t="s">
        <v>5875</v>
      </c>
    </row>
    <row r="5778" spans="1:7" x14ac:dyDescent="0.25">
      <c r="A5778" s="141">
        <v>5777</v>
      </c>
      <c r="B5778" s="143" t="s">
        <v>5078</v>
      </c>
      <c r="C5778" s="143" t="s">
        <v>5079</v>
      </c>
      <c r="D5778" s="143" t="s">
        <v>91</v>
      </c>
      <c r="E5778" s="143" t="s">
        <v>181</v>
      </c>
      <c r="F5778" s="143" t="s">
        <v>71</v>
      </c>
      <c r="G5778" s="143" t="s">
        <v>5875</v>
      </c>
    </row>
    <row r="5779" spans="1:7" x14ac:dyDescent="0.25">
      <c r="A5779" s="141">
        <v>5778</v>
      </c>
      <c r="B5779" s="143" t="s">
        <v>37</v>
      </c>
      <c r="C5779" s="143" t="s">
        <v>5080</v>
      </c>
      <c r="D5779" s="143" t="s">
        <v>103</v>
      </c>
      <c r="E5779" s="143" t="s">
        <v>123</v>
      </c>
      <c r="F5779" s="143" t="s">
        <v>71</v>
      </c>
      <c r="G5779" s="143" t="s">
        <v>5875</v>
      </c>
    </row>
    <row r="5780" spans="1:7" x14ac:dyDescent="0.25">
      <c r="A5780" s="141">
        <v>5779</v>
      </c>
      <c r="B5780" s="143" t="s">
        <v>10388</v>
      </c>
      <c r="C5780" s="143" t="s">
        <v>10389</v>
      </c>
      <c r="D5780" s="143" t="s">
        <v>95</v>
      </c>
      <c r="E5780" s="143" t="s">
        <v>281</v>
      </c>
      <c r="F5780" s="143" t="s">
        <v>71</v>
      </c>
      <c r="G5780" s="143" t="s">
        <v>11062</v>
      </c>
    </row>
    <row r="5781" spans="1:7" x14ac:dyDescent="0.25">
      <c r="A5781" s="141">
        <v>5780</v>
      </c>
      <c r="B5781" s="143" t="s">
        <v>10390</v>
      </c>
      <c r="C5781" s="143" t="s">
        <v>10391</v>
      </c>
      <c r="D5781" s="143" t="s">
        <v>78</v>
      </c>
      <c r="E5781" s="143" t="s">
        <v>717</v>
      </c>
      <c r="F5781" s="143" t="s">
        <v>71</v>
      </c>
      <c r="G5781" s="143" t="s">
        <v>11062</v>
      </c>
    </row>
    <row r="5782" spans="1:7" x14ac:dyDescent="0.25">
      <c r="A5782" s="141">
        <v>5781</v>
      </c>
      <c r="B5782" s="143" t="s">
        <v>13434</v>
      </c>
      <c r="C5782" s="143" t="s">
        <v>13435</v>
      </c>
      <c r="D5782" s="143" t="s">
        <v>74</v>
      </c>
      <c r="E5782" s="143" t="s">
        <v>87</v>
      </c>
      <c r="F5782" s="143" t="s">
        <v>71</v>
      </c>
      <c r="G5782" s="143" t="s">
        <v>11955</v>
      </c>
    </row>
    <row r="5783" spans="1:7" x14ac:dyDescent="0.25">
      <c r="A5783" s="141">
        <v>5782</v>
      </c>
      <c r="B5783" s="143" t="s">
        <v>13436</v>
      </c>
      <c r="C5783" s="143" t="s">
        <v>10392</v>
      </c>
      <c r="D5783" s="143" t="s">
        <v>95</v>
      </c>
      <c r="E5783" s="143" t="s">
        <v>281</v>
      </c>
      <c r="F5783" s="143" t="s">
        <v>841</v>
      </c>
      <c r="G5783" s="143" t="s">
        <v>11062</v>
      </c>
    </row>
    <row r="5784" spans="1:7" x14ac:dyDescent="0.25">
      <c r="A5784" s="141">
        <v>5783</v>
      </c>
      <c r="B5784" s="143" t="s">
        <v>10393</v>
      </c>
      <c r="C5784" s="143" t="s">
        <v>10394</v>
      </c>
      <c r="D5784" s="143" t="s">
        <v>91</v>
      </c>
      <c r="E5784" s="143" t="s">
        <v>136</v>
      </c>
      <c r="F5784" s="143" t="s">
        <v>71</v>
      </c>
      <c r="G5784" s="143" t="s">
        <v>11062</v>
      </c>
    </row>
    <row r="5785" spans="1:7" x14ac:dyDescent="0.25">
      <c r="A5785" s="141">
        <v>5784</v>
      </c>
      <c r="B5785" s="143" t="s">
        <v>10395</v>
      </c>
      <c r="C5785" s="143" t="s">
        <v>10396</v>
      </c>
      <c r="D5785" s="143" t="s">
        <v>91</v>
      </c>
      <c r="E5785" s="143" t="s">
        <v>955</v>
      </c>
      <c r="F5785" s="143" t="s">
        <v>71</v>
      </c>
      <c r="G5785" s="143" t="s">
        <v>11062</v>
      </c>
    </row>
    <row r="5786" spans="1:7" x14ac:dyDescent="0.25">
      <c r="A5786" s="141">
        <v>5785</v>
      </c>
      <c r="B5786" s="143" t="s">
        <v>10397</v>
      </c>
      <c r="C5786" s="143" t="s">
        <v>10398</v>
      </c>
      <c r="D5786" s="143" t="s">
        <v>95</v>
      </c>
      <c r="E5786" s="143" t="s">
        <v>387</v>
      </c>
      <c r="F5786" s="143" t="s">
        <v>71</v>
      </c>
      <c r="G5786" s="143" t="s">
        <v>11062</v>
      </c>
    </row>
    <row r="5787" spans="1:7" x14ac:dyDescent="0.25">
      <c r="A5787" s="141">
        <v>5786</v>
      </c>
      <c r="B5787" s="143" t="s">
        <v>10399</v>
      </c>
      <c r="C5787" s="143" t="s">
        <v>10400</v>
      </c>
      <c r="D5787" s="143" t="s">
        <v>103</v>
      </c>
      <c r="E5787" s="143" t="s">
        <v>884</v>
      </c>
      <c r="F5787" s="143" t="s">
        <v>71</v>
      </c>
      <c r="G5787" s="143" t="s">
        <v>11062</v>
      </c>
    </row>
    <row r="5788" spans="1:7" x14ac:dyDescent="0.25">
      <c r="A5788" s="141">
        <v>5787</v>
      </c>
      <c r="B5788" s="143" t="s">
        <v>10401</v>
      </c>
      <c r="C5788" s="143" t="s">
        <v>10402</v>
      </c>
      <c r="D5788" s="143" t="s">
        <v>91</v>
      </c>
      <c r="E5788" s="143" t="s">
        <v>576</v>
      </c>
      <c r="F5788" s="143" t="s">
        <v>71</v>
      </c>
      <c r="G5788" s="143" t="s">
        <v>11062</v>
      </c>
    </row>
    <row r="5789" spans="1:7" x14ac:dyDescent="0.25">
      <c r="A5789" s="141">
        <v>5788</v>
      </c>
      <c r="B5789" s="143" t="s">
        <v>13437</v>
      </c>
      <c r="C5789" s="143" t="s">
        <v>13438</v>
      </c>
      <c r="D5789" s="143" t="s">
        <v>91</v>
      </c>
      <c r="E5789" s="143" t="s">
        <v>181</v>
      </c>
      <c r="F5789" s="143" t="s">
        <v>71</v>
      </c>
      <c r="G5789" s="143" t="s">
        <v>5875</v>
      </c>
    </row>
    <row r="5790" spans="1:7" x14ac:dyDescent="0.25">
      <c r="A5790" s="141">
        <v>5789</v>
      </c>
      <c r="B5790" s="143" t="s">
        <v>5081</v>
      </c>
      <c r="C5790" s="143" t="s">
        <v>5082</v>
      </c>
      <c r="D5790" s="143" t="s">
        <v>69</v>
      </c>
      <c r="E5790" s="143" t="s">
        <v>824</v>
      </c>
      <c r="F5790" s="143" t="s">
        <v>124</v>
      </c>
      <c r="G5790" s="143" t="s">
        <v>5875</v>
      </c>
    </row>
    <row r="5791" spans="1:7" x14ac:dyDescent="0.25">
      <c r="A5791" s="141">
        <v>5790</v>
      </c>
      <c r="B5791" s="143" t="s">
        <v>5083</v>
      </c>
      <c r="C5791" s="143" t="s">
        <v>5084</v>
      </c>
      <c r="D5791" s="143" t="s">
        <v>78</v>
      </c>
      <c r="E5791" s="143" t="s">
        <v>259</v>
      </c>
      <c r="F5791" s="143" t="s">
        <v>71</v>
      </c>
      <c r="G5791" s="143" t="s">
        <v>5875</v>
      </c>
    </row>
    <row r="5792" spans="1:7" x14ac:dyDescent="0.25">
      <c r="A5792" s="141">
        <v>5791</v>
      </c>
      <c r="B5792" s="143" t="s">
        <v>5085</v>
      </c>
      <c r="C5792" s="143" t="s">
        <v>5086</v>
      </c>
      <c r="D5792" s="143" t="s">
        <v>103</v>
      </c>
      <c r="E5792" s="143" t="s">
        <v>884</v>
      </c>
      <c r="F5792" s="143" t="s">
        <v>71</v>
      </c>
      <c r="G5792" s="143" t="s">
        <v>5875</v>
      </c>
    </row>
    <row r="5793" spans="1:7" x14ac:dyDescent="0.25">
      <c r="A5793" s="141">
        <v>5792</v>
      </c>
      <c r="B5793" s="143" t="s">
        <v>10403</v>
      </c>
      <c r="C5793" s="143" t="s">
        <v>10404</v>
      </c>
      <c r="D5793" s="143" t="s">
        <v>91</v>
      </c>
      <c r="E5793" s="143" t="s">
        <v>786</v>
      </c>
      <c r="F5793" s="143" t="s">
        <v>71</v>
      </c>
      <c r="G5793" s="143" t="s">
        <v>11062</v>
      </c>
    </row>
    <row r="5794" spans="1:7" x14ac:dyDescent="0.25">
      <c r="A5794" s="141">
        <v>5793</v>
      </c>
      <c r="B5794" s="143" t="s">
        <v>10405</v>
      </c>
      <c r="C5794" s="143" t="s">
        <v>13439</v>
      </c>
      <c r="D5794" s="143" t="s">
        <v>78</v>
      </c>
      <c r="E5794" s="143" t="s">
        <v>312</v>
      </c>
      <c r="F5794" s="143" t="s">
        <v>155</v>
      </c>
      <c r="G5794" s="143" t="s">
        <v>11062</v>
      </c>
    </row>
    <row r="5795" spans="1:7" x14ac:dyDescent="0.25">
      <c r="A5795" s="141">
        <v>5794</v>
      </c>
      <c r="B5795" s="143" t="s">
        <v>5087</v>
      </c>
      <c r="C5795" s="143" t="s">
        <v>13440</v>
      </c>
      <c r="D5795" s="143" t="s">
        <v>91</v>
      </c>
      <c r="E5795" s="143" t="s">
        <v>181</v>
      </c>
      <c r="F5795" s="143" t="s">
        <v>71</v>
      </c>
      <c r="G5795" s="143" t="s">
        <v>5875</v>
      </c>
    </row>
    <row r="5796" spans="1:7" x14ac:dyDescent="0.25">
      <c r="A5796" s="141">
        <v>5795</v>
      </c>
      <c r="B5796" s="143" t="s">
        <v>10406</v>
      </c>
      <c r="C5796" s="143" t="s">
        <v>10407</v>
      </c>
      <c r="D5796" s="143" t="s">
        <v>69</v>
      </c>
      <c r="E5796" s="143" t="s">
        <v>321</v>
      </c>
      <c r="F5796" s="143" t="s">
        <v>71</v>
      </c>
      <c r="G5796" s="143" t="s">
        <v>11062</v>
      </c>
    </row>
    <row r="5797" spans="1:7" x14ac:dyDescent="0.25">
      <c r="A5797" s="141">
        <v>5796</v>
      </c>
      <c r="B5797" s="143" t="s">
        <v>11837</v>
      </c>
      <c r="C5797" s="143" t="s">
        <v>11838</v>
      </c>
      <c r="D5797" s="143" t="s">
        <v>119</v>
      </c>
      <c r="E5797" s="143" t="s">
        <v>2557</v>
      </c>
      <c r="F5797" s="143" t="s">
        <v>142</v>
      </c>
      <c r="G5797" s="143" t="s">
        <v>11955</v>
      </c>
    </row>
    <row r="5798" spans="1:7" x14ac:dyDescent="0.25">
      <c r="A5798" s="141">
        <v>5797</v>
      </c>
      <c r="B5798" s="143" t="s">
        <v>5088</v>
      </c>
      <c r="C5798" s="143" t="s">
        <v>5089</v>
      </c>
      <c r="D5798" s="143" t="s">
        <v>74</v>
      </c>
      <c r="E5798" s="143" t="s">
        <v>145</v>
      </c>
      <c r="F5798" s="143" t="s">
        <v>71</v>
      </c>
      <c r="G5798" s="143" t="s">
        <v>5875</v>
      </c>
    </row>
    <row r="5799" spans="1:7" x14ac:dyDescent="0.25">
      <c r="A5799" s="141">
        <v>5798</v>
      </c>
      <c r="B5799" s="143" t="s">
        <v>10408</v>
      </c>
      <c r="C5799" s="143" t="s">
        <v>10409</v>
      </c>
      <c r="D5799" s="143" t="s">
        <v>91</v>
      </c>
      <c r="E5799" s="143" t="s">
        <v>92</v>
      </c>
      <c r="F5799" s="143" t="s">
        <v>71</v>
      </c>
      <c r="G5799" s="143" t="s">
        <v>11062</v>
      </c>
    </row>
    <row r="5800" spans="1:7" x14ac:dyDescent="0.25">
      <c r="A5800" s="141">
        <v>5799</v>
      </c>
      <c r="B5800" s="143" t="s">
        <v>5090</v>
      </c>
      <c r="C5800" s="143" t="s">
        <v>5091</v>
      </c>
      <c r="D5800" s="143" t="s">
        <v>91</v>
      </c>
      <c r="E5800" s="143" t="s">
        <v>546</v>
      </c>
      <c r="F5800" s="143" t="s">
        <v>71</v>
      </c>
      <c r="G5800" s="143" t="s">
        <v>5875</v>
      </c>
    </row>
    <row r="5801" spans="1:7" x14ac:dyDescent="0.25">
      <c r="A5801" s="141">
        <v>5800</v>
      </c>
      <c r="B5801" s="143" t="s">
        <v>10410</v>
      </c>
      <c r="C5801" s="143" t="s">
        <v>10411</v>
      </c>
      <c r="D5801" s="143" t="s">
        <v>91</v>
      </c>
      <c r="E5801" s="143" t="s">
        <v>1035</v>
      </c>
      <c r="F5801" s="143" t="s">
        <v>71</v>
      </c>
      <c r="G5801" s="143" t="s">
        <v>11062</v>
      </c>
    </row>
    <row r="5802" spans="1:7" x14ac:dyDescent="0.25">
      <c r="A5802" s="141">
        <v>5801</v>
      </c>
      <c r="B5802" s="143" t="s">
        <v>10412</v>
      </c>
      <c r="C5802" s="143" t="s">
        <v>10413</v>
      </c>
      <c r="D5802" s="143" t="s">
        <v>91</v>
      </c>
      <c r="E5802" s="143" t="s">
        <v>786</v>
      </c>
      <c r="F5802" s="143" t="s">
        <v>71</v>
      </c>
      <c r="G5802" s="143" t="s">
        <v>11062</v>
      </c>
    </row>
    <row r="5803" spans="1:7" x14ac:dyDescent="0.25">
      <c r="A5803" s="141">
        <v>5802</v>
      </c>
      <c r="B5803" s="143" t="s">
        <v>13441</v>
      </c>
      <c r="C5803" s="143" t="s">
        <v>13442</v>
      </c>
      <c r="D5803" s="143" t="s">
        <v>69</v>
      </c>
      <c r="E5803" s="143" t="s">
        <v>321</v>
      </c>
      <c r="F5803" s="143" t="s">
        <v>71</v>
      </c>
      <c r="G5803" s="143" t="s">
        <v>11062</v>
      </c>
    </row>
    <row r="5804" spans="1:7" x14ac:dyDescent="0.25">
      <c r="A5804" s="141">
        <v>5803</v>
      </c>
      <c r="B5804" s="143" t="s">
        <v>13443</v>
      </c>
      <c r="C5804" s="143" t="s">
        <v>13444</v>
      </c>
      <c r="D5804" s="143" t="s">
        <v>103</v>
      </c>
      <c r="E5804" s="143" t="s">
        <v>2486</v>
      </c>
      <c r="F5804" s="143" t="s">
        <v>322</v>
      </c>
      <c r="G5804" s="143" t="s">
        <v>5875</v>
      </c>
    </row>
    <row r="5805" spans="1:7" x14ac:dyDescent="0.25">
      <c r="A5805" s="141">
        <v>5804</v>
      </c>
      <c r="B5805" s="143" t="s">
        <v>10414</v>
      </c>
      <c r="C5805" s="143" t="s">
        <v>10415</v>
      </c>
      <c r="D5805" s="143" t="s">
        <v>91</v>
      </c>
      <c r="E5805" s="143" t="s">
        <v>135</v>
      </c>
      <c r="F5805" s="143" t="s">
        <v>71</v>
      </c>
      <c r="G5805" s="143" t="s">
        <v>11062</v>
      </c>
    </row>
    <row r="5806" spans="1:7" x14ac:dyDescent="0.25">
      <c r="A5806" s="141">
        <v>5805</v>
      </c>
      <c r="B5806" s="143" t="s">
        <v>5092</v>
      </c>
      <c r="C5806" s="143" t="s">
        <v>5093</v>
      </c>
      <c r="D5806" s="143" t="s">
        <v>91</v>
      </c>
      <c r="E5806" s="143" t="s">
        <v>644</v>
      </c>
      <c r="F5806" s="143" t="s">
        <v>71</v>
      </c>
      <c r="G5806" s="143" t="s">
        <v>5875</v>
      </c>
    </row>
    <row r="5807" spans="1:7" x14ac:dyDescent="0.25">
      <c r="A5807" s="141">
        <v>5806</v>
      </c>
      <c r="B5807" s="143" t="s">
        <v>5094</v>
      </c>
      <c r="C5807" s="143" t="s">
        <v>5095</v>
      </c>
      <c r="D5807" s="143" t="s">
        <v>74</v>
      </c>
      <c r="E5807" s="143" t="s">
        <v>145</v>
      </c>
      <c r="F5807" s="143" t="s">
        <v>88</v>
      </c>
      <c r="G5807" s="143" t="s">
        <v>5875</v>
      </c>
    </row>
    <row r="5808" spans="1:7" x14ac:dyDescent="0.25">
      <c r="A5808" s="141">
        <v>5807</v>
      </c>
      <c r="B5808" s="143" t="s">
        <v>5096</v>
      </c>
      <c r="C5808" s="143" t="s">
        <v>5097</v>
      </c>
      <c r="D5808" s="143" t="s">
        <v>69</v>
      </c>
      <c r="E5808" s="143" t="s">
        <v>824</v>
      </c>
      <c r="F5808" s="143" t="s">
        <v>2507</v>
      </c>
      <c r="G5808" s="143" t="s">
        <v>5875</v>
      </c>
    </row>
    <row r="5809" spans="1:7" x14ac:dyDescent="0.25">
      <c r="A5809" s="141">
        <v>5808</v>
      </c>
      <c r="B5809" s="143" t="s">
        <v>10416</v>
      </c>
      <c r="C5809" s="143" t="s">
        <v>10417</v>
      </c>
      <c r="D5809" s="143" t="s">
        <v>74</v>
      </c>
      <c r="E5809" s="143" t="s">
        <v>405</v>
      </c>
      <c r="F5809" s="143" t="s">
        <v>71</v>
      </c>
      <c r="G5809" s="143" t="s">
        <v>11062</v>
      </c>
    </row>
    <row r="5810" spans="1:7" x14ac:dyDescent="0.25">
      <c r="A5810" s="141">
        <v>5809</v>
      </c>
      <c r="B5810" s="143" t="s">
        <v>5098</v>
      </c>
      <c r="C5810" s="143" t="s">
        <v>5099</v>
      </c>
      <c r="D5810" s="143" t="s">
        <v>119</v>
      </c>
      <c r="E5810" s="143" t="s">
        <v>371</v>
      </c>
      <c r="F5810" s="143" t="s">
        <v>142</v>
      </c>
      <c r="G5810" s="143" t="s">
        <v>5875</v>
      </c>
    </row>
    <row r="5811" spans="1:7" x14ac:dyDescent="0.25">
      <c r="A5811" s="141">
        <v>5810</v>
      </c>
      <c r="B5811" s="143" t="s">
        <v>5100</v>
      </c>
      <c r="C5811" s="143" t="s">
        <v>5101</v>
      </c>
      <c r="D5811" s="143" t="s">
        <v>91</v>
      </c>
      <c r="E5811" s="143" t="s">
        <v>644</v>
      </c>
      <c r="F5811" s="143" t="s">
        <v>71</v>
      </c>
      <c r="G5811" s="143" t="s">
        <v>5875</v>
      </c>
    </row>
    <row r="5812" spans="1:7" x14ac:dyDescent="0.25">
      <c r="A5812" s="141">
        <v>5811</v>
      </c>
      <c r="B5812" s="143" t="s">
        <v>13445</v>
      </c>
      <c r="C5812" s="143" t="s">
        <v>13446</v>
      </c>
      <c r="D5812" s="143" t="s">
        <v>91</v>
      </c>
      <c r="E5812" s="143" t="s">
        <v>265</v>
      </c>
      <c r="F5812" s="143" t="s">
        <v>71</v>
      </c>
      <c r="G5812" s="143" t="s">
        <v>11062</v>
      </c>
    </row>
    <row r="5813" spans="1:7" x14ac:dyDescent="0.25">
      <c r="A5813" s="141">
        <v>5812</v>
      </c>
      <c r="B5813" s="143" t="s">
        <v>11839</v>
      </c>
      <c r="C5813" s="143" t="s">
        <v>11840</v>
      </c>
      <c r="D5813" s="143" t="s">
        <v>69</v>
      </c>
      <c r="E5813" s="143" t="s">
        <v>5915</v>
      </c>
      <c r="F5813" s="143" t="s">
        <v>88</v>
      </c>
      <c r="G5813" s="143" t="s">
        <v>11955</v>
      </c>
    </row>
    <row r="5814" spans="1:7" x14ac:dyDescent="0.25">
      <c r="A5814" s="141">
        <v>5813</v>
      </c>
      <c r="B5814" s="143" t="s">
        <v>5102</v>
      </c>
      <c r="C5814" s="143" t="s">
        <v>13447</v>
      </c>
      <c r="D5814" s="143" t="s">
        <v>91</v>
      </c>
      <c r="E5814" s="143" t="s">
        <v>564</v>
      </c>
      <c r="F5814" s="143" t="s">
        <v>88</v>
      </c>
      <c r="G5814" s="143" t="s">
        <v>5875</v>
      </c>
    </row>
    <row r="5815" spans="1:7" x14ac:dyDescent="0.25">
      <c r="A5815" s="141">
        <v>5814</v>
      </c>
      <c r="B5815" s="143" t="s">
        <v>10418</v>
      </c>
      <c r="C5815" s="143" t="s">
        <v>10419</v>
      </c>
      <c r="D5815" s="143" t="s">
        <v>91</v>
      </c>
      <c r="E5815" s="143" t="s">
        <v>576</v>
      </c>
      <c r="F5815" s="143" t="s">
        <v>71</v>
      </c>
      <c r="G5815" s="143" t="s">
        <v>11062</v>
      </c>
    </row>
    <row r="5816" spans="1:7" x14ac:dyDescent="0.25">
      <c r="A5816" s="141">
        <v>5815</v>
      </c>
      <c r="B5816" s="143" t="s">
        <v>5103</v>
      </c>
      <c r="C5816" s="143" t="s">
        <v>5104</v>
      </c>
      <c r="D5816" s="143" t="s">
        <v>69</v>
      </c>
      <c r="E5816" s="143" t="s">
        <v>2603</v>
      </c>
      <c r="F5816" s="143" t="s">
        <v>71</v>
      </c>
      <c r="G5816" s="143" t="s">
        <v>5875</v>
      </c>
    </row>
    <row r="5817" spans="1:7" x14ac:dyDescent="0.25">
      <c r="A5817" s="141">
        <v>5816</v>
      </c>
      <c r="B5817" s="143" t="s">
        <v>5105</v>
      </c>
      <c r="C5817" s="143" t="s">
        <v>5106</v>
      </c>
      <c r="D5817" s="143" t="s">
        <v>91</v>
      </c>
      <c r="E5817" s="143" t="s">
        <v>181</v>
      </c>
      <c r="F5817" s="143" t="s">
        <v>71</v>
      </c>
      <c r="G5817" s="143" t="s">
        <v>5875</v>
      </c>
    </row>
    <row r="5818" spans="1:7" x14ac:dyDescent="0.25">
      <c r="A5818" s="141">
        <v>5817</v>
      </c>
      <c r="B5818" s="143" t="s">
        <v>5107</v>
      </c>
      <c r="C5818" s="143" t="s">
        <v>5108</v>
      </c>
      <c r="D5818" s="143" t="s">
        <v>91</v>
      </c>
      <c r="E5818" s="143" t="s">
        <v>393</v>
      </c>
      <c r="F5818" s="143" t="s">
        <v>1339</v>
      </c>
      <c r="G5818" s="143" t="s">
        <v>5875</v>
      </c>
    </row>
    <row r="5819" spans="1:7" x14ac:dyDescent="0.25">
      <c r="A5819" s="141">
        <v>5818</v>
      </c>
      <c r="B5819" s="143" t="s">
        <v>5109</v>
      </c>
      <c r="C5819" s="143" t="s">
        <v>5110</v>
      </c>
      <c r="D5819" s="143" t="s">
        <v>95</v>
      </c>
      <c r="E5819" s="143" t="s">
        <v>281</v>
      </c>
      <c r="F5819" s="143" t="s">
        <v>71</v>
      </c>
      <c r="G5819" s="143" t="s">
        <v>5875</v>
      </c>
    </row>
    <row r="5820" spans="1:7" x14ac:dyDescent="0.25">
      <c r="A5820" s="141">
        <v>5819</v>
      </c>
      <c r="B5820" s="143" t="s">
        <v>5111</v>
      </c>
      <c r="C5820" s="143" t="s">
        <v>5112</v>
      </c>
      <c r="D5820" s="143" t="s">
        <v>91</v>
      </c>
      <c r="E5820" s="143" t="s">
        <v>181</v>
      </c>
      <c r="F5820" s="143" t="s">
        <v>71</v>
      </c>
      <c r="G5820" s="143" t="s">
        <v>5875</v>
      </c>
    </row>
    <row r="5821" spans="1:7" x14ac:dyDescent="0.25">
      <c r="A5821" s="141">
        <v>5820</v>
      </c>
      <c r="B5821" s="143" t="s">
        <v>5113</v>
      </c>
      <c r="C5821" s="143" t="s">
        <v>5114</v>
      </c>
      <c r="D5821" s="143" t="s">
        <v>91</v>
      </c>
      <c r="E5821" s="143" t="s">
        <v>181</v>
      </c>
      <c r="F5821" s="143" t="s">
        <v>71</v>
      </c>
      <c r="G5821" s="143" t="s">
        <v>5875</v>
      </c>
    </row>
    <row r="5822" spans="1:7" x14ac:dyDescent="0.25">
      <c r="A5822" s="141">
        <v>5821</v>
      </c>
      <c r="B5822" s="143" t="s">
        <v>5115</v>
      </c>
      <c r="C5822" s="143" t="s">
        <v>5116</v>
      </c>
      <c r="D5822" s="143" t="s">
        <v>69</v>
      </c>
      <c r="E5822" s="143" t="s">
        <v>352</v>
      </c>
      <c r="F5822" s="143" t="s">
        <v>71</v>
      </c>
      <c r="G5822" s="143" t="s">
        <v>5875</v>
      </c>
    </row>
    <row r="5823" spans="1:7" x14ac:dyDescent="0.25">
      <c r="A5823" s="141">
        <v>5822</v>
      </c>
      <c r="B5823" s="143" t="s">
        <v>10420</v>
      </c>
      <c r="C5823" s="143" t="s">
        <v>10421</v>
      </c>
      <c r="D5823" s="143" t="s">
        <v>69</v>
      </c>
      <c r="E5823" s="143" t="s">
        <v>3190</v>
      </c>
      <c r="F5823" s="143" t="s">
        <v>71</v>
      </c>
      <c r="G5823" s="143" t="s">
        <v>11062</v>
      </c>
    </row>
    <row r="5824" spans="1:7" x14ac:dyDescent="0.25">
      <c r="A5824" s="141">
        <v>5823</v>
      </c>
      <c r="B5824" s="143" t="s">
        <v>5117</v>
      </c>
      <c r="C5824" s="143" t="s">
        <v>5118</v>
      </c>
      <c r="D5824" s="143" t="s">
        <v>91</v>
      </c>
      <c r="E5824" s="143" t="s">
        <v>181</v>
      </c>
      <c r="F5824" s="143" t="s">
        <v>71</v>
      </c>
      <c r="G5824" s="143" t="s">
        <v>5875</v>
      </c>
    </row>
    <row r="5825" spans="1:7" x14ac:dyDescent="0.25">
      <c r="A5825" s="141">
        <v>5824</v>
      </c>
      <c r="B5825" s="143" t="s">
        <v>5119</v>
      </c>
      <c r="C5825" s="143" t="s">
        <v>5120</v>
      </c>
      <c r="D5825" s="143" t="s">
        <v>78</v>
      </c>
      <c r="E5825" s="143" t="s">
        <v>312</v>
      </c>
      <c r="F5825" s="143" t="s">
        <v>71</v>
      </c>
      <c r="G5825" s="143" t="s">
        <v>5875</v>
      </c>
    </row>
    <row r="5826" spans="1:7" x14ac:dyDescent="0.25">
      <c r="A5826" s="141">
        <v>5825</v>
      </c>
      <c r="B5826" s="143" t="s">
        <v>5121</v>
      </c>
      <c r="C5826" s="143" t="s">
        <v>5122</v>
      </c>
      <c r="D5826" s="143" t="s">
        <v>91</v>
      </c>
      <c r="E5826" s="143" t="s">
        <v>181</v>
      </c>
      <c r="F5826" s="143" t="s">
        <v>71</v>
      </c>
      <c r="G5826" s="143" t="s">
        <v>5875</v>
      </c>
    </row>
    <row r="5827" spans="1:7" x14ac:dyDescent="0.25">
      <c r="A5827" s="141">
        <v>5826</v>
      </c>
      <c r="B5827" s="143" t="s">
        <v>5123</v>
      </c>
      <c r="C5827" s="143" t="s">
        <v>5124</v>
      </c>
      <c r="D5827" s="143" t="s">
        <v>95</v>
      </c>
      <c r="E5827" s="143" t="s">
        <v>281</v>
      </c>
      <c r="F5827" s="143" t="s">
        <v>71</v>
      </c>
      <c r="G5827" s="143" t="s">
        <v>5875</v>
      </c>
    </row>
    <row r="5828" spans="1:7" x14ac:dyDescent="0.25">
      <c r="A5828" s="141">
        <v>5827</v>
      </c>
      <c r="B5828" s="143" t="s">
        <v>5125</v>
      </c>
      <c r="C5828" s="143" t="s">
        <v>13448</v>
      </c>
      <c r="D5828" s="143" t="s">
        <v>188</v>
      </c>
      <c r="E5828" s="143" t="s">
        <v>202</v>
      </c>
      <c r="F5828" s="143" t="s">
        <v>71</v>
      </c>
      <c r="G5828" s="143" t="s">
        <v>5875</v>
      </c>
    </row>
    <row r="5829" spans="1:7" x14ac:dyDescent="0.25">
      <c r="A5829" s="141">
        <v>5828</v>
      </c>
      <c r="B5829" s="143" t="s">
        <v>10422</v>
      </c>
      <c r="C5829" s="143" t="s">
        <v>10423</v>
      </c>
      <c r="D5829" s="143" t="s">
        <v>69</v>
      </c>
      <c r="E5829" s="143" t="s">
        <v>159</v>
      </c>
      <c r="F5829" s="143" t="s">
        <v>71</v>
      </c>
      <c r="G5829" s="143" t="s">
        <v>11062</v>
      </c>
    </row>
    <row r="5830" spans="1:7" x14ac:dyDescent="0.25">
      <c r="A5830" s="141">
        <v>5829</v>
      </c>
      <c r="B5830" s="143" t="s">
        <v>10424</v>
      </c>
      <c r="C5830" s="143" t="s">
        <v>13449</v>
      </c>
      <c r="D5830" s="143" t="s">
        <v>119</v>
      </c>
      <c r="E5830" s="143" t="s">
        <v>148</v>
      </c>
      <c r="F5830" s="143" t="s">
        <v>71</v>
      </c>
      <c r="G5830" s="143" t="s">
        <v>11062</v>
      </c>
    </row>
    <row r="5831" spans="1:7" x14ac:dyDescent="0.25">
      <c r="A5831" s="141">
        <v>5830</v>
      </c>
      <c r="B5831" s="143" t="s">
        <v>10425</v>
      </c>
      <c r="C5831" s="143" t="s">
        <v>10426</v>
      </c>
      <c r="D5831" s="143" t="s">
        <v>78</v>
      </c>
      <c r="E5831" s="143" t="s">
        <v>2803</v>
      </c>
      <c r="F5831" s="143" t="s">
        <v>71</v>
      </c>
      <c r="G5831" s="143" t="s">
        <v>11062</v>
      </c>
    </row>
    <row r="5832" spans="1:7" x14ac:dyDescent="0.25">
      <c r="A5832" s="141">
        <v>5831</v>
      </c>
      <c r="B5832" s="143" t="s">
        <v>10427</v>
      </c>
      <c r="C5832" s="143" t="s">
        <v>10428</v>
      </c>
      <c r="D5832" s="143" t="s">
        <v>119</v>
      </c>
      <c r="E5832" s="143" t="s">
        <v>371</v>
      </c>
      <c r="F5832" s="143" t="s">
        <v>71</v>
      </c>
      <c r="G5832" s="143" t="s">
        <v>11062</v>
      </c>
    </row>
    <row r="5833" spans="1:7" x14ac:dyDescent="0.25">
      <c r="A5833" s="141">
        <v>5832</v>
      </c>
      <c r="B5833" s="143" t="s">
        <v>10429</v>
      </c>
      <c r="C5833" s="143" t="s">
        <v>10430</v>
      </c>
      <c r="D5833" s="143" t="s">
        <v>95</v>
      </c>
      <c r="E5833" s="143" t="s">
        <v>158</v>
      </c>
      <c r="F5833" s="143" t="s">
        <v>71</v>
      </c>
      <c r="G5833" s="143" t="s">
        <v>11062</v>
      </c>
    </row>
    <row r="5834" spans="1:7" x14ac:dyDescent="0.25">
      <c r="A5834" s="141">
        <v>5833</v>
      </c>
      <c r="B5834" s="143" t="s">
        <v>5126</v>
      </c>
      <c r="C5834" s="143" t="s">
        <v>13450</v>
      </c>
      <c r="D5834" s="143" t="s">
        <v>69</v>
      </c>
      <c r="E5834" s="143" t="s">
        <v>824</v>
      </c>
      <c r="F5834" s="143" t="s">
        <v>578</v>
      </c>
      <c r="G5834" s="143" t="s">
        <v>5875</v>
      </c>
    </row>
    <row r="5835" spans="1:7" x14ac:dyDescent="0.25">
      <c r="A5835" s="141">
        <v>5834</v>
      </c>
      <c r="B5835" s="143" t="s">
        <v>5127</v>
      </c>
      <c r="C5835" s="143" t="s">
        <v>5128</v>
      </c>
      <c r="D5835" s="143" t="s">
        <v>188</v>
      </c>
      <c r="E5835" s="143" t="s">
        <v>234</v>
      </c>
      <c r="F5835" s="143" t="s">
        <v>71</v>
      </c>
      <c r="G5835" s="143" t="s">
        <v>5875</v>
      </c>
    </row>
    <row r="5836" spans="1:7" x14ac:dyDescent="0.25">
      <c r="A5836" s="141">
        <v>5835</v>
      </c>
      <c r="B5836" s="143" t="s">
        <v>5129</v>
      </c>
      <c r="C5836" s="143" t="s">
        <v>5130</v>
      </c>
      <c r="D5836" s="143" t="s">
        <v>91</v>
      </c>
      <c r="E5836" s="143" t="s">
        <v>139</v>
      </c>
      <c r="F5836" s="143" t="s">
        <v>71</v>
      </c>
      <c r="G5836" s="143" t="s">
        <v>5875</v>
      </c>
    </row>
    <row r="5837" spans="1:7" x14ac:dyDescent="0.25">
      <c r="A5837" s="141">
        <v>5836</v>
      </c>
      <c r="B5837" s="143" t="s">
        <v>5131</v>
      </c>
      <c r="C5837" s="143" t="s">
        <v>5132</v>
      </c>
      <c r="D5837" s="143" t="s">
        <v>69</v>
      </c>
      <c r="E5837" s="143" t="s">
        <v>402</v>
      </c>
      <c r="F5837" s="143" t="s">
        <v>97</v>
      </c>
      <c r="G5837" s="143" t="s">
        <v>5875</v>
      </c>
    </row>
    <row r="5838" spans="1:7" x14ac:dyDescent="0.25">
      <c r="A5838" s="141">
        <v>5837</v>
      </c>
      <c r="B5838" s="143" t="s">
        <v>10431</v>
      </c>
      <c r="C5838" s="143" t="s">
        <v>10432</v>
      </c>
      <c r="D5838" s="143" t="s">
        <v>119</v>
      </c>
      <c r="E5838" s="143" t="s">
        <v>239</v>
      </c>
      <c r="F5838" s="143" t="s">
        <v>71</v>
      </c>
      <c r="G5838" s="143" t="s">
        <v>11062</v>
      </c>
    </row>
    <row r="5839" spans="1:7" x14ac:dyDescent="0.25">
      <c r="A5839" s="141">
        <v>5838</v>
      </c>
      <c r="B5839" s="143" t="s">
        <v>10433</v>
      </c>
      <c r="C5839" s="143" t="s">
        <v>10434</v>
      </c>
      <c r="D5839" s="143" t="s">
        <v>91</v>
      </c>
      <c r="E5839" s="143" t="s">
        <v>308</v>
      </c>
      <c r="F5839" s="143" t="s">
        <v>71</v>
      </c>
      <c r="G5839" s="143" t="s">
        <v>11062</v>
      </c>
    </row>
    <row r="5840" spans="1:7" x14ac:dyDescent="0.25">
      <c r="A5840" s="141">
        <v>5839</v>
      </c>
      <c r="B5840" s="143" t="s">
        <v>5133</v>
      </c>
      <c r="C5840" s="143" t="s">
        <v>5134</v>
      </c>
      <c r="D5840" s="143" t="s">
        <v>103</v>
      </c>
      <c r="E5840" s="143" t="s">
        <v>325</v>
      </c>
      <c r="F5840" s="143" t="s">
        <v>71</v>
      </c>
      <c r="G5840" s="143" t="s">
        <v>5875</v>
      </c>
    </row>
    <row r="5841" spans="1:7" x14ac:dyDescent="0.25">
      <c r="A5841" s="141">
        <v>5840</v>
      </c>
      <c r="B5841" s="143" t="s">
        <v>13451</v>
      </c>
      <c r="C5841" s="143" t="s">
        <v>13452</v>
      </c>
      <c r="D5841" s="143" t="s">
        <v>91</v>
      </c>
      <c r="E5841" s="143" t="s">
        <v>181</v>
      </c>
      <c r="F5841" s="143" t="s">
        <v>71</v>
      </c>
      <c r="G5841" s="143" t="s">
        <v>5875</v>
      </c>
    </row>
    <row r="5842" spans="1:7" x14ac:dyDescent="0.25">
      <c r="A5842" s="141">
        <v>5841</v>
      </c>
      <c r="B5842" s="143" t="s">
        <v>5135</v>
      </c>
      <c r="C5842" s="143" t="s">
        <v>5136</v>
      </c>
      <c r="D5842" s="143" t="s">
        <v>69</v>
      </c>
      <c r="E5842" s="143" t="s">
        <v>126</v>
      </c>
      <c r="F5842" s="143" t="s">
        <v>641</v>
      </c>
      <c r="G5842" s="143" t="s">
        <v>5875</v>
      </c>
    </row>
    <row r="5843" spans="1:7" x14ac:dyDescent="0.25">
      <c r="A5843" s="141">
        <v>5842</v>
      </c>
      <c r="B5843" s="143" t="s">
        <v>5137</v>
      </c>
      <c r="C5843" s="143" t="s">
        <v>5138</v>
      </c>
      <c r="D5843" s="143" t="s">
        <v>69</v>
      </c>
      <c r="E5843" s="143" t="s">
        <v>453</v>
      </c>
      <c r="F5843" s="143" t="s">
        <v>71</v>
      </c>
      <c r="G5843" s="143" t="s">
        <v>5875</v>
      </c>
    </row>
    <row r="5844" spans="1:7" x14ac:dyDescent="0.25">
      <c r="A5844" s="141">
        <v>5843</v>
      </c>
      <c r="B5844" s="143" t="s">
        <v>10435</v>
      </c>
      <c r="C5844" s="143" t="s">
        <v>10436</v>
      </c>
      <c r="D5844" s="143" t="s">
        <v>74</v>
      </c>
      <c r="E5844" s="143" t="s">
        <v>331</v>
      </c>
      <c r="F5844" s="143" t="s">
        <v>71</v>
      </c>
      <c r="G5844" s="143" t="s">
        <v>11062</v>
      </c>
    </row>
    <row r="5845" spans="1:7" x14ac:dyDescent="0.25">
      <c r="A5845" s="141">
        <v>5844</v>
      </c>
      <c r="B5845" s="143" t="s">
        <v>10437</v>
      </c>
      <c r="C5845" s="143" t="s">
        <v>10438</v>
      </c>
      <c r="D5845" s="143" t="s">
        <v>78</v>
      </c>
      <c r="E5845" s="143" t="s">
        <v>435</v>
      </c>
      <c r="F5845" s="143" t="s">
        <v>71</v>
      </c>
      <c r="G5845" s="143" t="s">
        <v>11062</v>
      </c>
    </row>
    <row r="5846" spans="1:7" x14ac:dyDescent="0.25">
      <c r="A5846" s="141">
        <v>5845</v>
      </c>
      <c r="B5846" s="143" t="s">
        <v>10439</v>
      </c>
      <c r="C5846" s="143" t="s">
        <v>10440</v>
      </c>
      <c r="D5846" s="143" t="s">
        <v>119</v>
      </c>
      <c r="E5846" s="143" t="s">
        <v>239</v>
      </c>
      <c r="F5846" s="143" t="s">
        <v>841</v>
      </c>
      <c r="G5846" s="143" t="s">
        <v>11062</v>
      </c>
    </row>
    <row r="5847" spans="1:7" x14ac:dyDescent="0.25">
      <c r="A5847" s="141">
        <v>5846</v>
      </c>
      <c r="B5847" s="143" t="s">
        <v>5139</v>
      </c>
      <c r="C5847" s="143" t="s">
        <v>5140</v>
      </c>
      <c r="D5847" s="143" t="s">
        <v>95</v>
      </c>
      <c r="E5847" s="143" t="s">
        <v>224</v>
      </c>
      <c r="F5847" s="143" t="s">
        <v>71</v>
      </c>
      <c r="G5847" s="143" t="s">
        <v>5875</v>
      </c>
    </row>
    <row r="5848" spans="1:7" x14ac:dyDescent="0.25">
      <c r="A5848" s="141">
        <v>5847</v>
      </c>
      <c r="B5848" s="143" t="s">
        <v>11841</v>
      </c>
      <c r="C5848" s="143" t="s">
        <v>11842</v>
      </c>
      <c r="D5848" s="143" t="s">
        <v>91</v>
      </c>
      <c r="E5848" s="143" t="s">
        <v>393</v>
      </c>
      <c r="F5848" s="143" t="s">
        <v>71</v>
      </c>
      <c r="G5848" s="143" t="s">
        <v>11955</v>
      </c>
    </row>
    <row r="5849" spans="1:7" x14ac:dyDescent="0.25">
      <c r="A5849" s="141">
        <v>5848</v>
      </c>
      <c r="B5849" s="143" t="s">
        <v>5141</v>
      </c>
      <c r="C5849" s="143" t="s">
        <v>5142</v>
      </c>
      <c r="D5849" s="143" t="s">
        <v>91</v>
      </c>
      <c r="E5849" s="143" t="s">
        <v>393</v>
      </c>
      <c r="F5849" s="143" t="s">
        <v>71</v>
      </c>
      <c r="G5849" s="143" t="s">
        <v>5875</v>
      </c>
    </row>
    <row r="5850" spans="1:7" x14ac:dyDescent="0.25">
      <c r="A5850" s="141">
        <v>5849</v>
      </c>
      <c r="B5850" s="143" t="s">
        <v>10441</v>
      </c>
      <c r="C5850" s="143" t="s">
        <v>10442</v>
      </c>
      <c r="D5850" s="143" t="s">
        <v>103</v>
      </c>
      <c r="E5850" s="143" t="s">
        <v>104</v>
      </c>
      <c r="F5850" s="143" t="s">
        <v>71</v>
      </c>
      <c r="G5850" s="143" t="s">
        <v>11062</v>
      </c>
    </row>
    <row r="5851" spans="1:7" x14ac:dyDescent="0.25">
      <c r="A5851" s="141">
        <v>5850</v>
      </c>
      <c r="B5851" s="143" t="s">
        <v>5143</v>
      </c>
      <c r="C5851" s="143" t="s">
        <v>13453</v>
      </c>
      <c r="D5851" s="143" t="s">
        <v>91</v>
      </c>
      <c r="E5851" s="143" t="s">
        <v>181</v>
      </c>
      <c r="F5851" s="143" t="s">
        <v>71</v>
      </c>
      <c r="G5851" s="143" t="s">
        <v>5875</v>
      </c>
    </row>
    <row r="5852" spans="1:7" x14ac:dyDescent="0.25">
      <c r="A5852" s="141">
        <v>5851</v>
      </c>
      <c r="B5852" s="143" t="s">
        <v>10443</v>
      </c>
      <c r="C5852" s="143" t="s">
        <v>10444</v>
      </c>
      <c r="D5852" s="143" t="s">
        <v>91</v>
      </c>
      <c r="E5852" s="143" t="s">
        <v>955</v>
      </c>
      <c r="F5852" s="143" t="s">
        <v>71</v>
      </c>
      <c r="G5852" s="143" t="s">
        <v>11062</v>
      </c>
    </row>
    <row r="5853" spans="1:7" x14ac:dyDescent="0.25">
      <c r="A5853" s="141">
        <v>5852</v>
      </c>
      <c r="B5853" s="143" t="s">
        <v>5144</v>
      </c>
      <c r="C5853" s="143" t="s">
        <v>13454</v>
      </c>
      <c r="D5853" s="143" t="s">
        <v>119</v>
      </c>
      <c r="E5853" s="143" t="s">
        <v>148</v>
      </c>
      <c r="F5853" s="143" t="s">
        <v>71</v>
      </c>
      <c r="G5853" s="143" t="s">
        <v>5875</v>
      </c>
    </row>
    <row r="5854" spans="1:7" x14ac:dyDescent="0.25">
      <c r="A5854" s="141">
        <v>5853</v>
      </c>
      <c r="B5854" s="143" t="s">
        <v>5145</v>
      </c>
      <c r="C5854" s="143" t="s">
        <v>5146</v>
      </c>
      <c r="D5854" s="143" t="s">
        <v>103</v>
      </c>
      <c r="E5854" s="143" t="s">
        <v>1263</v>
      </c>
      <c r="F5854" s="143" t="s">
        <v>71</v>
      </c>
      <c r="G5854" s="143" t="s">
        <v>5875</v>
      </c>
    </row>
    <row r="5855" spans="1:7" x14ac:dyDescent="0.25">
      <c r="A5855" s="141">
        <v>5854</v>
      </c>
      <c r="B5855" s="143" t="s">
        <v>10445</v>
      </c>
      <c r="C5855" s="143" t="s">
        <v>10446</v>
      </c>
      <c r="D5855" s="143" t="s">
        <v>74</v>
      </c>
      <c r="E5855" s="143" t="s">
        <v>390</v>
      </c>
      <c r="F5855" s="143" t="s">
        <v>88</v>
      </c>
      <c r="G5855" s="143" t="s">
        <v>11062</v>
      </c>
    </row>
    <row r="5856" spans="1:7" x14ac:dyDescent="0.25">
      <c r="A5856" s="141">
        <v>5855</v>
      </c>
      <c r="B5856" s="143" t="s">
        <v>10447</v>
      </c>
      <c r="C5856" s="143" t="s">
        <v>10448</v>
      </c>
      <c r="D5856" s="143" t="s">
        <v>69</v>
      </c>
      <c r="E5856" s="143" t="s">
        <v>453</v>
      </c>
      <c r="F5856" s="143" t="s">
        <v>71</v>
      </c>
      <c r="G5856" s="143" t="s">
        <v>11062</v>
      </c>
    </row>
    <row r="5857" spans="1:7" x14ac:dyDescent="0.25">
      <c r="A5857" s="141">
        <v>5856</v>
      </c>
      <c r="B5857" s="143" t="s">
        <v>11843</v>
      </c>
      <c r="C5857" s="143" t="s">
        <v>11844</v>
      </c>
      <c r="D5857" s="143" t="s">
        <v>74</v>
      </c>
      <c r="E5857" s="143" t="s">
        <v>2046</v>
      </c>
      <c r="F5857" s="143" t="s">
        <v>88</v>
      </c>
      <c r="G5857" s="143" t="s">
        <v>11955</v>
      </c>
    </row>
    <row r="5858" spans="1:7" x14ac:dyDescent="0.25">
      <c r="A5858" s="141">
        <v>5857</v>
      </c>
      <c r="B5858" s="143" t="s">
        <v>11845</v>
      </c>
      <c r="C5858" s="143" t="s">
        <v>11846</v>
      </c>
      <c r="D5858" s="143" t="s">
        <v>74</v>
      </c>
      <c r="E5858" s="143" t="s">
        <v>87</v>
      </c>
      <c r="F5858" s="143" t="s">
        <v>71</v>
      </c>
      <c r="G5858" s="143" t="s">
        <v>11955</v>
      </c>
    </row>
    <row r="5859" spans="1:7" x14ac:dyDescent="0.25">
      <c r="A5859" s="141">
        <v>5858</v>
      </c>
      <c r="B5859" s="143" t="s">
        <v>10449</v>
      </c>
      <c r="C5859" s="143" t="s">
        <v>10450</v>
      </c>
      <c r="D5859" s="143" t="s">
        <v>74</v>
      </c>
      <c r="E5859" s="143" t="s">
        <v>331</v>
      </c>
      <c r="F5859" s="143" t="s">
        <v>71</v>
      </c>
      <c r="G5859" s="143" t="s">
        <v>11062</v>
      </c>
    </row>
    <row r="5860" spans="1:7" x14ac:dyDescent="0.25">
      <c r="A5860" s="141">
        <v>5859</v>
      </c>
      <c r="B5860" s="143" t="s">
        <v>10451</v>
      </c>
      <c r="C5860" s="143" t="s">
        <v>10452</v>
      </c>
      <c r="D5860" s="143" t="s">
        <v>119</v>
      </c>
      <c r="E5860" s="143" t="s">
        <v>371</v>
      </c>
      <c r="F5860" s="143" t="s">
        <v>71</v>
      </c>
      <c r="G5860" s="143" t="s">
        <v>11062</v>
      </c>
    </row>
    <row r="5861" spans="1:7" x14ac:dyDescent="0.25">
      <c r="A5861" s="141">
        <v>5860</v>
      </c>
      <c r="B5861" s="143" t="s">
        <v>5147</v>
      </c>
      <c r="C5861" s="143" t="s">
        <v>5148</v>
      </c>
      <c r="D5861" s="143" t="s">
        <v>78</v>
      </c>
      <c r="E5861" s="143" t="s">
        <v>82</v>
      </c>
      <c r="F5861" s="143" t="s">
        <v>242</v>
      </c>
      <c r="G5861" s="143" t="s">
        <v>5875</v>
      </c>
    </row>
    <row r="5862" spans="1:7" x14ac:dyDescent="0.25">
      <c r="A5862" s="141">
        <v>5861</v>
      </c>
      <c r="B5862" s="143" t="s">
        <v>5149</v>
      </c>
      <c r="C5862" s="143" t="s">
        <v>13455</v>
      </c>
      <c r="D5862" s="143" t="s">
        <v>95</v>
      </c>
      <c r="E5862" s="143" t="s">
        <v>281</v>
      </c>
      <c r="F5862" s="143" t="s">
        <v>71</v>
      </c>
      <c r="G5862" s="143" t="s">
        <v>5875</v>
      </c>
    </row>
    <row r="5863" spans="1:7" x14ac:dyDescent="0.25">
      <c r="A5863" s="141">
        <v>5862</v>
      </c>
      <c r="B5863" s="143" t="s">
        <v>10453</v>
      </c>
      <c r="C5863" s="143" t="s">
        <v>10454</v>
      </c>
      <c r="D5863" s="143" t="s">
        <v>91</v>
      </c>
      <c r="E5863" s="143" t="s">
        <v>110</v>
      </c>
      <c r="F5863" s="143" t="s">
        <v>71</v>
      </c>
      <c r="G5863" s="143" t="s">
        <v>11062</v>
      </c>
    </row>
    <row r="5864" spans="1:7" x14ac:dyDescent="0.25">
      <c r="A5864" s="141">
        <v>5863</v>
      </c>
      <c r="B5864" s="143" t="s">
        <v>10455</v>
      </c>
      <c r="C5864" s="143" t="s">
        <v>13456</v>
      </c>
      <c r="D5864" s="143" t="s">
        <v>78</v>
      </c>
      <c r="E5864" s="143" t="s">
        <v>154</v>
      </c>
      <c r="F5864" s="143" t="s">
        <v>71</v>
      </c>
      <c r="G5864" s="143" t="s">
        <v>11062</v>
      </c>
    </row>
    <row r="5865" spans="1:7" x14ac:dyDescent="0.25">
      <c r="A5865" s="141">
        <v>5864</v>
      </c>
      <c r="B5865" s="143" t="s">
        <v>5150</v>
      </c>
      <c r="C5865" s="143" t="s">
        <v>5151</v>
      </c>
      <c r="D5865" s="143" t="s">
        <v>78</v>
      </c>
      <c r="E5865" s="143" t="s">
        <v>312</v>
      </c>
      <c r="F5865" s="143" t="s">
        <v>242</v>
      </c>
      <c r="G5865" s="143" t="s">
        <v>5875</v>
      </c>
    </row>
    <row r="5866" spans="1:7" x14ac:dyDescent="0.25">
      <c r="A5866" s="141">
        <v>5865</v>
      </c>
      <c r="B5866" s="143" t="s">
        <v>5152</v>
      </c>
      <c r="C5866" s="143" t="s">
        <v>5153</v>
      </c>
      <c r="D5866" s="143" t="s">
        <v>91</v>
      </c>
      <c r="E5866" s="143" t="s">
        <v>181</v>
      </c>
      <c r="F5866" s="143" t="s">
        <v>71</v>
      </c>
      <c r="G5866" s="143" t="s">
        <v>5875</v>
      </c>
    </row>
    <row r="5867" spans="1:7" x14ac:dyDescent="0.25">
      <c r="A5867" s="141">
        <v>5866</v>
      </c>
      <c r="B5867" s="143" t="s">
        <v>5154</v>
      </c>
      <c r="C5867" s="143" t="s">
        <v>5155</v>
      </c>
      <c r="D5867" s="143" t="s">
        <v>188</v>
      </c>
      <c r="E5867" s="143" t="s">
        <v>234</v>
      </c>
      <c r="F5867" s="143" t="s">
        <v>641</v>
      </c>
      <c r="G5867" s="143" t="s">
        <v>5875</v>
      </c>
    </row>
    <row r="5868" spans="1:7" x14ac:dyDescent="0.25">
      <c r="A5868" s="141">
        <v>5867</v>
      </c>
      <c r="B5868" s="143" t="s">
        <v>5156</v>
      </c>
      <c r="C5868" s="143" t="s">
        <v>5157</v>
      </c>
      <c r="D5868" s="143" t="s">
        <v>78</v>
      </c>
      <c r="E5868" s="143" t="s">
        <v>695</v>
      </c>
      <c r="F5868" s="143" t="s">
        <v>71</v>
      </c>
      <c r="G5868" s="143" t="s">
        <v>5875</v>
      </c>
    </row>
    <row r="5869" spans="1:7" x14ac:dyDescent="0.25">
      <c r="A5869" s="141">
        <v>5868</v>
      </c>
      <c r="B5869" s="143" t="s">
        <v>5158</v>
      </c>
      <c r="C5869" s="143" t="s">
        <v>5159</v>
      </c>
      <c r="D5869" s="143" t="s">
        <v>119</v>
      </c>
      <c r="E5869" s="143" t="s">
        <v>1245</v>
      </c>
      <c r="F5869" s="143" t="s">
        <v>71</v>
      </c>
      <c r="G5869" s="143" t="s">
        <v>5875</v>
      </c>
    </row>
    <row r="5870" spans="1:7" x14ac:dyDescent="0.25">
      <c r="A5870" s="141">
        <v>5869</v>
      </c>
      <c r="B5870" s="143" t="s">
        <v>5160</v>
      </c>
      <c r="C5870" s="143" t="s">
        <v>5161</v>
      </c>
      <c r="D5870" s="143" t="s">
        <v>119</v>
      </c>
      <c r="E5870" s="143" t="s">
        <v>1344</v>
      </c>
      <c r="F5870" s="143" t="s">
        <v>71</v>
      </c>
      <c r="G5870" s="143" t="s">
        <v>5875</v>
      </c>
    </row>
    <row r="5871" spans="1:7" x14ac:dyDescent="0.25">
      <c r="A5871" s="141">
        <v>5870</v>
      </c>
      <c r="B5871" s="143" t="s">
        <v>5162</v>
      </c>
      <c r="C5871" s="143" t="s">
        <v>5163</v>
      </c>
      <c r="D5871" s="143" t="s">
        <v>91</v>
      </c>
      <c r="E5871" s="143" t="s">
        <v>181</v>
      </c>
      <c r="F5871" s="143" t="s">
        <v>71</v>
      </c>
      <c r="G5871" s="143" t="s">
        <v>5875</v>
      </c>
    </row>
    <row r="5872" spans="1:7" x14ac:dyDescent="0.25">
      <c r="A5872" s="141">
        <v>5871</v>
      </c>
      <c r="B5872" s="143" t="s">
        <v>10456</v>
      </c>
      <c r="C5872" s="143" t="s">
        <v>10457</v>
      </c>
      <c r="D5872" s="143" t="s">
        <v>91</v>
      </c>
      <c r="E5872" s="143" t="s">
        <v>955</v>
      </c>
      <c r="F5872" s="143" t="s">
        <v>71</v>
      </c>
      <c r="G5872" s="143" t="s">
        <v>11062</v>
      </c>
    </row>
    <row r="5873" spans="1:7" x14ac:dyDescent="0.25">
      <c r="A5873" s="141">
        <v>5872</v>
      </c>
      <c r="B5873" s="143" t="s">
        <v>5164</v>
      </c>
      <c r="C5873" s="143" t="s">
        <v>5165</v>
      </c>
      <c r="D5873" s="143" t="s">
        <v>91</v>
      </c>
      <c r="E5873" s="143" t="s">
        <v>135</v>
      </c>
      <c r="F5873" s="143" t="s">
        <v>71</v>
      </c>
      <c r="G5873" s="143" t="s">
        <v>5875</v>
      </c>
    </row>
    <row r="5874" spans="1:7" x14ac:dyDescent="0.25">
      <c r="A5874" s="141">
        <v>5873</v>
      </c>
      <c r="B5874" s="143" t="s">
        <v>5166</v>
      </c>
      <c r="C5874" s="143" t="s">
        <v>5167</v>
      </c>
      <c r="D5874" s="143" t="s">
        <v>78</v>
      </c>
      <c r="E5874" s="143" t="s">
        <v>717</v>
      </c>
      <c r="F5874" s="143" t="s">
        <v>88</v>
      </c>
      <c r="G5874" s="143" t="s">
        <v>5875</v>
      </c>
    </row>
    <row r="5875" spans="1:7" x14ac:dyDescent="0.25">
      <c r="A5875" s="141">
        <v>5874</v>
      </c>
      <c r="B5875" s="143" t="s">
        <v>10458</v>
      </c>
      <c r="C5875" s="143" t="s">
        <v>10459</v>
      </c>
      <c r="D5875" s="143" t="s">
        <v>119</v>
      </c>
      <c r="E5875" s="143" t="s">
        <v>371</v>
      </c>
      <c r="F5875" s="143" t="s">
        <v>71</v>
      </c>
      <c r="G5875" s="143" t="s">
        <v>11062</v>
      </c>
    </row>
    <row r="5876" spans="1:7" x14ac:dyDescent="0.25">
      <c r="A5876" s="141">
        <v>5875</v>
      </c>
      <c r="B5876" s="143" t="s">
        <v>11847</v>
      </c>
      <c r="C5876" s="143" t="s">
        <v>11848</v>
      </c>
      <c r="D5876" s="143" t="s">
        <v>74</v>
      </c>
      <c r="E5876" s="143" t="s">
        <v>145</v>
      </c>
      <c r="F5876" s="143" t="s">
        <v>88</v>
      </c>
      <c r="G5876" s="143" t="s">
        <v>11955</v>
      </c>
    </row>
    <row r="5877" spans="1:7" x14ac:dyDescent="0.25">
      <c r="A5877" s="141">
        <v>5876</v>
      </c>
      <c r="B5877" s="143" t="s">
        <v>10460</v>
      </c>
      <c r="C5877" s="143" t="s">
        <v>10461</v>
      </c>
      <c r="D5877" s="143" t="s">
        <v>95</v>
      </c>
      <c r="E5877" s="143" t="s">
        <v>1098</v>
      </c>
      <c r="F5877" s="143" t="s">
        <v>71</v>
      </c>
      <c r="G5877" s="143" t="s">
        <v>11062</v>
      </c>
    </row>
    <row r="5878" spans="1:7" x14ac:dyDescent="0.25">
      <c r="A5878" s="141">
        <v>5877</v>
      </c>
      <c r="B5878" s="143" t="s">
        <v>5169</v>
      </c>
      <c r="C5878" s="143" t="s">
        <v>5170</v>
      </c>
      <c r="D5878" s="143" t="s">
        <v>103</v>
      </c>
      <c r="E5878" s="143" t="s">
        <v>2586</v>
      </c>
      <c r="F5878" s="143" t="s">
        <v>71</v>
      </c>
      <c r="G5878" s="143" t="s">
        <v>5875</v>
      </c>
    </row>
    <row r="5879" spans="1:7" x14ac:dyDescent="0.25">
      <c r="A5879" s="141">
        <v>5878</v>
      </c>
      <c r="B5879" s="143" t="s">
        <v>10462</v>
      </c>
      <c r="C5879" s="143" t="s">
        <v>10463</v>
      </c>
      <c r="D5879" s="143" t="s">
        <v>119</v>
      </c>
      <c r="E5879" s="143" t="s">
        <v>148</v>
      </c>
      <c r="F5879" s="143" t="s">
        <v>71</v>
      </c>
      <c r="G5879" s="143" t="s">
        <v>11062</v>
      </c>
    </row>
    <row r="5880" spans="1:7" x14ac:dyDescent="0.25">
      <c r="A5880" s="141">
        <v>5879</v>
      </c>
      <c r="B5880" s="143" t="s">
        <v>10464</v>
      </c>
      <c r="C5880" s="143" t="s">
        <v>10465</v>
      </c>
      <c r="D5880" s="143" t="s">
        <v>69</v>
      </c>
      <c r="E5880" s="143" t="s">
        <v>3190</v>
      </c>
      <c r="F5880" s="143" t="s">
        <v>71</v>
      </c>
      <c r="G5880" s="143" t="s">
        <v>11062</v>
      </c>
    </row>
    <row r="5881" spans="1:7" x14ac:dyDescent="0.25">
      <c r="A5881" s="141">
        <v>5880</v>
      </c>
      <c r="B5881" s="143" t="s">
        <v>10466</v>
      </c>
      <c r="C5881" s="143" t="s">
        <v>10467</v>
      </c>
      <c r="D5881" s="143" t="s">
        <v>91</v>
      </c>
      <c r="E5881" s="143" t="s">
        <v>212</v>
      </c>
      <c r="F5881" s="143" t="s">
        <v>71</v>
      </c>
      <c r="G5881" s="143" t="s">
        <v>11062</v>
      </c>
    </row>
    <row r="5882" spans="1:7" x14ac:dyDescent="0.25">
      <c r="A5882" s="141">
        <v>5881</v>
      </c>
      <c r="B5882" s="143" t="s">
        <v>10468</v>
      </c>
      <c r="C5882" s="143" t="s">
        <v>10469</v>
      </c>
      <c r="D5882" s="143" t="s">
        <v>119</v>
      </c>
      <c r="E5882" s="143" t="s">
        <v>371</v>
      </c>
      <c r="F5882" s="143" t="s">
        <v>71</v>
      </c>
      <c r="G5882" s="143" t="s">
        <v>11062</v>
      </c>
    </row>
    <row r="5883" spans="1:7" x14ac:dyDescent="0.25">
      <c r="A5883" s="141">
        <v>5882</v>
      </c>
      <c r="B5883" s="143" t="s">
        <v>5171</v>
      </c>
      <c r="C5883" s="143" t="s">
        <v>13457</v>
      </c>
      <c r="D5883" s="143" t="s">
        <v>103</v>
      </c>
      <c r="E5883" s="143" t="s">
        <v>662</v>
      </c>
      <c r="F5883" s="143" t="s">
        <v>71</v>
      </c>
      <c r="G5883" s="143" t="s">
        <v>5875</v>
      </c>
    </row>
    <row r="5884" spans="1:7" x14ac:dyDescent="0.25">
      <c r="A5884" s="141">
        <v>5883</v>
      </c>
      <c r="B5884" s="143" t="s">
        <v>13458</v>
      </c>
      <c r="C5884" s="143" t="s">
        <v>13459</v>
      </c>
      <c r="D5884" s="143" t="s">
        <v>91</v>
      </c>
      <c r="E5884" s="143" t="s">
        <v>308</v>
      </c>
      <c r="F5884" s="143" t="s">
        <v>142</v>
      </c>
      <c r="G5884" s="143" t="s">
        <v>11062</v>
      </c>
    </row>
    <row r="5885" spans="1:7" x14ac:dyDescent="0.25">
      <c r="A5885" s="141">
        <v>5884</v>
      </c>
      <c r="B5885" s="143" t="s">
        <v>13460</v>
      </c>
      <c r="C5885" s="143" t="s">
        <v>13461</v>
      </c>
      <c r="D5885" s="143" t="s">
        <v>69</v>
      </c>
      <c r="E5885" s="143" t="s">
        <v>126</v>
      </c>
      <c r="F5885" s="143" t="s">
        <v>1667</v>
      </c>
      <c r="G5885" s="143" t="s">
        <v>5875</v>
      </c>
    </row>
    <row r="5886" spans="1:7" x14ac:dyDescent="0.25">
      <c r="A5886" s="141">
        <v>5885</v>
      </c>
      <c r="B5886" s="143" t="s">
        <v>5172</v>
      </c>
      <c r="C5886" s="143" t="s">
        <v>13462</v>
      </c>
      <c r="D5886" s="143" t="s">
        <v>69</v>
      </c>
      <c r="E5886" s="143" t="s">
        <v>126</v>
      </c>
      <c r="F5886" s="143" t="s">
        <v>1667</v>
      </c>
      <c r="G5886" s="143" t="s">
        <v>5875</v>
      </c>
    </row>
    <row r="5887" spans="1:7" x14ac:dyDescent="0.25">
      <c r="A5887" s="141">
        <v>5886</v>
      </c>
      <c r="B5887" s="143" t="s">
        <v>10470</v>
      </c>
      <c r="C5887" s="143" t="s">
        <v>10471</v>
      </c>
      <c r="D5887" s="143" t="s">
        <v>91</v>
      </c>
      <c r="E5887" s="143" t="s">
        <v>576</v>
      </c>
      <c r="F5887" s="143" t="s">
        <v>71</v>
      </c>
      <c r="G5887" s="143" t="s">
        <v>11062</v>
      </c>
    </row>
    <row r="5888" spans="1:7" x14ac:dyDescent="0.25">
      <c r="A5888" s="141">
        <v>5887</v>
      </c>
      <c r="B5888" s="143" t="s">
        <v>10472</v>
      </c>
      <c r="C5888" s="143" t="s">
        <v>13463</v>
      </c>
      <c r="D5888" s="143" t="s">
        <v>69</v>
      </c>
      <c r="E5888" s="143" t="s">
        <v>1303</v>
      </c>
      <c r="F5888" s="143" t="s">
        <v>71</v>
      </c>
      <c r="G5888" s="143" t="s">
        <v>11062</v>
      </c>
    </row>
    <row r="5889" spans="1:7" x14ac:dyDescent="0.25">
      <c r="A5889" s="141">
        <v>5888</v>
      </c>
      <c r="B5889" s="143" t="s">
        <v>10473</v>
      </c>
      <c r="C5889" s="143" t="s">
        <v>10474</v>
      </c>
      <c r="D5889" s="143" t="s">
        <v>91</v>
      </c>
      <c r="E5889" s="143" t="s">
        <v>92</v>
      </c>
      <c r="F5889" s="143" t="s">
        <v>71</v>
      </c>
      <c r="G5889" s="143" t="s">
        <v>11062</v>
      </c>
    </row>
    <row r="5890" spans="1:7" x14ac:dyDescent="0.25">
      <c r="A5890" s="141">
        <v>5889</v>
      </c>
      <c r="B5890" s="143" t="s">
        <v>5173</v>
      </c>
      <c r="C5890" s="143" t="s">
        <v>13464</v>
      </c>
      <c r="D5890" s="143" t="s">
        <v>74</v>
      </c>
      <c r="E5890" s="143" t="s">
        <v>145</v>
      </c>
      <c r="F5890" s="143" t="s">
        <v>71</v>
      </c>
      <c r="G5890" s="143" t="s">
        <v>5875</v>
      </c>
    </row>
    <row r="5891" spans="1:7" x14ac:dyDescent="0.25">
      <c r="A5891" s="141">
        <v>5890</v>
      </c>
      <c r="B5891" s="143" t="s">
        <v>10475</v>
      </c>
      <c r="C5891" s="143" t="s">
        <v>10476</v>
      </c>
      <c r="D5891" s="143" t="s">
        <v>69</v>
      </c>
      <c r="E5891" s="143" t="s">
        <v>159</v>
      </c>
      <c r="F5891" s="143" t="s">
        <v>71</v>
      </c>
      <c r="G5891" s="143" t="s">
        <v>11062</v>
      </c>
    </row>
    <row r="5892" spans="1:7" x14ac:dyDescent="0.25">
      <c r="A5892" s="141">
        <v>5891</v>
      </c>
      <c r="B5892" s="143" t="s">
        <v>5174</v>
      </c>
      <c r="C5892" s="143" t="s">
        <v>5175</v>
      </c>
      <c r="D5892" s="143" t="s">
        <v>78</v>
      </c>
      <c r="E5892" s="143" t="s">
        <v>4841</v>
      </c>
      <c r="F5892" s="143" t="s">
        <v>71</v>
      </c>
      <c r="G5892" s="143" t="s">
        <v>5875</v>
      </c>
    </row>
    <row r="5893" spans="1:7" x14ac:dyDescent="0.25">
      <c r="A5893" s="141">
        <v>5892</v>
      </c>
      <c r="B5893" s="143" t="s">
        <v>10477</v>
      </c>
      <c r="C5893" s="143" t="s">
        <v>10478</v>
      </c>
      <c r="D5893" s="143" t="s">
        <v>69</v>
      </c>
      <c r="E5893" s="143" t="s">
        <v>1237</v>
      </c>
      <c r="F5893" s="143" t="s">
        <v>71</v>
      </c>
      <c r="G5893" s="143" t="s">
        <v>11062</v>
      </c>
    </row>
    <row r="5894" spans="1:7" x14ac:dyDescent="0.25">
      <c r="A5894" s="141">
        <v>5893</v>
      </c>
      <c r="B5894" s="143" t="s">
        <v>10479</v>
      </c>
      <c r="C5894" s="143" t="s">
        <v>10480</v>
      </c>
      <c r="D5894" s="143" t="s">
        <v>95</v>
      </c>
      <c r="E5894" s="143" t="s">
        <v>96</v>
      </c>
      <c r="F5894" s="143" t="s">
        <v>71</v>
      </c>
      <c r="G5894" s="143" t="s">
        <v>11062</v>
      </c>
    </row>
    <row r="5895" spans="1:7" x14ac:dyDescent="0.25">
      <c r="A5895" s="141">
        <v>5894</v>
      </c>
      <c r="B5895" s="143" t="s">
        <v>11849</v>
      </c>
      <c r="C5895" s="143" t="s">
        <v>11850</v>
      </c>
      <c r="D5895" s="143" t="s">
        <v>69</v>
      </c>
      <c r="E5895" s="143" t="s">
        <v>70</v>
      </c>
      <c r="F5895" s="143" t="s">
        <v>71</v>
      </c>
      <c r="G5895" s="143" t="s">
        <v>11955</v>
      </c>
    </row>
    <row r="5896" spans="1:7" x14ac:dyDescent="0.25">
      <c r="A5896" s="141">
        <v>5895</v>
      </c>
      <c r="B5896" s="143" t="s">
        <v>5176</v>
      </c>
      <c r="C5896" s="143" t="s">
        <v>5177</v>
      </c>
      <c r="D5896" s="143" t="s">
        <v>103</v>
      </c>
      <c r="E5896" s="143" t="s">
        <v>410</v>
      </c>
      <c r="F5896" s="143" t="s">
        <v>71</v>
      </c>
      <c r="G5896" s="143" t="s">
        <v>5875</v>
      </c>
    </row>
    <row r="5897" spans="1:7" x14ac:dyDescent="0.25">
      <c r="A5897" s="141">
        <v>5896</v>
      </c>
      <c r="B5897" s="143" t="s">
        <v>10481</v>
      </c>
      <c r="C5897" s="143" t="s">
        <v>10482</v>
      </c>
      <c r="D5897" s="143" t="s">
        <v>91</v>
      </c>
      <c r="E5897" s="143" t="s">
        <v>308</v>
      </c>
      <c r="F5897" s="143" t="s">
        <v>71</v>
      </c>
      <c r="G5897" s="143" t="s">
        <v>11062</v>
      </c>
    </row>
    <row r="5898" spans="1:7" x14ac:dyDescent="0.25">
      <c r="A5898" s="141">
        <v>5897</v>
      </c>
      <c r="B5898" s="143" t="s">
        <v>5178</v>
      </c>
      <c r="C5898" s="143" t="s">
        <v>5179</v>
      </c>
      <c r="D5898" s="143" t="s">
        <v>91</v>
      </c>
      <c r="E5898" s="143" t="s">
        <v>181</v>
      </c>
      <c r="F5898" s="143" t="s">
        <v>71</v>
      </c>
      <c r="G5898" s="143" t="s">
        <v>5875</v>
      </c>
    </row>
    <row r="5899" spans="1:7" x14ac:dyDescent="0.25">
      <c r="A5899" s="141">
        <v>5898</v>
      </c>
      <c r="B5899" s="143" t="s">
        <v>13465</v>
      </c>
      <c r="C5899" s="143" t="s">
        <v>13466</v>
      </c>
      <c r="D5899" s="143" t="s">
        <v>91</v>
      </c>
      <c r="E5899" s="143" t="s">
        <v>181</v>
      </c>
      <c r="F5899" s="143" t="s">
        <v>71</v>
      </c>
      <c r="G5899" s="143" t="s">
        <v>5875</v>
      </c>
    </row>
    <row r="5900" spans="1:7" x14ac:dyDescent="0.25">
      <c r="A5900" s="141">
        <v>5899</v>
      </c>
      <c r="B5900" s="143" t="s">
        <v>11851</v>
      </c>
      <c r="C5900" s="143" t="s">
        <v>11852</v>
      </c>
      <c r="D5900" s="143" t="s">
        <v>103</v>
      </c>
      <c r="E5900" s="143" t="s">
        <v>410</v>
      </c>
      <c r="F5900" s="143" t="s">
        <v>71</v>
      </c>
      <c r="G5900" s="143" t="s">
        <v>11955</v>
      </c>
    </row>
    <row r="5901" spans="1:7" x14ac:dyDescent="0.25">
      <c r="A5901" s="141">
        <v>5900</v>
      </c>
      <c r="B5901" s="143" t="s">
        <v>10483</v>
      </c>
      <c r="C5901" s="143" t="s">
        <v>10484</v>
      </c>
      <c r="D5901" s="143" t="s">
        <v>69</v>
      </c>
      <c r="E5901" s="143" t="s">
        <v>477</v>
      </c>
      <c r="F5901" s="143" t="s">
        <v>841</v>
      </c>
      <c r="G5901" s="143" t="s">
        <v>11062</v>
      </c>
    </row>
    <row r="5902" spans="1:7" x14ac:dyDescent="0.25">
      <c r="A5902" s="141">
        <v>5901</v>
      </c>
      <c r="B5902" s="143" t="s">
        <v>10485</v>
      </c>
      <c r="C5902" s="143" t="s">
        <v>10486</v>
      </c>
      <c r="D5902" s="143" t="s">
        <v>78</v>
      </c>
      <c r="E5902" s="143" t="s">
        <v>113</v>
      </c>
      <c r="F5902" s="143" t="s">
        <v>71</v>
      </c>
      <c r="G5902" s="143" t="s">
        <v>11062</v>
      </c>
    </row>
    <row r="5903" spans="1:7" x14ac:dyDescent="0.25">
      <c r="A5903" s="141">
        <v>5902</v>
      </c>
      <c r="B5903" s="143" t="s">
        <v>10487</v>
      </c>
      <c r="C5903" s="143" t="s">
        <v>10488</v>
      </c>
      <c r="D5903" s="143" t="s">
        <v>78</v>
      </c>
      <c r="E5903" s="143" t="s">
        <v>657</v>
      </c>
      <c r="F5903" s="143" t="s">
        <v>71</v>
      </c>
      <c r="G5903" s="143" t="s">
        <v>11062</v>
      </c>
    </row>
    <row r="5904" spans="1:7" x14ac:dyDescent="0.25">
      <c r="A5904" s="141">
        <v>5903</v>
      </c>
      <c r="B5904" s="143" t="s">
        <v>11853</v>
      </c>
      <c r="C5904" s="143" t="s">
        <v>11854</v>
      </c>
      <c r="D5904" s="143" t="s">
        <v>74</v>
      </c>
      <c r="E5904" s="143" t="s">
        <v>87</v>
      </c>
      <c r="F5904" s="143" t="s">
        <v>71</v>
      </c>
      <c r="G5904" s="143" t="s">
        <v>11955</v>
      </c>
    </row>
    <row r="5905" spans="1:7" x14ac:dyDescent="0.25">
      <c r="A5905" s="141">
        <v>5904</v>
      </c>
      <c r="B5905" s="143" t="s">
        <v>10489</v>
      </c>
      <c r="C5905" s="143" t="s">
        <v>10490</v>
      </c>
      <c r="D5905" s="143" t="s">
        <v>78</v>
      </c>
      <c r="E5905" s="143" t="s">
        <v>848</v>
      </c>
      <c r="F5905" s="143" t="s">
        <v>71</v>
      </c>
      <c r="G5905" s="143" t="s">
        <v>11062</v>
      </c>
    </row>
    <row r="5906" spans="1:7" x14ac:dyDescent="0.25">
      <c r="A5906" s="141">
        <v>5905</v>
      </c>
      <c r="B5906" s="143" t="s">
        <v>10491</v>
      </c>
      <c r="C5906" s="143" t="s">
        <v>10492</v>
      </c>
      <c r="D5906" s="143" t="s">
        <v>78</v>
      </c>
      <c r="E5906" s="143" t="s">
        <v>995</v>
      </c>
      <c r="F5906" s="143" t="s">
        <v>71</v>
      </c>
      <c r="G5906" s="143" t="s">
        <v>11062</v>
      </c>
    </row>
    <row r="5907" spans="1:7" x14ac:dyDescent="0.25">
      <c r="A5907" s="141">
        <v>5906</v>
      </c>
      <c r="B5907" s="143" t="s">
        <v>5180</v>
      </c>
      <c r="C5907" s="143" t="s">
        <v>5181</v>
      </c>
      <c r="D5907" s="143" t="s">
        <v>78</v>
      </c>
      <c r="E5907" s="143" t="s">
        <v>1418</v>
      </c>
      <c r="F5907" s="143" t="s">
        <v>71</v>
      </c>
      <c r="G5907" s="143" t="s">
        <v>5875</v>
      </c>
    </row>
    <row r="5908" spans="1:7" x14ac:dyDescent="0.25">
      <c r="A5908" s="141">
        <v>5907</v>
      </c>
      <c r="B5908" s="143" t="s">
        <v>5182</v>
      </c>
      <c r="C5908" s="143" t="s">
        <v>5183</v>
      </c>
      <c r="D5908" s="143" t="s">
        <v>78</v>
      </c>
      <c r="E5908" s="143" t="s">
        <v>312</v>
      </c>
      <c r="F5908" s="143" t="s">
        <v>88</v>
      </c>
      <c r="G5908" s="143" t="s">
        <v>5875</v>
      </c>
    </row>
    <row r="5909" spans="1:7" x14ac:dyDescent="0.25">
      <c r="A5909" s="141">
        <v>5908</v>
      </c>
      <c r="B5909" s="143" t="s">
        <v>5184</v>
      </c>
      <c r="C5909" s="143" t="s">
        <v>5185</v>
      </c>
      <c r="D5909" s="143" t="s">
        <v>69</v>
      </c>
      <c r="E5909" s="143" t="s">
        <v>352</v>
      </c>
      <c r="F5909" s="143" t="s">
        <v>5186</v>
      </c>
      <c r="G5909" s="143" t="s">
        <v>5875</v>
      </c>
    </row>
    <row r="5910" spans="1:7" x14ac:dyDescent="0.25">
      <c r="A5910" s="141">
        <v>5909</v>
      </c>
      <c r="B5910" s="143" t="s">
        <v>5187</v>
      </c>
      <c r="C5910" s="143" t="s">
        <v>5188</v>
      </c>
      <c r="D5910" s="143" t="s">
        <v>91</v>
      </c>
      <c r="E5910" s="143" t="s">
        <v>393</v>
      </c>
      <c r="F5910" s="143" t="s">
        <v>71</v>
      </c>
      <c r="G5910" s="143" t="s">
        <v>5875</v>
      </c>
    </row>
    <row r="5911" spans="1:7" x14ac:dyDescent="0.25">
      <c r="A5911" s="141">
        <v>5910</v>
      </c>
      <c r="B5911" s="143" t="s">
        <v>10493</v>
      </c>
      <c r="C5911" s="143" t="s">
        <v>10494</v>
      </c>
      <c r="D5911" s="143" t="s">
        <v>69</v>
      </c>
      <c r="E5911" s="143" t="s">
        <v>4269</v>
      </c>
      <c r="F5911" s="143" t="s">
        <v>71</v>
      </c>
      <c r="G5911" s="143" t="s">
        <v>11062</v>
      </c>
    </row>
    <row r="5912" spans="1:7" x14ac:dyDescent="0.25">
      <c r="A5912" s="141">
        <v>5911</v>
      </c>
      <c r="B5912" s="143" t="s">
        <v>5189</v>
      </c>
      <c r="C5912" s="143" t="s">
        <v>5190</v>
      </c>
      <c r="D5912" s="143" t="s">
        <v>95</v>
      </c>
      <c r="E5912" s="143" t="s">
        <v>1098</v>
      </c>
      <c r="F5912" s="143" t="s">
        <v>71</v>
      </c>
      <c r="G5912" s="143" t="s">
        <v>5875</v>
      </c>
    </row>
    <row r="5913" spans="1:7" x14ac:dyDescent="0.25">
      <c r="A5913" s="141">
        <v>5912</v>
      </c>
      <c r="B5913" s="143" t="s">
        <v>5191</v>
      </c>
      <c r="C5913" s="143" t="s">
        <v>5192</v>
      </c>
      <c r="D5913" s="143" t="s">
        <v>103</v>
      </c>
      <c r="E5913" s="143" t="s">
        <v>325</v>
      </c>
      <c r="F5913" s="143" t="s">
        <v>533</v>
      </c>
      <c r="G5913" s="143" t="s">
        <v>5875</v>
      </c>
    </row>
    <row r="5914" spans="1:7" x14ac:dyDescent="0.25">
      <c r="A5914" s="141">
        <v>5913</v>
      </c>
      <c r="B5914" s="143" t="s">
        <v>10495</v>
      </c>
      <c r="C5914" s="143" t="s">
        <v>10496</v>
      </c>
      <c r="D5914" s="143" t="s">
        <v>69</v>
      </c>
      <c r="E5914" s="143" t="s">
        <v>321</v>
      </c>
      <c r="F5914" s="143" t="s">
        <v>71</v>
      </c>
      <c r="G5914" s="143" t="s">
        <v>11062</v>
      </c>
    </row>
    <row r="5915" spans="1:7" x14ac:dyDescent="0.25">
      <c r="A5915" s="141">
        <v>5914</v>
      </c>
      <c r="B5915" s="143" t="s">
        <v>5193</v>
      </c>
      <c r="C5915" s="143" t="s">
        <v>5194</v>
      </c>
      <c r="D5915" s="143" t="s">
        <v>78</v>
      </c>
      <c r="E5915" s="143" t="s">
        <v>199</v>
      </c>
      <c r="F5915" s="143" t="s">
        <v>71</v>
      </c>
      <c r="G5915" s="143" t="s">
        <v>5875</v>
      </c>
    </row>
    <row r="5916" spans="1:7" x14ac:dyDescent="0.25">
      <c r="A5916" s="141">
        <v>5915</v>
      </c>
      <c r="B5916" s="143" t="s">
        <v>10497</v>
      </c>
      <c r="C5916" s="143" t="s">
        <v>10498</v>
      </c>
      <c r="D5916" s="143" t="s">
        <v>119</v>
      </c>
      <c r="E5916" s="143" t="s">
        <v>371</v>
      </c>
      <c r="F5916" s="143" t="s">
        <v>71</v>
      </c>
      <c r="G5916" s="143" t="s">
        <v>11062</v>
      </c>
    </row>
    <row r="5917" spans="1:7" x14ac:dyDescent="0.25">
      <c r="A5917" s="141">
        <v>5916</v>
      </c>
      <c r="B5917" s="143" t="s">
        <v>10499</v>
      </c>
      <c r="C5917" s="143" t="s">
        <v>10500</v>
      </c>
      <c r="D5917" s="143" t="s">
        <v>69</v>
      </c>
      <c r="E5917" s="143" t="s">
        <v>1237</v>
      </c>
      <c r="F5917" s="143" t="s">
        <v>71</v>
      </c>
      <c r="G5917" s="143" t="s">
        <v>11062</v>
      </c>
    </row>
    <row r="5918" spans="1:7" x14ac:dyDescent="0.25">
      <c r="A5918" s="141">
        <v>5917</v>
      </c>
      <c r="B5918" s="143" t="s">
        <v>11855</v>
      </c>
      <c r="C5918" s="143" t="s">
        <v>11856</v>
      </c>
      <c r="D5918" s="143" t="s">
        <v>103</v>
      </c>
      <c r="E5918" s="143" t="s">
        <v>884</v>
      </c>
      <c r="F5918" s="143" t="s">
        <v>71</v>
      </c>
      <c r="G5918" s="143" t="s">
        <v>11062</v>
      </c>
    </row>
    <row r="5919" spans="1:7" x14ac:dyDescent="0.25">
      <c r="A5919" s="141">
        <v>5918</v>
      </c>
      <c r="B5919" s="143" t="s">
        <v>10501</v>
      </c>
      <c r="C5919" s="143" t="s">
        <v>10502</v>
      </c>
      <c r="D5919" s="143" t="s">
        <v>69</v>
      </c>
      <c r="E5919" s="143" t="s">
        <v>3058</v>
      </c>
      <c r="F5919" s="143" t="s">
        <v>71</v>
      </c>
      <c r="G5919" s="143" t="s">
        <v>11062</v>
      </c>
    </row>
    <row r="5920" spans="1:7" x14ac:dyDescent="0.25">
      <c r="A5920" s="141">
        <v>5919</v>
      </c>
      <c r="B5920" s="143" t="s">
        <v>5195</v>
      </c>
      <c r="C5920" s="143" t="s">
        <v>5196</v>
      </c>
      <c r="D5920" s="143" t="s">
        <v>91</v>
      </c>
      <c r="E5920" s="143" t="s">
        <v>181</v>
      </c>
      <c r="F5920" s="143" t="s">
        <v>71</v>
      </c>
      <c r="G5920" s="143" t="s">
        <v>5875</v>
      </c>
    </row>
    <row r="5921" spans="1:7" x14ac:dyDescent="0.25">
      <c r="A5921" s="141">
        <v>5920</v>
      </c>
      <c r="B5921" s="143" t="s">
        <v>5197</v>
      </c>
      <c r="C5921" s="143" t="s">
        <v>5198</v>
      </c>
      <c r="D5921" s="143" t="s">
        <v>91</v>
      </c>
      <c r="E5921" s="143" t="s">
        <v>139</v>
      </c>
      <c r="F5921" s="143" t="s">
        <v>71</v>
      </c>
      <c r="G5921" s="143" t="s">
        <v>5875</v>
      </c>
    </row>
    <row r="5922" spans="1:7" x14ac:dyDescent="0.25">
      <c r="A5922" s="141">
        <v>5921</v>
      </c>
      <c r="B5922" s="143" t="s">
        <v>5199</v>
      </c>
      <c r="C5922" s="143" t="s">
        <v>5200</v>
      </c>
      <c r="D5922" s="143" t="s">
        <v>69</v>
      </c>
      <c r="E5922" s="143" t="s">
        <v>824</v>
      </c>
      <c r="F5922" s="143" t="s">
        <v>2786</v>
      </c>
      <c r="G5922" s="143" t="s">
        <v>5875</v>
      </c>
    </row>
    <row r="5923" spans="1:7" x14ac:dyDescent="0.25">
      <c r="A5923" s="141">
        <v>5922</v>
      </c>
      <c r="B5923" s="143" t="s">
        <v>5201</v>
      </c>
      <c r="C5923" s="143" t="s">
        <v>13467</v>
      </c>
      <c r="D5923" s="143" t="s">
        <v>91</v>
      </c>
      <c r="E5923" s="143" t="s">
        <v>181</v>
      </c>
      <c r="F5923" s="143" t="s">
        <v>71</v>
      </c>
      <c r="G5923" s="143" t="s">
        <v>5875</v>
      </c>
    </row>
    <row r="5924" spans="1:7" x14ac:dyDescent="0.25">
      <c r="A5924" s="141">
        <v>5923</v>
      </c>
      <c r="B5924" s="143" t="s">
        <v>5202</v>
      </c>
      <c r="C5924" s="143" t="s">
        <v>5203</v>
      </c>
      <c r="D5924" s="143" t="s">
        <v>74</v>
      </c>
      <c r="E5924" s="143" t="s">
        <v>390</v>
      </c>
      <c r="F5924" s="143" t="s">
        <v>88</v>
      </c>
      <c r="G5924" s="143" t="s">
        <v>5875</v>
      </c>
    </row>
    <row r="5925" spans="1:7" x14ac:dyDescent="0.25">
      <c r="A5925" s="141">
        <v>5924</v>
      </c>
      <c r="B5925" s="143" t="s">
        <v>5204</v>
      </c>
      <c r="C5925" s="143" t="s">
        <v>5205</v>
      </c>
      <c r="D5925" s="143" t="s">
        <v>91</v>
      </c>
      <c r="E5925" s="143" t="s">
        <v>181</v>
      </c>
      <c r="F5925" s="143" t="s">
        <v>71</v>
      </c>
      <c r="G5925" s="143" t="s">
        <v>5875</v>
      </c>
    </row>
    <row r="5926" spans="1:7" x14ac:dyDescent="0.25">
      <c r="A5926" s="141">
        <v>5925</v>
      </c>
      <c r="B5926" s="143" t="s">
        <v>5206</v>
      </c>
      <c r="C5926" s="143" t="s">
        <v>5207</v>
      </c>
      <c r="D5926" s="143" t="s">
        <v>74</v>
      </c>
      <c r="E5926" s="143" t="s">
        <v>405</v>
      </c>
      <c r="F5926" s="143" t="s">
        <v>71</v>
      </c>
      <c r="G5926" s="143" t="s">
        <v>5875</v>
      </c>
    </row>
    <row r="5927" spans="1:7" x14ac:dyDescent="0.25">
      <c r="A5927" s="141">
        <v>5926</v>
      </c>
      <c r="B5927" s="143" t="s">
        <v>11857</v>
      </c>
      <c r="C5927" s="143" t="s">
        <v>11858</v>
      </c>
      <c r="D5927" s="143" t="s">
        <v>74</v>
      </c>
      <c r="E5927" s="143" t="s">
        <v>145</v>
      </c>
      <c r="F5927" s="143" t="s">
        <v>71</v>
      </c>
      <c r="G5927" s="143" t="s">
        <v>11955</v>
      </c>
    </row>
    <row r="5928" spans="1:7" x14ac:dyDescent="0.25">
      <c r="A5928" s="141">
        <v>5927</v>
      </c>
      <c r="B5928" s="143" t="s">
        <v>5208</v>
      </c>
      <c r="C5928" s="143" t="s">
        <v>5209</v>
      </c>
      <c r="D5928" s="143" t="s">
        <v>91</v>
      </c>
      <c r="E5928" s="143" t="s">
        <v>181</v>
      </c>
      <c r="F5928" s="143" t="s">
        <v>71</v>
      </c>
      <c r="G5928" s="143" t="s">
        <v>5875</v>
      </c>
    </row>
    <row r="5929" spans="1:7" x14ac:dyDescent="0.25">
      <c r="A5929" s="141">
        <v>5928</v>
      </c>
      <c r="B5929" s="143" t="s">
        <v>10503</v>
      </c>
      <c r="C5929" s="143" t="s">
        <v>10504</v>
      </c>
      <c r="D5929" s="143" t="s">
        <v>69</v>
      </c>
      <c r="E5929" s="143" t="s">
        <v>5993</v>
      </c>
      <c r="F5929" s="143" t="s">
        <v>578</v>
      </c>
      <c r="G5929" s="143" t="s">
        <v>11062</v>
      </c>
    </row>
    <row r="5930" spans="1:7" x14ac:dyDescent="0.25">
      <c r="A5930" s="141">
        <v>5929</v>
      </c>
      <c r="B5930" s="143" t="s">
        <v>11859</v>
      </c>
      <c r="C5930" s="143" t="s">
        <v>11860</v>
      </c>
      <c r="D5930" s="143" t="s">
        <v>69</v>
      </c>
      <c r="E5930" s="143" t="s">
        <v>70</v>
      </c>
      <c r="F5930" s="143" t="s">
        <v>71</v>
      </c>
      <c r="G5930" s="143" t="s">
        <v>11955</v>
      </c>
    </row>
    <row r="5931" spans="1:7" x14ac:dyDescent="0.25">
      <c r="A5931" s="141">
        <v>5930</v>
      </c>
      <c r="B5931" s="143" t="s">
        <v>5210</v>
      </c>
      <c r="C5931" s="143" t="s">
        <v>5211</v>
      </c>
      <c r="D5931" s="143" t="s">
        <v>103</v>
      </c>
      <c r="E5931" s="143" t="s">
        <v>1361</v>
      </c>
      <c r="F5931" s="143" t="s">
        <v>457</v>
      </c>
      <c r="G5931" s="143" t="s">
        <v>5875</v>
      </c>
    </row>
    <row r="5932" spans="1:7" x14ac:dyDescent="0.25">
      <c r="A5932" s="141">
        <v>5931</v>
      </c>
      <c r="B5932" s="143" t="s">
        <v>5212</v>
      </c>
      <c r="C5932" s="143" t="s">
        <v>13468</v>
      </c>
      <c r="D5932" s="143" t="s">
        <v>91</v>
      </c>
      <c r="E5932" s="143" t="s">
        <v>181</v>
      </c>
      <c r="F5932" s="143" t="s">
        <v>71</v>
      </c>
      <c r="G5932" s="143" t="s">
        <v>5875</v>
      </c>
    </row>
    <row r="5933" spans="1:7" x14ac:dyDescent="0.25">
      <c r="A5933" s="141">
        <v>5932</v>
      </c>
      <c r="B5933" s="143" t="s">
        <v>13469</v>
      </c>
      <c r="C5933" s="143" t="s">
        <v>13470</v>
      </c>
      <c r="D5933" s="143" t="s">
        <v>119</v>
      </c>
      <c r="E5933" s="143" t="s">
        <v>1630</v>
      </c>
      <c r="F5933" s="143" t="s">
        <v>71</v>
      </c>
      <c r="G5933" s="143" t="s">
        <v>5875</v>
      </c>
    </row>
    <row r="5934" spans="1:7" x14ac:dyDescent="0.25">
      <c r="A5934" s="141">
        <v>5933</v>
      </c>
      <c r="B5934" s="143" t="s">
        <v>5213</v>
      </c>
      <c r="C5934" s="143" t="s">
        <v>5214</v>
      </c>
      <c r="D5934" s="143" t="s">
        <v>91</v>
      </c>
      <c r="E5934" s="143" t="s">
        <v>191</v>
      </c>
      <c r="F5934" s="143" t="s">
        <v>71</v>
      </c>
      <c r="G5934" s="143" t="s">
        <v>5875</v>
      </c>
    </row>
    <row r="5935" spans="1:7" x14ac:dyDescent="0.25">
      <c r="A5935" s="141">
        <v>5934</v>
      </c>
      <c r="B5935" s="143" t="s">
        <v>5215</v>
      </c>
      <c r="C5935" s="143" t="s">
        <v>5216</v>
      </c>
      <c r="D5935" s="143" t="s">
        <v>78</v>
      </c>
      <c r="E5935" s="143" t="s">
        <v>312</v>
      </c>
      <c r="F5935" s="143" t="s">
        <v>353</v>
      </c>
      <c r="G5935" s="143" t="s">
        <v>5875</v>
      </c>
    </row>
    <row r="5936" spans="1:7" x14ac:dyDescent="0.25">
      <c r="A5936" s="141">
        <v>5935</v>
      </c>
      <c r="B5936" s="143" t="s">
        <v>10505</v>
      </c>
      <c r="C5936" s="143" t="s">
        <v>10506</v>
      </c>
      <c r="D5936" s="143" t="s">
        <v>78</v>
      </c>
      <c r="E5936" s="143" t="s">
        <v>154</v>
      </c>
      <c r="F5936" s="143" t="s">
        <v>71</v>
      </c>
      <c r="G5936" s="143" t="s">
        <v>11062</v>
      </c>
    </row>
    <row r="5937" spans="1:7" x14ac:dyDescent="0.25">
      <c r="A5937" s="141">
        <v>5936</v>
      </c>
      <c r="B5937" s="143" t="s">
        <v>5217</v>
      </c>
      <c r="C5937" s="143" t="s">
        <v>5218</v>
      </c>
      <c r="D5937" s="143" t="s">
        <v>119</v>
      </c>
      <c r="E5937" s="143" t="s">
        <v>148</v>
      </c>
      <c r="F5937" s="143" t="s">
        <v>71</v>
      </c>
      <c r="G5937" s="143" t="s">
        <v>5875</v>
      </c>
    </row>
    <row r="5938" spans="1:7" x14ac:dyDescent="0.25">
      <c r="A5938" s="141">
        <v>5937</v>
      </c>
      <c r="B5938" s="143" t="s">
        <v>11861</v>
      </c>
      <c r="C5938" s="143" t="s">
        <v>11862</v>
      </c>
      <c r="D5938" s="143" t="s">
        <v>91</v>
      </c>
      <c r="E5938" s="143" t="s">
        <v>979</v>
      </c>
      <c r="F5938" s="143" t="s">
        <v>71</v>
      </c>
      <c r="G5938" s="143" t="s">
        <v>11955</v>
      </c>
    </row>
    <row r="5939" spans="1:7" x14ac:dyDescent="0.25">
      <c r="A5939" s="141">
        <v>5938</v>
      </c>
      <c r="B5939" s="143" t="s">
        <v>10507</v>
      </c>
      <c r="C5939" s="143" t="s">
        <v>10508</v>
      </c>
      <c r="D5939" s="143" t="s">
        <v>69</v>
      </c>
      <c r="E5939" s="143" t="s">
        <v>824</v>
      </c>
      <c r="F5939" s="143" t="s">
        <v>71</v>
      </c>
      <c r="G5939" s="143" t="s">
        <v>11062</v>
      </c>
    </row>
    <row r="5940" spans="1:7" x14ac:dyDescent="0.25">
      <c r="A5940" s="141">
        <v>5939</v>
      </c>
      <c r="B5940" s="143" t="s">
        <v>5219</v>
      </c>
      <c r="C5940" s="143" t="s">
        <v>13471</v>
      </c>
      <c r="D5940" s="143" t="s">
        <v>91</v>
      </c>
      <c r="E5940" s="143" t="s">
        <v>181</v>
      </c>
      <c r="F5940" s="143" t="s">
        <v>71</v>
      </c>
      <c r="G5940" s="143" t="s">
        <v>5875</v>
      </c>
    </row>
    <row r="5941" spans="1:7" x14ac:dyDescent="0.25">
      <c r="A5941" s="141">
        <v>5940</v>
      </c>
      <c r="B5941" s="143" t="s">
        <v>5220</v>
      </c>
      <c r="C5941" s="143" t="s">
        <v>5221</v>
      </c>
      <c r="D5941" s="143" t="s">
        <v>91</v>
      </c>
      <c r="E5941" s="143" t="s">
        <v>181</v>
      </c>
      <c r="F5941" s="143" t="s">
        <v>71</v>
      </c>
      <c r="G5941" s="143" t="s">
        <v>5875</v>
      </c>
    </row>
    <row r="5942" spans="1:7" x14ac:dyDescent="0.25">
      <c r="A5942" s="141">
        <v>5941</v>
      </c>
      <c r="B5942" s="143" t="s">
        <v>5222</v>
      </c>
      <c r="C5942" s="143" t="s">
        <v>5223</v>
      </c>
      <c r="D5942" s="143" t="s">
        <v>69</v>
      </c>
      <c r="E5942" s="143" t="s">
        <v>5224</v>
      </c>
      <c r="F5942" s="143" t="s">
        <v>353</v>
      </c>
      <c r="G5942" s="143" t="s">
        <v>5875</v>
      </c>
    </row>
    <row r="5943" spans="1:7" x14ac:dyDescent="0.25">
      <c r="A5943" s="141">
        <v>5942</v>
      </c>
      <c r="B5943" s="143" t="s">
        <v>5225</v>
      </c>
      <c r="C5943" s="143" t="s">
        <v>5226</v>
      </c>
      <c r="D5943" s="143" t="s">
        <v>91</v>
      </c>
      <c r="E5943" s="143" t="s">
        <v>181</v>
      </c>
      <c r="F5943" s="143" t="s">
        <v>71</v>
      </c>
      <c r="G5943" s="143" t="s">
        <v>5875</v>
      </c>
    </row>
    <row r="5944" spans="1:7" x14ac:dyDescent="0.25">
      <c r="A5944" s="141">
        <v>5943</v>
      </c>
      <c r="B5944" s="143" t="s">
        <v>13472</v>
      </c>
      <c r="C5944" s="143" t="s">
        <v>13473</v>
      </c>
      <c r="D5944" s="143" t="s">
        <v>69</v>
      </c>
      <c r="E5944" s="143" t="s">
        <v>321</v>
      </c>
      <c r="F5944" s="143" t="s">
        <v>71</v>
      </c>
      <c r="G5944" s="143" t="s">
        <v>11062</v>
      </c>
    </row>
    <row r="5945" spans="1:7" x14ac:dyDescent="0.25">
      <c r="A5945" s="141">
        <v>5944</v>
      </c>
      <c r="B5945" s="143" t="s">
        <v>5227</v>
      </c>
      <c r="C5945" s="143" t="s">
        <v>5228</v>
      </c>
      <c r="D5945" s="143" t="s">
        <v>95</v>
      </c>
      <c r="E5945" s="143" t="s">
        <v>96</v>
      </c>
      <c r="F5945" s="143" t="s">
        <v>71</v>
      </c>
      <c r="G5945" s="143" t="s">
        <v>5875</v>
      </c>
    </row>
    <row r="5946" spans="1:7" x14ac:dyDescent="0.25">
      <c r="A5946" s="141">
        <v>5945</v>
      </c>
      <c r="B5946" s="143" t="s">
        <v>5229</v>
      </c>
      <c r="C5946" s="143" t="s">
        <v>5230</v>
      </c>
      <c r="D5946" s="143" t="s">
        <v>95</v>
      </c>
      <c r="E5946" s="143" t="s">
        <v>387</v>
      </c>
      <c r="F5946" s="143" t="s">
        <v>71</v>
      </c>
      <c r="G5946" s="143" t="s">
        <v>5875</v>
      </c>
    </row>
    <row r="5947" spans="1:7" x14ac:dyDescent="0.25">
      <c r="A5947" s="141">
        <v>5946</v>
      </c>
      <c r="B5947" s="143" t="s">
        <v>10509</v>
      </c>
      <c r="C5947" s="143" t="s">
        <v>10510</v>
      </c>
      <c r="D5947" s="143" t="s">
        <v>91</v>
      </c>
      <c r="E5947" s="143" t="s">
        <v>903</v>
      </c>
      <c r="F5947" s="143" t="s">
        <v>71</v>
      </c>
      <c r="G5947" s="143" t="s">
        <v>11062</v>
      </c>
    </row>
    <row r="5948" spans="1:7" x14ac:dyDescent="0.25">
      <c r="A5948" s="141">
        <v>5947</v>
      </c>
      <c r="B5948" s="143" t="s">
        <v>10511</v>
      </c>
      <c r="C5948" s="143" t="s">
        <v>10512</v>
      </c>
      <c r="D5948" s="143" t="s">
        <v>69</v>
      </c>
      <c r="E5948" s="143" t="s">
        <v>352</v>
      </c>
      <c r="F5948" s="143" t="s">
        <v>71</v>
      </c>
      <c r="G5948" s="143" t="s">
        <v>11062</v>
      </c>
    </row>
    <row r="5949" spans="1:7" x14ac:dyDescent="0.25">
      <c r="A5949" s="141">
        <v>5948</v>
      </c>
      <c r="B5949" s="143" t="s">
        <v>5231</v>
      </c>
      <c r="C5949" s="143" t="s">
        <v>5232</v>
      </c>
      <c r="D5949" s="143" t="s">
        <v>69</v>
      </c>
      <c r="E5949" s="143" t="s">
        <v>824</v>
      </c>
      <c r="F5949" s="143" t="s">
        <v>124</v>
      </c>
      <c r="G5949" s="143" t="s">
        <v>5875</v>
      </c>
    </row>
    <row r="5950" spans="1:7" x14ac:dyDescent="0.25">
      <c r="A5950" s="141">
        <v>5949</v>
      </c>
      <c r="B5950" s="143" t="s">
        <v>13474</v>
      </c>
      <c r="C5950" s="143" t="s">
        <v>13475</v>
      </c>
      <c r="D5950" s="143" t="s">
        <v>119</v>
      </c>
      <c r="E5950" s="143" t="s">
        <v>278</v>
      </c>
      <c r="F5950" s="143" t="s">
        <v>71</v>
      </c>
      <c r="G5950" s="143" t="s">
        <v>11062</v>
      </c>
    </row>
    <row r="5951" spans="1:7" x14ac:dyDescent="0.25">
      <c r="A5951" s="141">
        <v>5950</v>
      </c>
      <c r="B5951" s="143" t="s">
        <v>5233</v>
      </c>
      <c r="C5951" s="143" t="s">
        <v>5234</v>
      </c>
      <c r="D5951" s="143" t="s">
        <v>74</v>
      </c>
      <c r="E5951" s="143" t="s">
        <v>247</v>
      </c>
      <c r="F5951" s="143" t="s">
        <v>71</v>
      </c>
      <c r="G5951" s="143" t="s">
        <v>5875</v>
      </c>
    </row>
    <row r="5952" spans="1:7" x14ac:dyDescent="0.25">
      <c r="A5952" s="141">
        <v>5951</v>
      </c>
      <c r="B5952" s="143" t="s">
        <v>5235</v>
      </c>
      <c r="C5952" s="143" t="s">
        <v>5236</v>
      </c>
      <c r="D5952" s="143" t="s">
        <v>78</v>
      </c>
      <c r="E5952" s="143" t="s">
        <v>312</v>
      </c>
      <c r="F5952" s="143" t="s">
        <v>242</v>
      </c>
      <c r="G5952" s="143" t="s">
        <v>5875</v>
      </c>
    </row>
    <row r="5953" spans="1:7" x14ac:dyDescent="0.25">
      <c r="A5953" s="141">
        <v>5952</v>
      </c>
      <c r="B5953" s="143" t="s">
        <v>5237</v>
      </c>
      <c r="C5953" s="143" t="s">
        <v>5238</v>
      </c>
      <c r="D5953" s="143" t="s">
        <v>69</v>
      </c>
      <c r="E5953" s="143" t="s">
        <v>402</v>
      </c>
      <c r="F5953" s="143" t="s">
        <v>71</v>
      </c>
      <c r="G5953" s="143" t="s">
        <v>5875</v>
      </c>
    </row>
    <row r="5954" spans="1:7" x14ac:dyDescent="0.25">
      <c r="A5954" s="141">
        <v>5953</v>
      </c>
      <c r="B5954" s="143" t="s">
        <v>5239</v>
      </c>
      <c r="C5954" s="143" t="s">
        <v>5240</v>
      </c>
      <c r="D5954" s="143" t="s">
        <v>78</v>
      </c>
      <c r="E5954" s="143" t="s">
        <v>312</v>
      </c>
      <c r="F5954" s="143" t="s">
        <v>366</v>
      </c>
      <c r="G5954" s="143" t="s">
        <v>5875</v>
      </c>
    </row>
    <row r="5955" spans="1:7" x14ac:dyDescent="0.25">
      <c r="A5955" s="141">
        <v>5954</v>
      </c>
      <c r="B5955" s="143" t="s">
        <v>5241</v>
      </c>
      <c r="C5955" s="143" t="s">
        <v>5242</v>
      </c>
      <c r="D5955" s="143" t="s">
        <v>69</v>
      </c>
      <c r="E5955" s="143" t="s">
        <v>321</v>
      </c>
      <c r="F5955" s="143" t="s">
        <v>71</v>
      </c>
      <c r="G5955" s="143" t="s">
        <v>5875</v>
      </c>
    </row>
    <row r="5956" spans="1:7" x14ac:dyDescent="0.25">
      <c r="A5956" s="141">
        <v>5955</v>
      </c>
      <c r="B5956" s="143" t="s">
        <v>10513</v>
      </c>
      <c r="C5956" s="143" t="s">
        <v>10514</v>
      </c>
      <c r="D5956" s="143" t="s">
        <v>69</v>
      </c>
      <c r="E5956" s="143" t="s">
        <v>2042</v>
      </c>
      <c r="F5956" s="143" t="s">
        <v>71</v>
      </c>
      <c r="G5956" s="143" t="s">
        <v>11062</v>
      </c>
    </row>
    <row r="5957" spans="1:7" x14ac:dyDescent="0.25">
      <c r="A5957" s="141">
        <v>5956</v>
      </c>
      <c r="B5957" s="143" t="s">
        <v>10515</v>
      </c>
      <c r="C5957" s="143" t="s">
        <v>10516</v>
      </c>
      <c r="D5957" s="143" t="s">
        <v>91</v>
      </c>
      <c r="E5957" s="143" t="s">
        <v>979</v>
      </c>
      <c r="F5957" s="143" t="s">
        <v>71</v>
      </c>
      <c r="G5957" s="143" t="s">
        <v>11062</v>
      </c>
    </row>
    <row r="5958" spans="1:7" x14ac:dyDescent="0.25">
      <c r="A5958" s="141">
        <v>5957</v>
      </c>
      <c r="B5958" s="143" t="s">
        <v>5243</v>
      </c>
      <c r="C5958" s="143" t="s">
        <v>5244</v>
      </c>
      <c r="D5958" s="143" t="s">
        <v>95</v>
      </c>
      <c r="E5958" s="143" t="s">
        <v>281</v>
      </c>
      <c r="F5958" s="143" t="s">
        <v>71</v>
      </c>
      <c r="G5958" s="143" t="s">
        <v>5875</v>
      </c>
    </row>
    <row r="5959" spans="1:7" x14ac:dyDescent="0.25">
      <c r="A5959" s="141">
        <v>5958</v>
      </c>
      <c r="B5959" s="143" t="s">
        <v>11863</v>
      </c>
      <c r="C5959" s="143" t="s">
        <v>11864</v>
      </c>
      <c r="D5959" s="143" t="s">
        <v>103</v>
      </c>
      <c r="E5959" s="143" t="s">
        <v>178</v>
      </c>
      <c r="F5959" s="143" t="s">
        <v>71</v>
      </c>
      <c r="G5959" s="143" t="s">
        <v>11955</v>
      </c>
    </row>
    <row r="5960" spans="1:7" x14ac:dyDescent="0.25">
      <c r="A5960" s="141">
        <v>5959</v>
      </c>
      <c r="B5960" s="143" t="s">
        <v>10517</v>
      </c>
      <c r="C5960" s="143" t="s">
        <v>10518</v>
      </c>
      <c r="D5960" s="143" t="s">
        <v>91</v>
      </c>
      <c r="E5960" s="143" t="s">
        <v>955</v>
      </c>
      <c r="F5960" s="143" t="s">
        <v>71</v>
      </c>
      <c r="G5960" s="143" t="s">
        <v>11062</v>
      </c>
    </row>
    <row r="5961" spans="1:7" x14ac:dyDescent="0.25">
      <c r="A5961" s="141">
        <v>5960</v>
      </c>
      <c r="B5961" s="143" t="s">
        <v>5245</v>
      </c>
      <c r="C5961" s="143" t="s">
        <v>5246</v>
      </c>
      <c r="D5961" s="143" t="s">
        <v>91</v>
      </c>
      <c r="E5961" s="143" t="s">
        <v>181</v>
      </c>
      <c r="F5961" s="143" t="s">
        <v>71</v>
      </c>
      <c r="G5961" s="143" t="s">
        <v>5875</v>
      </c>
    </row>
    <row r="5962" spans="1:7" x14ac:dyDescent="0.25">
      <c r="A5962" s="141">
        <v>5961</v>
      </c>
      <c r="B5962" s="143" t="s">
        <v>58</v>
      </c>
      <c r="C5962" s="143" t="s">
        <v>5247</v>
      </c>
      <c r="D5962" s="143" t="s">
        <v>95</v>
      </c>
      <c r="E5962" s="143" t="s">
        <v>684</v>
      </c>
      <c r="F5962" s="143" t="s">
        <v>71</v>
      </c>
      <c r="G5962" s="143" t="s">
        <v>5875</v>
      </c>
    </row>
    <row r="5963" spans="1:7" x14ac:dyDescent="0.25">
      <c r="A5963" s="141">
        <v>5962</v>
      </c>
      <c r="B5963" s="143" t="s">
        <v>10519</v>
      </c>
      <c r="C5963" s="143" t="s">
        <v>10520</v>
      </c>
      <c r="D5963" s="143" t="s">
        <v>119</v>
      </c>
      <c r="E5963" s="143" t="s">
        <v>1245</v>
      </c>
      <c r="F5963" s="143" t="s">
        <v>71</v>
      </c>
      <c r="G5963" s="143" t="s">
        <v>11062</v>
      </c>
    </row>
    <row r="5964" spans="1:7" x14ac:dyDescent="0.25">
      <c r="A5964" s="141">
        <v>5963</v>
      </c>
      <c r="B5964" s="143" t="s">
        <v>5248</v>
      </c>
      <c r="C5964" s="143" t="s">
        <v>5249</v>
      </c>
      <c r="D5964" s="143" t="s">
        <v>78</v>
      </c>
      <c r="E5964" s="143" t="s">
        <v>312</v>
      </c>
      <c r="F5964" s="143" t="s">
        <v>242</v>
      </c>
      <c r="G5964" s="143" t="s">
        <v>5875</v>
      </c>
    </row>
    <row r="5965" spans="1:7" x14ac:dyDescent="0.25">
      <c r="A5965" s="141">
        <v>5964</v>
      </c>
      <c r="B5965" s="143" t="s">
        <v>10521</v>
      </c>
      <c r="C5965" s="143" t="s">
        <v>10522</v>
      </c>
      <c r="D5965" s="143" t="s">
        <v>78</v>
      </c>
      <c r="E5965" s="143" t="s">
        <v>312</v>
      </c>
      <c r="F5965" s="143" t="s">
        <v>366</v>
      </c>
      <c r="G5965" s="143" t="s">
        <v>11062</v>
      </c>
    </row>
    <row r="5966" spans="1:7" x14ac:dyDescent="0.25">
      <c r="A5966" s="141">
        <v>5965</v>
      </c>
      <c r="B5966" s="143" t="s">
        <v>10523</v>
      </c>
      <c r="C5966" s="143" t="s">
        <v>10524</v>
      </c>
      <c r="D5966" s="143" t="s">
        <v>74</v>
      </c>
      <c r="E5966" s="143" t="s">
        <v>304</v>
      </c>
      <c r="F5966" s="143" t="s">
        <v>71</v>
      </c>
      <c r="G5966" s="143" t="s">
        <v>11062</v>
      </c>
    </row>
    <row r="5967" spans="1:7" x14ac:dyDescent="0.25">
      <c r="A5967" s="141">
        <v>5966</v>
      </c>
      <c r="B5967" s="143" t="s">
        <v>5250</v>
      </c>
      <c r="C5967" s="143" t="s">
        <v>5251</v>
      </c>
      <c r="D5967" s="143" t="s">
        <v>74</v>
      </c>
      <c r="E5967" s="143" t="s">
        <v>793</v>
      </c>
      <c r="F5967" s="143" t="s">
        <v>322</v>
      </c>
      <c r="G5967" s="143" t="s">
        <v>5875</v>
      </c>
    </row>
    <row r="5968" spans="1:7" x14ac:dyDescent="0.25">
      <c r="A5968" s="141">
        <v>5967</v>
      </c>
      <c r="B5968" s="143" t="s">
        <v>10525</v>
      </c>
      <c r="C5968" s="143" t="s">
        <v>10526</v>
      </c>
      <c r="D5968" s="143" t="s">
        <v>91</v>
      </c>
      <c r="E5968" s="143" t="s">
        <v>576</v>
      </c>
      <c r="F5968" s="143" t="s">
        <v>71</v>
      </c>
      <c r="G5968" s="143" t="s">
        <v>11062</v>
      </c>
    </row>
    <row r="5969" spans="1:7" x14ac:dyDescent="0.25">
      <c r="A5969" s="141">
        <v>5968</v>
      </c>
      <c r="B5969" s="143" t="s">
        <v>13902</v>
      </c>
      <c r="C5969" s="143" t="s">
        <v>13903</v>
      </c>
      <c r="D5969" s="143" t="s">
        <v>95</v>
      </c>
      <c r="E5969" s="143" t="s">
        <v>3531</v>
      </c>
      <c r="F5969" s="143" t="s">
        <v>71</v>
      </c>
      <c r="G5969" s="143" t="s">
        <v>5875</v>
      </c>
    </row>
    <row r="5970" spans="1:7" x14ac:dyDescent="0.25">
      <c r="A5970" s="141">
        <v>5969</v>
      </c>
      <c r="B5970" s="143" t="s">
        <v>5252</v>
      </c>
      <c r="C5970" s="143" t="s">
        <v>5253</v>
      </c>
      <c r="D5970" s="143" t="s">
        <v>95</v>
      </c>
      <c r="E5970" s="143" t="s">
        <v>1656</v>
      </c>
      <c r="F5970" s="143" t="s">
        <v>71</v>
      </c>
      <c r="G5970" s="143" t="s">
        <v>5875</v>
      </c>
    </row>
    <row r="5971" spans="1:7" x14ac:dyDescent="0.25">
      <c r="A5971" s="141">
        <v>5970</v>
      </c>
      <c r="B5971" s="143" t="s">
        <v>13476</v>
      </c>
      <c r="C5971" s="143" t="s">
        <v>13477</v>
      </c>
      <c r="D5971" s="143" t="s">
        <v>74</v>
      </c>
      <c r="E5971" s="143" t="s">
        <v>397</v>
      </c>
      <c r="F5971" s="143" t="s">
        <v>71</v>
      </c>
      <c r="G5971" s="143" t="s">
        <v>11062</v>
      </c>
    </row>
    <row r="5972" spans="1:7" x14ac:dyDescent="0.25">
      <c r="A5972" s="141">
        <v>5971</v>
      </c>
      <c r="B5972" s="143" t="s">
        <v>10527</v>
      </c>
      <c r="C5972" s="143" t="s">
        <v>10528</v>
      </c>
      <c r="D5972" s="143" t="s">
        <v>91</v>
      </c>
      <c r="E5972" s="143" t="s">
        <v>518</v>
      </c>
      <c r="F5972" s="143" t="s">
        <v>71</v>
      </c>
      <c r="G5972" s="143" t="s">
        <v>11062</v>
      </c>
    </row>
    <row r="5973" spans="1:7" x14ac:dyDescent="0.25">
      <c r="A5973" s="141">
        <v>5972</v>
      </c>
      <c r="B5973" s="143" t="s">
        <v>11865</v>
      </c>
      <c r="C5973" s="143" t="s">
        <v>11866</v>
      </c>
      <c r="D5973" s="143" t="s">
        <v>119</v>
      </c>
      <c r="E5973" s="143" t="s">
        <v>239</v>
      </c>
      <c r="F5973" s="143" t="s">
        <v>142</v>
      </c>
      <c r="G5973" s="143" t="s">
        <v>11955</v>
      </c>
    </row>
    <row r="5974" spans="1:7" x14ac:dyDescent="0.25">
      <c r="A5974" s="141">
        <v>5973</v>
      </c>
      <c r="B5974" s="143" t="s">
        <v>5254</v>
      </c>
      <c r="C5974" s="143" t="s">
        <v>5255</v>
      </c>
      <c r="D5974" s="143" t="s">
        <v>91</v>
      </c>
      <c r="E5974" s="143" t="s">
        <v>308</v>
      </c>
      <c r="F5974" s="143" t="s">
        <v>71</v>
      </c>
      <c r="G5974" s="143" t="s">
        <v>5875</v>
      </c>
    </row>
    <row r="5975" spans="1:7" x14ac:dyDescent="0.25">
      <c r="A5975" s="141">
        <v>5974</v>
      </c>
      <c r="B5975" s="143" t="s">
        <v>5256</v>
      </c>
      <c r="C5975" s="143" t="s">
        <v>5257</v>
      </c>
      <c r="D5975" s="143" t="s">
        <v>103</v>
      </c>
      <c r="E5975" s="143" t="s">
        <v>525</v>
      </c>
      <c r="F5975" s="143" t="s">
        <v>71</v>
      </c>
      <c r="G5975" s="143" t="s">
        <v>5875</v>
      </c>
    </row>
    <row r="5976" spans="1:7" x14ac:dyDescent="0.25">
      <c r="A5976" s="141">
        <v>5975</v>
      </c>
      <c r="B5976" s="143" t="s">
        <v>10529</v>
      </c>
      <c r="C5976" s="143" t="s">
        <v>10530</v>
      </c>
      <c r="D5976" s="143" t="s">
        <v>69</v>
      </c>
      <c r="E5976" s="143" t="s">
        <v>2042</v>
      </c>
      <c r="F5976" s="143" t="s">
        <v>71</v>
      </c>
      <c r="G5976" s="143" t="s">
        <v>11062</v>
      </c>
    </row>
    <row r="5977" spans="1:7" x14ac:dyDescent="0.25">
      <c r="A5977" s="141">
        <v>5976</v>
      </c>
      <c r="B5977" s="143" t="s">
        <v>13478</v>
      </c>
      <c r="C5977" s="143" t="s">
        <v>13479</v>
      </c>
      <c r="D5977" s="143" t="s">
        <v>91</v>
      </c>
      <c r="E5977" s="143" t="s">
        <v>181</v>
      </c>
      <c r="F5977" s="143" t="s">
        <v>71</v>
      </c>
      <c r="G5977" s="143" t="s">
        <v>11062</v>
      </c>
    </row>
    <row r="5978" spans="1:7" x14ac:dyDescent="0.25">
      <c r="A5978" s="141">
        <v>5977</v>
      </c>
      <c r="B5978" s="143" t="s">
        <v>5258</v>
      </c>
      <c r="C5978" s="143" t="s">
        <v>5259</v>
      </c>
      <c r="D5978" s="143" t="s">
        <v>103</v>
      </c>
      <c r="E5978" s="143" t="s">
        <v>980</v>
      </c>
      <c r="F5978" s="143" t="s">
        <v>71</v>
      </c>
      <c r="G5978" s="143" t="s">
        <v>5875</v>
      </c>
    </row>
    <row r="5979" spans="1:7" x14ac:dyDescent="0.25">
      <c r="A5979" s="141">
        <v>5978</v>
      </c>
      <c r="B5979" s="143" t="s">
        <v>10531</v>
      </c>
      <c r="C5979" s="143" t="s">
        <v>10532</v>
      </c>
      <c r="D5979" s="143" t="s">
        <v>91</v>
      </c>
      <c r="E5979" s="143" t="s">
        <v>3051</v>
      </c>
      <c r="F5979" s="143" t="s">
        <v>71</v>
      </c>
      <c r="G5979" s="143" t="s">
        <v>11062</v>
      </c>
    </row>
    <row r="5980" spans="1:7" x14ac:dyDescent="0.25">
      <c r="A5980" s="141">
        <v>5979</v>
      </c>
      <c r="B5980" s="143" t="s">
        <v>10533</v>
      </c>
      <c r="C5980" s="143" t="s">
        <v>10534</v>
      </c>
      <c r="D5980" s="143" t="s">
        <v>69</v>
      </c>
      <c r="E5980" s="143" t="s">
        <v>1237</v>
      </c>
      <c r="F5980" s="143" t="s">
        <v>71</v>
      </c>
      <c r="G5980" s="143" t="s">
        <v>11062</v>
      </c>
    </row>
    <row r="5981" spans="1:7" x14ac:dyDescent="0.25">
      <c r="A5981" s="141">
        <v>5980</v>
      </c>
      <c r="B5981" s="143" t="s">
        <v>10535</v>
      </c>
      <c r="C5981" s="143" t="s">
        <v>10536</v>
      </c>
      <c r="D5981" s="143" t="s">
        <v>119</v>
      </c>
      <c r="E5981" s="143" t="s">
        <v>371</v>
      </c>
      <c r="F5981" s="143" t="s">
        <v>71</v>
      </c>
      <c r="G5981" s="143" t="s">
        <v>11062</v>
      </c>
    </row>
    <row r="5982" spans="1:7" x14ac:dyDescent="0.25">
      <c r="A5982" s="141">
        <v>5981</v>
      </c>
      <c r="B5982" s="143" t="s">
        <v>10537</v>
      </c>
      <c r="C5982" s="143" t="s">
        <v>10538</v>
      </c>
      <c r="D5982" s="143" t="s">
        <v>78</v>
      </c>
      <c r="E5982" s="143" t="s">
        <v>312</v>
      </c>
      <c r="F5982" s="143" t="s">
        <v>71</v>
      </c>
      <c r="G5982" s="143" t="s">
        <v>11062</v>
      </c>
    </row>
    <row r="5983" spans="1:7" x14ac:dyDescent="0.25">
      <c r="A5983" s="141">
        <v>5982</v>
      </c>
      <c r="B5983" s="143" t="s">
        <v>5260</v>
      </c>
      <c r="C5983" s="143" t="s">
        <v>5261</v>
      </c>
      <c r="D5983" s="143" t="s">
        <v>91</v>
      </c>
      <c r="E5983" s="143" t="s">
        <v>165</v>
      </c>
      <c r="F5983" s="143" t="s">
        <v>71</v>
      </c>
      <c r="G5983" s="143" t="s">
        <v>5875</v>
      </c>
    </row>
    <row r="5984" spans="1:7" x14ac:dyDescent="0.25">
      <c r="A5984" s="141">
        <v>5983</v>
      </c>
      <c r="B5984" s="143" t="s">
        <v>10539</v>
      </c>
      <c r="C5984" s="143" t="s">
        <v>10540</v>
      </c>
      <c r="D5984" s="143" t="s">
        <v>95</v>
      </c>
      <c r="E5984" s="143" t="s">
        <v>96</v>
      </c>
      <c r="F5984" s="143" t="s">
        <v>71</v>
      </c>
      <c r="G5984" s="143" t="s">
        <v>11062</v>
      </c>
    </row>
    <row r="5985" spans="1:7" x14ac:dyDescent="0.25">
      <c r="A5985" s="141">
        <v>5984</v>
      </c>
      <c r="B5985" s="143" t="s">
        <v>10541</v>
      </c>
      <c r="C5985" s="143" t="s">
        <v>10542</v>
      </c>
      <c r="D5985" s="143" t="s">
        <v>119</v>
      </c>
      <c r="E5985" s="143" t="s">
        <v>8289</v>
      </c>
      <c r="F5985" s="143" t="s">
        <v>71</v>
      </c>
      <c r="G5985" s="143" t="s">
        <v>11062</v>
      </c>
    </row>
    <row r="5986" spans="1:7" x14ac:dyDescent="0.25">
      <c r="A5986" s="141">
        <v>5985</v>
      </c>
      <c r="B5986" s="143" t="s">
        <v>11867</v>
      </c>
      <c r="C5986" s="143" t="s">
        <v>11868</v>
      </c>
      <c r="D5986" s="143" t="s">
        <v>74</v>
      </c>
      <c r="E5986" s="143" t="s">
        <v>129</v>
      </c>
      <c r="F5986" s="143" t="s">
        <v>88</v>
      </c>
      <c r="G5986" s="143" t="s">
        <v>11955</v>
      </c>
    </row>
    <row r="5987" spans="1:7" x14ac:dyDescent="0.25">
      <c r="A5987" s="141">
        <v>5986</v>
      </c>
      <c r="B5987" s="143" t="s">
        <v>10543</v>
      </c>
      <c r="C5987" s="143" t="s">
        <v>10544</v>
      </c>
      <c r="D5987" s="143" t="s">
        <v>91</v>
      </c>
      <c r="E5987" s="143" t="s">
        <v>212</v>
      </c>
      <c r="F5987" s="143" t="s">
        <v>71</v>
      </c>
      <c r="G5987" s="143" t="s">
        <v>11062</v>
      </c>
    </row>
    <row r="5988" spans="1:7" x14ac:dyDescent="0.25">
      <c r="A5988" s="141">
        <v>5987</v>
      </c>
      <c r="B5988" s="143" t="s">
        <v>13480</v>
      </c>
      <c r="C5988" s="143" t="s">
        <v>5327</v>
      </c>
      <c r="D5988" s="143" t="s">
        <v>95</v>
      </c>
      <c r="E5988" s="143" t="s">
        <v>1430</v>
      </c>
      <c r="F5988" s="143" t="s">
        <v>71</v>
      </c>
      <c r="G5988" s="143" t="s">
        <v>5875</v>
      </c>
    </row>
    <row r="5989" spans="1:7" x14ac:dyDescent="0.25">
      <c r="A5989" s="141">
        <v>5988</v>
      </c>
      <c r="B5989" s="143" t="s">
        <v>5262</v>
      </c>
      <c r="C5989" s="143" t="s">
        <v>5263</v>
      </c>
      <c r="D5989" s="143" t="s">
        <v>91</v>
      </c>
      <c r="E5989" s="143" t="s">
        <v>393</v>
      </c>
      <c r="F5989" s="143" t="s">
        <v>71</v>
      </c>
      <c r="G5989" s="143" t="s">
        <v>5875</v>
      </c>
    </row>
    <row r="5990" spans="1:7" x14ac:dyDescent="0.25">
      <c r="A5990" s="141">
        <v>5989</v>
      </c>
      <c r="B5990" s="143" t="s">
        <v>10545</v>
      </c>
      <c r="C5990" s="143" t="s">
        <v>10546</v>
      </c>
      <c r="D5990" s="143" t="s">
        <v>74</v>
      </c>
      <c r="E5990" s="143" t="s">
        <v>390</v>
      </c>
      <c r="F5990" s="143" t="s">
        <v>322</v>
      </c>
      <c r="G5990" s="143" t="s">
        <v>11062</v>
      </c>
    </row>
    <row r="5991" spans="1:7" x14ac:dyDescent="0.25">
      <c r="A5991" s="141">
        <v>5990</v>
      </c>
      <c r="B5991" s="143" t="s">
        <v>10547</v>
      </c>
      <c r="C5991" s="143" t="s">
        <v>10548</v>
      </c>
      <c r="D5991" s="143" t="s">
        <v>119</v>
      </c>
      <c r="E5991" s="143" t="s">
        <v>371</v>
      </c>
      <c r="F5991" s="143" t="s">
        <v>71</v>
      </c>
      <c r="G5991" s="143" t="s">
        <v>11062</v>
      </c>
    </row>
    <row r="5992" spans="1:7" x14ac:dyDescent="0.25">
      <c r="A5992" s="141">
        <v>5991</v>
      </c>
      <c r="B5992" s="143" t="s">
        <v>5264</v>
      </c>
      <c r="C5992" s="143" t="s">
        <v>5265</v>
      </c>
      <c r="D5992" s="143" t="s">
        <v>91</v>
      </c>
      <c r="E5992" s="143" t="s">
        <v>135</v>
      </c>
      <c r="F5992" s="143" t="s">
        <v>71</v>
      </c>
      <c r="G5992" s="143" t="s">
        <v>5875</v>
      </c>
    </row>
    <row r="5993" spans="1:7" x14ac:dyDescent="0.25">
      <c r="A5993" s="141">
        <v>5992</v>
      </c>
      <c r="B5993" s="143" t="s">
        <v>5266</v>
      </c>
      <c r="C5993" s="143" t="s">
        <v>5267</v>
      </c>
      <c r="D5993" s="143" t="s">
        <v>69</v>
      </c>
      <c r="E5993" s="143" t="s">
        <v>813</v>
      </c>
      <c r="F5993" s="143" t="s">
        <v>71</v>
      </c>
      <c r="G5993" s="143" t="s">
        <v>5875</v>
      </c>
    </row>
    <row r="5994" spans="1:7" x14ac:dyDescent="0.25">
      <c r="A5994" s="141">
        <v>5993</v>
      </c>
      <c r="B5994" s="143" t="s">
        <v>10549</v>
      </c>
      <c r="C5994" s="143" t="s">
        <v>10550</v>
      </c>
      <c r="D5994" s="143" t="s">
        <v>119</v>
      </c>
      <c r="E5994" s="143" t="s">
        <v>5897</v>
      </c>
      <c r="F5994" s="143" t="s">
        <v>155</v>
      </c>
      <c r="G5994" s="143" t="s">
        <v>11062</v>
      </c>
    </row>
    <row r="5995" spans="1:7" x14ac:dyDescent="0.25">
      <c r="A5995" s="141">
        <v>5994</v>
      </c>
      <c r="B5995" s="143" t="s">
        <v>10551</v>
      </c>
      <c r="C5995" s="143" t="s">
        <v>10552</v>
      </c>
      <c r="D5995" s="143" t="s">
        <v>69</v>
      </c>
      <c r="E5995" s="143" t="s">
        <v>3331</v>
      </c>
      <c r="F5995" s="143" t="s">
        <v>71</v>
      </c>
      <c r="G5995" s="143" t="s">
        <v>11062</v>
      </c>
    </row>
    <row r="5996" spans="1:7" x14ac:dyDescent="0.25">
      <c r="A5996" s="141">
        <v>5995</v>
      </c>
      <c r="B5996" s="143" t="s">
        <v>10553</v>
      </c>
      <c r="C5996" s="143" t="s">
        <v>10554</v>
      </c>
      <c r="D5996" s="143" t="s">
        <v>78</v>
      </c>
      <c r="E5996" s="143" t="s">
        <v>599</v>
      </c>
      <c r="F5996" s="143" t="s">
        <v>71</v>
      </c>
      <c r="G5996" s="143" t="s">
        <v>11062</v>
      </c>
    </row>
    <row r="5997" spans="1:7" x14ac:dyDescent="0.25">
      <c r="A5997" s="141">
        <v>5996</v>
      </c>
      <c r="B5997" s="143" t="s">
        <v>10555</v>
      </c>
      <c r="C5997" s="143" t="s">
        <v>10556</v>
      </c>
      <c r="D5997" s="143" t="s">
        <v>95</v>
      </c>
      <c r="E5997" s="143" t="s">
        <v>702</v>
      </c>
      <c r="F5997" s="143" t="s">
        <v>142</v>
      </c>
      <c r="G5997" s="143" t="s">
        <v>11062</v>
      </c>
    </row>
    <row r="5998" spans="1:7" x14ac:dyDescent="0.25">
      <c r="A5998" s="141">
        <v>5997</v>
      </c>
      <c r="B5998" s="143" t="s">
        <v>5268</v>
      </c>
      <c r="C5998" s="143" t="s">
        <v>5269</v>
      </c>
      <c r="D5998" s="143" t="s">
        <v>78</v>
      </c>
      <c r="E5998" s="143" t="s">
        <v>1633</v>
      </c>
      <c r="F5998" s="143" t="s">
        <v>71</v>
      </c>
      <c r="G5998" s="143" t="s">
        <v>5875</v>
      </c>
    </row>
    <row r="5999" spans="1:7" x14ac:dyDescent="0.25">
      <c r="A5999" s="141">
        <v>5998</v>
      </c>
      <c r="B5999" s="143" t="s">
        <v>10557</v>
      </c>
      <c r="C5999" s="143" t="s">
        <v>10558</v>
      </c>
      <c r="D5999" s="143" t="s">
        <v>103</v>
      </c>
      <c r="E5999" s="143" t="s">
        <v>1231</v>
      </c>
      <c r="F5999" s="143" t="s">
        <v>71</v>
      </c>
      <c r="G5999" s="143" t="s">
        <v>11062</v>
      </c>
    </row>
    <row r="6000" spans="1:7" x14ac:dyDescent="0.25">
      <c r="A6000" s="141">
        <v>5999</v>
      </c>
      <c r="B6000" s="143" t="s">
        <v>10559</v>
      </c>
      <c r="C6000" s="143" t="s">
        <v>13481</v>
      </c>
      <c r="D6000" s="143" t="s">
        <v>69</v>
      </c>
      <c r="E6000" s="143" t="s">
        <v>70</v>
      </c>
      <c r="F6000" s="143" t="s">
        <v>71</v>
      </c>
      <c r="G6000" s="143" t="s">
        <v>11062</v>
      </c>
    </row>
    <row r="6001" spans="1:7" x14ac:dyDescent="0.25">
      <c r="A6001" s="141">
        <v>6000</v>
      </c>
      <c r="B6001" s="143" t="s">
        <v>10560</v>
      </c>
      <c r="C6001" s="143" t="s">
        <v>13482</v>
      </c>
      <c r="D6001" s="143" t="s">
        <v>78</v>
      </c>
      <c r="E6001" s="143" t="s">
        <v>312</v>
      </c>
      <c r="F6001" s="143" t="s">
        <v>3930</v>
      </c>
      <c r="G6001" s="143" t="s">
        <v>11062</v>
      </c>
    </row>
    <row r="6002" spans="1:7" x14ac:dyDescent="0.25">
      <c r="A6002" s="141">
        <v>6001</v>
      </c>
      <c r="B6002" s="143" t="s">
        <v>10561</v>
      </c>
      <c r="C6002" s="143" t="s">
        <v>10562</v>
      </c>
      <c r="D6002" s="143" t="s">
        <v>91</v>
      </c>
      <c r="E6002" s="143" t="s">
        <v>903</v>
      </c>
      <c r="F6002" s="143" t="s">
        <v>71</v>
      </c>
      <c r="G6002" s="143" t="s">
        <v>11062</v>
      </c>
    </row>
    <row r="6003" spans="1:7" x14ac:dyDescent="0.25">
      <c r="A6003" s="141">
        <v>6002</v>
      </c>
      <c r="B6003" s="143" t="s">
        <v>10563</v>
      </c>
      <c r="C6003" s="143" t="s">
        <v>10564</v>
      </c>
      <c r="D6003" s="143" t="s">
        <v>119</v>
      </c>
      <c r="E6003" s="143" t="s">
        <v>371</v>
      </c>
      <c r="F6003" s="143" t="s">
        <v>71</v>
      </c>
      <c r="G6003" s="143" t="s">
        <v>11062</v>
      </c>
    </row>
    <row r="6004" spans="1:7" x14ac:dyDescent="0.25">
      <c r="A6004" s="141">
        <v>6003</v>
      </c>
      <c r="B6004" s="143" t="s">
        <v>5270</v>
      </c>
      <c r="C6004" s="143" t="s">
        <v>5271</v>
      </c>
      <c r="D6004" s="143" t="s">
        <v>78</v>
      </c>
      <c r="E6004" s="143" t="s">
        <v>773</v>
      </c>
      <c r="F6004" s="143" t="s">
        <v>71</v>
      </c>
      <c r="G6004" s="143" t="s">
        <v>5875</v>
      </c>
    </row>
    <row r="6005" spans="1:7" x14ac:dyDescent="0.25">
      <c r="A6005" s="141">
        <v>6004</v>
      </c>
      <c r="B6005" s="143" t="s">
        <v>13483</v>
      </c>
      <c r="C6005" s="143" t="s">
        <v>13484</v>
      </c>
      <c r="D6005" s="143" t="s">
        <v>91</v>
      </c>
      <c r="E6005" s="143" t="s">
        <v>335</v>
      </c>
      <c r="F6005" s="143" t="s">
        <v>71</v>
      </c>
      <c r="G6005" s="143" t="s">
        <v>5875</v>
      </c>
    </row>
    <row r="6006" spans="1:7" x14ac:dyDescent="0.25">
      <c r="A6006" s="141">
        <v>6005</v>
      </c>
      <c r="B6006" s="143" t="s">
        <v>10565</v>
      </c>
      <c r="C6006" s="143" t="s">
        <v>10566</v>
      </c>
      <c r="D6006" s="143" t="s">
        <v>69</v>
      </c>
      <c r="E6006" s="143" t="s">
        <v>70</v>
      </c>
      <c r="F6006" s="143" t="s">
        <v>71</v>
      </c>
      <c r="G6006" s="143" t="s">
        <v>11062</v>
      </c>
    </row>
    <row r="6007" spans="1:7" x14ac:dyDescent="0.25">
      <c r="A6007" s="141">
        <v>6006</v>
      </c>
      <c r="B6007" s="143" t="s">
        <v>10567</v>
      </c>
      <c r="C6007" s="143" t="s">
        <v>10568</v>
      </c>
      <c r="D6007" s="143" t="s">
        <v>91</v>
      </c>
      <c r="E6007" s="143" t="s">
        <v>92</v>
      </c>
      <c r="F6007" s="143" t="s">
        <v>71</v>
      </c>
      <c r="G6007" s="143" t="s">
        <v>11062</v>
      </c>
    </row>
    <row r="6008" spans="1:7" x14ac:dyDescent="0.25">
      <c r="A6008" s="141">
        <v>6007</v>
      </c>
      <c r="B6008" s="143" t="s">
        <v>5272</v>
      </c>
      <c r="C6008" s="143" t="s">
        <v>5273</v>
      </c>
      <c r="D6008" s="143" t="s">
        <v>188</v>
      </c>
      <c r="E6008" s="143" t="s">
        <v>234</v>
      </c>
      <c r="F6008" s="143" t="s">
        <v>88</v>
      </c>
      <c r="G6008" s="143" t="s">
        <v>5875</v>
      </c>
    </row>
    <row r="6009" spans="1:7" x14ac:dyDescent="0.25">
      <c r="A6009" s="141">
        <v>6008</v>
      </c>
      <c r="B6009" s="143" t="s">
        <v>5274</v>
      </c>
      <c r="C6009" s="143" t="s">
        <v>5275</v>
      </c>
      <c r="D6009" s="143" t="s">
        <v>95</v>
      </c>
      <c r="E6009" s="143" t="s">
        <v>702</v>
      </c>
      <c r="F6009" s="143" t="s">
        <v>71</v>
      </c>
      <c r="G6009" s="143" t="s">
        <v>5875</v>
      </c>
    </row>
    <row r="6010" spans="1:7" x14ac:dyDescent="0.25">
      <c r="A6010" s="141">
        <v>6009</v>
      </c>
      <c r="B6010" s="143" t="s">
        <v>10569</v>
      </c>
      <c r="C6010" s="143" t="s">
        <v>10570</v>
      </c>
      <c r="D6010" s="143" t="s">
        <v>95</v>
      </c>
      <c r="E6010" s="143" t="s">
        <v>540</v>
      </c>
      <c r="F6010" s="143" t="s">
        <v>71</v>
      </c>
      <c r="G6010" s="143" t="s">
        <v>11062</v>
      </c>
    </row>
    <row r="6011" spans="1:7" x14ac:dyDescent="0.25">
      <c r="A6011" s="141">
        <v>6010</v>
      </c>
      <c r="B6011" s="143" t="s">
        <v>10571</v>
      </c>
      <c r="C6011" s="143" t="s">
        <v>10572</v>
      </c>
      <c r="D6011" s="143" t="s">
        <v>91</v>
      </c>
      <c r="E6011" s="143" t="s">
        <v>979</v>
      </c>
      <c r="F6011" s="143" t="s">
        <v>71</v>
      </c>
      <c r="G6011" s="143" t="s">
        <v>11062</v>
      </c>
    </row>
    <row r="6012" spans="1:7" x14ac:dyDescent="0.25">
      <c r="A6012" s="141">
        <v>6011</v>
      </c>
      <c r="B6012" s="143" t="s">
        <v>11869</v>
      </c>
      <c r="C6012" s="143" t="s">
        <v>11870</v>
      </c>
      <c r="D6012" s="143" t="s">
        <v>69</v>
      </c>
      <c r="E6012" s="143" t="s">
        <v>453</v>
      </c>
      <c r="F6012" s="143" t="s">
        <v>71</v>
      </c>
      <c r="G6012" s="143" t="s">
        <v>11955</v>
      </c>
    </row>
    <row r="6013" spans="1:7" x14ac:dyDescent="0.25">
      <c r="A6013" s="141">
        <v>6012</v>
      </c>
      <c r="B6013" s="143" t="s">
        <v>5276</v>
      </c>
      <c r="C6013" s="143" t="s">
        <v>5277</v>
      </c>
      <c r="D6013" s="143" t="s">
        <v>74</v>
      </c>
      <c r="E6013" s="143" t="s">
        <v>331</v>
      </c>
      <c r="F6013" s="143" t="s">
        <v>71</v>
      </c>
      <c r="G6013" s="143" t="s">
        <v>5875</v>
      </c>
    </row>
    <row r="6014" spans="1:7" x14ac:dyDescent="0.25">
      <c r="A6014" s="141">
        <v>6013</v>
      </c>
      <c r="B6014" s="143" t="s">
        <v>10573</v>
      </c>
      <c r="C6014" s="143" t="s">
        <v>10574</v>
      </c>
      <c r="D6014" s="143" t="s">
        <v>91</v>
      </c>
      <c r="E6014" s="143" t="s">
        <v>955</v>
      </c>
      <c r="F6014" s="143" t="s">
        <v>71</v>
      </c>
      <c r="G6014" s="143" t="s">
        <v>11062</v>
      </c>
    </row>
    <row r="6015" spans="1:7" x14ac:dyDescent="0.25">
      <c r="A6015" s="141">
        <v>6014</v>
      </c>
      <c r="B6015" s="143" t="s">
        <v>5278</v>
      </c>
      <c r="C6015" s="143" t="s">
        <v>5279</v>
      </c>
      <c r="D6015" s="143" t="s">
        <v>91</v>
      </c>
      <c r="E6015" s="143" t="s">
        <v>135</v>
      </c>
      <c r="F6015" s="143" t="s">
        <v>71</v>
      </c>
      <c r="G6015" s="143" t="s">
        <v>5875</v>
      </c>
    </row>
    <row r="6016" spans="1:7" x14ac:dyDescent="0.25">
      <c r="A6016" s="141">
        <v>6015</v>
      </c>
      <c r="B6016" s="143" t="s">
        <v>5280</v>
      </c>
      <c r="C6016" s="143" t="s">
        <v>5281</v>
      </c>
      <c r="D6016" s="143" t="s">
        <v>103</v>
      </c>
      <c r="E6016" s="143" t="s">
        <v>325</v>
      </c>
      <c r="F6016" s="143" t="s">
        <v>71</v>
      </c>
      <c r="G6016" s="143" t="s">
        <v>5875</v>
      </c>
    </row>
    <row r="6017" spans="1:7" x14ac:dyDescent="0.25">
      <c r="A6017" s="141">
        <v>6016</v>
      </c>
      <c r="B6017" s="143" t="s">
        <v>10575</v>
      </c>
      <c r="C6017" s="143" t="s">
        <v>10576</v>
      </c>
      <c r="D6017" s="143" t="s">
        <v>69</v>
      </c>
      <c r="E6017" s="143" t="s">
        <v>1303</v>
      </c>
      <c r="F6017" s="143" t="s">
        <v>71</v>
      </c>
      <c r="G6017" s="143" t="s">
        <v>11062</v>
      </c>
    </row>
    <row r="6018" spans="1:7" x14ac:dyDescent="0.25">
      <c r="A6018" s="141">
        <v>6017</v>
      </c>
      <c r="B6018" s="143" t="s">
        <v>5282</v>
      </c>
      <c r="C6018" s="143" t="s">
        <v>5283</v>
      </c>
      <c r="D6018" s="143" t="s">
        <v>74</v>
      </c>
      <c r="E6018" s="143" t="s">
        <v>301</v>
      </c>
      <c r="F6018" s="143" t="s">
        <v>3622</v>
      </c>
      <c r="G6018" s="143" t="s">
        <v>5875</v>
      </c>
    </row>
    <row r="6019" spans="1:7" x14ac:dyDescent="0.25">
      <c r="A6019" s="141">
        <v>6018</v>
      </c>
      <c r="B6019" s="143" t="s">
        <v>10577</v>
      </c>
      <c r="C6019" s="143" t="s">
        <v>10578</v>
      </c>
      <c r="D6019" s="143" t="s">
        <v>91</v>
      </c>
      <c r="E6019" s="143" t="s">
        <v>212</v>
      </c>
      <c r="F6019" s="143" t="s">
        <v>71</v>
      </c>
      <c r="G6019" s="143" t="s">
        <v>11062</v>
      </c>
    </row>
    <row r="6020" spans="1:7" x14ac:dyDescent="0.25">
      <c r="A6020" s="141">
        <v>6019</v>
      </c>
      <c r="B6020" s="143" t="s">
        <v>10579</v>
      </c>
      <c r="C6020" s="143" t="s">
        <v>10580</v>
      </c>
      <c r="D6020" s="143" t="s">
        <v>69</v>
      </c>
      <c r="E6020" s="143" t="s">
        <v>159</v>
      </c>
      <c r="F6020" s="143" t="s">
        <v>71</v>
      </c>
      <c r="G6020" s="143" t="s">
        <v>11062</v>
      </c>
    </row>
    <row r="6021" spans="1:7" x14ac:dyDescent="0.25">
      <c r="A6021" s="141">
        <v>6020</v>
      </c>
      <c r="B6021" s="143" t="s">
        <v>10581</v>
      </c>
      <c r="C6021" s="143" t="s">
        <v>10582</v>
      </c>
      <c r="D6021" s="143" t="s">
        <v>69</v>
      </c>
      <c r="E6021" s="143" t="s">
        <v>5915</v>
      </c>
      <c r="F6021" s="143" t="s">
        <v>71</v>
      </c>
      <c r="G6021" s="143" t="s">
        <v>11062</v>
      </c>
    </row>
    <row r="6022" spans="1:7" x14ac:dyDescent="0.25">
      <c r="A6022" s="141">
        <v>6021</v>
      </c>
      <c r="B6022" s="143" t="s">
        <v>10583</v>
      </c>
      <c r="C6022" s="143" t="s">
        <v>10584</v>
      </c>
      <c r="D6022" s="143" t="s">
        <v>78</v>
      </c>
      <c r="E6022" s="143" t="s">
        <v>657</v>
      </c>
      <c r="F6022" s="143" t="s">
        <v>71</v>
      </c>
      <c r="G6022" s="143" t="s">
        <v>11062</v>
      </c>
    </row>
    <row r="6023" spans="1:7" x14ac:dyDescent="0.25">
      <c r="A6023" s="141">
        <v>6022</v>
      </c>
      <c r="B6023" s="143" t="s">
        <v>10585</v>
      </c>
      <c r="C6023" s="143" t="s">
        <v>10586</v>
      </c>
      <c r="D6023" s="143" t="s">
        <v>69</v>
      </c>
      <c r="E6023" s="143" t="s">
        <v>2042</v>
      </c>
      <c r="F6023" s="143" t="s">
        <v>841</v>
      </c>
      <c r="G6023" s="143" t="s">
        <v>11062</v>
      </c>
    </row>
    <row r="6024" spans="1:7" x14ac:dyDescent="0.25">
      <c r="A6024" s="141">
        <v>6023</v>
      </c>
      <c r="B6024" s="143" t="s">
        <v>11871</v>
      </c>
      <c r="C6024" s="143" t="s">
        <v>11872</v>
      </c>
      <c r="D6024" s="143" t="s">
        <v>91</v>
      </c>
      <c r="E6024" s="143" t="s">
        <v>212</v>
      </c>
      <c r="F6024" s="143" t="s">
        <v>71</v>
      </c>
      <c r="G6024" s="143" t="s">
        <v>11955</v>
      </c>
    </row>
    <row r="6025" spans="1:7" x14ac:dyDescent="0.25">
      <c r="A6025" s="141">
        <v>6024</v>
      </c>
      <c r="B6025" s="143" t="s">
        <v>5284</v>
      </c>
      <c r="C6025" s="143" t="s">
        <v>5285</v>
      </c>
      <c r="D6025" s="143" t="s">
        <v>91</v>
      </c>
      <c r="E6025" s="143" t="s">
        <v>139</v>
      </c>
      <c r="F6025" s="143" t="s">
        <v>71</v>
      </c>
      <c r="G6025" s="143" t="s">
        <v>5875</v>
      </c>
    </row>
    <row r="6026" spans="1:7" x14ac:dyDescent="0.25">
      <c r="A6026" s="141">
        <v>6025</v>
      </c>
      <c r="B6026" s="143" t="s">
        <v>5286</v>
      </c>
      <c r="C6026" s="143" t="s">
        <v>5287</v>
      </c>
      <c r="D6026" s="143" t="s">
        <v>69</v>
      </c>
      <c r="E6026" s="143" t="s">
        <v>3331</v>
      </c>
      <c r="F6026" s="143" t="s">
        <v>142</v>
      </c>
      <c r="G6026" s="143" t="s">
        <v>5875</v>
      </c>
    </row>
    <row r="6027" spans="1:7" x14ac:dyDescent="0.25">
      <c r="A6027" s="141">
        <v>6026</v>
      </c>
      <c r="B6027" s="143" t="s">
        <v>13485</v>
      </c>
      <c r="C6027" s="143" t="s">
        <v>13486</v>
      </c>
      <c r="D6027" s="143" t="s">
        <v>103</v>
      </c>
      <c r="E6027" s="143" t="s">
        <v>1361</v>
      </c>
      <c r="F6027" s="143" t="s">
        <v>71</v>
      </c>
      <c r="G6027" s="143" t="s">
        <v>11062</v>
      </c>
    </row>
    <row r="6028" spans="1:7" x14ac:dyDescent="0.25">
      <c r="A6028" s="141">
        <v>6027</v>
      </c>
      <c r="B6028" s="143" t="s">
        <v>5288</v>
      </c>
      <c r="C6028" s="143" t="s">
        <v>5289</v>
      </c>
      <c r="D6028" s="143" t="s">
        <v>69</v>
      </c>
      <c r="E6028" s="143" t="s">
        <v>2042</v>
      </c>
      <c r="F6028" s="143" t="s">
        <v>454</v>
      </c>
      <c r="G6028" s="143" t="s">
        <v>5875</v>
      </c>
    </row>
    <row r="6029" spans="1:7" x14ac:dyDescent="0.25">
      <c r="A6029" s="141">
        <v>6028</v>
      </c>
      <c r="B6029" s="143" t="s">
        <v>5290</v>
      </c>
      <c r="C6029" s="143" t="s">
        <v>5291</v>
      </c>
      <c r="D6029" s="143" t="s">
        <v>103</v>
      </c>
      <c r="E6029" s="143" t="s">
        <v>2621</v>
      </c>
      <c r="F6029" s="143" t="s">
        <v>71</v>
      </c>
      <c r="G6029" s="143" t="s">
        <v>5875</v>
      </c>
    </row>
    <row r="6030" spans="1:7" x14ac:dyDescent="0.25">
      <c r="A6030" s="141">
        <v>6029</v>
      </c>
      <c r="B6030" s="143" t="s">
        <v>5292</v>
      </c>
      <c r="C6030" s="143" t="s">
        <v>5293</v>
      </c>
      <c r="D6030" s="143" t="s">
        <v>74</v>
      </c>
      <c r="E6030" s="143" t="s">
        <v>317</v>
      </c>
      <c r="F6030" s="143" t="s">
        <v>71</v>
      </c>
      <c r="G6030" s="143" t="s">
        <v>5875</v>
      </c>
    </row>
    <row r="6031" spans="1:7" x14ac:dyDescent="0.25">
      <c r="A6031" s="141">
        <v>6030</v>
      </c>
      <c r="B6031" s="143" t="s">
        <v>10587</v>
      </c>
      <c r="C6031" s="143" t="s">
        <v>10588</v>
      </c>
      <c r="D6031" s="143" t="s">
        <v>119</v>
      </c>
      <c r="E6031" s="143" t="s">
        <v>148</v>
      </c>
      <c r="F6031" s="143" t="s">
        <v>71</v>
      </c>
      <c r="G6031" s="143" t="s">
        <v>11062</v>
      </c>
    </row>
    <row r="6032" spans="1:7" x14ac:dyDescent="0.25">
      <c r="A6032" s="141">
        <v>6031</v>
      </c>
      <c r="B6032" s="143" t="s">
        <v>5294</v>
      </c>
      <c r="C6032" s="143" t="s">
        <v>5295</v>
      </c>
      <c r="D6032" s="143" t="s">
        <v>69</v>
      </c>
      <c r="E6032" s="143" t="s">
        <v>352</v>
      </c>
      <c r="F6032" s="143" t="s">
        <v>124</v>
      </c>
      <c r="G6032" s="143" t="s">
        <v>5875</v>
      </c>
    </row>
    <row r="6033" spans="1:7" x14ac:dyDescent="0.25">
      <c r="A6033" s="141">
        <v>6032</v>
      </c>
      <c r="B6033" s="143" t="s">
        <v>10589</v>
      </c>
      <c r="C6033" s="143" t="s">
        <v>10590</v>
      </c>
      <c r="D6033" s="143" t="s">
        <v>119</v>
      </c>
      <c r="E6033" s="143" t="s">
        <v>371</v>
      </c>
      <c r="F6033" s="143" t="s">
        <v>71</v>
      </c>
      <c r="G6033" s="143" t="s">
        <v>11062</v>
      </c>
    </row>
    <row r="6034" spans="1:7" x14ac:dyDescent="0.25">
      <c r="A6034" s="141">
        <v>6033</v>
      </c>
      <c r="B6034" s="143" t="s">
        <v>10591</v>
      </c>
      <c r="C6034" s="143" t="s">
        <v>10592</v>
      </c>
      <c r="D6034" s="143" t="s">
        <v>69</v>
      </c>
      <c r="E6034" s="143" t="s">
        <v>453</v>
      </c>
      <c r="F6034" s="143" t="s">
        <v>71</v>
      </c>
      <c r="G6034" s="143" t="s">
        <v>11062</v>
      </c>
    </row>
    <row r="6035" spans="1:7" x14ac:dyDescent="0.25">
      <c r="A6035" s="141">
        <v>6034</v>
      </c>
      <c r="B6035" s="143" t="s">
        <v>10593</v>
      </c>
      <c r="C6035" s="143" t="s">
        <v>10594</v>
      </c>
      <c r="D6035" s="143" t="s">
        <v>69</v>
      </c>
      <c r="E6035" s="143" t="s">
        <v>1303</v>
      </c>
      <c r="F6035" s="143" t="s">
        <v>71</v>
      </c>
      <c r="G6035" s="143" t="s">
        <v>11062</v>
      </c>
    </row>
    <row r="6036" spans="1:7" x14ac:dyDescent="0.25">
      <c r="A6036" s="141">
        <v>6035</v>
      </c>
      <c r="B6036" s="143" t="s">
        <v>13487</v>
      </c>
      <c r="C6036" s="143" t="s">
        <v>13488</v>
      </c>
      <c r="D6036" s="143" t="s">
        <v>119</v>
      </c>
      <c r="E6036" s="143" t="s">
        <v>278</v>
      </c>
      <c r="F6036" s="143" t="s">
        <v>71</v>
      </c>
      <c r="G6036" s="143" t="s">
        <v>11062</v>
      </c>
    </row>
    <row r="6037" spans="1:7" x14ac:dyDescent="0.25">
      <c r="A6037" s="141">
        <v>6036</v>
      </c>
      <c r="B6037" s="143" t="s">
        <v>5296</v>
      </c>
      <c r="C6037" s="143" t="s">
        <v>5297</v>
      </c>
      <c r="D6037" s="143" t="s">
        <v>78</v>
      </c>
      <c r="E6037" s="143" t="s">
        <v>113</v>
      </c>
      <c r="F6037" s="143" t="s">
        <v>71</v>
      </c>
      <c r="G6037" s="143" t="s">
        <v>5875</v>
      </c>
    </row>
    <row r="6038" spans="1:7" x14ac:dyDescent="0.25">
      <c r="A6038" s="141">
        <v>6037</v>
      </c>
      <c r="B6038" s="143" t="s">
        <v>10595</v>
      </c>
      <c r="C6038" s="143" t="s">
        <v>10596</v>
      </c>
      <c r="D6038" s="143" t="s">
        <v>69</v>
      </c>
      <c r="E6038" s="143" t="s">
        <v>126</v>
      </c>
      <c r="F6038" s="143" t="s">
        <v>142</v>
      </c>
      <c r="G6038" s="143" t="s">
        <v>11062</v>
      </c>
    </row>
    <row r="6039" spans="1:7" x14ac:dyDescent="0.25">
      <c r="A6039" s="141">
        <v>6038</v>
      </c>
      <c r="B6039" s="143" t="s">
        <v>10597</v>
      </c>
      <c r="C6039" s="143" t="s">
        <v>10598</v>
      </c>
      <c r="D6039" s="143" t="s">
        <v>78</v>
      </c>
      <c r="E6039" s="143" t="s">
        <v>259</v>
      </c>
      <c r="F6039" s="143" t="s">
        <v>71</v>
      </c>
      <c r="G6039" s="143" t="s">
        <v>11062</v>
      </c>
    </row>
    <row r="6040" spans="1:7" x14ac:dyDescent="0.25">
      <c r="A6040" s="141">
        <v>6039</v>
      </c>
      <c r="B6040" s="143" t="s">
        <v>10599</v>
      </c>
      <c r="C6040" s="143" t="s">
        <v>10600</v>
      </c>
      <c r="D6040" s="143" t="s">
        <v>69</v>
      </c>
      <c r="E6040" s="143" t="s">
        <v>126</v>
      </c>
      <c r="F6040" s="143" t="s">
        <v>71</v>
      </c>
      <c r="G6040" s="143" t="s">
        <v>11062</v>
      </c>
    </row>
    <row r="6041" spans="1:7" x14ac:dyDescent="0.25">
      <c r="A6041" s="141">
        <v>6040</v>
      </c>
      <c r="B6041" s="143" t="s">
        <v>10601</v>
      </c>
      <c r="C6041" s="143" t="s">
        <v>10602</v>
      </c>
      <c r="D6041" s="143" t="s">
        <v>103</v>
      </c>
      <c r="E6041" s="143" t="s">
        <v>662</v>
      </c>
      <c r="F6041" s="143" t="s">
        <v>71</v>
      </c>
      <c r="G6041" s="143" t="s">
        <v>11062</v>
      </c>
    </row>
    <row r="6042" spans="1:7" x14ac:dyDescent="0.25">
      <c r="A6042" s="141">
        <v>6041</v>
      </c>
      <c r="B6042" s="143" t="s">
        <v>5298</v>
      </c>
      <c r="C6042" s="143" t="s">
        <v>13489</v>
      </c>
      <c r="D6042" s="143" t="s">
        <v>69</v>
      </c>
      <c r="E6042" s="143" t="s">
        <v>352</v>
      </c>
      <c r="F6042" s="143" t="s">
        <v>124</v>
      </c>
      <c r="G6042" s="143" t="s">
        <v>5875</v>
      </c>
    </row>
    <row r="6043" spans="1:7" x14ac:dyDescent="0.25">
      <c r="A6043" s="141">
        <v>6042</v>
      </c>
      <c r="B6043" s="143" t="s">
        <v>10603</v>
      </c>
      <c r="C6043" s="143" t="s">
        <v>10604</v>
      </c>
      <c r="D6043" s="143" t="s">
        <v>69</v>
      </c>
      <c r="E6043" s="143" t="s">
        <v>321</v>
      </c>
      <c r="F6043" s="143" t="s">
        <v>71</v>
      </c>
      <c r="G6043" s="143" t="s">
        <v>11062</v>
      </c>
    </row>
    <row r="6044" spans="1:7" x14ac:dyDescent="0.25">
      <c r="A6044" s="141">
        <v>6043</v>
      </c>
      <c r="B6044" s="143" t="s">
        <v>5299</v>
      </c>
      <c r="C6044" s="143" t="s">
        <v>5300</v>
      </c>
      <c r="D6044" s="143" t="s">
        <v>95</v>
      </c>
      <c r="E6044" s="143" t="s">
        <v>613</v>
      </c>
      <c r="F6044" s="143" t="s">
        <v>71</v>
      </c>
      <c r="G6044" s="143" t="s">
        <v>5875</v>
      </c>
    </row>
    <row r="6045" spans="1:7" x14ac:dyDescent="0.25">
      <c r="A6045" s="141">
        <v>6044</v>
      </c>
      <c r="B6045" s="143" t="s">
        <v>10605</v>
      </c>
      <c r="C6045" s="143" t="s">
        <v>10606</v>
      </c>
      <c r="D6045" s="143" t="s">
        <v>78</v>
      </c>
      <c r="E6045" s="143" t="s">
        <v>113</v>
      </c>
      <c r="F6045" s="143" t="s">
        <v>71</v>
      </c>
      <c r="G6045" s="143" t="s">
        <v>11062</v>
      </c>
    </row>
    <row r="6046" spans="1:7" x14ac:dyDescent="0.25">
      <c r="A6046" s="141">
        <v>6045</v>
      </c>
      <c r="B6046" s="143" t="s">
        <v>10607</v>
      </c>
      <c r="C6046" s="143" t="s">
        <v>10608</v>
      </c>
      <c r="D6046" s="143" t="s">
        <v>78</v>
      </c>
      <c r="E6046" s="143" t="s">
        <v>151</v>
      </c>
      <c r="F6046" s="143" t="s">
        <v>71</v>
      </c>
      <c r="G6046" s="143" t="s">
        <v>11062</v>
      </c>
    </row>
    <row r="6047" spans="1:7" x14ac:dyDescent="0.25">
      <c r="A6047" s="141">
        <v>6046</v>
      </c>
      <c r="B6047" s="143" t="s">
        <v>10609</v>
      </c>
      <c r="C6047" s="143" t="s">
        <v>10610</v>
      </c>
      <c r="D6047" s="143" t="s">
        <v>95</v>
      </c>
      <c r="E6047" s="143" t="s">
        <v>540</v>
      </c>
      <c r="F6047" s="143" t="s">
        <v>71</v>
      </c>
      <c r="G6047" s="143" t="s">
        <v>11062</v>
      </c>
    </row>
    <row r="6048" spans="1:7" x14ac:dyDescent="0.25">
      <c r="A6048" s="141">
        <v>6047</v>
      </c>
      <c r="B6048" s="143" t="s">
        <v>5301</v>
      </c>
      <c r="C6048" s="143" t="s">
        <v>5302</v>
      </c>
      <c r="D6048" s="143" t="s">
        <v>91</v>
      </c>
      <c r="E6048" s="143" t="s">
        <v>393</v>
      </c>
      <c r="F6048" s="143" t="s">
        <v>71</v>
      </c>
      <c r="G6048" s="143" t="s">
        <v>5875</v>
      </c>
    </row>
    <row r="6049" spans="1:7" x14ac:dyDescent="0.25">
      <c r="A6049" s="141">
        <v>6048</v>
      </c>
      <c r="B6049" s="143" t="s">
        <v>10611</v>
      </c>
      <c r="C6049" s="143" t="s">
        <v>10612</v>
      </c>
      <c r="D6049" s="143" t="s">
        <v>78</v>
      </c>
      <c r="E6049" s="143" t="s">
        <v>113</v>
      </c>
      <c r="F6049" s="143" t="s">
        <v>71</v>
      </c>
      <c r="G6049" s="143" t="s">
        <v>11062</v>
      </c>
    </row>
    <row r="6050" spans="1:7" x14ac:dyDescent="0.25">
      <c r="A6050" s="141">
        <v>6049</v>
      </c>
      <c r="B6050" s="143" t="s">
        <v>11873</v>
      </c>
      <c r="C6050" s="143" t="s">
        <v>11874</v>
      </c>
      <c r="D6050" s="143" t="s">
        <v>91</v>
      </c>
      <c r="E6050" s="143" t="s">
        <v>181</v>
      </c>
      <c r="F6050" s="143" t="s">
        <v>71</v>
      </c>
      <c r="G6050" s="143" t="s">
        <v>11955</v>
      </c>
    </row>
    <row r="6051" spans="1:7" x14ac:dyDescent="0.25">
      <c r="A6051" s="141">
        <v>6050</v>
      </c>
      <c r="B6051" s="143" t="s">
        <v>10613</v>
      </c>
      <c r="C6051" s="143" t="s">
        <v>10614</v>
      </c>
      <c r="D6051" s="143" t="s">
        <v>119</v>
      </c>
      <c r="E6051" s="143" t="s">
        <v>371</v>
      </c>
      <c r="F6051" s="143" t="s">
        <v>88</v>
      </c>
      <c r="G6051" s="143" t="s">
        <v>11062</v>
      </c>
    </row>
    <row r="6052" spans="1:7" x14ac:dyDescent="0.25">
      <c r="A6052" s="141">
        <v>6051</v>
      </c>
      <c r="B6052" s="143" t="s">
        <v>5303</v>
      </c>
      <c r="C6052" s="143" t="s">
        <v>5304</v>
      </c>
      <c r="D6052" s="143" t="s">
        <v>74</v>
      </c>
      <c r="E6052" s="143" t="s">
        <v>331</v>
      </c>
      <c r="F6052" s="143" t="s">
        <v>71</v>
      </c>
      <c r="G6052" s="143" t="s">
        <v>5875</v>
      </c>
    </row>
    <row r="6053" spans="1:7" x14ac:dyDescent="0.25">
      <c r="A6053" s="141">
        <v>6052</v>
      </c>
      <c r="B6053" s="143" t="s">
        <v>5305</v>
      </c>
      <c r="C6053" s="143" t="s">
        <v>5306</v>
      </c>
      <c r="D6053" s="143" t="s">
        <v>103</v>
      </c>
      <c r="E6053" s="143" t="s">
        <v>1361</v>
      </c>
      <c r="F6053" s="143" t="s">
        <v>2507</v>
      </c>
      <c r="G6053" s="143" t="s">
        <v>5875</v>
      </c>
    </row>
    <row r="6054" spans="1:7" x14ac:dyDescent="0.25">
      <c r="A6054" s="141">
        <v>6053</v>
      </c>
      <c r="B6054" s="143" t="s">
        <v>10615</v>
      </c>
      <c r="C6054" s="143" t="s">
        <v>10616</v>
      </c>
      <c r="D6054" s="143" t="s">
        <v>69</v>
      </c>
      <c r="E6054" s="143" t="s">
        <v>675</v>
      </c>
      <c r="F6054" s="143" t="s">
        <v>71</v>
      </c>
      <c r="G6054" s="143" t="s">
        <v>11062</v>
      </c>
    </row>
    <row r="6055" spans="1:7" x14ac:dyDescent="0.25">
      <c r="A6055" s="141">
        <v>6054</v>
      </c>
      <c r="B6055" s="143" t="s">
        <v>5307</v>
      </c>
      <c r="C6055" s="143" t="s">
        <v>5308</v>
      </c>
      <c r="D6055" s="143" t="s">
        <v>91</v>
      </c>
      <c r="E6055" s="143" t="s">
        <v>92</v>
      </c>
      <c r="F6055" s="143" t="s">
        <v>71</v>
      </c>
      <c r="G6055" s="143" t="s">
        <v>5875</v>
      </c>
    </row>
    <row r="6056" spans="1:7" x14ac:dyDescent="0.25">
      <c r="A6056" s="141">
        <v>6055</v>
      </c>
      <c r="B6056" s="143" t="s">
        <v>10617</v>
      </c>
      <c r="C6056" s="143" t="s">
        <v>10618</v>
      </c>
      <c r="D6056" s="143" t="s">
        <v>69</v>
      </c>
      <c r="E6056" s="143" t="s">
        <v>1303</v>
      </c>
      <c r="F6056" s="143" t="s">
        <v>155</v>
      </c>
      <c r="G6056" s="143" t="s">
        <v>11062</v>
      </c>
    </row>
    <row r="6057" spans="1:7" x14ac:dyDescent="0.25">
      <c r="A6057" s="141">
        <v>6056</v>
      </c>
      <c r="B6057" s="143" t="s">
        <v>13490</v>
      </c>
      <c r="C6057" s="143" t="s">
        <v>13491</v>
      </c>
      <c r="D6057" s="143" t="s">
        <v>91</v>
      </c>
      <c r="E6057" s="143" t="s">
        <v>308</v>
      </c>
      <c r="F6057" s="143" t="s">
        <v>88</v>
      </c>
      <c r="G6057" s="143" t="s">
        <v>5875</v>
      </c>
    </row>
    <row r="6058" spans="1:7" x14ac:dyDescent="0.25">
      <c r="A6058" s="141">
        <v>6057</v>
      </c>
      <c r="B6058" s="143" t="s">
        <v>10619</v>
      </c>
      <c r="C6058" s="143" t="s">
        <v>10620</v>
      </c>
      <c r="D6058" s="143" t="s">
        <v>69</v>
      </c>
      <c r="E6058" s="143" t="s">
        <v>3190</v>
      </c>
      <c r="F6058" s="143" t="s">
        <v>71</v>
      </c>
      <c r="G6058" s="143" t="s">
        <v>11062</v>
      </c>
    </row>
    <row r="6059" spans="1:7" x14ac:dyDescent="0.25">
      <c r="A6059" s="141">
        <v>6058</v>
      </c>
      <c r="B6059" s="143" t="s">
        <v>5309</v>
      </c>
      <c r="C6059" s="143" t="s">
        <v>5310</v>
      </c>
      <c r="D6059" s="143" t="s">
        <v>69</v>
      </c>
      <c r="E6059" s="143" t="s">
        <v>352</v>
      </c>
      <c r="F6059" s="143" t="s">
        <v>88</v>
      </c>
      <c r="G6059" s="143" t="s">
        <v>5875</v>
      </c>
    </row>
    <row r="6060" spans="1:7" x14ac:dyDescent="0.25">
      <c r="A6060" s="141">
        <v>6059</v>
      </c>
      <c r="B6060" s="143" t="s">
        <v>5311</v>
      </c>
      <c r="C6060" s="143" t="s">
        <v>5312</v>
      </c>
      <c r="D6060" s="143" t="s">
        <v>78</v>
      </c>
      <c r="E6060" s="143" t="s">
        <v>1802</v>
      </c>
      <c r="F6060" s="143" t="s">
        <v>71</v>
      </c>
      <c r="G6060" s="143" t="s">
        <v>5875</v>
      </c>
    </row>
    <row r="6061" spans="1:7" x14ac:dyDescent="0.25">
      <c r="A6061" s="141">
        <v>6060</v>
      </c>
      <c r="B6061" s="143" t="s">
        <v>10621</v>
      </c>
      <c r="C6061" s="143" t="s">
        <v>10622</v>
      </c>
      <c r="D6061" s="143" t="s">
        <v>78</v>
      </c>
      <c r="E6061" s="143" t="s">
        <v>695</v>
      </c>
      <c r="F6061" s="143" t="s">
        <v>71</v>
      </c>
      <c r="G6061" s="143" t="s">
        <v>11062</v>
      </c>
    </row>
    <row r="6062" spans="1:7" x14ac:dyDescent="0.25">
      <c r="A6062" s="141">
        <v>6061</v>
      </c>
      <c r="B6062" s="143" t="s">
        <v>10623</v>
      </c>
      <c r="C6062" s="143" t="s">
        <v>10624</v>
      </c>
      <c r="D6062" s="143" t="s">
        <v>69</v>
      </c>
      <c r="E6062" s="143" t="s">
        <v>2042</v>
      </c>
      <c r="F6062" s="143" t="s">
        <v>71</v>
      </c>
      <c r="G6062" s="143" t="s">
        <v>11062</v>
      </c>
    </row>
    <row r="6063" spans="1:7" x14ac:dyDescent="0.25">
      <c r="A6063" s="141">
        <v>6062</v>
      </c>
      <c r="B6063" s="143" t="s">
        <v>35</v>
      </c>
      <c r="C6063" s="143" t="s">
        <v>5313</v>
      </c>
      <c r="D6063" s="143" t="s">
        <v>103</v>
      </c>
      <c r="E6063" s="143" t="s">
        <v>465</v>
      </c>
      <c r="F6063" s="143" t="s">
        <v>71</v>
      </c>
      <c r="G6063" s="143" t="s">
        <v>5875</v>
      </c>
    </row>
    <row r="6064" spans="1:7" x14ac:dyDescent="0.25">
      <c r="A6064" s="141">
        <v>6063</v>
      </c>
      <c r="B6064" s="143" t="s">
        <v>5314</v>
      </c>
      <c r="C6064" s="143" t="s">
        <v>5315</v>
      </c>
      <c r="D6064" s="143" t="s">
        <v>91</v>
      </c>
      <c r="E6064" s="143" t="s">
        <v>181</v>
      </c>
      <c r="F6064" s="143" t="s">
        <v>71</v>
      </c>
      <c r="G6064" s="143" t="s">
        <v>5875</v>
      </c>
    </row>
    <row r="6065" spans="1:7" x14ac:dyDescent="0.25">
      <c r="A6065" s="141">
        <v>6064</v>
      </c>
      <c r="B6065" s="143" t="s">
        <v>13492</v>
      </c>
      <c r="C6065" s="143" t="s">
        <v>13493</v>
      </c>
      <c r="D6065" s="143" t="s">
        <v>91</v>
      </c>
      <c r="E6065" s="143" t="s">
        <v>181</v>
      </c>
      <c r="F6065" s="143" t="s">
        <v>71</v>
      </c>
      <c r="G6065" s="143" t="s">
        <v>5875</v>
      </c>
    </row>
    <row r="6066" spans="1:7" x14ac:dyDescent="0.25">
      <c r="A6066" s="141">
        <v>6065</v>
      </c>
      <c r="B6066" s="143" t="s">
        <v>5316</v>
      </c>
      <c r="C6066" s="143" t="s">
        <v>5317</v>
      </c>
      <c r="D6066" s="143" t="s">
        <v>78</v>
      </c>
      <c r="E6066" s="143" t="s">
        <v>736</v>
      </c>
      <c r="F6066" s="143" t="s">
        <v>353</v>
      </c>
      <c r="G6066" s="143" t="s">
        <v>5875</v>
      </c>
    </row>
    <row r="6067" spans="1:7" x14ac:dyDescent="0.25">
      <c r="A6067" s="141">
        <v>6066</v>
      </c>
      <c r="B6067" s="143" t="s">
        <v>5318</v>
      </c>
      <c r="C6067" s="143" t="s">
        <v>5319</v>
      </c>
      <c r="D6067" s="143" t="s">
        <v>78</v>
      </c>
      <c r="E6067" s="143" t="s">
        <v>736</v>
      </c>
      <c r="F6067" s="143" t="s">
        <v>71</v>
      </c>
      <c r="G6067" s="143" t="s">
        <v>5875</v>
      </c>
    </row>
    <row r="6068" spans="1:7" x14ac:dyDescent="0.25">
      <c r="A6068" s="141">
        <v>6067</v>
      </c>
      <c r="B6068" s="143" t="s">
        <v>13494</v>
      </c>
      <c r="C6068" s="143" t="s">
        <v>13495</v>
      </c>
      <c r="D6068" s="143" t="s">
        <v>78</v>
      </c>
      <c r="E6068" s="143" t="s">
        <v>154</v>
      </c>
      <c r="F6068" s="143" t="s">
        <v>71</v>
      </c>
      <c r="G6068" s="143" t="s">
        <v>5875</v>
      </c>
    </row>
    <row r="6069" spans="1:7" x14ac:dyDescent="0.25">
      <c r="A6069" s="141">
        <v>6068</v>
      </c>
      <c r="B6069" s="143" t="s">
        <v>5320</v>
      </c>
      <c r="C6069" s="143" t="s">
        <v>5321</v>
      </c>
      <c r="D6069" s="143" t="s">
        <v>78</v>
      </c>
      <c r="E6069" s="143" t="s">
        <v>848</v>
      </c>
      <c r="F6069" s="143" t="s">
        <v>71</v>
      </c>
      <c r="G6069" s="143" t="s">
        <v>5875</v>
      </c>
    </row>
    <row r="6070" spans="1:7" x14ac:dyDescent="0.25">
      <c r="A6070" s="141">
        <v>6069</v>
      </c>
      <c r="B6070" s="143" t="s">
        <v>10625</v>
      </c>
      <c r="C6070" s="143" t="s">
        <v>10626</v>
      </c>
      <c r="D6070" s="143" t="s">
        <v>69</v>
      </c>
      <c r="E6070" s="143" t="s">
        <v>126</v>
      </c>
      <c r="F6070" s="143" t="s">
        <v>71</v>
      </c>
      <c r="G6070" s="143" t="s">
        <v>11062</v>
      </c>
    </row>
    <row r="6071" spans="1:7" x14ac:dyDescent="0.25">
      <c r="A6071" s="141">
        <v>6070</v>
      </c>
      <c r="B6071" s="143" t="s">
        <v>10627</v>
      </c>
      <c r="C6071" s="143" t="s">
        <v>10628</v>
      </c>
      <c r="D6071" s="143" t="s">
        <v>91</v>
      </c>
      <c r="E6071" s="143" t="s">
        <v>135</v>
      </c>
      <c r="F6071" s="143" t="s">
        <v>71</v>
      </c>
      <c r="G6071" s="143" t="s">
        <v>11062</v>
      </c>
    </row>
    <row r="6072" spans="1:7" x14ac:dyDescent="0.25">
      <c r="A6072" s="141">
        <v>6071</v>
      </c>
      <c r="B6072" s="143" t="s">
        <v>5322</v>
      </c>
      <c r="C6072" s="143" t="s">
        <v>5323</v>
      </c>
      <c r="D6072" s="143" t="s">
        <v>103</v>
      </c>
      <c r="E6072" s="143" t="s">
        <v>325</v>
      </c>
      <c r="F6072" s="143" t="s">
        <v>71</v>
      </c>
      <c r="G6072" s="143" t="s">
        <v>5875</v>
      </c>
    </row>
    <row r="6073" spans="1:7" x14ac:dyDescent="0.25">
      <c r="A6073" s="141">
        <v>6072</v>
      </c>
      <c r="B6073" s="143" t="s">
        <v>10629</v>
      </c>
      <c r="C6073" s="143" t="s">
        <v>10630</v>
      </c>
      <c r="D6073" s="143" t="s">
        <v>95</v>
      </c>
      <c r="E6073" s="143" t="s">
        <v>387</v>
      </c>
      <c r="F6073" s="143" t="s">
        <v>71</v>
      </c>
      <c r="G6073" s="143" t="s">
        <v>11062</v>
      </c>
    </row>
    <row r="6074" spans="1:7" x14ac:dyDescent="0.25">
      <c r="A6074" s="141">
        <v>6073</v>
      </c>
      <c r="B6074" s="143" t="s">
        <v>5324</v>
      </c>
      <c r="C6074" s="143" t="s">
        <v>13496</v>
      </c>
      <c r="D6074" s="143" t="s">
        <v>91</v>
      </c>
      <c r="E6074" s="143" t="s">
        <v>181</v>
      </c>
      <c r="F6074" s="143" t="s">
        <v>71</v>
      </c>
      <c r="G6074" s="143" t="s">
        <v>5875</v>
      </c>
    </row>
    <row r="6075" spans="1:7" x14ac:dyDescent="0.25">
      <c r="A6075" s="141">
        <v>6074</v>
      </c>
      <c r="B6075" s="143" t="s">
        <v>10631</v>
      </c>
      <c r="C6075" s="143" t="s">
        <v>10632</v>
      </c>
      <c r="D6075" s="143" t="s">
        <v>78</v>
      </c>
      <c r="E6075" s="143" t="s">
        <v>569</v>
      </c>
      <c r="F6075" s="143" t="s">
        <v>71</v>
      </c>
      <c r="G6075" s="143" t="s">
        <v>11062</v>
      </c>
    </row>
    <row r="6076" spans="1:7" x14ac:dyDescent="0.25">
      <c r="A6076" s="141">
        <v>6075</v>
      </c>
      <c r="B6076" s="143" t="s">
        <v>5325</v>
      </c>
      <c r="C6076" s="143" t="s">
        <v>5326</v>
      </c>
      <c r="D6076" s="143" t="s">
        <v>91</v>
      </c>
      <c r="E6076" s="143" t="s">
        <v>393</v>
      </c>
      <c r="F6076" s="143" t="s">
        <v>454</v>
      </c>
      <c r="G6076" s="143" t="s">
        <v>5875</v>
      </c>
    </row>
    <row r="6077" spans="1:7" x14ac:dyDescent="0.25">
      <c r="A6077" s="141">
        <v>6076</v>
      </c>
      <c r="B6077" s="143" t="s">
        <v>13497</v>
      </c>
      <c r="C6077" s="143" t="s">
        <v>13498</v>
      </c>
      <c r="D6077" s="143" t="s">
        <v>91</v>
      </c>
      <c r="E6077" s="143" t="s">
        <v>132</v>
      </c>
      <c r="F6077" s="143" t="s">
        <v>71</v>
      </c>
      <c r="G6077" s="143" t="s">
        <v>11955</v>
      </c>
    </row>
    <row r="6078" spans="1:7" x14ac:dyDescent="0.25">
      <c r="A6078" s="141">
        <v>6077</v>
      </c>
      <c r="B6078" s="143" t="s">
        <v>13904</v>
      </c>
      <c r="C6078" s="143" t="s">
        <v>13905</v>
      </c>
      <c r="D6078" s="143" t="s">
        <v>91</v>
      </c>
      <c r="E6078" s="143" t="s">
        <v>181</v>
      </c>
      <c r="F6078" s="143" t="s">
        <v>71</v>
      </c>
      <c r="G6078" s="143" t="s">
        <v>5875</v>
      </c>
    </row>
    <row r="6079" spans="1:7" x14ac:dyDescent="0.25">
      <c r="A6079" s="141">
        <v>6078</v>
      </c>
      <c r="B6079" s="143" t="s">
        <v>13499</v>
      </c>
      <c r="C6079" s="143" t="s">
        <v>13500</v>
      </c>
      <c r="D6079" s="143" t="s">
        <v>91</v>
      </c>
      <c r="E6079" s="143" t="s">
        <v>181</v>
      </c>
      <c r="F6079" s="143" t="s">
        <v>71</v>
      </c>
      <c r="G6079" s="143" t="s">
        <v>5875</v>
      </c>
    </row>
    <row r="6080" spans="1:7" x14ac:dyDescent="0.25">
      <c r="A6080" s="141">
        <v>6079</v>
      </c>
      <c r="B6080" s="143" t="s">
        <v>13501</v>
      </c>
      <c r="C6080" s="143" t="s">
        <v>13502</v>
      </c>
      <c r="D6080" s="143" t="s">
        <v>91</v>
      </c>
      <c r="E6080" s="143" t="s">
        <v>181</v>
      </c>
      <c r="F6080" s="143" t="s">
        <v>71</v>
      </c>
      <c r="G6080" s="143" t="s">
        <v>5875</v>
      </c>
    </row>
    <row r="6081" spans="1:7" x14ac:dyDescent="0.25">
      <c r="A6081" s="141">
        <v>6080</v>
      </c>
      <c r="B6081" s="143" t="s">
        <v>5328</v>
      </c>
      <c r="C6081" s="143" t="s">
        <v>13503</v>
      </c>
      <c r="D6081" s="143" t="s">
        <v>91</v>
      </c>
      <c r="E6081" s="143" t="s">
        <v>181</v>
      </c>
      <c r="F6081" s="143" t="s">
        <v>71</v>
      </c>
      <c r="G6081" s="143" t="s">
        <v>5875</v>
      </c>
    </row>
    <row r="6082" spans="1:7" x14ac:dyDescent="0.25">
      <c r="A6082" s="141">
        <v>6081</v>
      </c>
      <c r="B6082" s="143" t="s">
        <v>10633</v>
      </c>
      <c r="C6082" s="143" t="s">
        <v>10634</v>
      </c>
      <c r="D6082" s="143" t="s">
        <v>69</v>
      </c>
      <c r="E6082" s="143" t="s">
        <v>593</v>
      </c>
      <c r="F6082" s="143" t="s">
        <v>71</v>
      </c>
      <c r="G6082" s="143" t="s">
        <v>11062</v>
      </c>
    </row>
    <row r="6083" spans="1:7" x14ac:dyDescent="0.25">
      <c r="A6083" s="141">
        <v>6082</v>
      </c>
      <c r="B6083" s="143" t="s">
        <v>5329</v>
      </c>
      <c r="C6083" s="143" t="s">
        <v>5330</v>
      </c>
      <c r="D6083" s="143" t="s">
        <v>78</v>
      </c>
      <c r="E6083" s="143" t="s">
        <v>1491</v>
      </c>
      <c r="F6083" s="143" t="s">
        <v>71</v>
      </c>
      <c r="G6083" s="143" t="s">
        <v>5875</v>
      </c>
    </row>
    <row r="6084" spans="1:7" x14ac:dyDescent="0.25">
      <c r="A6084" s="141">
        <v>6083</v>
      </c>
      <c r="B6084" s="143" t="s">
        <v>5331</v>
      </c>
      <c r="C6084" s="143" t="s">
        <v>5332</v>
      </c>
      <c r="D6084" s="143" t="s">
        <v>74</v>
      </c>
      <c r="E6084" s="143" t="s">
        <v>301</v>
      </c>
      <c r="F6084" s="143" t="s">
        <v>3622</v>
      </c>
      <c r="G6084" s="143" t="s">
        <v>5875</v>
      </c>
    </row>
    <row r="6085" spans="1:7" x14ac:dyDescent="0.25">
      <c r="A6085" s="141">
        <v>6084</v>
      </c>
      <c r="B6085" s="143" t="s">
        <v>10635</v>
      </c>
      <c r="C6085" s="143" t="s">
        <v>10636</v>
      </c>
      <c r="D6085" s="143" t="s">
        <v>69</v>
      </c>
      <c r="E6085" s="143" t="s">
        <v>2042</v>
      </c>
      <c r="F6085" s="143" t="s">
        <v>71</v>
      </c>
      <c r="G6085" s="143" t="s">
        <v>11062</v>
      </c>
    </row>
    <row r="6086" spans="1:7" x14ac:dyDescent="0.25">
      <c r="A6086" s="141">
        <v>6085</v>
      </c>
      <c r="B6086" s="143" t="s">
        <v>5333</v>
      </c>
      <c r="C6086" s="143" t="s">
        <v>5334</v>
      </c>
      <c r="D6086" s="143" t="s">
        <v>95</v>
      </c>
      <c r="E6086" s="143" t="s">
        <v>1228</v>
      </c>
      <c r="F6086" s="143" t="s">
        <v>71</v>
      </c>
      <c r="G6086" s="143" t="s">
        <v>5875</v>
      </c>
    </row>
    <row r="6087" spans="1:7" x14ac:dyDescent="0.25">
      <c r="A6087" s="141">
        <v>6086</v>
      </c>
      <c r="B6087" s="143" t="s">
        <v>10637</v>
      </c>
      <c r="C6087" s="143" t="s">
        <v>10638</v>
      </c>
      <c r="D6087" s="143" t="s">
        <v>103</v>
      </c>
      <c r="E6087" s="143" t="s">
        <v>325</v>
      </c>
      <c r="F6087" s="143" t="s">
        <v>71</v>
      </c>
      <c r="G6087" s="143" t="s">
        <v>11062</v>
      </c>
    </row>
    <row r="6088" spans="1:7" x14ac:dyDescent="0.25">
      <c r="A6088" s="141">
        <v>6087</v>
      </c>
      <c r="B6088" s="143" t="s">
        <v>5335</v>
      </c>
      <c r="C6088" s="143" t="s">
        <v>5336</v>
      </c>
      <c r="D6088" s="143" t="s">
        <v>69</v>
      </c>
      <c r="E6088" s="143" t="s">
        <v>168</v>
      </c>
      <c r="F6088" s="143" t="s">
        <v>71</v>
      </c>
      <c r="G6088" s="143" t="s">
        <v>5875</v>
      </c>
    </row>
    <row r="6089" spans="1:7" x14ac:dyDescent="0.25">
      <c r="A6089" s="141">
        <v>6088</v>
      </c>
      <c r="B6089" s="143" t="s">
        <v>10639</v>
      </c>
      <c r="C6089" s="143" t="s">
        <v>10640</v>
      </c>
      <c r="D6089" s="143" t="s">
        <v>78</v>
      </c>
      <c r="E6089" s="143" t="s">
        <v>717</v>
      </c>
      <c r="F6089" s="143" t="s">
        <v>71</v>
      </c>
      <c r="G6089" s="143" t="s">
        <v>11062</v>
      </c>
    </row>
    <row r="6090" spans="1:7" x14ac:dyDescent="0.25">
      <c r="A6090" s="141">
        <v>6089</v>
      </c>
      <c r="B6090" s="143" t="s">
        <v>5337</v>
      </c>
      <c r="C6090" s="143" t="s">
        <v>5338</v>
      </c>
      <c r="D6090" s="143" t="s">
        <v>960</v>
      </c>
      <c r="E6090" s="143" t="s">
        <v>960</v>
      </c>
      <c r="F6090" s="143" t="s">
        <v>71</v>
      </c>
      <c r="G6090" s="143" t="s">
        <v>5875</v>
      </c>
    </row>
    <row r="6091" spans="1:7" x14ac:dyDescent="0.25">
      <c r="A6091" s="141">
        <v>6090</v>
      </c>
      <c r="B6091" s="143" t="s">
        <v>5339</v>
      </c>
      <c r="C6091" s="143" t="s">
        <v>13504</v>
      </c>
      <c r="D6091" s="143" t="s">
        <v>91</v>
      </c>
      <c r="E6091" s="143" t="s">
        <v>227</v>
      </c>
      <c r="F6091" s="143" t="s">
        <v>71</v>
      </c>
      <c r="G6091" s="143" t="s">
        <v>5875</v>
      </c>
    </row>
    <row r="6092" spans="1:7" x14ac:dyDescent="0.25">
      <c r="A6092" s="141">
        <v>6091</v>
      </c>
      <c r="B6092" s="143" t="s">
        <v>5340</v>
      </c>
      <c r="C6092" s="143" t="s">
        <v>5341</v>
      </c>
      <c r="D6092" s="143" t="s">
        <v>95</v>
      </c>
      <c r="E6092" s="143" t="s">
        <v>387</v>
      </c>
      <c r="F6092" s="143" t="s">
        <v>97</v>
      </c>
      <c r="G6092" s="143" t="s">
        <v>5875</v>
      </c>
    </row>
    <row r="6093" spans="1:7" x14ac:dyDescent="0.25">
      <c r="A6093" s="141">
        <v>6092</v>
      </c>
      <c r="B6093" s="143" t="s">
        <v>5342</v>
      </c>
      <c r="C6093" s="143" t="s">
        <v>13505</v>
      </c>
      <c r="D6093" s="143" t="s">
        <v>91</v>
      </c>
      <c r="E6093" s="143" t="s">
        <v>181</v>
      </c>
      <c r="F6093" s="143" t="s">
        <v>71</v>
      </c>
      <c r="G6093" s="143" t="s">
        <v>5875</v>
      </c>
    </row>
    <row r="6094" spans="1:7" x14ac:dyDescent="0.25">
      <c r="A6094" s="141">
        <v>6093</v>
      </c>
      <c r="B6094" s="143" t="s">
        <v>5343</v>
      </c>
      <c r="C6094" s="143" t="s">
        <v>5344</v>
      </c>
      <c r="D6094" s="143" t="s">
        <v>91</v>
      </c>
      <c r="E6094" s="143" t="s">
        <v>227</v>
      </c>
      <c r="F6094" s="143" t="s">
        <v>71</v>
      </c>
      <c r="G6094" s="143" t="s">
        <v>5875</v>
      </c>
    </row>
    <row r="6095" spans="1:7" x14ac:dyDescent="0.25">
      <c r="A6095" s="141">
        <v>6094</v>
      </c>
      <c r="B6095" s="143" t="s">
        <v>5345</v>
      </c>
      <c r="C6095" s="143" t="s">
        <v>5346</v>
      </c>
      <c r="D6095" s="143" t="s">
        <v>91</v>
      </c>
      <c r="E6095" s="143" t="s">
        <v>181</v>
      </c>
      <c r="F6095" s="143" t="s">
        <v>71</v>
      </c>
      <c r="G6095" s="143" t="s">
        <v>5875</v>
      </c>
    </row>
    <row r="6096" spans="1:7" x14ac:dyDescent="0.25">
      <c r="A6096" s="141">
        <v>6095</v>
      </c>
      <c r="B6096" s="143" t="s">
        <v>5347</v>
      </c>
      <c r="C6096" s="143" t="s">
        <v>5348</v>
      </c>
      <c r="D6096" s="143" t="s">
        <v>69</v>
      </c>
      <c r="E6096" s="143" t="s">
        <v>5349</v>
      </c>
      <c r="F6096" s="143" t="s">
        <v>71</v>
      </c>
      <c r="G6096" s="143" t="s">
        <v>5875</v>
      </c>
    </row>
    <row r="6097" spans="1:7" x14ac:dyDescent="0.25">
      <c r="A6097" s="141">
        <v>6096</v>
      </c>
      <c r="B6097" s="143" t="s">
        <v>5350</v>
      </c>
      <c r="C6097" s="143" t="s">
        <v>5351</v>
      </c>
      <c r="D6097" s="143" t="s">
        <v>91</v>
      </c>
      <c r="E6097" s="143" t="s">
        <v>227</v>
      </c>
      <c r="F6097" s="143" t="s">
        <v>71</v>
      </c>
      <c r="G6097" s="143" t="s">
        <v>5875</v>
      </c>
    </row>
    <row r="6098" spans="1:7" x14ac:dyDescent="0.25">
      <c r="A6098" s="141">
        <v>6097</v>
      </c>
      <c r="B6098" s="143" t="s">
        <v>5352</v>
      </c>
      <c r="C6098" s="143" t="s">
        <v>13506</v>
      </c>
      <c r="D6098" s="143" t="s">
        <v>91</v>
      </c>
      <c r="E6098" s="143" t="s">
        <v>181</v>
      </c>
      <c r="F6098" s="143" t="s">
        <v>71</v>
      </c>
      <c r="G6098" s="143" t="s">
        <v>5875</v>
      </c>
    </row>
    <row r="6099" spans="1:7" x14ac:dyDescent="0.25">
      <c r="A6099" s="141">
        <v>6098</v>
      </c>
      <c r="B6099" s="143" t="s">
        <v>5353</v>
      </c>
      <c r="C6099" s="143" t="s">
        <v>5354</v>
      </c>
      <c r="D6099" s="143" t="s">
        <v>91</v>
      </c>
      <c r="E6099" s="143" t="s">
        <v>181</v>
      </c>
      <c r="F6099" s="143" t="s">
        <v>71</v>
      </c>
      <c r="G6099" s="143" t="s">
        <v>5875</v>
      </c>
    </row>
    <row r="6100" spans="1:7" x14ac:dyDescent="0.25">
      <c r="A6100" s="141">
        <v>6099</v>
      </c>
      <c r="B6100" s="143" t="s">
        <v>10641</v>
      </c>
      <c r="C6100" s="143" t="s">
        <v>10642</v>
      </c>
      <c r="D6100" s="143" t="s">
        <v>69</v>
      </c>
      <c r="E6100" s="143" t="s">
        <v>1237</v>
      </c>
      <c r="F6100" s="143" t="s">
        <v>71</v>
      </c>
      <c r="G6100" s="143" t="s">
        <v>11062</v>
      </c>
    </row>
    <row r="6101" spans="1:7" x14ac:dyDescent="0.25">
      <c r="A6101" s="141">
        <v>6100</v>
      </c>
      <c r="B6101" s="143" t="s">
        <v>5355</v>
      </c>
      <c r="C6101" s="143" t="s">
        <v>5356</v>
      </c>
      <c r="D6101" s="143" t="s">
        <v>91</v>
      </c>
      <c r="E6101" s="143" t="s">
        <v>139</v>
      </c>
      <c r="F6101" s="143" t="s">
        <v>71</v>
      </c>
      <c r="G6101" s="143" t="s">
        <v>5875</v>
      </c>
    </row>
    <row r="6102" spans="1:7" x14ac:dyDescent="0.25">
      <c r="A6102" s="141">
        <v>6101</v>
      </c>
      <c r="B6102" s="143" t="s">
        <v>5357</v>
      </c>
      <c r="C6102" s="143" t="s">
        <v>5358</v>
      </c>
      <c r="D6102" s="143" t="s">
        <v>91</v>
      </c>
      <c r="E6102" s="143" t="s">
        <v>227</v>
      </c>
      <c r="F6102" s="143" t="s">
        <v>71</v>
      </c>
      <c r="G6102" s="143" t="s">
        <v>5875</v>
      </c>
    </row>
    <row r="6103" spans="1:7" x14ac:dyDescent="0.25">
      <c r="A6103" s="141">
        <v>6102</v>
      </c>
      <c r="B6103" s="143" t="s">
        <v>5359</v>
      </c>
      <c r="C6103" s="143" t="s">
        <v>5360</v>
      </c>
      <c r="D6103" s="143" t="s">
        <v>91</v>
      </c>
      <c r="E6103" s="143" t="s">
        <v>181</v>
      </c>
      <c r="F6103" s="143" t="s">
        <v>71</v>
      </c>
      <c r="G6103" s="143" t="s">
        <v>5875</v>
      </c>
    </row>
    <row r="6104" spans="1:7" x14ac:dyDescent="0.25">
      <c r="A6104" s="141">
        <v>6103</v>
      </c>
      <c r="B6104" s="143" t="s">
        <v>5361</v>
      </c>
      <c r="C6104" s="143" t="s">
        <v>5362</v>
      </c>
      <c r="D6104" s="143" t="s">
        <v>91</v>
      </c>
      <c r="E6104" s="143" t="s">
        <v>181</v>
      </c>
      <c r="F6104" s="143" t="s">
        <v>71</v>
      </c>
      <c r="G6104" s="143" t="s">
        <v>5875</v>
      </c>
    </row>
    <row r="6105" spans="1:7" x14ac:dyDescent="0.25">
      <c r="A6105" s="141">
        <v>6104</v>
      </c>
      <c r="B6105" s="143" t="s">
        <v>5363</v>
      </c>
      <c r="C6105" s="143" t="s">
        <v>5364</v>
      </c>
      <c r="D6105" s="143" t="s">
        <v>91</v>
      </c>
      <c r="E6105" s="143" t="s">
        <v>181</v>
      </c>
      <c r="F6105" s="143" t="s">
        <v>71</v>
      </c>
      <c r="G6105" s="143" t="s">
        <v>5875</v>
      </c>
    </row>
    <row r="6106" spans="1:7" x14ac:dyDescent="0.25">
      <c r="A6106" s="141">
        <v>6105</v>
      </c>
      <c r="B6106" s="143" t="s">
        <v>5365</v>
      </c>
      <c r="C6106" s="143" t="s">
        <v>5366</v>
      </c>
      <c r="D6106" s="143" t="s">
        <v>91</v>
      </c>
      <c r="E6106" s="143" t="s">
        <v>181</v>
      </c>
      <c r="F6106" s="143" t="s">
        <v>71</v>
      </c>
      <c r="G6106" s="143" t="s">
        <v>5875</v>
      </c>
    </row>
    <row r="6107" spans="1:7" x14ac:dyDescent="0.25">
      <c r="A6107" s="141">
        <v>6106</v>
      </c>
      <c r="B6107" s="143" t="s">
        <v>5367</v>
      </c>
      <c r="C6107" s="143" t="s">
        <v>5368</v>
      </c>
      <c r="D6107" s="143" t="s">
        <v>91</v>
      </c>
      <c r="E6107" s="143" t="s">
        <v>181</v>
      </c>
      <c r="F6107" s="143" t="s">
        <v>71</v>
      </c>
      <c r="G6107" s="143" t="s">
        <v>5875</v>
      </c>
    </row>
    <row r="6108" spans="1:7" x14ac:dyDescent="0.25">
      <c r="A6108" s="141">
        <v>6107</v>
      </c>
      <c r="B6108" s="143" t="s">
        <v>5369</v>
      </c>
      <c r="C6108" s="143" t="s">
        <v>5370</v>
      </c>
      <c r="D6108" s="143" t="s">
        <v>91</v>
      </c>
      <c r="E6108" s="143" t="s">
        <v>181</v>
      </c>
      <c r="F6108" s="143" t="s">
        <v>71</v>
      </c>
      <c r="G6108" s="143" t="s">
        <v>5875</v>
      </c>
    </row>
    <row r="6109" spans="1:7" x14ac:dyDescent="0.25">
      <c r="A6109" s="141">
        <v>6108</v>
      </c>
      <c r="B6109" s="143" t="s">
        <v>5371</v>
      </c>
      <c r="C6109" s="143" t="s">
        <v>5372</v>
      </c>
      <c r="D6109" s="143" t="s">
        <v>91</v>
      </c>
      <c r="E6109" s="143" t="s">
        <v>181</v>
      </c>
      <c r="F6109" s="143" t="s">
        <v>71</v>
      </c>
      <c r="G6109" s="143" t="s">
        <v>5875</v>
      </c>
    </row>
    <row r="6110" spans="1:7" x14ac:dyDescent="0.25">
      <c r="A6110" s="141">
        <v>6109</v>
      </c>
      <c r="B6110" s="143" t="s">
        <v>10643</v>
      </c>
      <c r="C6110" s="143" t="s">
        <v>10644</v>
      </c>
      <c r="D6110" s="143" t="s">
        <v>69</v>
      </c>
      <c r="E6110" s="143" t="s">
        <v>5915</v>
      </c>
      <c r="F6110" s="143" t="s">
        <v>71</v>
      </c>
      <c r="G6110" s="143" t="s">
        <v>11062</v>
      </c>
    </row>
    <row r="6111" spans="1:7" x14ac:dyDescent="0.25">
      <c r="A6111" s="141">
        <v>6110</v>
      </c>
      <c r="B6111" s="143" t="s">
        <v>5373</v>
      </c>
      <c r="C6111" s="143" t="s">
        <v>5374</v>
      </c>
      <c r="D6111" s="143" t="s">
        <v>91</v>
      </c>
      <c r="E6111" s="143" t="s">
        <v>181</v>
      </c>
      <c r="F6111" s="143" t="s">
        <v>71</v>
      </c>
      <c r="G6111" s="143" t="s">
        <v>5875</v>
      </c>
    </row>
    <row r="6112" spans="1:7" x14ac:dyDescent="0.25">
      <c r="A6112" s="141">
        <v>6111</v>
      </c>
      <c r="B6112" s="143" t="s">
        <v>5375</v>
      </c>
      <c r="C6112" s="143" t="s">
        <v>5376</v>
      </c>
      <c r="D6112" s="143" t="s">
        <v>103</v>
      </c>
      <c r="E6112" s="143" t="s">
        <v>1231</v>
      </c>
      <c r="F6112" s="143" t="s">
        <v>71</v>
      </c>
      <c r="G6112" s="143" t="s">
        <v>5875</v>
      </c>
    </row>
    <row r="6113" spans="1:7" x14ac:dyDescent="0.25">
      <c r="A6113" s="141">
        <v>6112</v>
      </c>
      <c r="B6113" s="143" t="s">
        <v>10645</v>
      </c>
      <c r="C6113" s="143" t="s">
        <v>10646</v>
      </c>
      <c r="D6113" s="143" t="s">
        <v>78</v>
      </c>
      <c r="E6113" s="143" t="s">
        <v>1042</v>
      </c>
      <c r="F6113" s="143" t="s">
        <v>71</v>
      </c>
      <c r="G6113" s="143" t="s">
        <v>11062</v>
      </c>
    </row>
    <row r="6114" spans="1:7" x14ac:dyDescent="0.25">
      <c r="A6114" s="141">
        <v>6113</v>
      </c>
      <c r="B6114" s="143" t="s">
        <v>5377</v>
      </c>
      <c r="C6114" s="143" t="s">
        <v>5378</v>
      </c>
      <c r="D6114" s="143" t="s">
        <v>91</v>
      </c>
      <c r="E6114" s="143" t="s">
        <v>181</v>
      </c>
      <c r="F6114" s="143" t="s">
        <v>71</v>
      </c>
      <c r="G6114" s="143" t="s">
        <v>5875</v>
      </c>
    </row>
    <row r="6115" spans="1:7" x14ac:dyDescent="0.25">
      <c r="A6115" s="141">
        <v>6114</v>
      </c>
      <c r="B6115" s="143" t="s">
        <v>10647</v>
      </c>
      <c r="C6115" s="143" t="s">
        <v>10648</v>
      </c>
      <c r="D6115" s="143" t="s">
        <v>91</v>
      </c>
      <c r="E6115" s="143" t="s">
        <v>291</v>
      </c>
      <c r="F6115" s="143" t="s">
        <v>71</v>
      </c>
      <c r="G6115" s="143" t="s">
        <v>11062</v>
      </c>
    </row>
    <row r="6116" spans="1:7" x14ac:dyDescent="0.25">
      <c r="A6116" s="141">
        <v>6115</v>
      </c>
      <c r="B6116" s="143" t="s">
        <v>13906</v>
      </c>
      <c r="C6116" s="143" t="s">
        <v>13907</v>
      </c>
      <c r="D6116" s="143" t="s">
        <v>78</v>
      </c>
      <c r="E6116" s="143" t="s">
        <v>347</v>
      </c>
      <c r="F6116" s="143" t="s">
        <v>71</v>
      </c>
      <c r="G6116" s="143" t="s">
        <v>5875</v>
      </c>
    </row>
    <row r="6117" spans="1:7" x14ac:dyDescent="0.25">
      <c r="A6117" s="141">
        <v>6116</v>
      </c>
      <c r="B6117" s="143" t="s">
        <v>5379</v>
      </c>
      <c r="C6117" s="143" t="s">
        <v>5380</v>
      </c>
      <c r="D6117" s="143" t="s">
        <v>119</v>
      </c>
      <c r="E6117" s="143" t="s">
        <v>209</v>
      </c>
      <c r="F6117" s="143" t="s">
        <v>71</v>
      </c>
      <c r="G6117" s="143" t="s">
        <v>5875</v>
      </c>
    </row>
    <row r="6118" spans="1:7" x14ac:dyDescent="0.25">
      <c r="A6118" s="141">
        <v>6117</v>
      </c>
      <c r="B6118" s="143" t="s">
        <v>5381</v>
      </c>
      <c r="C6118" s="143" t="s">
        <v>5382</v>
      </c>
      <c r="D6118" s="143" t="s">
        <v>91</v>
      </c>
      <c r="E6118" s="143" t="s">
        <v>644</v>
      </c>
      <c r="F6118" s="143" t="s">
        <v>71</v>
      </c>
      <c r="G6118" s="143" t="s">
        <v>5875</v>
      </c>
    </row>
    <row r="6119" spans="1:7" x14ac:dyDescent="0.25">
      <c r="A6119" s="141">
        <v>6118</v>
      </c>
      <c r="B6119" s="143" t="s">
        <v>5383</v>
      </c>
      <c r="C6119" s="143" t="s">
        <v>5384</v>
      </c>
      <c r="D6119" s="143" t="s">
        <v>91</v>
      </c>
      <c r="E6119" s="143" t="s">
        <v>181</v>
      </c>
      <c r="F6119" s="143" t="s">
        <v>71</v>
      </c>
      <c r="G6119" s="143" t="s">
        <v>5875</v>
      </c>
    </row>
    <row r="6120" spans="1:7" x14ac:dyDescent="0.25">
      <c r="A6120" s="141">
        <v>6119</v>
      </c>
      <c r="B6120" s="143" t="s">
        <v>10649</v>
      </c>
      <c r="C6120" s="143" t="s">
        <v>10650</v>
      </c>
      <c r="D6120" s="143" t="s">
        <v>91</v>
      </c>
      <c r="E6120" s="143" t="s">
        <v>955</v>
      </c>
      <c r="F6120" s="143" t="s">
        <v>71</v>
      </c>
      <c r="G6120" s="143" t="s">
        <v>11062</v>
      </c>
    </row>
    <row r="6121" spans="1:7" x14ac:dyDescent="0.25">
      <c r="A6121" s="141">
        <v>6120</v>
      </c>
      <c r="B6121" s="143" t="s">
        <v>5385</v>
      </c>
      <c r="C6121" s="143" t="s">
        <v>5386</v>
      </c>
      <c r="D6121" s="143" t="s">
        <v>91</v>
      </c>
      <c r="E6121" s="143" t="s">
        <v>181</v>
      </c>
      <c r="F6121" s="143" t="s">
        <v>71</v>
      </c>
      <c r="G6121" s="143" t="s">
        <v>5875</v>
      </c>
    </row>
    <row r="6122" spans="1:7" x14ac:dyDescent="0.25">
      <c r="A6122" s="141">
        <v>6121</v>
      </c>
      <c r="B6122" s="143" t="s">
        <v>10651</v>
      </c>
      <c r="C6122" s="143" t="s">
        <v>10652</v>
      </c>
      <c r="D6122" s="143" t="s">
        <v>91</v>
      </c>
      <c r="E6122" s="143" t="s">
        <v>786</v>
      </c>
      <c r="F6122" s="143" t="s">
        <v>71</v>
      </c>
      <c r="G6122" s="143" t="s">
        <v>11062</v>
      </c>
    </row>
    <row r="6123" spans="1:7" x14ac:dyDescent="0.25">
      <c r="A6123" s="141">
        <v>6122</v>
      </c>
      <c r="B6123" s="143" t="s">
        <v>5387</v>
      </c>
      <c r="C6123" s="143" t="s">
        <v>5388</v>
      </c>
      <c r="D6123" s="143" t="s">
        <v>91</v>
      </c>
      <c r="E6123" s="143" t="s">
        <v>181</v>
      </c>
      <c r="F6123" s="143" t="s">
        <v>71</v>
      </c>
      <c r="G6123" s="143" t="s">
        <v>5875</v>
      </c>
    </row>
    <row r="6124" spans="1:7" x14ac:dyDescent="0.25">
      <c r="A6124" s="141">
        <v>6123</v>
      </c>
      <c r="B6124" s="143" t="s">
        <v>5389</v>
      </c>
      <c r="C6124" s="143" t="s">
        <v>5390</v>
      </c>
      <c r="D6124" s="143" t="s">
        <v>91</v>
      </c>
      <c r="E6124" s="143" t="s">
        <v>181</v>
      </c>
      <c r="F6124" s="143" t="s">
        <v>71</v>
      </c>
      <c r="G6124" s="143" t="s">
        <v>5875</v>
      </c>
    </row>
    <row r="6125" spans="1:7" x14ac:dyDescent="0.25">
      <c r="A6125" s="141">
        <v>6124</v>
      </c>
      <c r="B6125" s="143" t="s">
        <v>5391</v>
      </c>
      <c r="C6125" s="143" t="s">
        <v>5392</v>
      </c>
      <c r="D6125" s="143" t="s">
        <v>91</v>
      </c>
      <c r="E6125" s="143" t="s">
        <v>181</v>
      </c>
      <c r="F6125" s="143" t="s">
        <v>71</v>
      </c>
      <c r="G6125" s="143" t="s">
        <v>5875</v>
      </c>
    </row>
    <row r="6126" spans="1:7" x14ac:dyDescent="0.25">
      <c r="A6126" s="141">
        <v>6125</v>
      </c>
      <c r="B6126" s="143" t="s">
        <v>10653</v>
      </c>
      <c r="C6126" s="143" t="s">
        <v>10654</v>
      </c>
      <c r="D6126" s="143" t="s">
        <v>91</v>
      </c>
      <c r="E6126" s="143" t="s">
        <v>212</v>
      </c>
      <c r="F6126" s="143" t="s">
        <v>71</v>
      </c>
      <c r="G6126" s="143" t="s">
        <v>11062</v>
      </c>
    </row>
    <row r="6127" spans="1:7" x14ac:dyDescent="0.25">
      <c r="A6127" s="141">
        <v>6126</v>
      </c>
      <c r="B6127" s="143" t="s">
        <v>10655</v>
      </c>
      <c r="C6127" s="143" t="s">
        <v>10656</v>
      </c>
      <c r="D6127" s="143" t="s">
        <v>91</v>
      </c>
      <c r="E6127" s="143" t="s">
        <v>546</v>
      </c>
      <c r="F6127" s="143" t="s">
        <v>71</v>
      </c>
      <c r="G6127" s="143" t="s">
        <v>11062</v>
      </c>
    </row>
    <row r="6128" spans="1:7" x14ac:dyDescent="0.25">
      <c r="A6128" s="141">
        <v>6127</v>
      </c>
      <c r="B6128" s="143" t="s">
        <v>13507</v>
      </c>
      <c r="C6128" s="143" t="s">
        <v>13508</v>
      </c>
      <c r="D6128" s="143" t="s">
        <v>91</v>
      </c>
      <c r="E6128" s="143" t="s">
        <v>181</v>
      </c>
      <c r="F6128" s="143" t="s">
        <v>71</v>
      </c>
      <c r="G6128" s="143" t="s">
        <v>5875</v>
      </c>
    </row>
    <row r="6129" spans="1:7" x14ac:dyDescent="0.25">
      <c r="A6129" s="141">
        <v>6128</v>
      </c>
      <c r="B6129" s="143" t="s">
        <v>5393</v>
      </c>
      <c r="C6129" s="143" t="s">
        <v>5394</v>
      </c>
      <c r="D6129" s="143" t="s">
        <v>91</v>
      </c>
      <c r="E6129" s="143" t="s">
        <v>270</v>
      </c>
      <c r="F6129" s="143" t="s">
        <v>97</v>
      </c>
      <c r="G6129" s="143" t="s">
        <v>5875</v>
      </c>
    </row>
    <row r="6130" spans="1:7" x14ac:dyDescent="0.25">
      <c r="A6130" s="141">
        <v>6129</v>
      </c>
      <c r="B6130" s="143" t="s">
        <v>10657</v>
      </c>
      <c r="C6130" s="143" t="s">
        <v>13509</v>
      </c>
      <c r="D6130" s="143" t="s">
        <v>91</v>
      </c>
      <c r="E6130" s="143" t="s">
        <v>576</v>
      </c>
      <c r="F6130" s="143" t="s">
        <v>71</v>
      </c>
      <c r="G6130" s="143" t="s">
        <v>11062</v>
      </c>
    </row>
    <row r="6131" spans="1:7" x14ac:dyDescent="0.25">
      <c r="A6131" s="141">
        <v>6130</v>
      </c>
      <c r="B6131" s="143" t="s">
        <v>10658</v>
      </c>
      <c r="C6131" s="143" t="s">
        <v>10659</v>
      </c>
      <c r="D6131" s="143" t="s">
        <v>91</v>
      </c>
      <c r="E6131" s="143" t="s">
        <v>576</v>
      </c>
      <c r="F6131" s="143" t="s">
        <v>71</v>
      </c>
      <c r="G6131" s="143" t="s">
        <v>11062</v>
      </c>
    </row>
    <row r="6132" spans="1:7" x14ac:dyDescent="0.25">
      <c r="A6132" s="141">
        <v>6131</v>
      </c>
      <c r="B6132" s="143" t="s">
        <v>13510</v>
      </c>
      <c r="C6132" s="143" t="s">
        <v>13511</v>
      </c>
      <c r="D6132" s="143" t="s">
        <v>91</v>
      </c>
      <c r="E6132" s="143" t="s">
        <v>181</v>
      </c>
      <c r="F6132" s="143" t="s">
        <v>71</v>
      </c>
      <c r="G6132" s="143" t="s">
        <v>5875</v>
      </c>
    </row>
    <row r="6133" spans="1:7" x14ac:dyDescent="0.25">
      <c r="A6133" s="141">
        <v>6132</v>
      </c>
      <c r="B6133" s="143" t="s">
        <v>10660</v>
      </c>
      <c r="C6133" s="143" t="s">
        <v>10661</v>
      </c>
      <c r="D6133" s="143" t="s">
        <v>91</v>
      </c>
      <c r="E6133" s="143" t="s">
        <v>212</v>
      </c>
      <c r="F6133" s="143" t="s">
        <v>71</v>
      </c>
      <c r="G6133" s="143" t="s">
        <v>11062</v>
      </c>
    </row>
    <row r="6134" spans="1:7" x14ac:dyDescent="0.25">
      <c r="A6134" s="141">
        <v>6133</v>
      </c>
      <c r="B6134" s="143" t="s">
        <v>10662</v>
      </c>
      <c r="C6134" s="143" t="s">
        <v>13512</v>
      </c>
      <c r="D6134" s="143" t="s">
        <v>91</v>
      </c>
      <c r="E6134" s="143" t="s">
        <v>576</v>
      </c>
      <c r="F6134" s="143" t="s">
        <v>71</v>
      </c>
      <c r="G6134" s="143" t="s">
        <v>11062</v>
      </c>
    </row>
    <row r="6135" spans="1:7" x14ac:dyDescent="0.25">
      <c r="A6135" s="141">
        <v>6134</v>
      </c>
      <c r="B6135" s="143" t="s">
        <v>5395</v>
      </c>
      <c r="C6135" s="143" t="s">
        <v>13513</v>
      </c>
      <c r="D6135" s="143" t="s">
        <v>91</v>
      </c>
      <c r="E6135" s="143" t="s">
        <v>181</v>
      </c>
      <c r="F6135" s="143" t="s">
        <v>71</v>
      </c>
      <c r="G6135" s="143" t="s">
        <v>5875</v>
      </c>
    </row>
    <row r="6136" spans="1:7" x14ac:dyDescent="0.25">
      <c r="A6136" s="141">
        <v>6135</v>
      </c>
      <c r="B6136" s="143" t="s">
        <v>5396</v>
      </c>
      <c r="C6136" s="143" t="s">
        <v>13514</v>
      </c>
      <c r="D6136" s="143" t="s">
        <v>91</v>
      </c>
      <c r="E6136" s="143" t="s">
        <v>181</v>
      </c>
      <c r="F6136" s="143" t="s">
        <v>71</v>
      </c>
      <c r="G6136" s="143" t="s">
        <v>5875</v>
      </c>
    </row>
    <row r="6137" spans="1:7" x14ac:dyDescent="0.25">
      <c r="A6137" s="141">
        <v>6136</v>
      </c>
      <c r="B6137" s="143" t="s">
        <v>10663</v>
      </c>
      <c r="C6137" s="143" t="s">
        <v>10664</v>
      </c>
      <c r="D6137" s="143" t="s">
        <v>91</v>
      </c>
      <c r="E6137" s="143" t="s">
        <v>212</v>
      </c>
      <c r="F6137" s="143" t="s">
        <v>71</v>
      </c>
      <c r="G6137" s="143" t="s">
        <v>11062</v>
      </c>
    </row>
    <row r="6138" spans="1:7" x14ac:dyDescent="0.25">
      <c r="A6138" s="141">
        <v>6137</v>
      </c>
      <c r="B6138" s="143" t="s">
        <v>5397</v>
      </c>
      <c r="C6138" s="143" t="s">
        <v>5398</v>
      </c>
      <c r="D6138" s="143" t="s">
        <v>91</v>
      </c>
      <c r="E6138" s="143" t="s">
        <v>181</v>
      </c>
      <c r="F6138" s="143" t="s">
        <v>71</v>
      </c>
      <c r="G6138" s="143" t="s">
        <v>5875</v>
      </c>
    </row>
    <row r="6139" spans="1:7" x14ac:dyDescent="0.25">
      <c r="A6139" s="141">
        <v>6138</v>
      </c>
      <c r="B6139" s="143" t="s">
        <v>5399</v>
      </c>
      <c r="C6139" s="143" t="s">
        <v>13515</v>
      </c>
      <c r="D6139" s="143" t="s">
        <v>91</v>
      </c>
      <c r="E6139" s="143" t="s">
        <v>181</v>
      </c>
      <c r="F6139" s="143" t="s">
        <v>71</v>
      </c>
      <c r="G6139" s="143" t="s">
        <v>5875</v>
      </c>
    </row>
    <row r="6140" spans="1:7" x14ac:dyDescent="0.25">
      <c r="A6140" s="141">
        <v>6139</v>
      </c>
      <c r="B6140" s="143" t="s">
        <v>10665</v>
      </c>
      <c r="C6140" s="143" t="s">
        <v>10666</v>
      </c>
      <c r="D6140" s="143" t="s">
        <v>69</v>
      </c>
      <c r="E6140" s="143" t="s">
        <v>3331</v>
      </c>
      <c r="F6140" s="143" t="s">
        <v>71</v>
      </c>
      <c r="G6140" s="143" t="s">
        <v>11062</v>
      </c>
    </row>
    <row r="6141" spans="1:7" x14ac:dyDescent="0.25">
      <c r="A6141" s="141">
        <v>6140</v>
      </c>
      <c r="B6141" s="143" t="s">
        <v>5400</v>
      </c>
      <c r="C6141" s="143" t="s">
        <v>5401</v>
      </c>
      <c r="D6141" s="143" t="s">
        <v>91</v>
      </c>
      <c r="E6141" s="143" t="s">
        <v>181</v>
      </c>
      <c r="F6141" s="143" t="s">
        <v>71</v>
      </c>
      <c r="G6141" s="143" t="s">
        <v>5875</v>
      </c>
    </row>
    <row r="6142" spans="1:7" x14ac:dyDescent="0.25">
      <c r="A6142" s="141">
        <v>6141</v>
      </c>
      <c r="B6142" s="143" t="s">
        <v>13516</v>
      </c>
      <c r="C6142" s="143" t="s">
        <v>13517</v>
      </c>
      <c r="D6142" s="143" t="s">
        <v>91</v>
      </c>
      <c r="E6142" s="143" t="s">
        <v>181</v>
      </c>
      <c r="F6142" s="143" t="s">
        <v>71</v>
      </c>
      <c r="G6142" s="143" t="s">
        <v>5875</v>
      </c>
    </row>
    <row r="6143" spans="1:7" x14ac:dyDescent="0.25">
      <c r="A6143" s="141">
        <v>6142</v>
      </c>
      <c r="B6143" s="143" t="s">
        <v>5402</v>
      </c>
      <c r="C6143" s="143" t="s">
        <v>5403</v>
      </c>
      <c r="D6143" s="143" t="s">
        <v>91</v>
      </c>
      <c r="E6143" s="143" t="s">
        <v>132</v>
      </c>
      <c r="F6143" s="143" t="s">
        <v>71</v>
      </c>
      <c r="G6143" s="143" t="s">
        <v>5875</v>
      </c>
    </row>
    <row r="6144" spans="1:7" x14ac:dyDescent="0.25">
      <c r="A6144" s="141">
        <v>6143</v>
      </c>
      <c r="B6144" s="143" t="s">
        <v>10667</v>
      </c>
      <c r="C6144" s="143" t="s">
        <v>10668</v>
      </c>
      <c r="D6144" s="143" t="s">
        <v>74</v>
      </c>
      <c r="E6144" s="143" t="s">
        <v>87</v>
      </c>
      <c r="F6144" s="143" t="s">
        <v>71</v>
      </c>
      <c r="G6144" s="143" t="s">
        <v>11062</v>
      </c>
    </row>
    <row r="6145" spans="1:7" x14ac:dyDescent="0.25">
      <c r="A6145" s="141">
        <v>6144</v>
      </c>
      <c r="B6145" s="143" t="s">
        <v>11875</v>
      </c>
      <c r="C6145" s="143" t="s">
        <v>11876</v>
      </c>
      <c r="D6145" s="143" t="s">
        <v>74</v>
      </c>
      <c r="E6145" s="143" t="s">
        <v>145</v>
      </c>
      <c r="F6145" s="143" t="s">
        <v>71</v>
      </c>
      <c r="G6145" s="143" t="s">
        <v>11955</v>
      </c>
    </row>
    <row r="6146" spans="1:7" x14ac:dyDescent="0.25">
      <c r="A6146" s="141">
        <v>6145</v>
      </c>
      <c r="B6146" s="143" t="s">
        <v>10669</v>
      </c>
      <c r="C6146" s="143" t="s">
        <v>10670</v>
      </c>
      <c r="D6146" s="143" t="s">
        <v>103</v>
      </c>
      <c r="E6146" s="143" t="s">
        <v>2486</v>
      </c>
      <c r="F6146" s="143" t="s">
        <v>71</v>
      </c>
      <c r="G6146" s="143" t="s">
        <v>11062</v>
      </c>
    </row>
    <row r="6147" spans="1:7" x14ac:dyDescent="0.25">
      <c r="A6147" s="141">
        <v>6146</v>
      </c>
      <c r="B6147" s="143" t="s">
        <v>10671</v>
      </c>
      <c r="C6147" s="143" t="s">
        <v>10672</v>
      </c>
      <c r="D6147" s="143" t="s">
        <v>78</v>
      </c>
      <c r="E6147" s="143" t="s">
        <v>113</v>
      </c>
      <c r="F6147" s="143" t="s">
        <v>474</v>
      </c>
      <c r="G6147" s="143" t="s">
        <v>11062</v>
      </c>
    </row>
    <row r="6148" spans="1:7" x14ac:dyDescent="0.25">
      <c r="A6148" s="141">
        <v>6147</v>
      </c>
      <c r="B6148" s="143" t="s">
        <v>10673</v>
      </c>
      <c r="C6148" s="143" t="s">
        <v>13518</v>
      </c>
      <c r="D6148" s="143" t="s">
        <v>91</v>
      </c>
      <c r="E6148" s="143" t="s">
        <v>135</v>
      </c>
      <c r="F6148" s="143" t="s">
        <v>71</v>
      </c>
      <c r="G6148" s="143" t="s">
        <v>11062</v>
      </c>
    </row>
    <row r="6149" spans="1:7" x14ac:dyDescent="0.25">
      <c r="A6149" s="141">
        <v>6148</v>
      </c>
      <c r="B6149" s="143" t="s">
        <v>5404</v>
      </c>
      <c r="C6149" s="143" t="s">
        <v>5405</v>
      </c>
      <c r="D6149" s="143" t="s">
        <v>95</v>
      </c>
      <c r="E6149" s="143" t="s">
        <v>275</v>
      </c>
      <c r="F6149" s="143" t="s">
        <v>71</v>
      </c>
      <c r="G6149" s="143" t="s">
        <v>5875</v>
      </c>
    </row>
    <row r="6150" spans="1:7" x14ac:dyDescent="0.25">
      <c r="A6150" s="141">
        <v>6149</v>
      </c>
      <c r="B6150" s="143" t="s">
        <v>10674</v>
      </c>
      <c r="C6150" s="143" t="s">
        <v>10675</v>
      </c>
      <c r="D6150" s="143" t="s">
        <v>95</v>
      </c>
      <c r="E6150" s="143" t="s">
        <v>1430</v>
      </c>
      <c r="F6150" s="143" t="s">
        <v>71</v>
      </c>
      <c r="G6150" s="143" t="s">
        <v>11062</v>
      </c>
    </row>
    <row r="6151" spans="1:7" x14ac:dyDescent="0.25">
      <c r="A6151" s="141">
        <v>6150</v>
      </c>
      <c r="B6151" s="143" t="s">
        <v>10676</v>
      </c>
      <c r="C6151" s="143" t="s">
        <v>10677</v>
      </c>
      <c r="D6151" s="143" t="s">
        <v>103</v>
      </c>
      <c r="E6151" s="143" t="s">
        <v>465</v>
      </c>
      <c r="F6151" s="143" t="s">
        <v>71</v>
      </c>
      <c r="G6151" s="143" t="s">
        <v>11062</v>
      </c>
    </row>
    <row r="6152" spans="1:7" x14ac:dyDescent="0.25">
      <c r="A6152" s="141">
        <v>6151</v>
      </c>
      <c r="B6152" s="143" t="s">
        <v>5406</v>
      </c>
      <c r="C6152" s="143" t="s">
        <v>5407</v>
      </c>
      <c r="D6152" s="143" t="s">
        <v>103</v>
      </c>
      <c r="E6152" s="143" t="s">
        <v>410</v>
      </c>
      <c r="F6152" s="143" t="s">
        <v>88</v>
      </c>
      <c r="G6152" s="143" t="s">
        <v>5875</v>
      </c>
    </row>
    <row r="6153" spans="1:7" x14ac:dyDescent="0.25">
      <c r="A6153" s="141">
        <v>6152</v>
      </c>
      <c r="B6153" s="143" t="s">
        <v>10678</v>
      </c>
      <c r="C6153" s="143" t="s">
        <v>10679</v>
      </c>
      <c r="D6153" s="143" t="s">
        <v>103</v>
      </c>
      <c r="E6153" s="143" t="s">
        <v>162</v>
      </c>
      <c r="F6153" s="143" t="s">
        <v>71</v>
      </c>
      <c r="G6153" s="143" t="s">
        <v>11062</v>
      </c>
    </row>
    <row r="6154" spans="1:7" x14ac:dyDescent="0.25">
      <c r="A6154" s="141">
        <v>6153</v>
      </c>
      <c r="B6154" s="143" t="s">
        <v>5408</v>
      </c>
      <c r="C6154" s="143" t="s">
        <v>5409</v>
      </c>
      <c r="D6154" s="143" t="s">
        <v>91</v>
      </c>
      <c r="E6154" s="143" t="s">
        <v>181</v>
      </c>
      <c r="F6154" s="143" t="s">
        <v>71</v>
      </c>
      <c r="G6154" s="143" t="s">
        <v>5875</v>
      </c>
    </row>
    <row r="6155" spans="1:7" x14ac:dyDescent="0.25">
      <c r="A6155" s="141">
        <v>6154</v>
      </c>
      <c r="B6155" s="143" t="s">
        <v>5410</v>
      </c>
      <c r="C6155" s="143" t="s">
        <v>13519</v>
      </c>
      <c r="D6155" s="143" t="s">
        <v>91</v>
      </c>
      <c r="E6155" s="143" t="s">
        <v>181</v>
      </c>
      <c r="F6155" s="143" t="s">
        <v>71</v>
      </c>
      <c r="G6155" s="143" t="s">
        <v>5875</v>
      </c>
    </row>
    <row r="6156" spans="1:7" x14ac:dyDescent="0.25">
      <c r="A6156" s="141">
        <v>6155</v>
      </c>
      <c r="B6156" s="143" t="s">
        <v>5411</v>
      </c>
      <c r="C6156" s="143" t="s">
        <v>5412</v>
      </c>
      <c r="D6156" s="143" t="s">
        <v>188</v>
      </c>
      <c r="E6156" s="143" t="s">
        <v>189</v>
      </c>
      <c r="F6156" s="143" t="s">
        <v>71</v>
      </c>
      <c r="G6156" s="143" t="s">
        <v>5875</v>
      </c>
    </row>
    <row r="6157" spans="1:7" x14ac:dyDescent="0.25">
      <c r="A6157" s="141">
        <v>6156</v>
      </c>
      <c r="B6157" s="143" t="s">
        <v>5413</v>
      </c>
      <c r="C6157" s="143" t="s">
        <v>13520</v>
      </c>
      <c r="D6157" s="143" t="s">
        <v>91</v>
      </c>
      <c r="E6157" s="143" t="s">
        <v>181</v>
      </c>
      <c r="F6157" s="143" t="s">
        <v>71</v>
      </c>
      <c r="G6157" s="143" t="s">
        <v>5875</v>
      </c>
    </row>
    <row r="6158" spans="1:7" x14ac:dyDescent="0.25">
      <c r="A6158" s="141">
        <v>6157</v>
      </c>
      <c r="B6158" s="143" t="s">
        <v>5414</v>
      </c>
      <c r="C6158" s="143" t="s">
        <v>5415</v>
      </c>
      <c r="D6158" s="143" t="s">
        <v>74</v>
      </c>
      <c r="E6158" s="143" t="s">
        <v>317</v>
      </c>
      <c r="F6158" s="143" t="s">
        <v>124</v>
      </c>
      <c r="G6158" s="143" t="s">
        <v>5875</v>
      </c>
    </row>
    <row r="6159" spans="1:7" x14ac:dyDescent="0.25">
      <c r="A6159" s="141">
        <v>6158</v>
      </c>
      <c r="B6159" s="143" t="s">
        <v>10680</v>
      </c>
      <c r="C6159" s="143" t="s">
        <v>10681</v>
      </c>
      <c r="D6159" s="143" t="s">
        <v>78</v>
      </c>
      <c r="E6159" s="143" t="s">
        <v>82</v>
      </c>
      <c r="F6159" s="143" t="s">
        <v>71</v>
      </c>
      <c r="G6159" s="143" t="s">
        <v>11062</v>
      </c>
    </row>
    <row r="6160" spans="1:7" x14ac:dyDescent="0.25">
      <c r="A6160" s="141">
        <v>6159</v>
      </c>
      <c r="B6160" s="143" t="s">
        <v>5416</v>
      </c>
      <c r="C6160" s="143" t="s">
        <v>5417</v>
      </c>
      <c r="D6160" s="143" t="s">
        <v>91</v>
      </c>
      <c r="E6160" s="143" t="s">
        <v>181</v>
      </c>
      <c r="F6160" s="143" t="s">
        <v>71</v>
      </c>
      <c r="G6160" s="143" t="s">
        <v>5875</v>
      </c>
    </row>
    <row r="6161" spans="1:7" x14ac:dyDescent="0.25">
      <c r="A6161" s="141">
        <v>6160</v>
      </c>
      <c r="B6161" s="143" t="s">
        <v>5418</v>
      </c>
      <c r="C6161" s="143" t="s">
        <v>5419</v>
      </c>
      <c r="D6161" s="143" t="s">
        <v>119</v>
      </c>
      <c r="E6161" s="143" t="s">
        <v>1344</v>
      </c>
      <c r="F6161" s="143" t="s">
        <v>71</v>
      </c>
      <c r="G6161" s="143" t="s">
        <v>5875</v>
      </c>
    </row>
    <row r="6162" spans="1:7" x14ac:dyDescent="0.25">
      <c r="A6162" s="141">
        <v>6161</v>
      </c>
      <c r="B6162" s="143" t="s">
        <v>5420</v>
      </c>
      <c r="C6162" s="143" t="s">
        <v>5421</v>
      </c>
      <c r="D6162" s="143" t="s">
        <v>91</v>
      </c>
      <c r="E6162" s="143" t="s">
        <v>1250</v>
      </c>
      <c r="F6162" s="143" t="s">
        <v>71</v>
      </c>
      <c r="G6162" s="143" t="s">
        <v>5875</v>
      </c>
    </row>
    <row r="6163" spans="1:7" x14ac:dyDescent="0.25">
      <c r="A6163" s="141">
        <v>6162</v>
      </c>
      <c r="B6163" s="143" t="s">
        <v>5422</v>
      </c>
      <c r="C6163" s="143" t="s">
        <v>13521</v>
      </c>
      <c r="D6163" s="143" t="s">
        <v>188</v>
      </c>
      <c r="E6163" s="143" t="s">
        <v>202</v>
      </c>
      <c r="F6163" s="143" t="s">
        <v>71</v>
      </c>
      <c r="G6163" s="143" t="s">
        <v>5875</v>
      </c>
    </row>
    <row r="6164" spans="1:7" x14ac:dyDescent="0.25">
      <c r="A6164" s="141">
        <v>6163</v>
      </c>
      <c r="B6164" s="143" t="s">
        <v>52</v>
      </c>
      <c r="C6164" s="143" t="s">
        <v>5423</v>
      </c>
      <c r="D6164" s="143" t="s">
        <v>69</v>
      </c>
      <c r="E6164" s="143" t="s">
        <v>159</v>
      </c>
      <c r="F6164" s="143" t="s">
        <v>71</v>
      </c>
      <c r="G6164" s="143" t="s">
        <v>5875</v>
      </c>
    </row>
    <row r="6165" spans="1:7" x14ac:dyDescent="0.25">
      <c r="A6165" s="141">
        <v>6164</v>
      </c>
      <c r="B6165" s="143" t="s">
        <v>5424</v>
      </c>
      <c r="C6165" s="143" t="s">
        <v>13522</v>
      </c>
      <c r="D6165" s="143" t="s">
        <v>91</v>
      </c>
      <c r="E6165" s="143" t="s">
        <v>181</v>
      </c>
      <c r="F6165" s="143" t="s">
        <v>71</v>
      </c>
      <c r="G6165" s="143" t="s">
        <v>5875</v>
      </c>
    </row>
    <row r="6166" spans="1:7" x14ac:dyDescent="0.25">
      <c r="A6166" s="141">
        <v>6165</v>
      </c>
      <c r="B6166" s="143" t="s">
        <v>5425</v>
      </c>
      <c r="C6166" s="143" t="s">
        <v>13523</v>
      </c>
      <c r="D6166" s="143" t="s">
        <v>91</v>
      </c>
      <c r="E6166" s="143" t="s">
        <v>181</v>
      </c>
      <c r="F6166" s="143" t="s">
        <v>71</v>
      </c>
      <c r="G6166" s="143" t="s">
        <v>5875</v>
      </c>
    </row>
    <row r="6167" spans="1:7" x14ac:dyDescent="0.25">
      <c r="A6167" s="141">
        <v>6166</v>
      </c>
      <c r="B6167" s="143" t="s">
        <v>5426</v>
      </c>
      <c r="C6167" s="143" t="s">
        <v>13524</v>
      </c>
      <c r="D6167" s="143" t="s">
        <v>91</v>
      </c>
      <c r="E6167" s="143" t="s">
        <v>181</v>
      </c>
      <c r="F6167" s="143" t="s">
        <v>71</v>
      </c>
      <c r="G6167" s="143" t="s">
        <v>5875</v>
      </c>
    </row>
    <row r="6168" spans="1:7" x14ac:dyDescent="0.25">
      <c r="A6168" s="141">
        <v>6167</v>
      </c>
      <c r="B6168" s="143" t="s">
        <v>5427</v>
      </c>
      <c r="C6168" s="143" t="s">
        <v>5428</v>
      </c>
      <c r="D6168" s="143" t="s">
        <v>103</v>
      </c>
      <c r="E6168" s="143" t="s">
        <v>1538</v>
      </c>
      <c r="F6168" s="143" t="s">
        <v>533</v>
      </c>
      <c r="G6168" s="143" t="s">
        <v>5875</v>
      </c>
    </row>
    <row r="6169" spans="1:7" x14ac:dyDescent="0.25">
      <c r="A6169" s="141">
        <v>6168</v>
      </c>
      <c r="B6169" s="143" t="s">
        <v>10682</v>
      </c>
      <c r="C6169" s="143" t="s">
        <v>10683</v>
      </c>
      <c r="D6169" s="143" t="s">
        <v>95</v>
      </c>
      <c r="E6169" s="143" t="s">
        <v>96</v>
      </c>
      <c r="F6169" s="143" t="s">
        <v>71</v>
      </c>
      <c r="G6169" s="143" t="s">
        <v>11062</v>
      </c>
    </row>
    <row r="6170" spans="1:7" x14ac:dyDescent="0.25">
      <c r="A6170" s="141">
        <v>6169</v>
      </c>
      <c r="B6170" s="143" t="s">
        <v>13525</v>
      </c>
      <c r="C6170" s="143" t="s">
        <v>13526</v>
      </c>
      <c r="D6170" s="143" t="s">
        <v>69</v>
      </c>
      <c r="E6170" s="143" t="s">
        <v>352</v>
      </c>
      <c r="F6170" s="143" t="s">
        <v>71</v>
      </c>
      <c r="G6170" s="143" t="s">
        <v>11062</v>
      </c>
    </row>
    <row r="6171" spans="1:7" x14ac:dyDescent="0.25">
      <c r="A6171" s="141">
        <v>6170</v>
      </c>
      <c r="B6171" s="143" t="s">
        <v>5429</v>
      </c>
      <c r="C6171" s="143" t="s">
        <v>13527</v>
      </c>
      <c r="D6171" s="143" t="s">
        <v>91</v>
      </c>
      <c r="E6171" s="143" t="s">
        <v>181</v>
      </c>
      <c r="F6171" s="143" t="s">
        <v>71</v>
      </c>
      <c r="G6171" s="143" t="s">
        <v>5875</v>
      </c>
    </row>
    <row r="6172" spans="1:7" x14ac:dyDescent="0.25">
      <c r="A6172" s="141">
        <v>6171</v>
      </c>
      <c r="B6172" s="143" t="s">
        <v>10684</v>
      </c>
      <c r="C6172" s="143" t="s">
        <v>10685</v>
      </c>
      <c r="D6172" s="143" t="s">
        <v>119</v>
      </c>
      <c r="E6172" s="143" t="s">
        <v>1245</v>
      </c>
      <c r="F6172" s="143" t="s">
        <v>71</v>
      </c>
      <c r="G6172" s="143" t="s">
        <v>11062</v>
      </c>
    </row>
    <row r="6173" spans="1:7" x14ac:dyDescent="0.25">
      <c r="A6173" s="141">
        <v>6172</v>
      </c>
      <c r="B6173" s="143" t="s">
        <v>5430</v>
      </c>
      <c r="C6173" s="143" t="s">
        <v>5431</v>
      </c>
      <c r="D6173" s="143" t="s">
        <v>91</v>
      </c>
      <c r="E6173" s="143" t="s">
        <v>181</v>
      </c>
      <c r="F6173" s="143" t="s">
        <v>71</v>
      </c>
      <c r="G6173" s="143" t="s">
        <v>5875</v>
      </c>
    </row>
    <row r="6174" spans="1:7" x14ac:dyDescent="0.25">
      <c r="A6174" s="141">
        <v>6173</v>
      </c>
      <c r="B6174" s="143" t="s">
        <v>10686</v>
      </c>
      <c r="C6174" s="143" t="s">
        <v>10687</v>
      </c>
      <c r="D6174" s="143" t="s">
        <v>78</v>
      </c>
      <c r="E6174" s="143" t="s">
        <v>1220</v>
      </c>
      <c r="F6174" s="143" t="s">
        <v>71</v>
      </c>
      <c r="G6174" s="143" t="s">
        <v>11062</v>
      </c>
    </row>
    <row r="6175" spans="1:7" x14ac:dyDescent="0.25">
      <c r="A6175" s="141">
        <v>6174</v>
      </c>
      <c r="B6175" s="143" t="s">
        <v>10688</v>
      </c>
      <c r="C6175" s="143" t="s">
        <v>13528</v>
      </c>
      <c r="D6175" s="143" t="s">
        <v>69</v>
      </c>
      <c r="E6175" s="143" t="s">
        <v>2344</v>
      </c>
      <c r="F6175" s="143" t="s">
        <v>71</v>
      </c>
      <c r="G6175" s="143" t="s">
        <v>11062</v>
      </c>
    </row>
    <row r="6176" spans="1:7" x14ac:dyDescent="0.25">
      <c r="A6176" s="141">
        <v>6175</v>
      </c>
      <c r="B6176" s="143" t="s">
        <v>10689</v>
      </c>
      <c r="C6176" s="143" t="s">
        <v>10690</v>
      </c>
      <c r="D6176" s="143" t="s">
        <v>78</v>
      </c>
      <c r="E6176" s="143" t="s">
        <v>312</v>
      </c>
      <c r="F6176" s="143" t="s">
        <v>10294</v>
      </c>
      <c r="G6176" s="143" t="s">
        <v>11062</v>
      </c>
    </row>
    <row r="6177" spans="1:7" x14ac:dyDescent="0.25">
      <c r="A6177" s="141">
        <v>6176</v>
      </c>
      <c r="B6177" s="143" t="s">
        <v>11877</v>
      </c>
      <c r="C6177" s="143" t="s">
        <v>11878</v>
      </c>
      <c r="D6177" s="143" t="s">
        <v>119</v>
      </c>
      <c r="E6177" s="143" t="s">
        <v>869</v>
      </c>
      <c r="F6177" s="143" t="s">
        <v>71</v>
      </c>
      <c r="G6177" s="143" t="s">
        <v>11955</v>
      </c>
    </row>
    <row r="6178" spans="1:7" x14ac:dyDescent="0.25">
      <c r="A6178" s="141">
        <v>6177</v>
      </c>
      <c r="B6178" s="143" t="s">
        <v>10691</v>
      </c>
      <c r="C6178" s="143" t="s">
        <v>10692</v>
      </c>
      <c r="D6178" s="143" t="s">
        <v>91</v>
      </c>
      <c r="E6178" s="143" t="s">
        <v>1035</v>
      </c>
      <c r="F6178" s="143" t="s">
        <v>71</v>
      </c>
      <c r="G6178" s="143" t="s">
        <v>11062</v>
      </c>
    </row>
    <row r="6179" spans="1:7" x14ac:dyDescent="0.25">
      <c r="A6179" s="141">
        <v>6178</v>
      </c>
      <c r="B6179" s="143" t="s">
        <v>5432</v>
      </c>
      <c r="C6179" s="143" t="s">
        <v>5433</v>
      </c>
      <c r="D6179" s="143" t="s">
        <v>69</v>
      </c>
      <c r="E6179" s="143" t="s">
        <v>453</v>
      </c>
      <c r="F6179" s="143" t="s">
        <v>454</v>
      </c>
      <c r="G6179" s="143" t="s">
        <v>5875</v>
      </c>
    </row>
    <row r="6180" spans="1:7" x14ac:dyDescent="0.25">
      <c r="A6180" s="141">
        <v>6179</v>
      </c>
      <c r="B6180" s="143" t="s">
        <v>13529</v>
      </c>
      <c r="C6180" s="143" t="s">
        <v>13530</v>
      </c>
      <c r="D6180" s="143" t="s">
        <v>91</v>
      </c>
      <c r="E6180" s="143" t="s">
        <v>181</v>
      </c>
      <c r="F6180" s="143" t="s">
        <v>71</v>
      </c>
      <c r="G6180" s="143" t="s">
        <v>5875</v>
      </c>
    </row>
    <row r="6181" spans="1:7" x14ac:dyDescent="0.25">
      <c r="A6181" s="141">
        <v>6180</v>
      </c>
      <c r="B6181" s="143" t="s">
        <v>11879</v>
      </c>
      <c r="C6181" s="143" t="s">
        <v>11880</v>
      </c>
      <c r="D6181" s="143" t="s">
        <v>91</v>
      </c>
      <c r="E6181" s="143" t="s">
        <v>116</v>
      </c>
      <c r="F6181" s="143" t="s">
        <v>71</v>
      </c>
      <c r="G6181" s="143" t="s">
        <v>11955</v>
      </c>
    </row>
    <row r="6182" spans="1:7" x14ac:dyDescent="0.25">
      <c r="A6182" s="141">
        <v>6181</v>
      </c>
      <c r="B6182" s="143" t="s">
        <v>10693</v>
      </c>
      <c r="C6182" s="143" t="s">
        <v>10694</v>
      </c>
      <c r="D6182" s="143" t="s">
        <v>91</v>
      </c>
      <c r="E6182" s="143" t="s">
        <v>786</v>
      </c>
      <c r="F6182" s="143" t="s">
        <v>71</v>
      </c>
      <c r="G6182" s="143" t="s">
        <v>11062</v>
      </c>
    </row>
    <row r="6183" spans="1:7" x14ac:dyDescent="0.25">
      <c r="A6183" s="141">
        <v>6182</v>
      </c>
      <c r="B6183" s="143" t="s">
        <v>5434</v>
      </c>
      <c r="C6183" s="143" t="s">
        <v>5435</v>
      </c>
      <c r="D6183" s="143" t="s">
        <v>103</v>
      </c>
      <c r="E6183" s="143" t="s">
        <v>662</v>
      </c>
      <c r="F6183" s="143" t="s">
        <v>192</v>
      </c>
      <c r="G6183" s="143" t="s">
        <v>5875</v>
      </c>
    </row>
    <row r="6184" spans="1:7" x14ac:dyDescent="0.25">
      <c r="A6184" s="141">
        <v>6183</v>
      </c>
      <c r="B6184" s="143" t="s">
        <v>10695</v>
      </c>
      <c r="C6184" s="143" t="s">
        <v>10696</v>
      </c>
      <c r="D6184" s="143" t="s">
        <v>91</v>
      </c>
      <c r="E6184" s="143" t="s">
        <v>135</v>
      </c>
      <c r="F6184" s="143" t="s">
        <v>71</v>
      </c>
      <c r="G6184" s="143" t="s">
        <v>11062</v>
      </c>
    </row>
    <row r="6185" spans="1:7" x14ac:dyDescent="0.25">
      <c r="A6185" s="141">
        <v>6184</v>
      </c>
      <c r="B6185" s="143" t="s">
        <v>10697</v>
      </c>
      <c r="C6185" s="143" t="s">
        <v>10698</v>
      </c>
      <c r="D6185" s="143" t="s">
        <v>91</v>
      </c>
      <c r="E6185" s="143" t="s">
        <v>979</v>
      </c>
      <c r="F6185" s="143" t="s">
        <v>71</v>
      </c>
      <c r="G6185" s="143" t="s">
        <v>11062</v>
      </c>
    </row>
    <row r="6186" spans="1:7" x14ac:dyDescent="0.25">
      <c r="A6186" s="141">
        <v>6185</v>
      </c>
      <c r="B6186" s="143" t="s">
        <v>5436</v>
      </c>
      <c r="C6186" s="143" t="s">
        <v>5437</v>
      </c>
      <c r="D6186" s="143" t="s">
        <v>78</v>
      </c>
      <c r="E6186" s="143" t="s">
        <v>1802</v>
      </c>
      <c r="F6186" s="143" t="s">
        <v>71</v>
      </c>
      <c r="G6186" s="143" t="s">
        <v>5875</v>
      </c>
    </row>
    <row r="6187" spans="1:7" x14ac:dyDescent="0.25">
      <c r="A6187" s="141">
        <v>6186</v>
      </c>
      <c r="B6187" s="143" t="s">
        <v>10699</v>
      </c>
      <c r="C6187" s="143" t="s">
        <v>10700</v>
      </c>
      <c r="D6187" s="143" t="s">
        <v>78</v>
      </c>
      <c r="E6187" s="143" t="s">
        <v>5060</v>
      </c>
      <c r="F6187" s="143" t="s">
        <v>71</v>
      </c>
      <c r="G6187" s="143" t="s">
        <v>11062</v>
      </c>
    </row>
    <row r="6188" spans="1:7" x14ac:dyDescent="0.25">
      <c r="A6188" s="141">
        <v>6187</v>
      </c>
      <c r="B6188" s="143" t="s">
        <v>10701</v>
      </c>
      <c r="C6188" s="143" t="s">
        <v>10702</v>
      </c>
      <c r="D6188" s="143" t="s">
        <v>69</v>
      </c>
      <c r="E6188" s="143" t="s">
        <v>1303</v>
      </c>
      <c r="F6188" s="143" t="s">
        <v>71</v>
      </c>
      <c r="G6188" s="143" t="s">
        <v>11062</v>
      </c>
    </row>
    <row r="6189" spans="1:7" x14ac:dyDescent="0.25">
      <c r="A6189" s="141">
        <v>6188</v>
      </c>
      <c r="B6189" s="143" t="s">
        <v>5438</v>
      </c>
      <c r="C6189" s="143" t="s">
        <v>5439</v>
      </c>
      <c r="D6189" s="143" t="s">
        <v>91</v>
      </c>
      <c r="E6189" s="143" t="s">
        <v>181</v>
      </c>
      <c r="F6189" s="143" t="s">
        <v>71</v>
      </c>
      <c r="G6189" s="143" t="s">
        <v>5875</v>
      </c>
    </row>
    <row r="6190" spans="1:7" x14ac:dyDescent="0.25">
      <c r="A6190" s="141">
        <v>6189</v>
      </c>
      <c r="B6190" s="143" t="s">
        <v>5440</v>
      </c>
      <c r="C6190" s="143" t="s">
        <v>5441</v>
      </c>
      <c r="D6190" s="143" t="s">
        <v>119</v>
      </c>
      <c r="E6190" s="143" t="s">
        <v>209</v>
      </c>
      <c r="F6190" s="143" t="s">
        <v>71</v>
      </c>
      <c r="G6190" s="143" t="s">
        <v>5875</v>
      </c>
    </row>
    <row r="6191" spans="1:7" x14ac:dyDescent="0.25">
      <c r="A6191" s="141">
        <v>6190</v>
      </c>
      <c r="B6191" s="143" t="s">
        <v>13531</v>
      </c>
      <c r="C6191" s="143" t="s">
        <v>13532</v>
      </c>
      <c r="D6191" s="143" t="s">
        <v>119</v>
      </c>
      <c r="E6191" s="143" t="s">
        <v>148</v>
      </c>
      <c r="F6191" s="143" t="s">
        <v>71</v>
      </c>
      <c r="G6191" s="143" t="s">
        <v>11062</v>
      </c>
    </row>
    <row r="6192" spans="1:7" x14ac:dyDescent="0.25">
      <c r="A6192" s="141">
        <v>6191</v>
      </c>
      <c r="B6192" s="143" t="s">
        <v>13533</v>
      </c>
      <c r="C6192" s="143" t="s">
        <v>13534</v>
      </c>
      <c r="D6192" s="143" t="s">
        <v>91</v>
      </c>
      <c r="E6192" s="143" t="s">
        <v>181</v>
      </c>
      <c r="F6192" s="143" t="s">
        <v>71</v>
      </c>
      <c r="G6192" s="143" t="s">
        <v>5875</v>
      </c>
    </row>
    <row r="6193" spans="1:7" x14ac:dyDescent="0.25">
      <c r="A6193" s="141">
        <v>6192</v>
      </c>
      <c r="B6193" s="143" t="s">
        <v>5442</v>
      </c>
      <c r="C6193" s="143" t="s">
        <v>5443</v>
      </c>
      <c r="D6193" s="143" t="s">
        <v>91</v>
      </c>
      <c r="E6193" s="143" t="s">
        <v>219</v>
      </c>
      <c r="F6193" s="143" t="s">
        <v>71</v>
      </c>
      <c r="G6193" s="143" t="s">
        <v>5875</v>
      </c>
    </row>
    <row r="6194" spans="1:7" x14ac:dyDescent="0.25">
      <c r="A6194" s="141">
        <v>6193</v>
      </c>
      <c r="B6194" s="143" t="s">
        <v>5444</v>
      </c>
      <c r="C6194" s="143" t="s">
        <v>13535</v>
      </c>
      <c r="D6194" s="143" t="s">
        <v>78</v>
      </c>
      <c r="E6194" s="143" t="s">
        <v>773</v>
      </c>
      <c r="F6194" s="143" t="s">
        <v>71</v>
      </c>
      <c r="G6194" s="143" t="s">
        <v>5875</v>
      </c>
    </row>
    <row r="6195" spans="1:7" x14ac:dyDescent="0.25">
      <c r="A6195" s="141">
        <v>6194</v>
      </c>
      <c r="B6195" s="143" t="s">
        <v>5445</v>
      </c>
      <c r="C6195" s="143" t="s">
        <v>5446</v>
      </c>
      <c r="D6195" s="143" t="s">
        <v>188</v>
      </c>
      <c r="E6195" s="143" t="s">
        <v>202</v>
      </c>
      <c r="F6195" s="143" t="s">
        <v>71</v>
      </c>
      <c r="G6195" s="143" t="s">
        <v>5875</v>
      </c>
    </row>
    <row r="6196" spans="1:7" x14ac:dyDescent="0.25">
      <c r="A6196" s="141">
        <v>6195</v>
      </c>
      <c r="B6196" s="143" t="s">
        <v>5447</v>
      </c>
      <c r="C6196" s="143" t="s">
        <v>5448</v>
      </c>
      <c r="D6196" s="143" t="s">
        <v>74</v>
      </c>
      <c r="E6196" s="143" t="s">
        <v>87</v>
      </c>
      <c r="F6196" s="143" t="s">
        <v>71</v>
      </c>
      <c r="G6196" s="143" t="s">
        <v>5875</v>
      </c>
    </row>
    <row r="6197" spans="1:7" x14ac:dyDescent="0.25">
      <c r="A6197" s="141">
        <v>6196</v>
      </c>
      <c r="B6197" s="143" t="s">
        <v>10703</v>
      </c>
      <c r="C6197" s="143" t="s">
        <v>13536</v>
      </c>
      <c r="D6197" s="143" t="s">
        <v>78</v>
      </c>
      <c r="E6197" s="143" t="s">
        <v>657</v>
      </c>
      <c r="F6197" s="143" t="s">
        <v>71</v>
      </c>
      <c r="G6197" s="143" t="s">
        <v>11062</v>
      </c>
    </row>
    <row r="6198" spans="1:7" x14ac:dyDescent="0.25">
      <c r="A6198" s="141">
        <v>6197</v>
      </c>
      <c r="B6198" s="143" t="s">
        <v>10704</v>
      </c>
      <c r="C6198" s="143" t="s">
        <v>10705</v>
      </c>
      <c r="D6198" s="143" t="s">
        <v>91</v>
      </c>
      <c r="E6198" s="143" t="s">
        <v>979</v>
      </c>
      <c r="F6198" s="143" t="s">
        <v>71</v>
      </c>
      <c r="G6198" s="143" t="s">
        <v>11062</v>
      </c>
    </row>
    <row r="6199" spans="1:7" x14ac:dyDescent="0.25">
      <c r="A6199" s="141">
        <v>6198</v>
      </c>
      <c r="B6199" s="143" t="s">
        <v>10706</v>
      </c>
      <c r="C6199" s="143" t="s">
        <v>10707</v>
      </c>
      <c r="D6199" s="143" t="s">
        <v>91</v>
      </c>
      <c r="E6199" s="143" t="s">
        <v>220</v>
      </c>
      <c r="F6199" s="143" t="s">
        <v>71</v>
      </c>
      <c r="G6199" s="143" t="s">
        <v>11062</v>
      </c>
    </row>
    <row r="6200" spans="1:7" x14ac:dyDescent="0.25">
      <c r="A6200" s="141">
        <v>6199</v>
      </c>
      <c r="B6200" s="143" t="s">
        <v>11881</v>
      </c>
      <c r="C6200" s="143" t="s">
        <v>11882</v>
      </c>
      <c r="D6200" s="143" t="s">
        <v>78</v>
      </c>
      <c r="E6200" s="143" t="s">
        <v>435</v>
      </c>
      <c r="F6200" s="143" t="s">
        <v>71</v>
      </c>
      <c r="G6200" s="143" t="s">
        <v>11955</v>
      </c>
    </row>
    <row r="6201" spans="1:7" x14ac:dyDescent="0.25">
      <c r="A6201" s="141">
        <v>6200</v>
      </c>
      <c r="B6201" s="143" t="s">
        <v>11883</v>
      </c>
      <c r="C6201" s="143" t="s">
        <v>11884</v>
      </c>
      <c r="D6201" s="143" t="s">
        <v>119</v>
      </c>
      <c r="E6201" s="143" t="s">
        <v>148</v>
      </c>
      <c r="F6201" s="143" t="s">
        <v>71</v>
      </c>
      <c r="G6201" s="143" t="s">
        <v>11062</v>
      </c>
    </row>
    <row r="6202" spans="1:7" x14ac:dyDescent="0.25">
      <c r="A6202" s="141">
        <v>6201</v>
      </c>
      <c r="B6202" s="143" t="s">
        <v>5449</v>
      </c>
      <c r="C6202" s="143" t="s">
        <v>5450</v>
      </c>
      <c r="D6202" s="143" t="s">
        <v>74</v>
      </c>
      <c r="E6202" s="143" t="s">
        <v>390</v>
      </c>
      <c r="F6202" s="143" t="s">
        <v>71</v>
      </c>
      <c r="G6202" s="143" t="s">
        <v>5875</v>
      </c>
    </row>
    <row r="6203" spans="1:7" x14ac:dyDescent="0.25">
      <c r="A6203" s="141">
        <v>6202</v>
      </c>
      <c r="B6203" s="143" t="s">
        <v>5451</v>
      </c>
      <c r="C6203" s="143" t="s">
        <v>13537</v>
      </c>
      <c r="D6203" s="143" t="s">
        <v>91</v>
      </c>
      <c r="E6203" s="143" t="s">
        <v>181</v>
      </c>
      <c r="F6203" s="143" t="s">
        <v>71</v>
      </c>
      <c r="G6203" s="143" t="s">
        <v>5875</v>
      </c>
    </row>
    <row r="6204" spans="1:7" x14ac:dyDescent="0.25">
      <c r="A6204" s="141">
        <v>6203</v>
      </c>
      <c r="B6204" s="143" t="s">
        <v>5452</v>
      </c>
      <c r="C6204" s="143" t="s">
        <v>5453</v>
      </c>
      <c r="D6204" s="143" t="s">
        <v>78</v>
      </c>
      <c r="E6204" s="143" t="s">
        <v>2065</v>
      </c>
      <c r="F6204" s="143" t="s">
        <v>71</v>
      </c>
      <c r="G6204" s="143" t="s">
        <v>5875</v>
      </c>
    </row>
    <row r="6205" spans="1:7" x14ac:dyDescent="0.25">
      <c r="A6205" s="141">
        <v>6204</v>
      </c>
      <c r="B6205" s="143" t="s">
        <v>13538</v>
      </c>
      <c r="C6205" s="143" t="s">
        <v>13539</v>
      </c>
      <c r="D6205" s="143" t="s">
        <v>91</v>
      </c>
      <c r="E6205" s="143" t="s">
        <v>181</v>
      </c>
      <c r="F6205" s="143" t="s">
        <v>71</v>
      </c>
      <c r="G6205" s="143" t="s">
        <v>5875</v>
      </c>
    </row>
    <row r="6206" spans="1:7" x14ac:dyDescent="0.25">
      <c r="A6206" s="141">
        <v>6205</v>
      </c>
      <c r="B6206" s="143" t="s">
        <v>5454</v>
      </c>
      <c r="C6206" s="143" t="s">
        <v>13540</v>
      </c>
      <c r="D6206" s="143" t="s">
        <v>91</v>
      </c>
      <c r="E6206" s="143" t="s">
        <v>181</v>
      </c>
      <c r="F6206" s="143" t="s">
        <v>71</v>
      </c>
      <c r="G6206" s="143" t="s">
        <v>5875</v>
      </c>
    </row>
    <row r="6207" spans="1:7" x14ac:dyDescent="0.25">
      <c r="A6207" s="141">
        <v>6206</v>
      </c>
      <c r="B6207" s="143" t="s">
        <v>11885</v>
      </c>
      <c r="C6207" s="143" t="s">
        <v>11886</v>
      </c>
      <c r="D6207" s="143" t="s">
        <v>95</v>
      </c>
      <c r="E6207" s="143" t="s">
        <v>96</v>
      </c>
      <c r="F6207" s="143" t="s">
        <v>71</v>
      </c>
      <c r="G6207" s="143" t="s">
        <v>11955</v>
      </c>
    </row>
    <row r="6208" spans="1:7" x14ac:dyDescent="0.25">
      <c r="A6208" s="141">
        <v>6207</v>
      </c>
      <c r="B6208" s="143" t="s">
        <v>10708</v>
      </c>
      <c r="C6208" s="143" t="s">
        <v>10709</v>
      </c>
      <c r="D6208" s="143" t="s">
        <v>78</v>
      </c>
      <c r="E6208" s="143" t="s">
        <v>199</v>
      </c>
      <c r="F6208" s="143" t="s">
        <v>71</v>
      </c>
      <c r="G6208" s="143" t="s">
        <v>11062</v>
      </c>
    </row>
    <row r="6209" spans="1:7" x14ac:dyDescent="0.25">
      <c r="A6209" s="141">
        <v>6208</v>
      </c>
      <c r="B6209" s="143" t="s">
        <v>5455</v>
      </c>
      <c r="C6209" s="143" t="s">
        <v>13541</v>
      </c>
      <c r="D6209" s="143" t="s">
        <v>91</v>
      </c>
      <c r="E6209" s="143" t="s">
        <v>181</v>
      </c>
      <c r="F6209" s="143" t="s">
        <v>71</v>
      </c>
      <c r="G6209" s="143" t="s">
        <v>5875</v>
      </c>
    </row>
    <row r="6210" spans="1:7" x14ac:dyDescent="0.25">
      <c r="A6210" s="141">
        <v>6209</v>
      </c>
      <c r="B6210" s="143" t="s">
        <v>11887</v>
      </c>
      <c r="C6210" s="143" t="s">
        <v>11888</v>
      </c>
      <c r="D6210" s="143" t="s">
        <v>74</v>
      </c>
      <c r="E6210" s="143" t="s">
        <v>145</v>
      </c>
      <c r="F6210" s="143" t="s">
        <v>71</v>
      </c>
      <c r="G6210" s="143" t="s">
        <v>11955</v>
      </c>
    </row>
    <row r="6211" spans="1:7" x14ac:dyDescent="0.25">
      <c r="A6211" s="141">
        <v>6210</v>
      </c>
      <c r="B6211" s="143" t="s">
        <v>42</v>
      </c>
      <c r="C6211" s="143" t="s">
        <v>5456</v>
      </c>
      <c r="D6211" s="143" t="s">
        <v>78</v>
      </c>
      <c r="E6211" s="143" t="s">
        <v>82</v>
      </c>
      <c r="F6211" s="143" t="s">
        <v>71</v>
      </c>
      <c r="G6211" s="143" t="s">
        <v>5875</v>
      </c>
    </row>
    <row r="6212" spans="1:7" x14ac:dyDescent="0.25">
      <c r="A6212" s="141">
        <v>6211</v>
      </c>
      <c r="B6212" s="143" t="s">
        <v>5457</v>
      </c>
      <c r="C6212" s="143" t="s">
        <v>5458</v>
      </c>
      <c r="D6212" s="143" t="s">
        <v>91</v>
      </c>
      <c r="E6212" s="143" t="s">
        <v>181</v>
      </c>
      <c r="F6212" s="143" t="s">
        <v>71</v>
      </c>
      <c r="G6212" s="143" t="s">
        <v>5875</v>
      </c>
    </row>
    <row r="6213" spans="1:7" x14ac:dyDescent="0.25">
      <c r="A6213" s="141">
        <v>6212</v>
      </c>
      <c r="B6213" s="143" t="s">
        <v>10710</v>
      </c>
      <c r="C6213" s="143" t="s">
        <v>10711</v>
      </c>
      <c r="D6213" s="143" t="s">
        <v>74</v>
      </c>
      <c r="E6213" s="143" t="s">
        <v>145</v>
      </c>
      <c r="F6213" s="143" t="s">
        <v>71</v>
      </c>
      <c r="G6213" s="143" t="s">
        <v>11062</v>
      </c>
    </row>
    <row r="6214" spans="1:7" x14ac:dyDescent="0.25">
      <c r="A6214" s="141">
        <v>6213</v>
      </c>
      <c r="B6214" s="143" t="s">
        <v>5459</v>
      </c>
      <c r="C6214" s="143" t="s">
        <v>5460</v>
      </c>
      <c r="D6214" s="143" t="s">
        <v>78</v>
      </c>
      <c r="E6214" s="143" t="s">
        <v>151</v>
      </c>
      <c r="F6214" s="143" t="s">
        <v>71</v>
      </c>
      <c r="G6214" s="143" t="s">
        <v>5875</v>
      </c>
    </row>
    <row r="6215" spans="1:7" x14ac:dyDescent="0.25">
      <c r="A6215" s="141">
        <v>6214</v>
      </c>
      <c r="B6215" s="143" t="s">
        <v>13542</v>
      </c>
      <c r="C6215" s="143" t="s">
        <v>13543</v>
      </c>
      <c r="D6215" s="143" t="s">
        <v>91</v>
      </c>
      <c r="E6215" s="143" t="s">
        <v>181</v>
      </c>
      <c r="F6215" s="143" t="s">
        <v>71</v>
      </c>
      <c r="G6215" s="143" t="s">
        <v>5875</v>
      </c>
    </row>
    <row r="6216" spans="1:7" x14ac:dyDescent="0.25">
      <c r="A6216" s="141">
        <v>6215</v>
      </c>
      <c r="B6216" s="143" t="s">
        <v>11889</v>
      </c>
      <c r="C6216" s="143" t="s">
        <v>11890</v>
      </c>
      <c r="D6216" s="143" t="s">
        <v>74</v>
      </c>
      <c r="E6216" s="143" t="s">
        <v>145</v>
      </c>
      <c r="F6216" s="143" t="s">
        <v>71</v>
      </c>
      <c r="G6216" s="143" t="s">
        <v>11955</v>
      </c>
    </row>
    <row r="6217" spans="1:7" x14ac:dyDescent="0.25">
      <c r="A6217" s="141">
        <v>6216</v>
      </c>
      <c r="B6217" s="143" t="s">
        <v>71</v>
      </c>
      <c r="C6217" s="143" t="s">
        <v>5461</v>
      </c>
      <c r="D6217" s="143" t="s">
        <v>91</v>
      </c>
      <c r="E6217" s="143" t="s">
        <v>227</v>
      </c>
      <c r="F6217" s="143" t="s">
        <v>71</v>
      </c>
      <c r="G6217" s="143" t="s">
        <v>5875</v>
      </c>
    </row>
    <row r="6218" spans="1:7" x14ac:dyDescent="0.25">
      <c r="A6218" s="141">
        <v>6217</v>
      </c>
      <c r="B6218" s="143" t="s">
        <v>10712</v>
      </c>
      <c r="C6218" s="143" t="s">
        <v>10713</v>
      </c>
      <c r="D6218" s="143" t="s">
        <v>78</v>
      </c>
      <c r="E6218" s="143" t="s">
        <v>1042</v>
      </c>
      <c r="F6218" s="143" t="s">
        <v>71</v>
      </c>
      <c r="G6218" s="143" t="s">
        <v>11062</v>
      </c>
    </row>
    <row r="6219" spans="1:7" x14ac:dyDescent="0.25">
      <c r="A6219" s="141">
        <v>6218</v>
      </c>
      <c r="B6219" s="143" t="s">
        <v>10714</v>
      </c>
      <c r="C6219" s="143" t="s">
        <v>10715</v>
      </c>
      <c r="D6219" s="143" t="s">
        <v>74</v>
      </c>
      <c r="E6219" s="143" t="s">
        <v>301</v>
      </c>
      <c r="F6219" s="143" t="s">
        <v>71</v>
      </c>
      <c r="G6219" s="143" t="s">
        <v>11062</v>
      </c>
    </row>
    <row r="6220" spans="1:7" x14ac:dyDescent="0.25">
      <c r="A6220" s="141">
        <v>6219</v>
      </c>
      <c r="B6220" s="143" t="s">
        <v>10716</v>
      </c>
      <c r="C6220" s="143" t="s">
        <v>10717</v>
      </c>
      <c r="D6220" s="143" t="s">
        <v>78</v>
      </c>
      <c r="E6220" s="143" t="s">
        <v>113</v>
      </c>
      <c r="F6220" s="143" t="s">
        <v>71</v>
      </c>
      <c r="G6220" s="143" t="s">
        <v>11062</v>
      </c>
    </row>
    <row r="6221" spans="1:7" x14ac:dyDescent="0.25">
      <c r="A6221" s="141">
        <v>6220</v>
      </c>
      <c r="B6221" s="143" t="s">
        <v>5462</v>
      </c>
      <c r="C6221" s="143" t="s">
        <v>13544</v>
      </c>
      <c r="D6221" s="143" t="s">
        <v>91</v>
      </c>
      <c r="E6221" s="143" t="s">
        <v>955</v>
      </c>
      <c r="F6221" s="143" t="s">
        <v>71</v>
      </c>
      <c r="G6221" s="143" t="s">
        <v>5875</v>
      </c>
    </row>
    <row r="6222" spans="1:7" x14ac:dyDescent="0.25">
      <c r="A6222" s="141">
        <v>6221</v>
      </c>
      <c r="B6222" s="143" t="s">
        <v>10718</v>
      </c>
      <c r="C6222" s="143" t="s">
        <v>10719</v>
      </c>
      <c r="D6222" s="143" t="s">
        <v>91</v>
      </c>
      <c r="E6222" s="143" t="s">
        <v>903</v>
      </c>
      <c r="F6222" s="143" t="s">
        <v>71</v>
      </c>
      <c r="G6222" s="143" t="s">
        <v>11062</v>
      </c>
    </row>
    <row r="6223" spans="1:7" x14ac:dyDescent="0.25">
      <c r="A6223" s="141">
        <v>6222</v>
      </c>
      <c r="B6223" s="143" t="s">
        <v>13545</v>
      </c>
      <c r="C6223" s="143" t="s">
        <v>13546</v>
      </c>
      <c r="D6223" s="143" t="s">
        <v>91</v>
      </c>
      <c r="E6223" s="143" t="s">
        <v>181</v>
      </c>
      <c r="F6223" s="143" t="s">
        <v>71</v>
      </c>
      <c r="G6223" s="143" t="s">
        <v>5875</v>
      </c>
    </row>
    <row r="6224" spans="1:7" x14ac:dyDescent="0.25">
      <c r="A6224" s="141">
        <v>6223</v>
      </c>
      <c r="B6224" s="143" t="s">
        <v>5463</v>
      </c>
      <c r="C6224" s="143" t="s">
        <v>13547</v>
      </c>
      <c r="D6224" s="143" t="s">
        <v>91</v>
      </c>
      <c r="E6224" s="143" t="s">
        <v>181</v>
      </c>
      <c r="F6224" s="143" t="s">
        <v>71</v>
      </c>
      <c r="G6224" s="143" t="s">
        <v>5875</v>
      </c>
    </row>
    <row r="6225" spans="1:7" x14ac:dyDescent="0.25">
      <c r="A6225" s="141">
        <v>6224</v>
      </c>
      <c r="B6225" s="143" t="s">
        <v>10720</v>
      </c>
      <c r="C6225" s="143" t="s">
        <v>10721</v>
      </c>
      <c r="D6225" s="143" t="s">
        <v>74</v>
      </c>
      <c r="E6225" s="143" t="s">
        <v>145</v>
      </c>
      <c r="F6225" s="143" t="s">
        <v>71</v>
      </c>
      <c r="G6225" s="143" t="s">
        <v>11062</v>
      </c>
    </row>
    <row r="6226" spans="1:7" x14ac:dyDescent="0.25">
      <c r="A6226" s="141">
        <v>6225</v>
      </c>
      <c r="B6226" s="143" t="s">
        <v>5464</v>
      </c>
      <c r="C6226" s="143" t="s">
        <v>5465</v>
      </c>
      <c r="D6226" s="143" t="s">
        <v>95</v>
      </c>
      <c r="E6226" s="143" t="s">
        <v>158</v>
      </c>
      <c r="F6226" s="143" t="s">
        <v>71</v>
      </c>
      <c r="G6226" s="143" t="s">
        <v>5875</v>
      </c>
    </row>
    <row r="6227" spans="1:7" x14ac:dyDescent="0.25">
      <c r="A6227" s="141">
        <v>6226</v>
      </c>
      <c r="B6227" s="143" t="s">
        <v>10722</v>
      </c>
      <c r="C6227" s="143" t="s">
        <v>10723</v>
      </c>
      <c r="D6227" s="143" t="s">
        <v>103</v>
      </c>
      <c r="E6227" s="143" t="s">
        <v>525</v>
      </c>
      <c r="F6227" s="143" t="s">
        <v>71</v>
      </c>
      <c r="G6227" s="143" t="s">
        <v>11062</v>
      </c>
    </row>
    <row r="6228" spans="1:7" x14ac:dyDescent="0.25">
      <c r="A6228" s="141">
        <v>6227</v>
      </c>
      <c r="B6228" s="143" t="s">
        <v>5466</v>
      </c>
      <c r="C6228" s="143" t="s">
        <v>5467</v>
      </c>
      <c r="D6228" s="143" t="s">
        <v>91</v>
      </c>
      <c r="E6228" s="143" t="s">
        <v>181</v>
      </c>
      <c r="F6228" s="143" t="s">
        <v>71</v>
      </c>
      <c r="G6228" s="143" t="s">
        <v>5875</v>
      </c>
    </row>
    <row r="6229" spans="1:7" x14ac:dyDescent="0.25">
      <c r="A6229" s="141">
        <v>6228</v>
      </c>
      <c r="B6229" s="143" t="s">
        <v>10724</v>
      </c>
      <c r="C6229" s="143" t="s">
        <v>13548</v>
      </c>
      <c r="D6229" s="143" t="s">
        <v>95</v>
      </c>
      <c r="E6229" s="143" t="s">
        <v>158</v>
      </c>
      <c r="F6229" s="143" t="s">
        <v>71</v>
      </c>
      <c r="G6229" s="143" t="s">
        <v>11062</v>
      </c>
    </row>
    <row r="6230" spans="1:7" x14ac:dyDescent="0.25">
      <c r="A6230" s="141">
        <v>6229</v>
      </c>
      <c r="B6230" s="143" t="s">
        <v>5468</v>
      </c>
      <c r="C6230" s="143" t="s">
        <v>5469</v>
      </c>
      <c r="D6230" s="143" t="s">
        <v>69</v>
      </c>
      <c r="E6230" s="143" t="s">
        <v>352</v>
      </c>
      <c r="F6230" s="143" t="s">
        <v>71</v>
      </c>
      <c r="G6230" s="143" t="s">
        <v>5875</v>
      </c>
    </row>
    <row r="6231" spans="1:7" x14ac:dyDescent="0.25">
      <c r="A6231" s="141">
        <v>6230</v>
      </c>
      <c r="B6231" s="143" t="s">
        <v>10725</v>
      </c>
      <c r="C6231" s="143" t="s">
        <v>10726</v>
      </c>
      <c r="D6231" s="143" t="s">
        <v>69</v>
      </c>
      <c r="E6231" s="143" t="s">
        <v>352</v>
      </c>
      <c r="F6231" s="143" t="s">
        <v>71</v>
      </c>
      <c r="G6231" s="143" t="s">
        <v>11062</v>
      </c>
    </row>
    <row r="6232" spans="1:7" x14ac:dyDescent="0.25">
      <c r="A6232" s="141">
        <v>6231</v>
      </c>
      <c r="B6232" s="143" t="s">
        <v>10727</v>
      </c>
      <c r="C6232" s="143" t="s">
        <v>10728</v>
      </c>
      <c r="D6232" s="143" t="s">
        <v>119</v>
      </c>
      <c r="E6232" s="143" t="s">
        <v>2557</v>
      </c>
      <c r="F6232" s="143" t="s">
        <v>71</v>
      </c>
      <c r="G6232" s="143" t="s">
        <v>11062</v>
      </c>
    </row>
    <row r="6233" spans="1:7" x14ac:dyDescent="0.25">
      <c r="A6233" s="141">
        <v>6232</v>
      </c>
      <c r="B6233" s="143" t="s">
        <v>5470</v>
      </c>
      <c r="C6233" s="143" t="s">
        <v>13549</v>
      </c>
      <c r="D6233" s="143" t="s">
        <v>91</v>
      </c>
      <c r="E6233" s="143" t="s">
        <v>181</v>
      </c>
      <c r="F6233" s="143" t="s">
        <v>71</v>
      </c>
      <c r="G6233" s="143" t="s">
        <v>5875</v>
      </c>
    </row>
    <row r="6234" spans="1:7" x14ac:dyDescent="0.25">
      <c r="A6234" s="141">
        <v>6233</v>
      </c>
      <c r="B6234" s="143" t="s">
        <v>10729</v>
      </c>
      <c r="C6234" s="143" t="s">
        <v>10730</v>
      </c>
      <c r="D6234" s="143" t="s">
        <v>119</v>
      </c>
      <c r="E6234" s="143" t="s">
        <v>1630</v>
      </c>
      <c r="F6234" s="143" t="s">
        <v>71</v>
      </c>
      <c r="G6234" s="143" t="s">
        <v>11062</v>
      </c>
    </row>
    <row r="6235" spans="1:7" x14ac:dyDescent="0.25">
      <c r="A6235" s="141">
        <v>6234</v>
      </c>
      <c r="B6235" s="143" t="s">
        <v>13550</v>
      </c>
      <c r="C6235" s="143" t="s">
        <v>13551</v>
      </c>
      <c r="D6235" s="143" t="s">
        <v>91</v>
      </c>
      <c r="E6235" s="143" t="s">
        <v>181</v>
      </c>
      <c r="F6235" s="143" t="s">
        <v>71</v>
      </c>
      <c r="G6235" s="143" t="s">
        <v>5875</v>
      </c>
    </row>
    <row r="6236" spans="1:7" x14ac:dyDescent="0.25">
      <c r="A6236" s="141">
        <v>6235</v>
      </c>
      <c r="B6236" s="143" t="s">
        <v>10731</v>
      </c>
      <c r="C6236" s="143" t="s">
        <v>10732</v>
      </c>
      <c r="D6236" s="143" t="s">
        <v>78</v>
      </c>
      <c r="E6236" s="143" t="s">
        <v>4906</v>
      </c>
      <c r="F6236" s="143" t="s">
        <v>71</v>
      </c>
      <c r="G6236" s="143" t="s">
        <v>11062</v>
      </c>
    </row>
    <row r="6237" spans="1:7" x14ac:dyDescent="0.25">
      <c r="A6237" s="141">
        <v>6236</v>
      </c>
      <c r="B6237" s="143" t="s">
        <v>5471</v>
      </c>
      <c r="C6237" s="143" t="s">
        <v>5472</v>
      </c>
      <c r="D6237" s="143" t="s">
        <v>74</v>
      </c>
      <c r="E6237" s="143" t="s">
        <v>145</v>
      </c>
      <c r="F6237" s="143" t="s">
        <v>71</v>
      </c>
      <c r="G6237" s="143" t="s">
        <v>5875</v>
      </c>
    </row>
    <row r="6238" spans="1:7" x14ac:dyDescent="0.25">
      <c r="A6238" s="141">
        <v>6237</v>
      </c>
      <c r="B6238" s="143" t="s">
        <v>5473</v>
      </c>
      <c r="C6238" s="143" t="s">
        <v>5474</v>
      </c>
      <c r="D6238" s="143" t="s">
        <v>91</v>
      </c>
      <c r="E6238" s="143" t="s">
        <v>181</v>
      </c>
      <c r="F6238" s="143" t="s">
        <v>71</v>
      </c>
      <c r="G6238" s="143" t="s">
        <v>5875</v>
      </c>
    </row>
    <row r="6239" spans="1:7" x14ac:dyDescent="0.25">
      <c r="A6239" s="141">
        <v>6238</v>
      </c>
      <c r="B6239" s="143" t="s">
        <v>5475</v>
      </c>
      <c r="C6239" s="143" t="s">
        <v>5476</v>
      </c>
      <c r="D6239" s="143" t="s">
        <v>78</v>
      </c>
      <c r="E6239" s="143" t="s">
        <v>1802</v>
      </c>
      <c r="F6239" s="143" t="s">
        <v>142</v>
      </c>
      <c r="G6239" s="143" t="s">
        <v>5875</v>
      </c>
    </row>
    <row r="6240" spans="1:7" x14ac:dyDescent="0.25">
      <c r="A6240" s="141">
        <v>6239</v>
      </c>
      <c r="B6240" s="143" t="s">
        <v>10733</v>
      </c>
      <c r="C6240" s="143" t="s">
        <v>10734</v>
      </c>
      <c r="D6240" s="143" t="s">
        <v>69</v>
      </c>
      <c r="E6240" s="143" t="s">
        <v>453</v>
      </c>
      <c r="F6240" s="143" t="s">
        <v>71</v>
      </c>
      <c r="G6240" s="143" t="s">
        <v>11062</v>
      </c>
    </row>
    <row r="6241" spans="1:7" x14ac:dyDescent="0.25">
      <c r="A6241" s="141">
        <v>6240</v>
      </c>
      <c r="B6241" s="143" t="s">
        <v>5477</v>
      </c>
      <c r="C6241" s="143" t="s">
        <v>13552</v>
      </c>
      <c r="D6241" s="143" t="s">
        <v>91</v>
      </c>
      <c r="E6241" s="143" t="s">
        <v>227</v>
      </c>
      <c r="F6241" s="143" t="s">
        <v>71</v>
      </c>
      <c r="G6241" s="143" t="s">
        <v>5875</v>
      </c>
    </row>
    <row r="6242" spans="1:7" x14ac:dyDescent="0.25">
      <c r="A6242" s="141">
        <v>6241</v>
      </c>
      <c r="B6242" s="143" t="s">
        <v>11891</v>
      </c>
      <c r="C6242" s="143" t="s">
        <v>11892</v>
      </c>
      <c r="D6242" s="143" t="s">
        <v>91</v>
      </c>
      <c r="E6242" s="143" t="s">
        <v>227</v>
      </c>
      <c r="F6242" s="143" t="s">
        <v>71</v>
      </c>
      <c r="G6242" s="143" t="s">
        <v>11955</v>
      </c>
    </row>
    <row r="6243" spans="1:7" x14ac:dyDescent="0.25">
      <c r="A6243" s="141">
        <v>6242</v>
      </c>
      <c r="B6243" s="143" t="s">
        <v>11893</v>
      </c>
      <c r="C6243" s="143" t="s">
        <v>11894</v>
      </c>
      <c r="D6243" s="143" t="s">
        <v>91</v>
      </c>
      <c r="E6243" s="143" t="s">
        <v>181</v>
      </c>
      <c r="F6243" s="143" t="s">
        <v>71</v>
      </c>
      <c r="G6243" s="143" t="s">
        <v>11955</v>
      </c>
    </row>
    <row r="6244" spans="1:7" x14ac:dyDescent="0.25">
      <c r="A6244" s="141">
        <v>6243</v>
      </c>
      <c r="B6244" s="143" t="s">
        <v>10735</v>
      </c>
      <c r="C6244" s="143" t="s">
        <v>10736</v>
      </c>
      <c r="D6244" s="143" t="s">
        <v>119</v>
      </c>
      <c r="E6244" s="143" t="s">
        <v>239</v>
      </c>
      <c r="F6244" s="143" t="s">
        <v>71</v>
      </c>
      <c r="G6244" s="143" t="s">
        <v>11062</v>
      </c>
    </row>
    <row r="6245" spans="1:7" x14ac:dyDescent="0.25">
      <c r="A6245" s="141">
        <v>6244</v>
      </c>
      <c r="B6245" s="143" t="s">
        <v>5478</v>
      </c>
      <c r="C6245" s="143" t="s">
        <v>5479</v>
      </c>
      <c r="D6245" s="143" t="s">
        <v>78</v>
      </c>
      <c r="E6245" s="143" t="s">
        <v>796</v>
      </c>
      <c r="F6245" s="143" t="s">
        <v>71</v>
      </c>
      <c r="G6245" s="143" t="s">
        <v>5875</v>
      </c>
    </row>
    <row r="6246" spans="1:7" x14ac:dyDescent="0.25">
      <c r="A6246" s="141">
        <v>6245</v>
      </c>
      <c r="B6246" s="143" t="s">
        <v>10737</v>
      </c>
      <c r="C6246" s="143" t="s">
        <v>13553</v>
      </c>
      <c r="D6246" s="143" t="s">
        <v>78</v>
      </c>
      <c r="E6246" s="143" t="s">
        <v>2065</v>
      </c>
      <c r="F6246" s="143" t="s">
        <v>10738</v>
      </c>
      <c r="G6246" s="143" t="s">
        <v>11062</v>
      </c>
    </row>
    <row r="6247" spans="1:7" x14ac:dyDescent="0.25">
      <c r="A6247" s="141">
        <v>6246</v>
      </c>
      <c r="B6247" s="143" t="s">
        <v>5480</v>
      </c>
      <c r="C6247" s="143" t="s">
        <v>5481</v>
      </c>
      <c r="D6247" s="143" t="s">
        <v>188</v>
      </c>
      <c r="E6247" s="143" t="s">
        <v>189</v>
      </c>
      <c r="F6247" s="143" t="s">
        <v>71</v>
      </c>
      <c r="G6247" s="143" t="s">
        <v>5875</v>
      </c>
    </row>
    <row r="6248" spans="1:7" x14ac:dyDescent="0.25">
      <c r="A6248" s="141">
        <v>6247</v>
      </c>
      <c r="B6248" s="143" t="s">
        <v>10739</v>
      </c>
      <c r="C6248" s="143" t="s">
        <v>10740</v>
      </c>
      <c r="D6248" s="143" t="s">
        <v>119</v>
      </c>
      <c r="E6248" s="143" t="s">
        <v>148</v>
      </c>
      <c r="F6248" s="143" t="s">
        <v>71</v>
      </c>
      <c r="G6248" s="143" t="s">
        <v>11062</v>
      </c>
    </row>
    <row r="6249" spans="1:7" x14ac:dyDescent="0.25">
      <c r="A6249" s="141">
        <v>6248</v>
      </c>
      <c r="B6249" s="143" t="s">
        <v>5482</v>
      </c>
      <c r="C6249" s="143" t="s">
        <v>5483</v>
      </c>
      <c r="D6249" s="143" t="s">
        <v>91</v>
      </c>
      <c r="E6249" s="143" t="s">
        <v>135</v>
      </c>
      <c r="F6249" s="143" t="s">
        <v>71</v>
      </c>
      <c r="G6249" s="143" t="s">
        <v>5875</v>
      </c>
    </row>
    <row r="6250" spans="1:7" x14ac:dyDescent="0.25">
      <c r="A6250" s="141">
        <v>6249</v>
      </c>
      <c r="B6250" s="143" t="s">
        <v>10741</v>
      </c>
      <c r="C6250" s="143" t="s">
        <v>10742</v>
      </c>
      <c r="D6250" s="143" t="s">
        <v>69</v>
      </c>
      <c r="E6250" s="143" t="s">
        <v>352</v>
      </c>
      <c r="F6250" s="143" t="s">
        <v>71</v>
      </c>
      <c r="G6250" s="143" t="s">
        <v>11062</v>
      </c>
    </row>
    <row r="6251" spans="1:7" x14ac:dyDescent="0.25">
      <c r="A6251" s="141">
        <v>6250</v>
      </c>
      <c r="B6251" s="143" t="s">
        <v>5484</v>
      </c>
      <c r="C6251" s="143" t="s">
        <v>5485</v>
      </c>
      <c r="D6251" s="143" t="s">
        <v>960</v>
      </c>
      <c r="E6251" s="143" t="s">
        <v>960</v>
      </c>
      <c r="F6251" s="143" t="s">
        <v>71</v>
      </c>
      <c r="G6251" s="143" t="s">
        <v>5875</v>
      </c>
    </row>
    <row r="6252" spans="1:7" x14ac:dyDescent="0.25">
      <c r="A6252" s="141">
        <v>6251</v>
      </c>
      <c r="B6252" s="143" t="s">
        <v>5486</v>
      </c>
      <c r="C6252" s="143" t="s">
        <v>5487</v>
      </c>
      <c r="D6252" s="143" t="s">
        <v>91</v>
      </c>
      <c r="E6252" s="143" t="s">
        <v>181</v>
      </c>
      <c r="F6252" s="143" t="s">
        <v>71</v>
      </c>
      <c r="G6252" s="143" t="s">
        <v>5875</v>
      </c>
    </row>
    <row r="6253" spans="1:7" x14ac:dyDescent="0.25">
      <c r="A6253" s="141">
        <v>6252</v>
      </c>
      <c r="B6253" s="143" t="s">
        <v>11896</v>
      </c>
      <c r="C6253" s="143" t="s">
        <v>11897</v>
      </c>
      <c r="D6253" s="143" t="s">
        <v>78</v>
      </c>
      <c r="E6253" s="143" t="s">
        <v>599</v>
      </c>
      <c r="F6253" s="143" t="s">
        <v>71</v>
      </c>
      <c r="G6253" s="143" t="s">
        <v>11955</v>
      </c>
    </row>
    <row r="6254" spans="1:7" x14ac:dyDescent="0.25">
      <c r="A6254" s="141">
        <v>6253</v>
      </c>
      <c r="B6254" s="143" t="s">
        <v>11898</v>
      </c>
      <c r="C6254" s="143" t="s">
        <v>11899</v>
      </c>
      <c r="D6254" s="143" t="s">
        <v>91</v>
      </c>
      <c r="E6254" s="143" t="s">
        <v>135</v>
      </c>
      <c r="F6254" s="143" t="s">
        <v>71</v>
      </c>
      <c r="G6254" s="143" t="s">
        <v>11955</v>
      </c>
    </row>
    <row r="6255" spans="1:7" x14ac:dyDescent="0.25">
      <c r="A6255" s="141">
        <v>6254</v>
      </c>
      <c r="B6255" s="143" t="s">
        <v>5488</v>
      </c>
      <c r="C6255" s="143" t="s">
        <v>13554</v>
      </c>
      <c r="D6255" s="143" t="s">
        <v>91</v>
      </c>
      <c r="E6255" s="143" t="s">
        <v>181</v>
      </c>
      <c r="F6255" s="143" t="s">
        <v>71</v>
      </c>
      <c r="G6255" s="143" t="s">
        <v>5875</v>
      </c>
    </row>
    <row r="6256" spans="1:7" x14ac:dyDescent="0.25">
      <c r="A6256" s="141">
        <v>6255</v>
      </c>
      <c r="B6256" s="143" t="s">
        <v>10743</v>
      </c>
      <c r="C6256" s="143" t="s">
        <v>10744</v>
      </c>
      <c r="D6256" s="143" t="s">
        <v>91</v>
      </c>
      <c r="E6256" s="143" t="s">
        <v>979</v>
      </c>
      <c r="F6256" s="143" t="s">
        <v>71</v>
      </c>
      <c r="G6256" s="143" t="s">
        <v>11062</v>
      </c>
    </row>
    <row r="6257" spans="1:7" x14ac:dyDescent="0.25">
      <c r="A6257" s="141">
        <v>6256</v>
      </c>
      <c r="B6257" s="143" t="s">
        <v>5489</v>
      </c>
      <c r="C6257" s="143" t="s">
        <v>13555</v>
      </c>
      <c r="D6257" s="143" t="s">
        <v>91</v>
      </c>
      <c r="E6257" s="143" t="s">
        <v>181</v>
      </c>
      <c r="F6257" s="143" t="s">
        <v>71</v>
      </c>
      <c r="G6257" s="143" t="s">
        <v>5875</v>
      </c>
    </row>
    <row r="6258" spans="1:7" x14ac:dyDescent="0.25">
      <c r="A6258" s="141">
        <v>6257</v>
      </c>
      <c r="B6258" s="143" t="s">
        <v>5490</v>
      </c>
      <c r="C6258" s="143" t="s">
        <v>13556</v>
      </c>
      <c r="D6258" s="143" t="s">
        <v>91</v>
      </c>
      <c r="E6258" s="143" t="s">
        <v>181</v>
      </c>
      <c r="F6258" s="143" t="s">
        <v>71</v>
      </c>
      <c r="G6258" s="143" t="s">
        <v>5875</v>
      </c>
    </row>
    <row r="6259" spans="1:7" x14ac:dyDescent="0.25">
      <c r="A6259" s="141">
        <v>6258</v>
      </c>
      <c r="B6259" s="143" t="s">
        <v>5491</v>
      </c>
      <c r="C6259" s="143" t="s">
        <v>5492</v>
      </c>
      <c r="D6259" s="143" t="s">
        <v>103</v>
      </c>
      <c r="E6259" s="143" t="s">
        <v>376</v>
      </c>
      <c r="F6259" s="143" t="s">
        <v>71</v>
      </c>
      <c r="G6259" s="143" t="s">
        <v>5875</v>
      </c>
    </row>
    <row r="6260" spans="1:7" x14ac:dyDescent="0.25">
      <c r="A6260" s="141">
        <v>6259</v>
      </c>
      <c r="B6260" s="143" t="s">
        <v>10745</v>
      </c>
      <c r="C6260" s="143" t="s">
        <v>10746</v>
      </c>
      <c r="D6260" s="143" t="s">
        <v>91</v>
      </c>
      <c r="E6260" s="143" t="s">
        <v>308</v>
      </c>
      <c r="F6260" s="143" t="s">
        <v>71</v>
      </c>
      <c r="G6260" s="143" t="s">
        <v>11062</v>
      </c>
    </row>
    <row r="6261" spans="1:7" x14ac:dyDescent="0.25">
      <c r="A6261" s="141">
        <v>6260</v>
      </c>
      <c r="B6261" s="143" t="s">
        <v>13908</v>
      </c>
      <c r="C6261" s="143" t="s">
        <v>13909</v>
      </c>
      <c r="D6261" s="143" t="s">
        <v>91</v>
      </c>
      <c r="E6261" s="143" t="s">
        <v>181</v>
      </c>
      <c r="F6261" s="143" t="s">
        <v>71</v>
      </c>
      <c r="G6261" s="143" t="s">
        <v>5875</v>
      </c>
    </row>
    <row r="6262" spans="1:7" x14ac:dyDescent="0.25">
      <c r="A6262" s="141">
        <v>6261</v>
      </c>
      <c r="B6262" s="143" t="s">
        <v>5493</v>
      </c>
      <c r="C6262" s="143" t="s">
        <v>13557</v>
      </c>
      <c r="D6262" s="143" t="s">
        <v>91</v>
      </c>
      <c r="E6262" s="143" t="s">
        <v>181</v>
      </c>
      <c r="F6262" s="143" t="s">
        <v>71</v>
      </c>
      <c r="G6262" s="143" t="s">
        <v>5875</v>
      </c>
    </row>
    <row r="6263" spans="1:7" x14ac:dyDescent="0.25">
      <c r="A6263" s="141">
        <v>6262</v>
      </c>
      <c r="B6263" s="143" t="s">
        <v>11900</v>
      </c>
      <c r="C6263" s="143" t="s">
        <v>11901</v>
      </c>
      <c r="D6263" s="143" t="s">
        <v>78</v>
      </c>
      <c r="E6263" s="143" t="s">
        <v>906</v>
      </c>
      <c r="F6263" s="143" t="s">
        <v>71</v>
      </c>
      <c r="G6263" s="143" t="s">
        <v>11955</v>
      </c>
    </row>
    <row r="6264" spans="1:7" x14ac:dyDescent="0.25">
      <c r="A6264" s="141">
        <v>6263</v>
      </c>
      <c r="B6264" s="143" t="s">
        <v>11902</v>
      </c>
      <c r="C6264" s="143" t="s">
        <v>11903</v>
      </c>
      <c r="D6264" s="143" t="s">
        <v>74</v>
      </c>
      <c r="E6264" s="143" t="s">
        <v>129</v>
      </c>
      <c r="F6264" s="143" t="s">
        <v>88</v>
      </c>
      <c r="G6264" s="143" t="s">
        <v>11955</v>
      </c>
    </row>
    <row r="6265" spans="1:7" x14ac:dyDescent="0.25">
      <c r="A6265" s="141">
        <v>6264</v>
      </c>
      <c r="B6265" s="143" t="s">
        <v>5494</v>
      </c>
      <c r="C6265" s="143" t="s">
        <v>13558</v>
      </c>
      <c r="D6265" s="143" t="s">
        <v>91</v>
      </c>
      <c r="E6265" s="143" t="s">
        <v>181</v>
      </c>
      <c r="F6265" s="143" t="s">
        <v>71</v>
      </c>
      <c r="G6265" s="143" t="s">
        <v>5875</v>
      </c>
    </row>
    <row r="6266" spans="1:7" x14ac:dyDescent="0.25">
      <c r="A6266" s="141">
        <v>6265</v>
      </c>
      <c r="B6266" s="143" t="s">
        <v>13559</v>
      </c>
      <c r="C6266" s="143" t="s">
        <v>13560</v>
      </c>
      <c r="D6266" s="143" t="s">
        <v>91</v>
      </c>
      <c r="E6266" s="143" t="s">
        <v>181</v>
      </c>
      <c r="F6266" s="143" t="s">
        <v>71</v>
      </c>
      <c r="G6266" s="143" t="s">
        <v>5875</v>
      </c>
    </row>
    <row r="6267" spans="1:7" x14ac:dyDescent="0.25">
      <c r="A6267" s="141">
        <v>6266</v>
      </c>
      <c r="B6267" s="143" t="s">
        <v>5495</v>
      </c>
      <c r="C6267" s="143" t="s">
        <v>13561</v>
      </c>
      <c r="D6267" s="143" t="s">
        <v>91</v>
      </c>
      <c r="E6267" s="143" t="s">
        <v>181</v>
      </c>
      <c r="F6267" s="143" t="s">
        <v>71</v>
      </c>
      <c r="G6267" s="143" t="s">
        <v>5875</v>
      </c>
    </row>
    <row r="6268" spans="1:7" x14ac:dyDescent="0.25">
      <c r="A6268" s="141">
        <v>6267</v>
      </c>
      <c r="B6268" s="143" t="s">
        <v>5496</v>
      </c>
      <c r="C6268" s="143" t="s">
        <v>13562</v>
      </c>
      <c r="D6268" s="143" t="s">
        <v>91</v>
      </c>
      <c r="E6268" s="143" t="s">
        <v>181</v>
      </c>
      <c r="F6268" s="143" t="s">
        <v>71</v>
      </c>
      <c r="G6268" s="143" t="s">
        <v>5875</v>
      </c>
    </row>
    <row r="6269" spans="1:7" x14ac:dyDescent="0.25">
      <c r="A6269" s="141">
        <v>6268</v>
      </c>
      <c r="B6269" s="143" t="s">
        <v>5497</v>
      </c>
      <c r="C6269" s="143" t="s">
        <v>5498</v>
      </c>
      <c r="D6269" s="143" t="s">
        <v>78</v>
      </c>
      <c r="E6269" s="143" t="s">
        <v>113</v>
      </c>
      <c r="F6269" s="143" t="s">
        <v>71</v>
      </c>
      <c r="G6269" s="143" t="s">
        <v>5875</v>
      </c>
    </row>
    <row r="6270" spans="1:7" x14ac:dyDescent="0.25">
      <c r="A6270" s="141">
        <v>6269</v>
      </c>
      <c r="B6270" s="143" t="s">
        <v>5499</v>
      </c>
      <c r="C6270" s="143" t="s">
        <v>13563</v>
      </c>
      <c r="D6270" s="143" t="s">
        <v>95</v>
      </c>
      <c r="E6270" s="143" t="s">
        <v>158</v>
      </c>
      <c r="F6270" s="143" t="s">
        <v>71</v>
      </c>
      <c r="G6270" s="143" t="s">
        <v>5875</v>
      </c>
    </row>
    <row r="6271" spans="1:7" x14ac:dyDescent="0.25">
      <c r="A6271" s="141">
        <v>6270</v>
      </c>
      <c r="B6271" s="143" t="s">
        <v>5500</v>
      </c>
      <c r="C6271" s="143" t="s">
        <v>5501</v>
      </c>
      <c r="D6271" s="143" t="s">
        <v>74</v>
      </c>
      <c r="E6271" s="143" t="s">
        <v>301</v>
      </c>
      <c r="F6271" s="143" t="s">
        <v>124</v>
      </c>
      <c r="G6271" s="143" t="s">
        <v>5875</v>
      </c>
    </row>
    <row r="6272" spans="1:7" x14ac:dyDescent="0.25">
      <c r="A6272" s="141">
        <v>6271</v>
      </c>
      <c r="B6272" s="143" t="s">
        <v>10747</v>
      </c>
      <c r="C6272" s="143" t="s">
        <v>10748</v>
      </c>
      <c r="D6272" s="143" t="s">
        <v>91</v>
      </c>
      <c r="E6272" s="143" t="s">
        <v>92</v>
      </c>
      <c r="F6272" s="143" t="s">
        <v>71</v>
      </c>
      <c r="G6272" s="143" t="s">
        <v>11062</v>
      </c>
    </row>
    <row r="6273" spans="1:7" x14ac:dyDescent="0.25">
      <c r="A6273" s="141">
        <v>6272</v>
      </c>
      <c r="B6273" s="143" t="s">
        <v>13564</v>
      </c>
      <c r="C6273" s="143" t="s">
        <v>13565</v>
      </c>
      <c r="D6273" s="143" t="s">
        <v>95</v>
      </c>
      <c r="E6273" s="143" t="s">
        <v>158</v>
      </c>
      <c r="F6273" s="143" t="s">
        <v>142</v>
      </c>
      <c r="G6273" s="143" t="s">
        <v>11062</v>
      </c>
    </row>
    <row r="6274" spans="1:7" x14ac:dyDescent="0.25">
      <c r="A6274" s="141">
        <v>6273</v>
      </c>
      <c r="B6274" s="143" t="s">
        <v>5502</v>
      </c>
      <c r="C6274" s="143" t="s">
        <v>5503</v>
      </c>
      <c r="D6274" s="143" t="s">
        <v>119</v>
      </c>
      <c r="E6274" s="143" t="s">
        <v>1245</v>
      </c>
      <c r="F6274" s="143" t="s">
        <v>71</v>
      </c>
      <c r="G6274" s="143" t="s">
        <v>5875</v>
      </c>
    </row>
    <row r="6275" spans="1:7" x14ac:dyDescent="0.25">
      <c r="A6275" s="141">
        <v>6274</v>
      </c>
      <c r="B6275" s="143" t="s">
        <v>10749</v>
      </c>
      <c r="C6275" s="143" t="s">
        <v>10750</v>
      </c>
      <c r="D6275" s="143" t="s">
        <v>119</v>
      </c>
      <c r="E6275" s="143" t="s">
        <v>148</v>
      </c>
      <c r="F6275" s="143" t="s">
        <v>71</v>
      </c>
      <c r="G6275" s="143" t="s">
        <v>11062</v>
      </c>
    </row>
    <row r="6276" spans="1:7" x14ac:dyDescent="0.25">
      <c r="A6276" s="141">
        <v>6275</v>
      </c>
      <c r="B6276" s="143" t="s">
        <v>5504</v>
      </c>
      <c r="C6276" s="143" t="s">
        <v>5505</v>
      </c>
      <c r="D6276" s="143" t="s">
        <v>91</v>
      </c>
      <c r="E6276" s="143" t="s">
        <v>181</v>
      </c>
      <c r="F6276" s="143" t="s">
        <v>71</v>
      </c>
      <c r="G6276" s="143" t="s">
        <v>5875</v>
      </c>
    </row>
    <row r="6277" spans="1:7" x14ac:dyDescent="0.25">
      <c r="A6277" s="141">
        <v>6276</v>
      </c>
      <c r="B6277" s="143" t="s">
        <v>11904</v>
      </c>
      <c r="C6277" s="143" t="s">
        <v>11905</v>
      </c>
      <c r="D6277" s="143" t="s">
        <v>91</v>
      </c>
      <c r="E6277" s="143" t="s">
        <v>139</v>
      </c>
      <c r="F6277" s="143" t="s">
        <v>71</v>
      </c>
      <c r="G6277" s="143" t="s">
        <v>11955</v>
      </c>
    </row>
    <row r="6278" spans="1:7" x14ac:dyDescent="0.25">
      <c r="A6278" s="141">
        <v>6277</v>
      </c>
      <c r="B6278" s="143" t="s">
        <v>5506</v>
      </c>
      <c r="C6278" s="143" t="s">
        <v>5507</v>
      </c>
      <c r="D6278" s="143" t="s">
        <v>91</v>
      </c>
      <c r="E6278" s="143" t="s">
        <v>181</v>
      </c>
      <c r="F6278" s="143" t="s">
        <v>71</v>
      </c>
      <c r="G6278" s="143" t="s">
        <v>5875</v>
      </c>
    </row>
    <row r="6279" spans="1:7" x14ac:dyDescent="0.25">
      <c r="A6279" s="141">
        <v>6278</v>
      </c>
      <c r="B6279" s="143" t="s">
        <v>5508</v>
      </c>
      <c r="C6279" s="143" t="s">
        <v>13566</v>
      </c>
      <c r="D6279" s="143" t="s">
        <v>91</v>
      </c>
      <c r="E6279" s="143" t="s">
        <v>139</v>
      </c>
      <c r="F6279" s="143" t="s">
        <v>71</v>
      </c>
      <c r="G6279" s="143" t="s">
        <v>5875</v>
      </c>
    </row>
    <row r="6280" spans="1:7" x14ac:dyDescent="0.25">
      <c r="A6280" s="141">
        <v>6279</v>
      </c>
      <c r="B6280" s="143" t="s">
        <v>10751</v>
      </c>
      <c r="C6280" s="143" t="s">
        <v>10752</v>
      </c>
      <c r="D6280" s="143" t="s">
        <v>91</v>
      </c>
      <c r="E6280" s="143" t="s">
        <v>576</v>
      </c>
      <c r="F6280" s="143" t="s">
        <v>71</v>
      </c>
      <c r="G6280" s="143" t="s">
        <v>11062</v>
      </c>
    </row>
    <row r="6281" spans="1:7" x14ac:dyDescent="0.25">
      <c r="A6281" s="141">
        <v>6280</v>
      </c>
      <c r="B6281" s="143" t="s">
        <v>5509</v>
      </c>
      <c r="C6281" s="143" t="s">
        <v>5510</v>
      </c>
      <c r="D6281" s="143" t="s">
        <v>91</v>
      </c>
      <c r="E6281" s="143" t="s">
        <v>181</v>
      </c>
      <c r="F6281" s="143" t="s">
        <v>71</v>
      </c>
      <c r="G6281" s="143" t="s">
        <v>5875</v>
      </c>
    </row>
    <row r="6282" spans="1:7" x14ac:dyDescent="0.25">
      <c r="A6282" s="141">
        <v>6281</v>
      </c>
      <c r="B6282" s="143" t="s">
        <v>5511</v>
      </c>
      <c r="C6282" s="143" t="s">
        <v>5512</v>
      </c>
      <c r="D6282" s="143" t="s">
        <v>91</v>
      </c>
      <c r="E6282" s="143" t="s">
        <v>181</v>
      </c>
      <c r="F6282" s="143" t="s">
        <v>71</v>
      </c>
      <c r="G6282" s="143" t="s">
        <v>5875</v>
      </c>
    </row>
    <row r="6283" spans="1:7" x14ac:dyDescent="0.25">
      <c r="A6283" s="141">
        <v>6282</v>
      </c>
      <c r="B6283" s="143" t="s">
        <v>10753</v>
      </c>
      <c r="C6283" s="143" t="s">
        <v>10754</v>
      </c>
      <c r="D6283" s="143" t="s">
        <v>91</v>
      </c>
      <c r="E6283" s="143" t="s">
        <v>576</v>
      </c>
      <c r="F6283" s="143" t="s">
        <v>71</v>
      </c>
      <c r="G6283" s="143" t="s">
        <v>11062</v>
      </c>
    </row>
    <row r="6284" spans="1:7" x14ac:dyDescent="0.25">
      <c r="A6284" s="141">
        <v>6283</v>
      </c>
      <c r="B6284" s="143" t="s">
        <v>11906</v>
      </c>
      <c r="C6284" s="143" t="s">
        <v>11907</v>
      </c>
      <c r="D6284" s="143" t="s">
        <v>91</v>
      </c>
      <c r="E6284" s="143" t="s">
        <v>139</v>
      </c>
      <c r="F6284" s="143" t="s">
        <v>71</v>
      </c>
      <c r="G6284" s="143" t="s">
        <v>11955</v>
      </c>
    </row>
    <row r="6285" spans="1:7" x14ac:dyDescent="0.25">
      <c r="A6285" s="141">
        <v>6284</v>
      </c>
      <c r="B6285" s="143" t="s">
        <v>10755</v>
      </c>
      <c r="C6285" s="143" t="s">
        <v>10756</v>
      </c>
      <c r="D6285" s="143" t="s">
        <v>78</v>
      </c>
      <c r="E6285" s="143" t="s">
        <v>995</v>
      </c>
      <c r="F6285" s="143" t="s">
        <v>71</v>
      </c>
      <c r="G6285" s="143" t="s">
        <v>11062</v>
      </c>
    </row>
    <row r="6286" spans="1:7" x14ac:dyDescent="0.25">
      <c r="A6286" s="141">
        <v>6285</v>
      </c>
      <c r="B6286" s="143" t="s">
        <v>5513</v>
      </c>
      <c r="C6286" s="143" t="s">
        <v>5514</v>
      </c>
      <c r="D6286" s="143" t="s">
        <v>78</v>
      </c>
      <c r="E6286" s="143" t="s">
        <v>998</v>
      </c>
      <c r="F6286" s="143" t="s">
        <v>71</v>
      </c>
      <c r="G6286" s="143" t="s">
        <v>5875</v>
      </c>
    </row>
    <row r="6287" spans="1:7" x14ac:dyDescent="0.25">
      <c r="A6287" s="141">
        <v>6286</v>
      </c>
      <c r="B6287" s="143" t="s">
        <v>13567</v>
      </c>
      <c r="C6287" s="143" t="s">
        <v>13568</v>
      </c>
      <c r="D6287" s="143" t="s">
        <v>91</v>
      </c>
      <c r="E6287" s="143" t="s">
        <v>181</v>
      </c>
      <c r="F6287" s="143" t="s">
        <v>71</v>
      </c>
      <c r="G6287" s="143" t="s">
        <v>11062</v>
      </c>
    </row>
    <row r="6288" spans="1:7" x14ac:dyDescent="0.25">
      <c r="A6288" s="141">
        <v>6287</v>
      </c>
      <c r="B6288" s="143" t="s">
        <v>10757</v>
      </c>
      <c r="C6288" s="143" t="s">
        <v>13569</v>
      </c>
      <c r="D6288" s="143" t="s">
        <v>78</v>
      </c>
      <c r="E6288" s="143" t="s">
        <v>1144</v>
      </c>
      <c r="F6288" s="143" t="s">
        <v>71</v>
      </c>
      <c r="G6288" s="143" t="s">
        <v>11062</v>
      </c>
    </row>
    <row r="6289" spans="1:7" x14ac:dyDescent="0.25">
      <c r="A6289" s="141">
        <v>6288</v>
      </c>
      <c r="B6289" s="143" t="s">
        <v>13570</v>
      </c>
      <c r="C6289" s="143" t="s">
        <v>13571</v>
      </c>
      <c r="D6289" s="143" t="s">
        <v>91</v>
      </c>
      <c r="E6289" s="143" t="s">
        <v>181</v>
      </c>
      <c r="F6289" s="143" t="s">
        <v>71</v>
      </c>
      <c r="G6289" s="143" t="s">
        <v>11062</v>
      </c>
    </row>
    <row r="6290" spans="1:7" x14ac:dyDescent="0.25">
      <c r="A6290" s="141">
        <v>6289</v>
      </c>
      <c r="B6290" s="143" t="s">
        <v>5515</v>
      </c>
      <c r="C6290" s="143" t="s">
        <v>5516</v>
      </c>
      <c r="D6290" s="143" t="s">
        <v>103</v>
      </c>
      <c r="E6290" s="143" t="s">
        <v>123</v>
      </c>
      <c r="F6290" s="143" t="s">
        <v>295</v>
      </c>
      <c r="G6290" s="143" t="s">
        <v>5875</v>
      </c>
    </row>
    <row r="6291" spans="1:7" x14ac:dyDescent="0.25">
      <c r="A6291" s="141">
        <v>6290</v>
      </c>
      <c r="B6291" s="143" t="s">
        <v>5517</v>
      </c>
      <c r="C6291" s="143" t="s">
        <v>5518</v>
      </c>
      <c r="D6291" s="143" t="s">
        <v>91</v>
      </c>
      <c r="E6291" s="143" t="s">
        <v>181</v>
      </c>
      <c r="F6291" s="143" t="s">
        <v>71</v>
      </c>
      <c r="G6291" s="143" t="s">
        <v>5875</v>
      </c>
    </row>
    <row r="6292" spans="1:7" x14ac:dyDescent="0.25">
      <c r="A6292" s="141">
        <v>6291</v>
      </c>
      <c r="B6292" s="143" t="s">
        <v>13572</v>
      </c>
      <c r="C6292" s="143" t="s">
        <v>13573</v>
      </c>
      <c r="D6292" s="143" t="s">
        <v>91</v>
      </c>
      <c r="E6292" s="143" t="s">
        <v>181</v>
      </c>
      <c r="F6292" s="143" t="s">
        <v>71</v>
      </c>
      <c r="G6292" s="143" t="s">
        <v>11062</v>
      </c>
    </row>
    <row r="6293" spans="1:7" x14ac:dyDescent="0.25">
      <c r="A6293" s="141">
        <v>6292</v>
      </c>
      <c r="B6293" s="143" t="s">
        <v>5519</v>
      </c>
      <c r="C6293" s="143" t="s">
        <v>13574</v>
      </c>
      <c r="D6293" s="143" t="s">
        <v>91</v>
      </c>
      <c r="E6293" s="143" t="s">
        <v>139</v>
      </c>
      <c r="F6293" s="143" t="s">
        <v>71</v>
      </c>
      <c r="G6293" s="143" t="s">
        <v>5875</v>
      </c>
    </row>
    <row r="6294" spans="1:7" x14ac:dyDescent="0.25">
      <c r="A6294" s="141">
        <v>6293</v>
      </c>
      <c r="B6294" s="143" t="s">
        <v>5520</v>
      </c>
      <c r="C6294" s="143" t="s">
        <v>5521</v>
      </c>
      <c r="D6294" s="143" t="s">
        <v>91</v>
      </c>
      <c r="E6294" s="143" t="s">
        <v>181</v>
      </c>
      <c r="F6294" s="143" t="s">
        <v>71</v>
      </c>
      <c r="G6294" s="143" t="s">
        <v>5875</v>
      </c>
    </row>
    <row r="6295" spans="1:7" x14ac:dyDescent="0.25">
      <c r="A6295" s="141">
        <v>6294</v>
      </c>
      <c r="B6295" s="143" t="s">
        <v>5522</v>
      </c>
      <c r="C6295" s="143" t="s">
        <v>5523</v>
      </c>
      <c r="D6295" s="143" t="s">
        <v>91</v>
      </c>
      <c r="E6295" s="143" t="s">
        <v>181</v>
      </c>
      <c r="F6295" s="143" t="s">
        <v>71</v>
      </c>
      <c r="G6295" s="143" t="s">
        <v>5875</v>
      </c>
    </row>
    <row r="6296" spans="1:7" x14ac:dyDescent="0.25">
      <c r="A6296" s="141">
        <v>6295</v>
      </c>
      <c r="B6296" s="143" t="s">
        <v>10758</v>
      </c>
      <c r="C6296" s="143" t="s">
        <v>10759</v>
      </c>
      <c r="D6296" s="143" t="s">
        <v>69</v>
      </c>
      <c r="E6296" s="143" t="s">
        <v>3457</v>
      </c>
      <c r="F6296" s="143" t="s">
        <v>71</v>
      </c>
      <c r="G6296" s="143" t="s">
        <v>11062</v>
      </c>
    </row>
    <row r="6297" spans="1:7" x14ac:dyDescent="0.25">
      <c r="A6297" s="141">
        <v>6296</v>
      </c>
      <c r="B6297" s="143" t="s">
        <v>5524</v>
      </c>
      <c r="C6297" s="143" t="s">
        <v>13575</v>
      </c>
      <c r="D6297" s="143" t="s">
        <v>188</v>
      </c>
      <c r="E6297" s="143" t="s">
        <v>202</v>
      </c>
      <c r="F6297" s="143" t="s">
        <v>322</v>
      </c>
      <c r="G6297" s="143" t="s">
        <v>5875</v>
      </c>
    </row>
    <row r="6298" spans="1:7" x14ac:dyDescent="0.25">
      <c r="A6298" s="141">
        <v>6297</v>
      </c>
      <c r="B6298" s="143" t="s">
        <v>5525</v>
      </c>
      <c r="C6298" s="143" t="s">
        <v>5526</v>
      </c>
      <c r="D6298" s="143" t="s">
        <v>91</v>
      </c>
      <c r="E6298" s="143" t="s">
        <v>181</v>
      </c>
      <c r="F6298" s="143" t="s">
        <v>71</v>
      </c>
      <c r="G6298" s="143" t="s">
        <v>5875</v>
      </c>
    </row>
    <row r="6299" spans="1:7" x14ac:dyDescent="0.25">
      <c r="A6299" s="141">
        <v>6298</v>
      </c>
      <c r="B6299" s="143" t="s">
        <v>10760</v>
      </c>
      <c r="C6299" s="143" t="s">
        <v>10761</v>
      </c>
      <c r="D6299" s="143" t="s">
        <v>69</v>
      </c>
      <c r="E6299" s="143" t="s">
        <v>453</v>
      </c>
      <c r="F6299" s="143" t="s">
        <v>71</v>
      </c>
      <c r="G6299" s="143" t="s">
        <v>11062</v>
      </c>
    </row>
    <row r="6300" spans="1:7" x14ac:dyDescent="0.25">
      <c r="A6300" s="141">
        <v>6299</v>
      </c>
      <c r="B6300" s="143" t="s">
        <v>10762</v>
      </c>
      <c r="C6300" s="143" t="s">
        <v>10763</v>
      </c>
      <c r="D6300" s="143" t="s">
        <v>119</v>
      </c>
      <c r="E6300" s="143" t="s">
        <v>1630</v>
      </c>
      <c r="F6300" s="143" t="s">
        <v>71</v>
      </c>
      <c r="G6300" s="143" t="s">
        <v>11062</v>
      </c>
    </row>
    <row r="6301" spans="1:7" x14ac:dyDescent="0.25">
      <c r="A6301" s="141">
        <v>6300</v>
      </c>
      <c r="B6301" s="143" t="s">
        <v>5527</v>
      </c>
      <c r="C6301" s="143" t="s">
        <v>5528</v>
      </c>
      <c r="D6301" s="143" t="s">
        <v>91</v>
      </c>
      <c r="E6301" s="143" t="s">
        <v>181</v>
      </c>
      <c r="F6301" s="143" t="s">
        <v>71</v>
      </c>
      <c r="G6301" s="143" t="s">
        <v>5875</v>
      </c>
    </row>
    <row r="6302" spans="1:7" x14ac:dyDescent="0.25">
      <c r="A6302" s="141">
        <v>6301</v>
      </c>
      <c r="B6302" s="143" t="s">
        <v>5529</v>
      </c>
      <c r="C6302" s="143" t="s">
        <v>13576</v>
      </c>
      <c r="D6302" s="143" t="s">
        <v>103</v>
      </c>
      <c r="E6302" s="143" t="s">
        <v>1231</v>
      </c>
      <c r="F6302" s="143" t="s">
        <v>71</v>
      </c>
      <c r="G6302" s="143" t="s">
        <v>5875</v>
      </c>
    </row>
    <row r="6303" spans="1:7" x14ac:dyDescent="0.25">
      <c r="A6303" s="141">
        <v>6302</v>
      </c>
      <c r="B6303" s="143" t="s">
        <v>5530</v>
      </c>
      <c r="C6303" s="143" t="s">
        <v>5531</v>
      </c>
      <c r="D6303" s="143" t="s">
        <v>91</v>
      </c>
      <c r="E6303" s="143" t="s">
        <v>181</v>
      </c>
      <c r="F6303" s="143" t="s">
        <v>71</v>
      </c>
      <c r="G6303" s="143" t="s">
        <v>5875</v>
      </c>
    </row>
    <row r="6304" spans="1:7" x14ac:dyDescent="0.25">
      <c r="A6304" s="141">
        <v>6303</v>
      </c>
      <c r="B6304" s="143" t="s">
        <v>11908</v>
      </c>
      <c r="C6304" s="143" t="s">
        <v>11909</v>
      </c>
      <c r="D6304" s="143" t="s">
        <v>91</v>
      </c>
      <c r="E6304" s="143" t="s">
        <v>139</v>
      </c>
      <c r="F6304" s="143" t="s">
        <v>71</v>
      </c>
      <c r="G6304" s="143" t="s">
        <v>11955</v>
      </c>
    </row>
    <row r="6305" spans="1:7" x14ac:dyDescent="0.25">
      <c r="A6305" s="141">
        <v>6304</v>
      </c>
      <c r="B6305" s="143" t="s">
        <v>5532</v>
      </c>
      <c r="C6305" s="143" t="s">
        <v>5533</v>
      </c>
      <c r="D6305" s="143" t="s">
        <v>69</v>
      </c>
      <c r="E6305" s="143" t="s">
        <v>126</v>
      </c>
      <c r="F6305" s="143" t="s">
        <v>71</v>
      </c>
      <c r="G6305" s="143" t="s">
        <v>5875</v>
      </c>
    </row>
    <row r="6306" spans="1:7" x14ac:dyDescent="0.25">
      <c r="A6306" s="141">
        <v>6305</v>
      </c>
      <c r="B6306" s="143" t="s">
        <v>13577</v>
      </c>
      <c r="C6306" s="143" t="s">
        <v>13578</v>
      </c>
      <c r="D6306" s="143" t="s">
        <v>91</v>
      </c>
      <c r="E6306" s="143" t="s">
        <v>181</v>
      </c>
      <c r="F6306" s="143" t="s">
        <v>71</v>
      </c>
      <c r="G6306" s="143" t="s">
        <v>11062</v>
      </c>
    </row>
    <row r="6307" spans="1:7" x14ac:dyDescent="0.25">
      <c r="A6307" s="141">
        <v>6306</v>
      </c>
      <c r="B6307" s="143" t="s">
        <v>5534</v>
      </c>
      <c r="C6307" s="143" t="s">
        <v>13579</v>
      </c>
      <c r="D6307" s="143" t="s">
        <v>91</v>
      </c>
      <c r="E6307" s="143" t="s">
        <v>181</v>
      </c>
      <c r="F6307" s="143" t="s">
        <v>71</v>
      </c>
      <c r="G6307" s="143" t="s">
        <v>5875</v>
      </c>
    </row>
    <row r="6308" spans="1:7" x14ac:dyDescent="0.25">
      <c r="A6308" s="141">
        <v>6307</v>
      </c>
      <c r="B6308" s="143" t="s">
        <v>13580</v>
      </c>
      <c r="C6308" s="143" t="s">
        <v>13581</v>
      </c>
      <c r="D6308" s="143" t="s">
        <v>91</v>
      </c>
      <c r="E6308" s="143" t="s">
        <v>181</v>
      </c>
      <c r="F6308" s="143" t="s">
        <v>71</v>
      </c>
      <c r="G6308" s="143" t="s">
        <v>11062</v>
      </c>
    </row>
    <row r="6309" spans="1:7" x14ac:dyDescent="0.25">
      <c r="A6309" s="141">
        <v>6308</v>
      </c>
      <c r="B6309" s="143" t="s">
        <v>5535</v>
      </c>
      <c r="C6309" s="143" t="s">
        <v>13582</v>
      </c>
      <c r="D6309" s="143" t="s">
        <v>91</v>
      </c>
      <c r="E6309" s="143" t="s">
        <v>139</v>
      </c>
      <c r="F6309" s="143" t="s">
        <v>71</v>
      </c>
      <c r="G6309" s="143" t="s">
        <v>5875</v>
      </c>
    </row>
    <row r="6310" spans="1:7" x14ac:dyDescent="0.25">
      <c r="A6310" s="141">
        <v>6309</v>
      </c>
      <c r="B6310" s="143" t="s">
        <v>5536</v>
      </c>
      <c r="C6310" s="143" t="s">
        <v>5537</v>
      </c>
      <c r="D6310" s="143" t="s">
        <v>103</v>
      </c>
      <c r="E6310" s="143" t="s">
        <v>3308</v>
      </c>
      <c r="F6310" s="143" t="s">
        <v>71</v>
      </c>
      <c r="G6310" s="143" t="s">
        <v>5875</v>
      </c>
    </row>
    <row r="6311" spans="1:7" x14ac:dyDescent="0.25">
      <c r="A6311" s="141">
        <v>6310</v>
      </c>
      <c r="B6311" s="143" t="s">
        <v>13583</v>
      </c>
      <c r="C6311" s="143" t="s">
        <v>13584</v>
      </c>
      <c r="D6311" s="143" t="s">
        <v>91</v>
      </c>
      <c r="E6311" s="143" t="s">
        <v>181</v>
      </c>
      <c r="F6311" s="143" t="s">
        <v>71</v>
      </c>
      <c r="G6311" s="143" t="s">
        <v>11062</v>
      </c>
    </row>
    <row r="6312" spans="1:7" x14ac:dyDescent="0.25">
      <c r="A6312" s="141">
        <v>6311</v>
      </c>
      <c r="B6312" s="143" t="s">
        <v>5538</v>
      </c>
      <c r="C6312" s="143" t="s">
        <v>5539</v>
      </c>
      <c r="D6312" s="143" t="s">
        <v>91</v>
      </c>
      <c r="E6312" s="143" t="s">
        <v>181</v>
      </c>
      <c r="F6312" s="143" t="s">
        <v>71</v>
      </c>
      <c r="G6312" s="143" t="s">
        <v>5875</v>
      </c>
    </row>
    <row r="6313" spans="1:7" x14ac:dyDescent="0.25">
      <c r="A6313" s="141">
        <v>6312</v>
      </c>
      <c r="B6313" s="143" t="s">
        <v>11910</v>
      </c>
      <c r="C6313" s="143" t="s">
        <v>11911</v>
      </c>
      <c r="D6313" s="143" t="s">
        <v>74</v>
      </c>
      <c r="E6313" s="143" t="s">
        <v>129</v>
      </c>
      <c r="F6313" s="143" t="s">
        <v>71</v>
      </c>
      <c r="G6313" s="143" t="s">
        <v>11955</v>
      </c>
    </row>
    <row r="6314" spans="1:7" x14ac:dyDescent="0.25">
      <c r="A6314" s="141">
        <v>6313</v>
      </c>
      <c r="B6314" s="143" t="s">
        <v>11912</v>
      </c>
      <c r="C6314" s="143" t="s">
        <v>11913</v>
      </c>
      <c r="D6314" s="143" t="s">
        <v>69</v>
      </c>
      <c r="E6314" s="143" t="s">
        <v>2344</v>
      </c>
      <c r="F6314" s="143" t="s">
        <v>71</v>
      </c>
      <c r="G6314" s="143" t="s">
        <v>11955</v>
      </c>
    </row>
    <row r="6315" spans="1:7" x14ac:dyDescent="0.25">
      <c r="A6315" s="141">
        <v>6314</v>
      </c>
      <c r="B6315" s="143" t="s">
        <v>5540</v>
      </c>
      <c r="C6315" s="143" t="s">
        <v>13585</v>
      </c>
      <c r="D6315" s="143" t="s">
        <v>74</v>
      </c>
      <c r="E6315" s="143" t="s">
        <v>304</v>
      </c>
      <c r="F6315" s="143" t="s">
        <v>71</v>
      </c>
      <c r="G6315" s="143" t="s">
        <v>5875</v>
      </c>
    </row>
    <row r="6316" spans="1:7" x14ac:dyDescent="0.25">
      <c r="A6316" s="141">
        <v>6315</v>
      </c>
      <c r="B6316" s="143" t="s">
        <v>5541</v>
      </c>
      <c r="C6316" s="143" t="s">
        <v>5542</v>
      </c>
      <c r="D6316" s="143" t="s">
        <v>91</v>
      </c>
      <c r="E6316" s="143" t="s">
        <v>181</v>
      </c>
      <c r="F6316" s="143" t="s">
        <v>71</v>
      </c>
      <c r="G6316" s="143" t="s">
        <v>5875</v>
      </c>
    </row>
    <row r="6317" spans="1:7" x14ac:dyDescent="0.25">
      <c r="A6317" s="141">
        <v>6316</v>
      </c>
      <c r="B6317" s="143" t="s">
        <v>5543</v>
      </c>
      <c r="C6317" s="143" t="s">
        <v>5544</v>
      </c>
      <c r="D6317" s="143" t="s">
        <v>78</v>
      </c>
      <c r="E6317" s="143" t="s">
        <v>848</v>
      </c>
      <c r="F6317" s="143" t="s">
        <v>71</v>
      </c>
      <c r="G6317" s="143" t="s">
        <v>5875</v>
      </c>
    </row>
    <row r="6318" spans="1:7" x14ac:dyDescent="0.25">
      <c r="A6318" s="141">
        <v>6317</v>
      </c>
      <c r="B6318" s="143" t="s">
        <v>10764</v>
      </c>
      <c r="C6318" s="143" t="s">
        <v>10765</v>
      </c>
      <c r="D6318" s="143" t="s">
        <v>119</v>
      </c>
      <c r="E6318" s="143" t="s">
        <v>371</v>
      </c>
      <c r="F6318" s="143" t="s">
        <v>71</v>
      </c>
      <c r="G6318" s="143" t="s">
        <v>11062</v>
      </c>
    </row>
    <row r="6319" spans="1:7" x14ac:dyDescent="0.25">
      <c r="A6319" s="141">
        <v>6318</v>
      </c>
      <c r="B6319" s="143" t="s">
        <v>13586</v>
      </c>
      <c r="C6319" s="143" t="s">
        <v>13587</v>
      </c>
      <c r="D6319" s="143" t="s">
        <v>69</v>
      </c>
      <c r="E6319" s="143" t="s">
        <v>675</v>
      </c>
      <c r="F6319" s="143" t="s">
        <v>71</v>
      </c>
      <c r="G6319" s="143" t="s">
        <v>11062</v>
      </c>
    </row>
    <row r="6320" spans="1:7" x14ac:dyDescent="0.25">
      <c r="A6320" s="141">
        <v>6319</v>
      </c>
      <c r="B6320" s="143" t="s">
        <v>10766</v>
      </c>
      <c r="C6320" s="143" t="s">
        <v>10767</v>
      </c>
      <c r="D6320" s="143" t="s">
        <v>119</v>
      </c>
      <c r="E6320" s="143" t="s">
        <v>371</v>
      </c>
      <c r="F6320" s="143" t="s">
        <v>71</v>
      </c>
      <c r="G6320" s="143" t="s">
        <v>11062</v>
      </c>
    </row>
    <row r="6321" spans="1:7" x14ac:dyDescent="0.25">
      <c r="A6321" s="141">
        <v>6320</v>
      </c>
      <c r="B6321" s="143" t="s">
        <v>10768</v>
      </c>
      <c r="C6321" s="143" t="s">
        <v>10769</v>
      </c>
      <c r="D6321" s="143" t="s">
        <v>188</v>
      </c>
      <c r="E6321" s="143" t="s">
        <v>189</v>
      </c>
      <c r="F6321" s="143" t="s">
        <v>71</v>
      </c>
      <c r="G6321" s="143" t="s">
        <v>11062</v>
      </c>
    </row>
    <row r="6322" spans="1:7" x14ac:dyDescent="0.25">
      <c r="A6322" s="141">
        <v>6321</v>
      </c>
      <c r="B6322" s="143" t="s">
        <v>10770</v>
      </c>
      <c r="C6322" s="143" t="s">
        <v>10771</v>
      </c>
      <c r="D6322" s="143" t="s">
        <v>69</v>
      </c>
      <c r="E6322" s="143" t="s">
        <v>477</v>
      </c>
      <c r="F6322" s="143" t="s">
        <v>71</v>
      </c>
      <c r="G6322" s="143" t="s">
        <v>11062</v>
      </c>
    </row>
    <row r="6323" spans="1:7" x14ac:dyDescent="0.25">
      <c r="A6323" s="141">
        <v>6322</v>
      </c>
      <c r="B6323" s="143" t="s">
        <v>10772</v>
      </c>
      <c r="C6323" s="143" t="s">
        <v>10773</v>
      </c>
      <c r="D6323" s="143" t="s">
        <v>78</v>
      </c>
      <c r="E6323" s="143" t="s">
        <v>113</v>
      </c>
      <c r="F6323" s="143" t="s">
        <v>71</v>
      </c>
      <c r="G6323" s="143" t="s">
        <v>11062</v>
      </c>
    </row>
    <row r="6324" spans="1:7" x14ac:dyDescent="0.25">
      <c r="A6324" s="141">
        <v>6323</v>
      </c>
      <c r="B6324" s="143" t="s">
        <v>5545</v>
      </c>
      <c r="C6324" s="143" t="s">
        <v>5546</v>
      </c>
      <c r="D6324" s="143" t="s">
        <v>91</v>
      </c>
      <c r="E6324" s="143" t="s">
        <v>181</v>
      </c>
      <c r="F6324" s="143" t="s">
        <v>71</v>
      </c>
      <c r="G6324" s="143" t="s">
        <v>5875</v>
      </c>
    </row>
    <row r="6325" spans="1:7" x14ac:dyDescent="0.25">
      <c r="A6325" s="141">
        <v>6324</v>
      </c>
      <c r="B6325" s="143" t="s">
        <v>11914</v>
      </c>
      <c r="C6325" s="143" t="s">
        <v>11915</v>
      </c>
      <c r="D6325" s="143" t="s">
        <v>69</v>
      </c>
      <c r="E6325" s="143" t="s">
        <v>4269</v>
      </c>
      <c r="F6325" s="143" t="s">
        <v>71</v>
      </c>
      <c r="G6325" s="143" t="s">
        <v>11955</v>
      </c>
    </row>
    <row r="6326" spans="1:7" x14ac:dyDescent="0.25">
      <c r="A6326" s="141">
        <v>6325</v>
      </c>
      <c r="B6326" s="143" t="s">
        <v>5547</v>
      </c>
      <c r="C6326" s="143" t="s">
        <v>13588</v>
      </c>
      <c r="D6326" s="143" t="s">
        <v>91</v>
      </c>
      <c r="E6326" s="143" t="s">
        <v>139</v>
      </c>
      <c r="F6326" s="143" t="s">
        <v>71</v>
      </c>
      <c r="G6326" s="143" t="s">
        <v>5875</v>
      </c>
    </row>
    <row r="6327" spans="1:7" x14ac:dyDescent="0.25">
      <c r="A6327" s="141">
        <v>6326</v>
      </c>
      <c r="B6327" s="143" t="s">
        <v>10774</v>
      </c>
      <c r="C6327" s="143" t="s">
        <v>10775</v>
      </c>
      <c r="D6327" s="143" t="s">
        <v>69</v>
      </c>
      <c r="E6327" s="143" t="s">
        <v>3331</v>
      </c>
      <c r="F6327" s="143" t="s">
        <v>142</v>
      </c>
      <c r="G6327" s="143" t="s">
        <v>11062</v>
      </c>
    </row>
    <row r="6328" spans="1:7" x14ac:dyDescent="0.25">
      <c r="A6328" s="141">
        <v>6327</v>
      </c>
      <c r="B6328" s="143" t="s">
        <v>13589</v>
      </c>
      <c r="C6328" s="143" t="s">
        <v>13590</v>
      </c>
      <c r="D6328" s="143" t="s">
        <v>91</v>
      </c>
      <c r="E6328" s="143" t="s">
        <v>181</v>
      </c>
      <c r="F6328" s="143" t="s">
        <v>71</v>
      </c>
      <c r="G6328" s="143" t="s">
        <v>5875</v>
      </c>
    </row>
    <row r="6329" spans="1:7" x14ac:dyDescent="0.25">
      <c r="A6329" s="141">
        <v>6328</v>
      </c>
      <c r="B6329" s="143" t="s">
        <v>13591</v>
      </c>
      <c r="C6329" s="143" t="s">
        <v>13592</v>
      </c>
      <c r="D6329" s="143" t="s">
        <v>91</v>
      </c>
      <c r="E6329" s="143" t="s">
        <v>181</v>
      </c>
      <c r="F6329" s="143" t="s">
        <v>71</v>
      </c>
      <c r="G6329" s="143" t="s">
        <v>5875</v>
      </c>
    </row>
    <row r="6330" spans="1:7" x14ac:dyDescent="0.25">
      <c r="A6330" s="141">
        <v>6329</v>
      </c>
      <c r="B6330" s="143" t="s">
        <v>13593</v>
      </c>
      <c r="C6330" s="143" t="s">
        <v>13594</v>
      </c>
      <c r="D6330" s="143" t="s">
        <v>91</v>
      </c>
      <c r="E6330" s="143" t="s">
        <v>181</v>
      </c>
      <c r="F6330" s="143" t="s">
        <v>71</v>
      </c>
      <c r="G6330" s="143" t="s">
        <v>5875</v>
      </c>
    </row>
    <row r="6331" spans="1:7" x14ac:dyDescent="0.25">
      <c r="A6331" s="141">
        <v>6330</v>
      </c>
      <c r="B6331" s="143" t="s">
        <v>5548</v>
      </c>
      <c r="C6331" s="143" t="s">
        <v>5549</v>
      </c>
      <c r="D6331" s="143" t="s">
        <v>69</v>
      </c>
      <c r="E6331" s="143" t="s">
        <v>352</v>
      </c>
      <c r="F6331" s="143" t="s">
        <v>192</v>
      </c>
      <c r="G6331" s="143" t="s">
        <v>5875</v>
      </c>
    </row>
    <row r="6332" spans="1:7" x14ac:dyDescent="0.25">
      <c r="A6332" s="141">
        <v>6331</v>
      </c>
      <c r="B6332" s="143" t="s">
        <v>10776</v>
      </c>
      <c r="C6332" s="143" t="s">
        <v>10777</v>
      </c>
      <c r="D6332" s="143" t="s">
        <v>103</v>
      </c>
      <c r="E6332" s="143" t="s">
        <v>1378</v>
      </c>
      <c r="F6332" s="143" t="s">
        <v>71</v>
      </c>
      <c r="G6332" s="143" t="s">
        <v>11062</v>
      </c>
    </row>
    <row r="6333" spans="1:7" x14ac:dyDescent="0.25">
      <c r="A6333" s="141">
        <v>6332</v>
      </c>
      <c r="B6333" s="143" t="s">
        <v>5550</v>
      </c>
      <c r="C6333" s="143" t="s">
        <v>5551</v>
      </c>
      <c r="D6333" s="143" t="s">
        <v>91</v>
      </c>
      <c r="E6333" s="143" t="s">
        <v>181</v>
      </c>
      <c r="F6333" s="143" t="s">
        <v>71</v>
      </c>
      <c r="G6333" s="143" t="s">
        <v>5875</v>
      </c>
    </row>
    <row r="6334" spans="1:7" x14ac:dyDescent="0.25">
      <c r="A6334" s="141">
        <v>6333</v>
      </c>
      <c r="B6334" s="143" t="s">
        <v>10778</v>
      </c>
      <c r="C6334" s="143" t="s">
        <v>10779</v>
      </c>
      <c r="D6334" s="143" t="s">
        <v>78</v>
      </c>
      <c r="E6334" s="143" t="s">
        <v>1144</v>
      </c>
      <c r="F6334" s="143" t="s">
        <v>142</v>
      </c>
      <c r="G6334" s="143" t="s">
        <v>11062</v>
      </c>
    </row>
    <row r="6335" spans="1:7" x14ac:dyDescent="0.25">
      <c r="A6335" s="141">
        <v>6334</v>
      </c>
      <c r="B6335" s="143" t="s">
        <v>10780</v>
      </c>
      <c r="C6335" s="143" t="s">
        <v>10781</v>
      </c>
      <c r="D6335" s="143" t="s">
        <v>91</v>
      </c>
      <c r="E6335" s="143" t="s">
        <v>979</v>
      </c>
      <c r="F6335" s="143" t="s">
        <v>71</v>
      </c>
      <c r="G6335" s="143" t="s">
        <v>11062</v>
      </c>
    </row>
    <row r="6336" spans="1:7" x14ac:dyDescent="0.25">
      <c r="A6336" s="141">
        <v>6335</v>
      </c>
      <c r="B6336" s="143" t="s">
        <v>5552</v>
      </c>
      <c r="C6336" s="143" t="s">
        <v>5553</v>
      </c>
      <c r="D6336" s="143" t="s">
        <v>69</v>
      </c>
      <c r="E6336" s="143" t="s">
        <v>159</v>
      </c>
      <c r="F6336" s="143" t="s">
        <v>142</v>
      </c>
      <c r="G6336" s="143" t="s">
        <v>5875</v>
      </c>
    </row>
    <row r="6337" spans="1:7" x14ac:dyDescent="0.25">
      <c r="A6337" s="141">
        <v>6336</v>
      </c>
      <c r="B6337" s="143" t="s">
        <v>10782</v>
      </c>
      <c r="C6337" s="143" t="s">
        <v>10783</v>
      </c>
      <c r="D6337" s="143" t="s">
        <v>119</v>
      </c>
      <c r="E6337" s="143" t="s">
        <v>148</v>
      </c>
      <c r="F6337" s="143" t="s">
        <v>71</v>
      </c>
      <c r="G6337" s="143" t="s">
        <v>11062</v>
      </c>
    </row>
    <row r="6338" spans="1:7" x14ac:dyDescent="0.25">
      <c r="A6338" s="141">
        <v>6337</v>
      </c>
      <c r="B6338" s="143" t="s">
        <v>10784</v>
      </c>
      <c r="C6338" s="143" t="s">
        <v>10785</v>
      </c>
      <c r="D6338" s="143" t="s">
        <v>78</v>
      </c>
      <c r="E6338" s="143" t="s">
        <v>470</v>
      </c>
      <c r="F6338" s="143" t="s">
        <v>71</v>
      </c>
      <c r="G6338" s="143" t="s">
        <v>11062</v>
      </c>
    </row>
    <row r="6339" spans="1:7" x14ac:dyDescent="0.25">
      <c r="A6339" s="141">
        <v>6338</v>
      </c>
      <c r="B6339" s="143" t="s">
        <v>5554</v>
      </c>
      <c r="C6339" s="143" t="s">
        <v>5555</v>
      </c>
      <c r="D6339" s="143" t="s">
        <v>69</v>
      </c>
      <c r="E6339" s="143" t="s">
        <v>352</v>
      </c>
      <c r="F6339" s="143" t="s">
        <v>124</v>
      </c>
      <c r="G6339" s="143" t="s">
        <v>5875</v>
      </c>
    </row>
    <row r="6340" spans="1:7" x14ac:dyDescent="0.25">
      <c r="A6340" s="141">
        <v>6339</v>
      </c>
      <c r="B6340" s="143" t="s">
        <v>10786</v>
      </c>
      <c r="C6340" s="143" t="s">
        <v>10787</v>
      </c>
      <c r="D6340" s="143" t="s">
        <v>119</v>
      </c>
      <c r="E6340" s="143" t="s">
        <v>5897</v>
      </c>
      <c r="F6340" s="143" t="s">
        <v>71</v>
      </c>
      <c r="G6340" s="143" t="s">
        <v>11062</v>
      </c>
    </row>
    <row r="6341" spans="1:7" x14ac:dyDescent="0.25">
      <c r="A6341" s="141">
        <v>6340</v>
      </c>
      <c r="B6341" s="143" t="s">
        <v>11916</v>
      </c>
      <c r="C6341" s="143" t="s">
        <v>13595</v>
      </c>
      <c r="D6341" s="143" t="s">
        <v>91</v>
      </c>
      <c r="E6341" s="143" t="s">
        <v>139</v>
      </c>
      <c r="F6341" s="143" t="s">
        <v>71</v>
      </c>
      <c r="G6341" s="143" t="s">
        <v>11955</v>
      </c>
    </row>
    <row r="6342" spans="1:7" x14ac:dyDescent="0.25">
      <c r="A6342" s="141">
        <v>6341</v>
      </c>
      <c r="B6342" s="143" t="s">
        <v>11917</v>
      </c>
      <c r="C6342" s="143" t="s">
        <v>13596</v>
      </c>
      <c r="D6342" s="143" t="s">
        <v>91</v>
      </c>
      <c r="E6342" s="143" t="s">
        <v>139</v>
      </c>
      <c r="F6342" s="143" t="s">
        <v>71</v>
      </c>
      <c r="G6342" s="143" t="s">
        <v>11955</v>
      </c>
    </row>
    <row r="6343" spans="1:7" x14ac:dyDescent="0.25">
      <c r="A6343" s="141">
        <v>6342</v>
      </c>
      <c r="B6343" s="143" t="s">
        <v>5556</v>
      </c>
      <c r="C6343" s="143" t="s">
        <v>13597</v>
      </c>
      <c r="D6343" s="143" t="s">
        <v>91</v>
      </c>
      <c r="E6343" s="143" t="s">
        <v>139</v>
      </c>
      <c r="F6343" s="143" t="s">
        <v>71</v>
      </c>
      <c r="G6343" s="143" t="s">
        <v>5875</v>
      </c>
    </row>
    <row r="6344" spans="1:7" x14ac:dyDescent="0.25">
      <c r="A6344" s="141">
        <v>6343</v>
      </c>
      <c r="B6344" s="143" t="s">
        <v>10788</v>
      </c>
      <c r="C6344" s="143" t="s">
        <v>10789</v>
      </c>
      <c r="D6344" s="143" t="s">
        <v>78</v>
      </c>
      <c r="E6344" s="143" t="s">
        <v>312</v>
      </c>
      <c r="F6344" s="143" t="s">
        <v>242</v>
      </c>
      <c r="G6344" s="143" t="s">
        <v>11062</v>
      </c>
    </row>
    <row r="6345" spans="1:7" x14ac:dyDescent="0.25">
      <c r="A6345" s="141">
        <v>6344</v>
      </c>
      <c r="B6345" s="143" t="s">
        <v>10790</v>
      </c>
      <c r="C6345" s="143" t="s">
        <v>10791</v>
      </c>
      <c r="D6345" s="143" t="s">
        <v>103</v>
      </c>
      <c r="E6345" s="143" t="s">
        <v>884</v>
      </c>
      <c r="F6345" s="143" t="s">
        <v>71</v>
      </c>
      <c r="G6345" s="143" t="s">
        <v>11062</v>
      </c>
    </row>
    <row r="6346" spans="1:7" x14ac:dyDescent="0.25">
      <c r="A6346" s="141">
        <v>6345</v>
      </c>
      <c r="B6346" s="143" t="s">
        <v>10792</v>
      </c>
      <c r="C6346" s="143" t="s">
        <v>10793</v>
      </c>
      <c r="D6346" s="143" t="s">
        <v>78</v>
      </c>
      <c r="E6346" s="143" t="s">
        <v>840</v>
      </c>
      <c r="F6346" s="143" t="s">
        <v>71</v>
      </c>
      <c r="G6346" s="143" t="s">
        <v>11062</v>
      </c>
    </row>
    <row r="6347" spans="1:7" x14ac:dyDescent="0.25">
      <c r="A6347" s="141">
        <v>6346</v>
      </c>
      <c r="B6347" s="143" t="s">
        <v>10794</v>
      </c>
      <c r="C6347" s="143" t="s">
        <v>10795</v>
      </c>
      <c r="D6347" s="143" t="s">
        <v>95</v>
      </c>
      <c r="E6347" s="143" t="s">
        <v>96</v>
      </c>
      <c r="F6347" s="143" t="s">
        <v>71</v>
      </c>
      <c r="G6347" s="143" t="s">
        <v>11062</v>
      </c>
    </row>
    <row r="6348" spans="1:7" x14ac:dyDescent="0.25">
      <c r="A6348" s="141">
        <v>6347</v>
      </c>
      <c r="B6348" s="143" t="s">
        <v>5557</v>
      </c>
      <c r="C6348" s="143" t="s">
        <v>5558</v>
      </c>
      <c r="D6348" s="143" t="s">
        <v>74</v>
      </c>
      <c r="E6348" s="143" t="s">
        <v>317</v>
      </c>
      <c r="F6348" s="143" t="s">
        <v>71</v>
      </c>
      <c r="G6348" s="143" t="s">
        <v>5875</v>
      </c>
    </row>
    <row r="6349" spans="1:7" x14ac:dyDescent="0.25">
      <c r="A6349" s="141">
        <v>6348</v>
      </c>
      <c r="B6349" s="143" t="s">
        <v>5559</v>
      </c>
      <c r="C6349" s="143" t="s">
        <v>13598</v>
      </c>
      <c r="D6349" s="143" t="s">
        <v>91</v>
      </c>
      <c r="E6349" s="143" t="s">
        <v>139</v>
      </c>
      <c r="F6349" s="143" t="s">
        <v>71</v>
      </c>
      <c r="G6349" s="143" t="s">
        <v>5875</v>
      </c>
    </row>
    <row r="6350" spans="1:7" x14ac:dyDescent="0.25">
      <c r="A6350" s="141">
        <v>6349</v>
      </c>
      <c r="B6350" s="143" t="s">
        <v>10796</v>
      </c>
      <c r="C6350" s="143" t="s">
        <v>10797</v>
      </c>
      <c r="D6350" s="143" t="s">
        <v>69</v>
      </c>
      <c r="E6350" s="143" t="s">
        <v>2042</v>
      </c>
      <c r="F6350" s="143" t="s">
        <v>71</v>
      </c>
      <c r="G6350" s="143" t="s">
        <v>11062</v>
      </c>
    </row>
    <row r="6351" spans="1:7" x14ac:dyDescent="0.25">
      <c r="A6351" s="141">
        <v>6350</v>
      </c>
      <c r="B6351" s="143" t="s">
        <v>5560</v>
      </c>
      <c r="C6351" s="143" t="s">
        <v>5561</v>
      </c>
      <c r="D6351" s="143" t="s">
        <v>91</v>
      </c>
      <c r="E6351" s="143" t="s">
        <v>979</v>
      </c>
      <c r="F6351" s="143" t="s">
        <v>71</v>
      </c>
      <c r="G6351" s="143" t="s">
        <v>5875</v>
      </c>
    </row>
    <row r="6352" spans="1:7" x14ac:dyDescent="0.25">
      <c r="A6352" s="141">
        <v>6351</v>
      </c>
      <c r="B6352" s="143" t="s">
        <v>13599</v>
      </c>
      <c r="C6352" s="143" t="s">
        <v>13600</v>
      </c>
      <c r="D6352" s="143" t="s">
        <v>91</v>
      </c>
      <c r="E6352" s="143" t="s">
        <v>181</v>
      </c>
      <c r="F6352" s="143" t="s">
        <v>71</v>
      </c>
      <c r="G6352" s="143" t="s">
        <v>11062</v>
      </c>
    </row>
    <row r="6353" spans="1:7" x14ac:dyDescent="0.25">
      <c r="A6353" s="141">
        <v>6352</v>
      </c>
      <c r="B6353" s="143" t="s">
        <v>5562</v>
      </c>
      <c r="C6353" s="143" t="s">
        <v>5563</v>
      </c>
      <c r="D6353" s="143" t="s">
        <v>95</v>
      </c>
      <c r="E6353" s="143" t="s">
        <v>158</v>
      </c>
      <c r="F6353" s="143" t="s">
        <v>71</v>
      </c>
      <c r="G6353" s="143" t="s">
        <v>5875</v>
      </c>
    </row>
    <row r="6354" spans="1:7" x14ac:dyDescent="0.25">
      <c r="A6354" s="141">
        <v>6353</v>
      </c>
      <c r="B6354" s="143" t="s">
        <v>10798</v>
      </c>
      <c r="C6354" s="143" t="s">
        <v>10799</v>
      </c>
      <c r="D6354" s="143" t="s">
        <v>78</v>
      </c>
      <c r="E6354" s="143" t="s">
        <v>848</v>
      </c>
      <c r="F6354" s="143" t="s">
        <v>71</v>
      </c>
      <c r="G6354" s="143" t="s">
        <v>11062</v>
      </c>
    </row>
    <row r="6355" spans="1:7" x14ac:dyDescent="0.25">
      <c r="A6355" s="141">
        <v>6354</v>
      </c>
      <c r="B6355" s="143" t="s">
        <v>5564</v>
      </c>
      <c r="C6355" s="143" t="s">
        <v>5565</v>
      </c>
      <c r="D6355" s="143" t="s">
        <v>95</v>
      </c>
      <c r="E6355" s="143" t="s">
        <v>3531</v>
      </c>
      <c r="F6355" s="143" t="s">
        <v>71</v>
      </c>
      <c r="G6355" s="143" t="s">
        <v>5875</v>
      </c>
    </row>
    <row r="6356" spans="1:7" x14ac:dyDescent="0.25">
      <c r="A6356" s="141">
        <v>6355</v>
      </c>
      <c r="B6356" s="143" t="s">
        <v>11918</v>
      </c>
      <c r="C6356" s="143" t="s">
        <v>11919</v>
      </c>
      <c r="D6356" s="143" t="s">
        <v>91</v>
      </c>
      <c r="E6356" s="143" t="s">
        <v>139</v>
      </c>
      <c r="F6356" s="143" t="s">
        <v>71</v>
      </c>
      <c r="G6356" s="143" t="s">
        <v>11955</v>
      </c>
    </row>
    <row r="6357" spans="1:7" x14ac:dyDescent="0.25">
      <c r="A6357" s="141">
        <v>6356</v>
      </c>
      <c r="B6357" s="143" t="s">
        <v>5566</v>
      </c>
      <c r="C6357" s="143" t="s">
        <v>13601</v>
      </c>
      <c r="D6357" s="143" t="s">
        <v>91</v>
      </c>
      <c r="E6357" s="143" t="s">
        <v>139</v>
      </c>
      <c r="F6357" s="143" t="s">
        <v>71</v>
      </c>
      <c r="G6357" s="143" t="s">
        <v>5875</v>
      </c>
    </row>
    <row r="6358" spans="1:7" x14ac:dyDescent="0.25">
      <c r="A6358" s="141">
        <v>6357</v>
      </c>
      <c r="B6358" s="143" t="s">
        <v>11920</v>
      </c>
      <c r="C6358" s="143" t="s">
        <v>13602</v>
      </c>
      <c r="D6358" s="143" t="s">
        <v>91</v>
      </c>
      <c r="E6358" s="143" t="s">
        <v>139</v>
      </c>
      <c r="F6358" s="143" t="s">
        <v>71</v>
      </c>
      <c r="G6358" s="143" t="s">
        <v>11955</v>
      </c>
    </row>
    <row r="6359" spans="1:7" x14ac:dyDescent="0.25">
      <c r="A6359" s="141">
        <v>6358</v>
      </c>
      <c r="B6359" s="143" t="s">
        <v>5567</v>
      </c>
      <c r="C6359" s="143" t="s">
        <v>5568</v>
      </c>
      <c r="D6359" s="143" t="s">
        <v>69</v>
      </c>
      <c r="E6359" s="143" t="s">
        <v>5349</v>
      </c>
      <c r="F6359" s="143" t="s">
        <v>71</v>
      </c>
      <c r="G6359" s="143" t="s">
        <v>5875</v>
      </c>
    </row>
    <row r="6360" spans="1:7" x14ac:dyDescent="0.25">
      <c r="A6360" s="141">
        <v>6359</v>
      </c>
      <c r="B6360" s="143" t="s">
        <v>10800</v>
      </c>
      <c r="C6360" s="143" t="s">
        <v>10801</v>
      </c>
      <c r="D6360" s="143" t="s">
        <v>119</v>
      </c>
      <c r="E6360" s="143" t="s">
        <v>371</v>
      </c>
      <c r="F6360" s="143" t="s">
        <v>71</v>
      </c>
      <c r="G6360" s="143" t="s">
        <v>11062</v>
      </c>
    </row>
    <row r="6361" spans="1:7" x14ac:dyDescent="0.25">
      <c r="A6361" s="141">
        <v>6360</v>
      </c>
      <c r="B6361" s="143" t="s">
        <v>5569</v>
      </c>
      <c r="C6361" s="143" t="s">
        <v>5570</v>
      </c>
      <c r="D6361" s="143" t="s">
        <v>91</v>
      </c>
      <c r="E6361" s="143" t="s">
        <v>181</v>
      </c>
      <c r="F6361" s="143" t="s">
        <v>71</v>
      </c>
      <c r="G6361" s="143" t="s">
        <v>5875</v>
      </c>
    </row>
    <row r="6362" spans="1:7" x14ac:dyDescent="0.25">
      <c r="A6362" s="141">
        <v>6361</v>
      </c>
      <c r="B6362" s="143" t="s">
        <v>5571</v>
      </c>
      <c r="C6362" s="143" t="s">
        <v>5572</v>
      </c>
      <c r="D6362" s="143" t="s">
        <v>91</v>
      </c>
      <c r="E6362" s="143" t="s">
        <v>165</v>
      </c>
      <c r="F6362" s="143" t="s">
        <v>71</v>
      </c>
      <c r="G6362" s="143" t="s">
        <v>5875</v>
      </c>
    </row>
    <row r="6363" spans="1:7" x14ac:dyDescent="0.25">
      <c r="A6363" s="141">
        <v>6362</v>
      </c>
      <c r="B6363" s="143" t="s">
        <v>5573</v>
      </c>
      <c r="C6363" s="143" t="s">
        <v>5574</v>
      </c>
      <c r="D6363" s="143" t="s">
        <v>91</v>
      </c>
      <c r="E6363" s="143" t="s">
        <v>181</v>
      </c>
      <c r="F6363" s="143" t="s">
        <v>71</v>
      </c>
      <c r="G6363" s="143" t="s">
        <v>5875</v>
      </c>
    </row>
    <row r="6364" spans="1:7" x14ac:dyDescent="0.25">
      <c r="A6364" s="141">
        <v>6363</v>
      </c>
      <c r="B6364" s="143" t="s">
        <v>5575</v>
      </c>
      <c r="C6364" s="143" t="s">
        <v>5576</v>
      </c>
      <c r="D6364" s="143" t="s">
        <v>74</v>
      </c>
      <c r="E6364" s="143" t="s">
        <v>87</v>
      </c>
      <c r="F6364" s="143" t="s">
        <v>71</v>
      </c>
      <c r="G6364" s="143" t="s">
        <v>5875</v>
      </c>
    </row>
    <row r="6365" spans="1:7" x14ac:dyDescent="0.25">
      <c r="A6365" s="141">
        <v>6364</v>
      </c>
      <c r="B6365" s="143" t="s">
        <v>5577</v>
      </c>
      <c r="C6365" s="143" t="s">
        <v>13603</v>
      </c>
      <c r="D6365" s="143" t="s">
        <v>91</v>
      </c>
      <c r="E6365" s="143" t="s">
        <v>181</v>
      </c>
      <c r="F6365" s="143" t="s">
        <v>71</v>
      </c>
      <c r="G6365" s="143" t="s">
        <v>5875</v>
      </c>
    </row>
    <row r="6366" spans="1:7" x14ac:dyDescent="0.25">
      <c r="A6366" s="141">
        <v>6365</v>
      </c>
      <c r="B6366" s="143" t="s">
        <v>10802</v>
      </c>
      <c r="C6366" s="143" t="s">
        <v>10803</v>
      </c>
      <c r="D6366" s="143" t="s">
        <v>69</v>
      </c>
      <c r="E6366" s="143" t="s">
        <v>2344</v>
      </c>
      <c r="F6366" s="143" t="s">
        <v>71</v>
      </c>
      <c r="G6366" s="143" t="s">
        <v>11062</v>
      </c>
    </row>
    <row r="6367" spans="1:7" x14ac:dyDescent="0.25">
      <c r="A6367" s="141">
        <v>6366</v>
      </c>
      <c r="B6367" s="143" t="s">
        <v>10804</v>
      </c>
      <c r="C6367" s="143" t="s">
        <v>10805</v>
      </c>
      <c r="D6367" s="143" t="s">
        <v>69</v>
      </c>
      <c r="E6367" s="143" t="s">
        <v>352</v>
      </c>
      <c r="F6367" s="143" t="s">
        <v>533</v>
      </c>
      <c r="G6367" s="143" t="s">
        <v>11062</v>
      </c>
    </row>
    <row r="6368" spans="1:7" x14ac:dyDescent="0.25">
      <c r="A6368" s="141">
        <v>6367</v>
      </c>
      <c r="B6368" s="143" t="s">
        <v>5578</v>
      </c>
      <c r="C6368" s="143" t="s">
        <v>5579</v>
      </c>
      <c r="D6368" s="143" t="s">
        <v>91</v>
      </c>
      <c r="E6368" s="143" t="s">
        <v>181</v>
      </c>
      <c r="F6368" s="143" t="s">
        <v>71</v>
      </c>
      <c r="G6368" s="143" t="s">
        <v>5875</v>
      </c>
    </row>
    <row r="6369" spans="1:7" x14ac:dyDescent="0.25">
      <c r="A6369" s="141">
        <v>6368</v>
      </c>
      <c r="B6369" s="143" t="s">
        <v>5580</v>
      </c>
      <c r="C6369" s="143" t="s">
        <v>5581</v>
      </c>
      <c r="D6369" s="143" t="s">
        <v>78</v>
      </c>
      <c r="E6369" s="143" t="s">
        <v>259</v>
      </c>
      <c r="F6369" s="143" t="s">
        <v>71</v>
      </c>
      <c r="G6369" s="143" t="s">
        <v>5875</v>
      </c>
    </row>
    <row r="6370" spans="1:7" x14ac:dyDescent="0.25">
      <c r="A6370" s="141">
        <v>6369</v>
      </c>
      <c r="B6370" s="143" t="s">
        <v>10806</v>
      </c>
      <c r="C6370" s="143" t="s">
        <v>10807</v>
      </c>
      <c r="D6370" s="143" t="s">
        <v>119</v>
      </c>
      <c r="E6370" s="143" t="s">
        <v>1245</v>
      </c>
      <c r="F6370" s="143" t="s">
        <v>71</v>
      </c>
      <c r="G6370" s="143" t="s">
        <v>11062</v>
      </c>
    </row>
    <row r="6371" spans="1:7" x14ac:dyDescent="0.25">
      <c r="A6371" s="141">
        <v>6370</v>
      </c>
      <c r="B6371" s="143" t="s">
        <v>10808</v>
      </c>
      <c r="C6371" s="143" t="s">
        <v>10809</v>
      </c>
      <c r="D6371" s="143" t="s">
        <v>69</v>
      </c>
      <c r="E6371" s="143" t="s">
        <v>1141</v>
      </c>
      <c r="F6371" s="143" t="s">
        <v>841</v>
      </c>
      <c r="G6371" s="143" t="s">
        <v>11062</v>
      </c>
    </row>
    <row r="6372" spans="1:7" x14ac:dyDescent="0.25">
      <c r="A6372" s="141">
        <v>6371</v>
      </c>
      <c r="B6372" s="143" t="s">
        <v>13604</v>
      </c>
      <c r="C6372" s="143" t="s">
        <v>13605</v>
      </c>
      <c r="D6372" s="143" t="s">
        <v>91</v>
      </c>
      <c r="E6372" s="143" t="s">
        <v>181</v>
      </c>
      <c r="F6372" s="143" t="s">
        <v>71</v>
      </c>
      <c r="G6372" s="143" t="s">
        <v>11062</v>
      </c>
    </row>
    <row r="6373" spans="1:7" x14ac:dyDescent="0.25">
      <c r="A6373" s="141">
        <v>6372</v>
      </c>
      <c r="B6373" s="143" t="s">
        <v>13606</v>
      </c>
      <c r="C6373" s="143" t="s">
        <v>13607</v>
      </c>
      <c r="D6373" s="143" t="s">
        <v>91</v>
      </c>
      <c r="E6373" s="143" t="s">
        <v>181</v>
      </c>
      <c r="F6373" s="143" t="s">
        <v>71</v>
      </c>
      <c r="G6373" s="143" t="s">
        <v>11062</v>
      </c>
    </row>
    <row r="6374" spans="1:7" x14ac:dyDescent="0.25">
      <c r="A6374" s="141">
        <v>6373</v>
      </c>
      <c r="B6374" s="143" t="s">
        <v>13608</v>
      </c>
      <c r="C6374" s="143" t="s">
        <v>13609</v>
      </c>
      <c r="D6374" s="143" t="s">
        <v>91</v>
      </c>
      <c r="E6374" s="143" t="s">
        <v>181</v>
      </c>
      <c r="F6374" s="143" t="s">
        <v>71</v>
      </c>
      <c r="G6374" s="143" t="s">
        <v>11062</v>
      </c>
    </row>
    <row r="6375" spans="1:7" x14ac:dyDescent="0.25">
      <c r="A6375" s="141">
        <v>6374</v>
      </c>
      <c r="B6375" s="143" t="s">
        <v>13610</v>
      </c>
      <c r="C6375" s="143" t="s">
        <v>13611</v>
      </c>
      <c r="D6375" s="143" t="s">
        <v>91</v>
      </c>
      <c r="E6375" s="143" t="s">
        <v>181</v>
      </c>
      <c r="F6375" s="143" t="s">
        <v>71</v>
      </c>
      <c r="G6375" s="143" t="s">
        <v>5875</v>
      </c>
    </row>
    <row r="6376" spans="1:7" x14ac:dyDescent="0.25">
      <c r="A6376" s="141">
        <v>6375</v>
      </c>
      <c r="B6376" s="143" t="s">
        <v>13612</v>
      </c>
      <c r="C6376" s="143" t="s">
        <v>13613</v>
      </c>
      <c r="D6376" s="143" t="s">
        <v>91</v>
      </c>
      <c r="E6376" s="143" t="s">
        <v>181</v>
      </c>
      <c r="F6376" s="143" t="s">
        <v>71</v>
      </c>
      <c r="G6376" s="143" t="s">
        <v>5875</v>
      </c>
    </row>
    <row r="6377" spans="1:7" x14ac:dyDescent="0.25">
      <c r="A6377" s="141">
        <v>6376</v>
      </c>
      <c r="B6377" s="143" t="s">
        <v>13614</v>
      </c>
      <c r="C6377" s="143" t="s">
        <v>13615</v>
      </c>
      <c r="D6377" s="143" t="s">
        <v>91</v>
      </c>
      <c r="E6377" s="143" t="s">
        <v>181</v>
      </c>
      <c r="F6377" s="143" t="s">
        <v>71</v>
      </c>
      <c r="G6377" s="143" t="s">
        <v>5875</v>
      </c>
    </row>
    <row r="6378" spans="1:7" x14ac:dyDescent="0.25">
      <c r="A6378" s="141">
        <v>6377</v>
      </c>
      <c r="B6378" s="143" t="s">
        <v>5582</v>
      </c>
      <c r="C6378" s="143" t="s">
        <v>13616</v>
      </c>
      <c r="D6378" s="143" t="s">
        <v>91</v>
      </c>
      <c r="E6378" s="143" t="s">
        <v>139</v>
      </c>
      <c r="F6378" s="143" t="s">
        <v>71</v>
      </c>
      <c r="G6378" s="143" t="s">
        <v>5875</v>
      </c>
    </row>
    <row r="6379" spans="1:7" x14ac:dyDescent="0.25">
      <c r="A6379" s="141">
        <v>6378</v>
      </c>
      <c r="B6379" s="143" t="s">
        <v>5583</v>
      </c>
      <c r="C6379" s="143" t="s">
        <v>5584</v>
      </c>
      <c r="D6379" s="143" t="s">
        <v>91</v>
      </c>
      <c r="E6379" s="143" t="s">
        <v>181</v>
      </c>
      <c r="F6379" s="143" t="s">
        <v>71</v>
      </c>
      <c r="G6379" s="143" t="s">
        <v>5875</v>
      </c>
    </row>
    <row r="6380" spans="1:7" x14ac:dyDescent="0.25">
      <c r="A6380" s="141">
        <v>6379</v>
      </c>
      <c r="B6380" s="143" t="s">
        <v>5585</v>
      </c>
      <c r="C6380" s="143" t="s">
        <v>5586</v>
      </c>
      <c r="D6380" s="143" t="s">
        <v>91</v>
      </c>
      <c r="E6380" s="143" t="s">
        <v>181</v>
      </c>
      <c r="F6380" s="143" t="s">
        <v>71</v>
      </c>
      <c r="G6380" s="143" t="s">
        <v>5875</v>
      </c>
    </row>
    <row r="6381" spans="1:7" x14ac:dyDescent="0.25">
      <c r="A6381" s="141">
        <v>6380</v>
      </c>
      <c r="B6381" s="143" t="s">
        <v>10810</v>
      </c>
      <c r="C6381" s="143" t="s">
        <v>10811</v>
      </c>
      <c r="D6381" s="143" t="s">
        <v>69</v>
      </c>
      <c r="E6381" s="143" t="s">
        <v>1237</v>
      </c>
      <c r="F6381" s="143" t="s">
        <v>71</v>
      </c>
      <c r="G6381" s="143" t="s">
        <v>11062</v>
      </c>
    </row>
    <row r="6382" spans="1:7" x14ac:dyDescent="0.25">
      <c r="A6382" s="141">
        <v>6381</v>
      </c>
      <c r="B6382" s="143" t="s">
        <v>10812</v>
      </c>
      <c r="C6382" s="143" t="s">
        <v>13617</v>
      </c>
      <c r="D6382" s="143" t="s">
        <v>78</v>
      </c>
      <c r="E6382" s="143" t="s">
        <v>435</v>
      </c>
      <c r="F6382" s="143" t="s">
        <v>71</v>
      </c>
      <c r="G6382" s="143" t="s">
        <v>11062</v>
      </c>
    </row>
    <row r="6383" spans="1:7" x14ac:dyDescent="0.25">
      <c r="A6383" s="141">
        <v>6382</v>
      </c>
      <c r="B6383" s="143" t="s">
        <v>10813</v>
      </c>
      <c r="C6383" s="143" t="s">
        <v>10814</v>
      </c>
      <c r="D6383" s="143" t="s">
        <v>69</v>
      </c>
      <c r="E6383" s="143" t="s">
        <v>3058</v>
      </c>
      <c r="F6383" s="143" t="s">
        <v>71</v>
      </c>
      <c r="G6383" s="143" t="s">
        <v>11062</v>
      </c>
    </row>
    <row r="6384" spans="1:7" x14ac:dyDescent="0.25">
      <c r="A6384" s="141">
        <v>6383</v>
      </c>
      <c r="B6384" s="143" t="s">
        <v>10815</v>
      </c>
      <c r="C6384" s="143" t="s">
        <v>10816</v>
      </c>
      <c r="D6384" s="143" t="s">
        <v>91</v>
      </c>
      <c r="E6384" s="143" t="s">
        <v>308</v>
      </c>
      <c r="F6384" s="143" t="s">
        <v>71</v>
      </c>
      <c r="G6384" s="143" t="s">
        <v>11062</v>
      </c>
    </row>
    <row r="6385" spans="1:7" x14ac:dyDescent="0.25">
      <c r="A6385" s="141">
        <v>6384</v>
      </c>
      <c r="B6385" s="143" t="s">
        <v>13618</v>
      </c>
      <c r="C6385" s="143" t="s">
        <v>13619</v>
      </c>
      <c r="D6385" s="143" t="s">
        <v>103</v>
      </c>
      <c r="E6385" s="143" t="s">
        <v>2486</v>
      </c>
      <c r="F6385" s="143" t="s">
        <v>71</v>
      </c>
      <c r="G6385" s="143" t="s">
        <v>5875</v>
      </c>
    </row>
    <row r="6386" spans="1:7" x14ac:dyDescent="0.25">
      <c r="A6386" s="141">
        <v>6385</v>
      </c>
      <c r="B6386" s="143" t="s">
        <v>10817</v>
      </c>
      <c r="C6386" s="143" t="s">
        <v>10818</v>
      </c>
      <c r="D6386" s="143" t="s">
        <v>119</v>
      </c>
      <c r="E6386" s="143" t="s">
        <v>371</v>
      </c>
      <c r="F6386" s="143" t="s">
        <v>71</v>
      </c>
      <c r="G6386" s="143" t="s">
        <v>11062</v>
      </c>
    </row>
    <row r="6387" spans="1:7" x14ac:dyDescent="0.25">
      <c r="A6387" s="141">
        <v>6386</v>
      </c>
      <c r="B6387" s="143" t="s">
        <v>5587</v>
      </c>
      <c r="C6387" s="143" t="s">
        <v>5588</v>
      </c>
      <c r="D6387" s="143" t="s">
        <v>91</v>
      </c>
      <c r="E6387" s="143" t="s">
        <v>181</v>
      </c>
      <c r="F6387" s="143" t="s">
        <v>71</v>
      </c>
      <c r="G6387" s="143" t="s">
        <v>5875</v>
      </c>
    </row>
    <row r="6388" spans="1:7" x14ac:dyDescent="0.25">
      <c r="A6388" s="141">
        <v>6387</v>
      </c>
      <c r="B6388" s="143" t="s">
        <v>10819</v>
      </c>
      <c r="C6388" s="143" t="s">
        <v>10820</v>
      </c>
      <c r="D6388" s="143" t="s">
        <v>78</v>
      </c>
      <c r="E6388" s="143" t="s">
        <v>113</v>
      </c>
      <c r="F6388" s="143" t="s">
        <v>192</v>
      </c>
      <c r="G6388" s="143" t="s">
        <v>11062</v>
      </c>
    </row>
    <row r="6389" spans="1:7" x14ac:dyDescent="0.25">
      <c r="A6389" s="141">
        <v>6388</v>
      </c>
      <c r="B6389" s="143" t="s">
        <v>5589</v>
      </c>
      <c r="C6389" s="143" t="s">
        <v>5590</v>
      </c>
      <c r="D6389" s="143" t="s">
        <v>91</v>
      </c>
      <c r="E6389" s="143" t="s">
        <v>181</v>
      </c>
      <c r="F6389" s="143" t="s">
        <v>71</v>
      </c>
      <c r="G6389" s="143" t="s">
        <v>5875</v>
      </c>
    </row>
    <row r="6390" spans="1:7" x14ac:dyDescent="0.25">
      <c r="A6390" s="141">
        <v>6389</v>
      </c>
      <c r="B6390" s="143" t="s">
        <v>5591</v>
      </c>
      <c r="C6390" s="143" t="s">
        <v>13620</v>
      </c>
      <c r="D6390" s="143" t="s">
        <v>91</v>
      </c>
      <c r="E6390" s="143" t="s">
        <v>139</v>
      </c>
      <c r="F6390" s="143" t="s">
        <v>71</v>
      </c>
      <c r="G6390" s="143" t="s">
        <v>5875</v>
      </c>
    </row>
    <row r="6391" spans="1:7" x14ac:dyDescent="0.25">
      <c r="A6391" s="141">
        <v>6390</v>
      </c>
      <c r="B6391" s="143" t="s">
        <v>5592</v>
      </c>
      <c r="C6391" s="143" t="s">
        <v>5593</v>
      </c>
      <c r="D6391" s="143" t="s">
        <v>74</v>
      </c>
      <c r="E6391" s="143" t="s">
        <v>87</v>
      </c>
      <c r="F6391" s="143" t="s">
        <v>71</v>
      </c>
      <c r="G6391" s="143" t="s">
        <v>5875</v>
      </c>
    </row>
    <row r="6392" spans="1:7" x14ac:dyDescent="0.25">
      <c r="A6392" s="141">
        <v>6391</v>
      </c>
      <c r="B6392" s="143" t="s">
        <v>13621</v>
      </c>
      <c r="C6392" s="143" t="s">
        <v>13622</v>
      </c>
      <c r="D6392" s="143" t="s">
        <v>91</v>
      </c>
      <c r="E6392" s="143" t="s">
        <v>181</v>
      </c>
      <c r="F6392" s="143" t="s">
        <v>71</v>
      </c>
      <c r="G6392" s="143" t="s">
        <v>5875</v>
      </c>
    </row>
    <row r="6393" spans="1:7" x14ac:dyDescent="0.25">
      <c r="A6393" s="141">
        <v>6392</v>
      </c>
      <c r="B6393" s="143" t="s">
        <v>5594</v>
      </c>
      <c r="C6393" s="143" t="s">
        <v>5595</v>
      </c>
      <c r="D6393" s="143" t="s">
        <v>91</v>
      </c>
      <c r="E6393" s="143" t="s">
        <v>135</v>
      </c>
      <c r="F6393" s="143" t="s">
        <v>242</v>
      </c>
      <c r="G6393" s="143" t="s">
        <v>5875</v>
      </c>
    </row>
    <row r="6394" spans="1:7" x14ac:dyDescent="0.25">
      <c r="A6394" s="141">
        <v>6393</v>
      </c>
      <c r="B6394" s="143" t="s">
        <v>13910</v>
      </c>
      <c r="C6394" s="143" t="s">
        <v>13911</v>
      </c>
      <c r="D6394" s="143" t="s">
        <v>103</v>
      </c>
      <c r="E6394" s="143" t="s">
        <v>884</v>
      </c>
      <c r="F6394" s="143" t="s">
        <v>71</v>
      </c>
      <c r="G6394" s="143" t="s">
        <v>11062</v>
      </c>
    </row>
    <row r="6395" spans="1:7" x14ac:dyDescent="0.25">
      <c r="A6395" s="141">
        <v>6394</v>
      </c>
      <c r="B6395" s="143" t="s">
        <v>13623</v>
      </c>
      <c r="C6395" s="143" t="s">
        <v>13624</v>
      </c>
      <c r="D6395" s="143" t="s">
        <v>91</v>
      </c>
      <c r="E6395" s="143" t="s">
        <v>181</v>
      </c>
      <c r="F6395" s="143" t="s">
        <v>71</v>
      </c>
      <c r="G6395" s="143" t="s">
        <v>5875</v>
      </c>
    </row>
    <row r="6396" spans="1:7" x14ac:dyDescent="0.25">
      <c r="A6396" s="141">
        <v>6395</v>
      </c>
      <c r="B6396" s="143" t="s">
        <v>10821</v>
      </c>
      <c r="C6396" s="143" t="s">
        <v>10822</v>
      </c>
      <c r="D6396" s="143" t="s">
        <v>69</v>
      </c>
      <c r="E6396" s="143" t="s">
        <v>453</v>
      </c>
      <c r="F6396" s="143" t="s">
        <v>1339</v>
      </c>
      <c r="G6396" s="143" t="s">
        <v>11062</v>
      </c>
    </row>
    <row r="6397" spans="1:7" x14ac:dyDescent="0.25">
      <c r="A6397" s="141">
        <v>6396</v>
      </c>
      <c r="B6397" s="143" t="s">
        <v>13625</v>
      </c>
      <c r="C6397" s="143" t="s">
        <v>13626</v>
      </c>
      <c r="D6397" s="143" t="s">
        <v>119</v>
      </c>
      <c r="E6397" s="143" t="s">
        <v>5897</v>
      </c>
      <c r="F6397" s="143" t="s">
        <v>71</v>
      </c>
      <c r="G6397" s="143" t="s">
        <v>11062</v>
      </c>
    </row>
    <row r="6398" spans="1:7" x14ac:dyDescent="0.25">
      <c r="A6398" s="141">
        <v>6397</v>
      </c>
      <c r="B6398" s="143" t="s">
        <v>13627</v>
      </c>
      <c r="C6398" s="143" t="s">
        <v>13628</v>
      </c>
      <c r="D6398" s="143" t="s">
        <v>69</v>
      </c>
      <c r="E6398" s="143" t="s">
        <v>3190</v>
      </c>
      <c r="F6398" s="143" t="s">
        <v>71</v>
      </c>
      <c r="G6398" s="143" t="s">
        <v>11955</v>
      </c>
    </row>
    <row r="6399" spans="1:7" x14ac:dyDescent="0.25">
      <c r="A6399" s="141">
        <v>6398</v>
      </c>
      <c r="B6399" s="143" t="s">
        <v>10823</v>
      </c>
      <c r="C6399" s="143" t="s">
        <v>10824</v>
      </c>
      <c r="D6399" s="143" t="s">
        <v>74</v>
      </c>
      <c r="E6399" s="143" t="s">
        <v>551</v>
      </c>
      <c r="F6399" s="143" t="s">
        <v>71</v>
      </c>
      <c r="G6399" s="143" t="s">
        <v>11062</v>
      </c>
    </row>
    <row r="6400" spans="1:7" x14ac:dyDescent="0.25">
      <c r="A6400" s="141">
        <v>6399</v>
      </c>
      <c r="B6400" s="143" t="s">
        <v>13629</v>
      </c>
      <c r="C6400" s="143" t="s">
        <v>13630</v>
      </c>
      <c r="D6400" s="143" t="s">
        <v>69</v>
      </c>
      <c r="E6400" s="143" t="s">
        <v>1303</v>
      </c>
      <c r="F6400" s="143" t="s">
        <v>71</v>
      </c>
      <c r="G6400" s="143" t="s">
        <v>11062</v>
      </c>
    </row>
    <row r="6401" spans="1:7" x14ac:dyDescent="0.25">
      <c r="A6401" s="141">
        <v>6400</v>
      </c>
      <c r="B6401" s="143" t="s">
        <v>5596</v>
      </c>
      <c r="C6401" s="143" t="s">
        <v>5597</v>
      </c>
      <c r="D6401" s="143" t="s">
        <v>103</v>
      </c>
      <c r="E6401" s="143" t="s">
        <v>410</v>
      </c>
      <c r="F6401" s="143" t="s">
        <v>71</v>
      </c>
      <c r="G6401" s="143" t="s">
        <v>5875</v>
      </c>
    </row>
    <row r="6402" spans="1:7" x14ac:dyDescent="0.25">
      <c r="A6402" s="141">
        <v>6401</v>
      </c>
      <c r="B6402" s="143" t="s">
        <v>10825</v>
      </c>
      <c r="C6402" s="143" t="s">
        <v>10826</v>
      </c>
      <c r="D6402" s="143" t="s">
        <v>78</v>
      </c>
      <c r="E6402" s="143" t="s">
        <v>113</v>
      </c>
      <c r="F6402" s="143" t="s">
        <v>71</v>
      </c>
      <c r="G6402" s="143" t="s">
        <v>11062</v>
      </c>
    </row>
    <row r="6403" spans="1:7" x14ac:dyDescent="0.25">
      <c r="A6403" s="141">
        <v>6402</v>
      </c>
      <c r="B6403" s="143" t="s">
        <v>10827</v>
      </c>
      <c r="C6403" s="143" t="s">
        <v>10828</v>
      </c>
      <c r="D6403" s="143" t="s">
        <v>69</v>
      </c>
      <c r="E6403" s="143" t="s">
        <v>1237</v>
      </c>
      <c r="F6403" s="143" t="s">
        <v>71</v>
      </c>
      <c r="G6403" s="143" t="s">
        <v>11062</v>
      </c>
    </row>
    <row r="6404" spans="1:7" x14ac:dyDescent="0.25">
      <c r="A6404" s="141">
        <v>6403</v>
      </c>
      <c r="B6404" s="143" t="s">
        <v>10829</v>
      </c>
      <c r="C6404" s="143" t="s">
        <v>10830</v>
      </c>
      <c r="D6404" s="143" t="s">
        <v>91</v>
      </c>
      <c r="E6404" s="143" t="s">
        <v>220</v>
      </c>
      <c r="F6404" s="143" t="s">
        <v>71</v>
      </c>
      <c r="G6404" s="143" t="s">
        <v>11062</v>
      </c>
    </row>
    <row r="6405" spans="1:7" x14ac:dyDescent="0.25">
      <c r="A6405" s="141">
        <v>6404</v>
      </c>
      <c r="B6405" s="143" t="s">
        <v>10831</v>
      </c>
      <c r="C6405" s="143" t="s">
        <v>10832</v>
      </c>
      <c r="D6405" s="143" t="s">
        <v>91</v>
      </c>
      <c r="E6405" s="143" t="s">
        <v>220</v>
      </c>
      <c r="F6405" s="143" t="s">
        <v>71</v>
      </c>
      <c r="G6405" s="143" t="s">
        <v>11062</v>
      </c>
    </row>
    <row r="6406" spans="1:7" x14ac:dyDescent="0.25">
      <c r="A6406" s="141">
        <v>6405</v>
      </c>
      <c r="B6406" s="143" t="s">
        <v>10833</v>
      </c>
      <c r="C6406" s="143" t="s">
        <v>10834</v>
      </c>
      <c r="D6406" s="143" t="s">
        <v>91</v>
      </c>
      <c r="E6406" s="143" t="s">
        <v>92</v>
      </c>
      <c r="F6406" s="143" t="s">
        <v>71</v>
      </c>
      <c r="G6406" s="143" t="s">
        <v>11062</v>
      </c>
    </row>
    <row r="6407" spans="1:7" x14ac:dyDescent="0.25">
      <c r="A6407" s="141">
        <v>6406</v>
      </c>
      <c r="B6407" s="143" t="s">
        <v>10835</v>
      </c>
      <c r="C6407" s="143" t="s">
        <v>10836</v>
      </c>
      <c r="D6407" s="143" t="s">
        <v>69</v>
      </c>
      <c r="E6407" s="143" t="s">
        <v>159</v>
      </c>
      <c r="F6407" s="143" t="s">
        <v>71</v>
      </c>
      <c r="G6407" s="143" t="s">
        <v>11062</v>
      </c>
    </row>
    <row r="6408" spans="1:7" x14ac:dyDescent="0.25">
      <c r="A6408" s="141">
        <v>6407</v>
      </c>
      <c r="B6408" s="143" t="s">
        <v>10837</v>
      </c>
      <c r="C6408" s="143" t="s">
        <v>10838</v>
      </c>
      <c r="D6408" s="143" t="s">
        <v>119</v>
      </c>
      <c r="E6408" s="143" t="s">
        <v>239</v>
      </c>
      <c r="F6408" s="143" t="s">
        <v>71</v>
      </c>
      <c r="G6408" s="143" t="s">
        <v>11062</v>
      </c>
    </row>
    <row r="6409" spans="1:7" x14ac:dyDescent="0.25">
      <c r="A6409" s="141">
        <v>6408</v>
      </c>
      <c r="B6409" s="143" t="s">
        <v>10839</v>
      </c>
      <c r="C6409" s="143" t="s">
        <v>10840</v>
      </c>
      <c r="D6409" s="143" t="s">
        <v>119</v>
      </c>
      <c r="E6409" s="143" t="s">
        <v>239</v>
      </c>
      <c r="F6409" s="143" t="s">
        <v>71</v>
      </c>
      <c r="G6409" s="143" t="s">
        <v>11062</v>
      </c>
    </row>
    <row r="6410" spans="1:7" x14ac:dyDescent="0.25">
      <c r="A6410" s="141">
        <v>6409</v>
      </c>
      <c r="B6410" s="143" t="s">
        <v>5598</v>
      </c>
      <c r="C6410" s="143" t="s">
        <v>5599</v>
      </c>
      <c r="D6410" s="143" t="s">
        <v>119</v>
      </c>
      <c r="E6410" s="143" t="s">
        <v>869</v>
      </c>
      <c r="F6410" s="143" t="s">
        <v>88</v>
      </c>
      <c r="G6410" s="143" t="s">
        <v>5875</v>
      </c>
    </row>
    <row r="6411" spans="1:7" x14ac:dyDescent="0.25">
      <c r="A6411" s="141">
        <v>6410</v>
      </c>
      <c r="B6411" s="143" t="s">
        <v>10841</v>
      </c>
      <c r="C6411" s="143" t="s">
        <v>10842</v>
      </c>
      <c r="D6411" s="143" t="s">
        <v>69</v>
      </c>
      <c r="E6411" s="143" t="s">
        <v>321</v>
      </c>
      <c r="F6411" s="143" t="s">
        <v>71</v>
      </c>
      <c r="G6411" s="143" t="s">
        <v>11062</v>
      </c>
    </row>
    <row r="6412" spans="1:7" x14ac:dyDescent="0.25">
      <c r="A6412" s="141">
        <v>6411</v>
      </c>
      <c r="B6412" s="143" t="s">
        <v>10843</v>
      </c>
      <c r="C6412" s="143" t="s">
        <v>10844</v>
      </c>
      <c r="D6412" s="143" t="s">
        <v>91</v>
      </c>
      <c r="E6412" s="143" t="s">
        <v>979</v>
      </c>
      <c r="F6412" s="143" t="s">
        <v>71</v>
      </c>
      <c r="G6412" s="143" t="s">
        <v>11062</v>
      </c>
    </row>
    <row r="6413" spans="1:7" x14ac:dyDescent="0.25">
      <c r="A6413" s="141">
        <v>6412</v>
      </c>
      <c r="B6413" s="143" t="s">
        <v>10845</v>
      </c>
      <c r="C6413" s="143" t="s">
        <v>10846</v>
      </c>
      <c r="D6413" s="143" t="s">
        <v>119</v>
      </c>
      <c r="E6413" s="143" t="s">
        <v>1245</v>
      </c>
      <c r="F6413" s="143" t="s">
        <v>71</v>
      </c>
      <c r="G6413" s="143" t="s">
        <v>11062</v>
      </c>
    </row>
    <row r="6414" spans="1:7" x14ac:dyDescent="0.25">
      <c r="A6414" s="141">
        <v>6413</v>
      </c>
      <c r="B6414" s="143" t="s">
        <v>10847</v>
      </c>
      <c r="C6414" s="143" t="s">
        <v>10848</v>
      </c>
      <c r="D6414" s="143" t="s">
        <v>78</v>
      </c>
      <c r="E6414" s="143" t="s">
        <v>259</v>
      </c>
      <c r="F6414" s="143" t="s">
        <v>71</v>
      </c>
      <c r="G6414" s="143" t="s">
        <v>11062</v>
      </c>
    </row>
    <row r="6415" spans="1:7" x14ac:dyDescent="0.25">
      <c r="A6415" s="141">
        <v>6414</v>
      </c>
      <c r="B6415" s="143" t="s">
        <v>10849</v>
      </c>
      <c r="C6415" s="143" t="s">
        <v>10850</v>
      </c>
      <c r="D6415" s="143" t="s">
        <v>69</v>
      </c>
      <c r="E6415" s="143" t="s">
        <v>453</v>
      </c>
      <c r="F6415" s="143" t="s">
        <v>71</v>
      </c>
      <c r="G6415" s="143" t="s">
        <v>11062</v>
      </c>
    </row>
    <row r="6416" spans="1:7" x14ac:dyDescent="0.25">
      <c r="A6416" s="141">
        <v>6415</v>
      </c>
      <c r="B6416" s="143" t="s">
        <v>10851</v>
      </c>
      <c r="C6416" s="143" t="s">
        <v>10852</v>
      </c>
      <c r="D6416" s="143" t="s">
        <v>78</v>
      </c>
      <c r="E6416" s="143" t="s">
        <v>151</v>
      </c>
      <c r="F6416" s="143" t="s">
        <v>71</v>
      </c>
      <c r="G6416" s="143" t="s">
        <v>11062</v>
      </c>
    </row>
    <row r="6417" spans="1:7" x14ac:dyDescent="0.25">
      <c r="A6417" s="141">
        <v>6416</v>
      </c>
      <c r="B6417" s="143" t="s">
        <v>5600</v>
      </c>
      <c r="C6417" s="143" t="s">
        <v>5601</v>
      </c>
      <c r="D6417" s="143" t="s">
        <v>69</v>
      </c>
      <c r="E6417" s="143" t="s">
        <v>168</v>
      </c>
      <c r="F6417" s="143" t="s">
        <v>71</v>
      </c>
      <c r="G6417" s="143" t="s">
        <v>5875</v>
      </c>
    </row>
    <row r="6418" spans="1:7" x14ac:dyDescent="0.25">
      <c r="A6418" s="141">
        <v>6417</v>
      </c>
      <c r="B6418" s="143" t="s">
        <v>5602</v>
      </c>
      <c r="C6418" s="143" t="s">
        <v>5603</v>
      </c>
      <c r="D6418" s="143" t="s">
        <v>78</v>
      </c>
      <c r="E6418" s="143" t="s">
        <v>657</v>
      </c>
      <c r="F6418" s="143" t="s">
        <v>71</v>
      </c>
      <c r="G6418" s="143" t="s">
        <v>5875</v>
      </c>
    </row>
    <row r="6419" spans="1:7" x14ac:dyDescent="0.25">
      <c r="A6419" s="141">
        <v>6418</v>
      </c>
      <c r="B6419" s="143" t="s">
        <v>10853</v>
      </c>
      <c r="C6419" s="143" t="s">
        <v>10854</v>
      </c>
      <c r="D6419" s="143" t="s">
        <v>69</v>
      </c>
      <c r="E6419" s="143" t="s">
        <v>1237</v>
      </c>
      <c r="F6419" s="143" t="s">
        <v>71</v>
      </c>
      <c r="G6419" s="143" t="s">
        <v>11062</v>
      </c>
    </row>
    <row r="6420" spans="1:7" x14ac:dyDescent="0.25">
      <c r="A6420" s="141">
        <v>6419</v>
      </c>
      <c r="B6420" s="143" t="s">
        <v>11921</v>
      </c>
      <c r="C6420" s="143" t="s">
        <v>11922</v>
      </c>
      <c r="D6420" s="143" t="s">
        <v>78</v>
      </c>
      <c r="E6420" s="143" t="s">
        <v>151</v>
      </c>
      <c r="F6420" s="143" t="s">
        <v>71</v>
      </c>
      <c r="G6420" s="143" t="s">
        <v>11955</v>
      </c>
    </row>
    <row r="6421" spans="1:7" x14ac:dyDescent="0.25">
      <c r="A6421" s="141">
        <v>6420</v>
      </c>
      <c r="B6421" s="143" t="s">
        <v>5604</v>
      </c>
      <c r="C6421" s="143" t="s">
        <v>5605</v>
      </c>
      <c r="D6421" s="143" t="s">
        <v>91</v>
      </c>
      <c r="E6421" s="143" t="s">
        <v>181</v>
      </c>
      <c r="F6421" s="143" t="s">
        <v>71</v>
      </c>
      <c r="G6421" s="143" t="s">
        <v>5875</v>
      </c>
    </row>
    <row r="6422" spans="1:7" x14ac:dyDescent="0.25">
      <c r="A6422" s="141">
        <v>6421</v>
      </c>
      <c r="B6422" s="143" t="s">
        <v>5606</v>
      </c>
      <c r="C6422" s="143" t="s">
        <v>5607</v>
      </c>
      <c r="D6422" s="143" t="s">
        <v>91</v>
      </c>
      <c r="E6422" s="143" t="s">
        <v>181</v>
      </c>
      <c r="F6422" s="143" t="s">
        <v>71</v>
      </c>
      <c r="G6422" s="143" t="s">
        <v>5875</v>
      </c>
    </row>
    <row r="6423" spans="1:7" x14ac:dyDescent="0.25">
      <c r="A6423" s="141">
        <v>6422</v>
      </c>
      <c r="B6423" s="143" t="s">
        <v>5608</v>
      </c>
      <c r="C6423" s="143" t="s">
        <v>13631</v>
      </c>
      <c r="D6423" s="143" t="s">
        <v>91</v>
      </c>
      <c r="E6423" s="143" t="s">
        <v>139</v>
      </c>
      <c r="F6423" s="143" t="s">
        <v>71</v>
      </c>
      <c r="G6423" s="143" t="s">
        <v>5875</v>
      </c>
    </row>
    <row r="6424" spans="1:7" x14ac:dyDescent="0.25">
      <c r="A6424" s="141">
        <v>6423</v>
      </c>
      <c r="B6424" s="143" t="s">
        <v>10855</v>
      </c>
      <c r="C6424" s="143" t="s">
        <v>10856</v>
      </c>
      <c r="D6424" s="143" t="s">
        <v>69</v>
      </c>
      <c r="E6424" s="143" t="s">
        <v>1303</v>
      </c>
      <c r="F6424" s="143" t="s">
        <v>71</v>
      </c>
      <c r="G6424" s="143" t="s">
        <v>11062</v>
      </c>
    </row>
    <row r="6425" spans="1:7" x14ac:dyDescent="0.25">
      <c r="A6425" s="141">
        <v>6424</v>
      </c>
      <c r="B6425" s="143" t="s">
        <v>11923</v>
      </c>
      <c r="C6425" s="143" t="s">
        <v>11924</v>
      </c>
      <c r="D6425" s="143" t="s">
        <v>74</v>
      </c>
      <c r="E6425" s="143" t="s">
        <v>87</v>
      </c>
      <c r="F6425" s="143" t="s">
        <v>71</v>
      </c>
      <c r="G6425" s="143" t="s">
        <v>11955</v>
      </c>
    </row>
    <row r="6426" spans="1:7" x14ac:dyDescent="0.25">
      <c r="A6426" s="141">
        <v>6425</v>
      </c>
      <c r="B6426" s="143" t="s">
        <v>13632</v>
      </c>
      <c r="C6426" s="143" t="s">
        <v>13633</v>
      </c>
      <c r="D6426" s="143" t="s">
        <v>91</v>
      </c>
      <c r="E6426" s="143" t="s">
        <v>181</v>
      </c>
      <c r="F6426" s="143" t="s">
        <v>71</v>
      </c>
      <c r="G6426" s="143" t="s">
        <v>11062</v>
      </c>
    </row>
    <row r="6427" spans="1:7" x14ac:dyDescent="0.25">
      <c r="A6427" s="141">
        <v>6426</v>
      </c>
      <c r="B6427" s="143" t="s">
        <v>5609</v>
      </c>
      <c r="C6427" s="143" t="s">
        <v>5610</v>
      </c>
      <c r="D6427" s="143" t="s">
        <v>91</v>
      </c>
      <c r="E6427" s="143" t="s">
        <v>181</v>
      </c>
      <c r="F6427" s="143" t="s">
        <v>71</v>
      </c>
      <c r="G6427" s="143" t="s">
        <v>5875</v>
      </c>
    </row>
    <row r="6428" spans="1:7" x14ac:dyDescent="0.25">
      <c r="A6428" s="141">
        <v>6427</v>
      </c>
      <c r="B6428" s="143" t="s">
        <v>5611</v>
      </c>
      <c r="C6428" s="143" t="s">
        <v>13634</v>
      </c>
      <c r="D6428" s="143" t="s">
        <v>91</v>
      </c>
      <c r="E6428" s="143" t="s">
        <v>139</v>
      </c>
      <c r="F6428" s="143" t="s">
        <v>71</v>
      </c>
      <c r="G6428" s="143" t="s">
        <v>5875</v>
      </c>
    </row>
    <row r="6429" spans="1:7" x14ac:dyDescent="0.25">
      <c r="A6429" s="141">
        <v>6428</v>
      </c>
      <c r="B6429" s="143" t="s">
        <v>5612</v>
      </c>
      <c r="C6429" s="143" t="s">
        <v>13635</v>
      </c>
      <c r="D6429" s="143" t="s">
        <v>91</v>
      </c>
      <c r="E6429" s="143" t="s">
        <v>139</v>
      </c>
      <c r="F6429" s="143" t="s">
        <v>71</v>
      </c>
      <c r="G6429" s="143" t="s">
        <v>5875</v>
      </c>
    </row>
    <row r="6430" spans="1:7" x14ac:dyDescent="0.25">
      <c r="A6430" s="141">
        <v>6429</v>
      </c>
      <c r="B6430" s="143" t="s">
        <v>10857</v>
      </c>
      <c r="C6430" s="143" t="s">
        <v>10858</v>
      </c>
      <c r="D6430" s="143" t="s">
        <v>78</v>
      </c>
      <c r="E6430" s="143" t="s">
        <v>1042</v>
      </c>
      <c r="F6430" s="143" t="s">
        <v>88</v>
      </c>
      <c r="G6430" s="143" t="s">
        <v>11062</v>
      </c>
    </row>
    <row r="6431" spans="1:7" x14ac:dyDescent="0.25">
      <c r="A6431" s="141">
        <v>6430</v>
      </c>
      <c r="B6431" s="143" t="s">
        <v>5613</v>
      </c>
      <c r="C6431" s="143" t="s">
        <v>5614</v>
      </c>
      <c r="D6431" s="143" t="s">
        <v>91</v>
      </c>
      <c r="E6431" s="143" t="s">
        <v>1250</v>
      </c>
      <c r="F6431" s="143" t="s">
        <v>71</v>
      </c>
      <c r="G6431" s="143" t="s">
        <v>5875</v>
      </c>
    </row>
    <row r="6432" spans="1:7" x14ac:dyDescent="0.25">
      <c r="A6432" s="141">
        <v>6431</v>
      </c>
      <c r="B6432" s="143" t="s">
        <v>13912</v>
      </c>
      <c r="C6432" s="143" t="s">
        <v>13913</v>
      </c>
      <c r="D6432" s="143" t="s">
        <v>69</v>
      </c>
      <c r="E6432" s="143" t="s">
        <v>5915</v>
      </c>
      <c r="F6432" s="143" t="s">
        <v>71</v>
      </c>
      <c r="G6432" s="143" t="s">
        <v>11062</v>
      </c>
    </row>
    <row r="6433" spans="1:7" x14ac:dyDescent="0.25">
      <c r="A6433" s="141">
        <v>6432</v>
      </c>
      <c r="B6433" s="143" t="s">
        <v>5615</v>
      </c>
      <c r="C6433" s="143" t="s">
        <v>5616</v>
      </c>
      <c r="D6433" s="143" t="s">
        <v>91</v>
      </c>
      <c r="E6433" s="143" t="s">
        <v>181</v>
      </c>
      <c r="F6433" s="143" t="s">
        <v>71</v>
      </c>
      <c r="G6433" s="143" t="s">
        <v>5875</v>
      </c>
    </row>
    <row r="6434" spans="1:7" x14ac:dyDescent="0.25">
      <c r="A6434" s="141">
        <v>6433</v>
      </c>
      <c r="B6434" s="143" t="s">
        <v>13636</v>
      </c>
      <c r="C6434" s="143" t="s">
        <v>13637</v>
      </c>
      <c r="D6434" s="143" t="s">
        <v>91</v>
      </c>
      <c r="E6434" s="143" t="s">
        <v>181</v>
      </c>
      <c r="F6434" s="143" t="s">
        <v>71</v>
      </c>
      <c r="G6434" s="143" t="s">
        <v>11062</v>
      </c>
    </row>
    <row r="6435" spans="1:7" x14ac:dyDescent="0.25">
      <c r="A6435" s="141">
        <v>6434</v>
      </c>
      <c r="B6435" s="143" t="s">
        <v>13638</v>
      </c>
      <c r="C6435" s="143" t="s">
        <v>13639</v>
      </c>
      <c r="D6435" s="143" t="s">
        <v>91</v>
      </c>
      <c r="E6435" s="143" t="s">
        <v>181</v>
      </c>
      <c r="F6435" s="143" t="s">
        <v>71</v>
      </c>
      <c r="G6435" s="143" t="s">
        <v>11062</v>
      </c>
    </row>
    <row r="6436" spans="1:7" x14ac:dyDescent="0.25">
      <c r="A6436" s="141">
        <v>6435</v>
      </c>
      <c r="B6436" s="143" t="s">
        <v>13640</v>
      </c>
      <c r="C6436" s="143" t="s">
        <v>13641</v>
      </c>
      <c r="D6436" s="143" t="s">
        <v>91</v>
      </c>
      <c r="E6436" s="143" t="s">
        <v>181</v>
      </c>
      <c r="F6436" s="143" t="s">
        <v>71</v>
      </c>
      <c r="G6436" s="143" t="s">
        <v>11062</v>
      </c>
    </row>
    <row r="6437" spans="1:7" x14ac:dyDescent="0.25">
      <c r="A6437" s="141">
        <v>6436</v>
      </c>
      <c r="B6437" s="143" t="s">
        <v>5617</v>
      </c>
      <c r="C6437" s="143" t="s">
        <v>5618</v>
      </c>
      <c r="D6437" s="143" t="s">
        <v>91</v>
      </c>
      <c r="E6437" s="143" t="s">
        <v>181</v>
      </c>
      <c r="F6437" s="143" t="s">
        <v>71</v>
      </c>
      <c r="G6437" s="143" t="s">
        <v>5875</v>
      </c>
    </row>
    <row r="6438" spans="1:7" x14ac:dyDescent="0.25">
      <c r="A6438" s="141">
        <v>6437</v>
      </c>
      <c r="B6438" s="143" t="s">
        <v>5619</v>
      </c>
      <c r="C6438" s="143" t="s">
        <v>5620</v>
      </c>
      <c r="D6438" s="143" t="s">
        <v>91</v>
      </c>
      <c r="E6438" s="143" t="s">
        <v>181</v>
      </c>
      <c r="F6438" s="143" t="s">
        <v>71</v>
      </c>
      <c r="G6438" s="143" t="s">
        <v>5875</v>
      </c>
    </row>
    <row r="6439" spans="1:7" x14ac:dyDescent="0.25">
      <c r="A6439" s="141">
        <v>6438</v>
      </c>
      <c r="B6439" s="143" t="s">
        <v>5621</v>
      </c>
      <c r="C6439" s="143" t="s">
        <v>13642</v>
      </c>
      <c r="D6439" s="143" t="s">
        <v>188</v>
      </c>
      <c r="E6439" s="143" t="s">
        <v>189</v>
      </c>
      <c r="F6439" s="143" t="s">
        <v>71</v>
      </c>
      <c r="G6439" s="143" t="s">
        <v>5875</v>
      </c>
    </row>
    <row r="6440" spans="1:7" x14ac:dyDescent="0.25">
      <c r="A6440" s="141">
        <v>6439</v>
      </c>
      <c r="B6440" s="143" t="s">
        <v>5622</v>
      </c>
      <c r="C6440" s="143" t="s">
        <v>13643</v>
      </c>
      <c r="D6440" s="143" t="s">
        <v>78</v>
      </c>
      <c r="E6440" s="143" t="s">
        <v>113</v>
      </c>
      <c r="F6440" s="143" t="s">
        <v>71</v>
      </c>
      <c r="G6440" s="143" t="s">
        <v>5875</v>
      </c>
    </row>
    <row r="6441" spans="1:7" x14ac:dyDescent="0.25">
      <c r="A6441" s="141">
        <v>6440</v>
      </c>
      <c r="B6441" s="143" t="s">
        <v>5623</v>
      </c>
      <c r="C6441" s="143" t="s">
        <v>13644</v>
      </c>
      <c r="D6441" s="143" t="s">
        <v>91</v>
      </c>
      <c r="E6441" s="143" t="s">
        <v>139</v>
      </c>
      <c r="F6441" s="143" t="s">
        <v>71</v>
      </c>
      <c r="G6441" s="143" t="s">
        <v>5875</v>
      </c>
    </row>
    <row r="6442" spans="1:7" x14ac:dyDescent="0.25">
      <c r="A6442" s="141">
        <v>6441</v>
      </c>
      <c r="B6442" s="143" t="s">
        <v>10859</v>
      </c>
      <c r="C6442" s="143" t="s">
        <v>10860</v>
      </c>
      <c r="D6442" s="143" t="s">
        <v>78</v>
      </c>
      <c r="E6442" s="143" t="s">
        <v>470</v>
      </c>
      <c r="F6442" s="143" t="s">
        <v>71</v>
      </c>
      <c r="G6442" s="143" t="s">
        <v>11062</v>
      </c>
    </row>
    <row r="6443" spans="1:7" x14ac:dyDescent="0.25">
      <c r="A6443" s="141">
        <v>6442</v>
      </c>
      <c r="B6443" s="143" t="s">
        <v>10861</v>
      </c>
      <c r="C6443" s="143" t="s">
        <v>10862</v>
      </c>
      <c r="D6443" s="143" t="s">
        <v>119</v>
      </c>
      <c r="E6443" s="143" t="s">
        <v>371</v>
      </c>
      <c r="F6443" s="143" t="s">
        <v>71</v>
      </c>
      <c r="G6443" s="143" t="s">
        <v>11062</v>
      </c>
    </row>
    <row r="6444" spans="1:7" x14ac:dyDescent="0.25">
      <c r="A6444" s="141">
        <v>6443</v>
      </c>
      <c r="B6444" s="143" t="s">
        <v>5624</v>
      </c>
      <c r="C6444" s="143" t="s">
        <v>5625</v>
      </c>
      <c r="D6444" s="143" t="s">
        <v>91</v>
      </c>
      <c r="E6444" s="143" t="s">
        <v>181</v>
      </c>
      <c r="F6444" s="143" t="s">
        <v>71</v>
      </c>
      <c r="G6444" s="143" t="s">
        <v>5875</v>
      </c>
    </row>
    <row r="6445" spans="1:7" x14ac:dyDescent="0.25">
      <c r="A6445" s="141">
        <v>6444</v>
      </c>
      <c r="B6445" s="143" t="s">
        <v>5626</v>
      </c>
      <c r="C6445" s="143" t="s">
        <v>5627</v>
      </c>
      <c r="D6445" s="143" t="s">
        <v>91</v>
      </c>
      <c r="E6445" s="143" t="s">
        <v>181</v>
      </c>
      <c r="F6445" s="143" t="s">
        <v>71</v>
      </c>
      <c r="G6445" s="143" t="s">
        <v>5875</v>
      </c>
    </row>
    <row r="6446" spans="1:7" x14ac:dyDescent="0.25">
      <c r="A6446" s="141">
        <v>6445</v>
      </c>
      <c r="B6446" s="143" t="s">
        <v>5628</v>
      </c>
      <c r="C6446" s="143" t="s">
        <v>5629</v>
      </c>
      <c r="D6446" s="143" t="s">
        <v>91</v>
      </c>
      <c r="E6446" s="143" t="s">
        <v>181</v>
      </c>
      <c r="F6446" s="143" t="s">
        <v>71</v>
      </c>
      <c r="G6446" s="143" t="s">
        <v>5875</v>
      </c>
    </row>
    <row r="6447" spans="1:7" x14ac:dyDescent="0.25">
      <c r="A6447" s="141">
        <v>6446</v>
      </c>
      <c r="B6447" s="143" t="s">
        <v>5630</v>
      </c>
      <c r="C6447" s="143" t="s">
        <v>5631</v>
      </c>
      <c r="D6447" s="143" t="s">
        <v>91</v>
      </c>
      <c r="E6447" s="143" t="s">
        <v>181</v>
      </c>
      <c r="F6447" s="143" t="s">
        <v>71</v>
      </c>
      <c r="G6447" s="143" t="s">
        <v>5875</v>
      </c>
    </row>
    <row r="6448" spans="1:7" x14ac:dyDescent="0.25">
      <c r="A6448" s="141">
        <v>6447</v>
      </c>
      <c r="B6448" s="143" t="s">
        <v>10863</v>
      </c>
      <c r="C6448" s="143" t="s">
        <v>10864</v>
      </c>
      <c r="D6448" s="143" t="s">
        <v>91</v>
      </c>
      <c r="E6448" s="143" t="s">
        <v>212</v>
      </c>
      <c r="F6448" s="143" t="s">
        <v>71</v>
      </c>
      <c r="G6448" s="143" t="s">
        <v>11062</v>
      </c>
    </row>
    <row r="6449" spans="1:7" x14ac:dyDescent="0.25">
      <c r="A6449" s="141">
        <v>6448</v>
      </c>
      <c r="B6449" s="143" t="s">
        <v>5632</v>
      </c>
      <c r="C6449" s="143" t="s">
        <v>5633</v>
      </c>
      <c r="D6449" s="143" t="s">
        <v>91</v>
      </c>
      <c r="E6449" s="143" t="s">
        <v>181</v>
      </c>
      <c r="F6449" s="143" t="s">
        <v>71</v>
      </c>
      <c r="G6449" s="143" t="s">
        <v>5875</v>
      </c>
    </row>
    <row r="6450" spans="1:7" x14ac:dyDescent="0.25">
      <c r="A6450" s="141">
        <v>6449</v>
      </c>
      <c r="B6450" s="143" t="s">
        <v>5634</v>
      </c>
      <c r="C6450" s="143" t="s">
        <v>5635</v>
      </c>
      <c r="D6450" s="143" t="s">
        <v>69</v>
      </c>
      <c r="E6450" s="143" t="s">
        <v>593</v>
      </c>
      <c r="F6450" s="143" t="s">
        <v>71</v>
      </c>
      <c r="G6450" s="143" t="s">
        <v>5875</v>
      </c>
    </row>
    <row r="6451" spans="1:7" x14ac:dyDescent="0.25">
      <c r="A6451" s="141">
        <v>6450</v>
      </c>
      <c r="B6451" s="143" t="s">
        <v>5636</v>
      </c>
      <c r="C6451" s="143" t="s">
        <v>13645</v>
      </c>
      <c r="D6451" s="143" t="s">
        <v>78</v>
      </c>
      <c r="E6451" s="143" t="s">
        <v>773</v>
      </c>
      <c r="F6451" s="143" t="s">
        <v>71</v>
      </c>
      <c r="G6451" s="143" t="s">
        <v>5875</v>
      </c>
    </row>
    <row r="6452" spans="1:7" x14ac:dyDescent="0.25">
      <c r="A6452" s="141">
        <v>6451</v>
      </c>
      <c r="B6452" s="143" t="s">
        <v>10865</v>
      </c>
      <c r="C6452" s="143" t="s">
        <v>10866</v>
      </c>
      <c r="D6452" s="143" t="s">
        <v>91</v>
      </c>
      <c r="E6452" s="143" t="s">
        <v>786</v>
      </c>
      <c r="F6452" s="143" t="s">
        <v>71</v>
      </c>
      <c r="G6452" s="143" t="s">
        <v>11062</v>
      </c>
    </row>
    <row r="6453" spans="1:7" x14ac:dyDescent="0.25">
      <c r="A6453" s="141">
        <v>6452</v>
      </c>
      <c r="B6453" s="143" t="s">
        <v>11925</v>
      </c>
      <c r="C6453" s="143" t="s">
        <v>11926</v>
      </c>
      <c r="D6453" s="143" t="s">
        <v>91</v>
      </c>
      <c r="E6453" s="143" t="s">
        <v>220</v>
      </c>
      <c r="F6453" s="143" t="s">
        <v>71</v>
      </c>
      <c r="G6453" s="143" t="s">
        <v>11955</v>
      </c>
    </row>
    <row r="6454" spans="1:7" x14ac:dyDescent="0.25">
      <c r="A6454" s="141">
        <v>6453</v>
      </c>
      <c r="B6454" s="143" t="s">
        <v>10867</v>
      </c>
      <c r="C6454" s="143" t="s">
        <v>13646</v>
      </c>
      <c r="D6454" s="143" t="s">
        <v>78</v>
      </c>
      <c r="E6454" s="143" t="s">
        <v>199</v>
      </c>
      <c r="F6454" s="143" t="s">
        <v>457</v>
      </c>
      <c r="G6454" s="143" t="s">
        <v>11062</v>
      </c>
    </row>
    <row r="6455" spans="1:7" x14ac:dyDescent="0.25">
      <c r="A6455" s="141">
        <v>6454</v>
      </c>
      <c r="B6455" s="143" t="s">
        <v>5637</v>
      </c>
      <c r="C6455" s="143" t="s">
        <v>5638</v>
      </c>
      <c r="D6455" s="143" t="s">
        <v>78</v>
      </c>
      <c r="E6455" s="143" t="s">
        <v>1312</v>
      </c>
      <c r="F6455" s="143" t="s">
        <v>71</v>
      </c>
      <c r="G6455" s="143" t="s">
        <v>5875</v>
      </c>
    </row>
    <row r="6456" spans="1:7" x14ac:dyDescent="0.25">
      <c r="A6456" s="141">
        <v>6455</v>
      </c>
      <c r="B6456" s="143" t="s">
        <v>10868</v>
      </c>
      <c r="C6456" s="143" t="s">
        <v>10869</v>
      </c>
      <c r="D6456" s="143" t="s">
        <v>91</v>
      </c>
      <c r="E6456" s="143" t="s">
        <v>979</v>
      </c>
      <c r="F6456" s="143" t="s">
        <v>71</v>
      </c>
      <c r="G6456" s="143" t="s">
        <v>11062</v>
      </c>
    </row>
    <row r="6457" spans="1:7" x14ac:dyDescent="0.25">
      <c r="A6457" s="141">
        <v>6456</v>
      </c>
      <c r="B6457" s="143" t="s">
        <v>5639</v>
      </c>
      <c r="C6457" s="143" t="s">
        <v>5640</v>
      </c>
      <c r="D6457" s="143" t="s">
        <v>91</v>
      </c>
      <c r="E6457" s="143" t="s">
        <v>786</v>
      </c>
      <c r="F6457" s="143" t="s">
        <v>71</v>
      </c>
      <c r="G6457" s="143" t="s">
        <v>5875</v>
      </c>
    </row>
    <row r="6458" spans="1:7" x14ac:dyDescent="0.25">
      <c r="A6458" s="141">
        <v>6457</v>
      </c>
      <c r="B6458" s="143" t="s">
        <v>10870</v>
      </c>
      <c r="C6458" s="143" t="s">
        <v>10871</v>
      </c>
      <c r="D6458" s="143" t="s">
        <v>78</v>
      </c>
      <c r="E6458" s="143" t="s">
        <v>199</v>
      </c>
      <c r="F6458" s="143" t="s">
        <v>71</v>
      </c>
      <c r="G6458" s="143" t="s">
        <v>11062</v>
      </c>
    </row>
    <row r="6459" spans="1:7" x14ac:dyDescent="0.25">
      <c r="A6459" s="141">
        <v>6458</v>
      </c>
      <c r="B6459" s="143" t="s">
        <v>10872</v>
      </c>
      <c r="C6459" s="143" t="s">
        <v>10873</v>
      </c>
      <c r="D6459" s="143" t="s">
        <v>91</v>
      </c>
      <c r="E6459" s="143" t="s">
        <v>979</v>
      </c>
      <c r="F6459" s="143" t="s">
        <v>71</v>
      </c>
      <c r="G6459" s="143" t="s">
        <v>11062</v>
      </c>
    </row>
    <row r="6460" spans="1:7" x14ac:dyDescent="0.25">
      <c r="A6460" s="141">
        <v>6459</v>
      </c>
      <c r="B6460" s="143" t="s">
        <v>5641</v>
      </c>
      <c r="C6460" s="143" t="s">
        <v>5642</v>
      </c>
      <c r="D6460" s="143" t="s">
        <v>69</v>
      </c>
      <c r="E6460" s="143" t="s">
        <v>70</v>
      </c>
      <c r="F6460" s="143" t="s">
        <v>71</v>
      </c>
      <c r="G6460" s="143" t="s">
        <v>5875</v>
      </c>
    </row>
    <row r="6461" spans="1:7" x14ac:dyDescent="0.25">
      <c r="A6461" s="141">
        <v>6460</v>
      </c>
      <c r="B6461" s="143" t="s">
        <v>10874</v>
      </c>
      <c r="C6461" s="143" t="s">
        <v>10875</v>
      </c>
      <c r="D6461" s="143" t="s">
        <v>103</v>
      </c>
      <c r="E6461" s="143" t="s">
        <v>325</v>
      </c>
      <c r="F6461" s="143" t="s">
        <v>142</v>
      </c>
      <c r="G6461" s="143" t="s">
        <v>11062</v>
      </c>
    </row>
    <row r="6462" spans="1:7" x14ac:dyDescent="0.25">
      <c r="A6462" s="141">
        <v>6461</v>
      </c>
      <c r="B6462" s="143" t="s">
        <v>10876</v>
      </c>
      <c r="C6462" s="143" t="s">
        <v>10877</v>
      </c>
      <c r="D6462" s="143" t="s">
        <v>69</v>
      </c>
      <c r="E6462" s="143" t="s">
        <v>477</v>
      </c>
      <c r="F6462" s="143" t="s">
        <v>71</v>
      </c>
      <c r="G6462" s="143" t="s">
        <v>11062</v>
      </c>
    </row>
    <row r="6463" spans="1:7" x14ac:dyDescent="0.25">
      <c r="A6463" s="141">
        <v>6462</v>
      </c>
      <c r="B6463" s="143" t="s">
        <v>10878</v>
      </c>
      <c r="C6463" s="143" t="s">
        <v>10879</v>
      </c>
      <c r="D6463" s="143" t="s">
        <v>91</v>
      </c>
      <c r="E6463" s="143" t="s">
        <v>212</v>
      </c>
      <c r="F6463" s="143" t="s">
        <v>71</v>
      </c>
      <c r="G6463" s="143" t="s">
        <v>11062</v>
      </c>
    </row>
    <row r="6464" spans="1:7" x14ac:dyDescent="0.25">
      <c r="A6464" s="141">
        <v>6463</v>
      </c>
      <c r="B6464" s="143" t="s">
        <v>5643</v>
      </c>
      <c r="C6464" s="143" t="s">
        <v>5644</v>
      </c>
      <c r="D6464" s="143" t="s">
        <v>103</v>
      </c>
      <c r="E6464" s="143" t="s">
        <v>325</v>
      </c>
      <c r="F6464" s="143" t="s">
        <v>71</v>
      </c>
      <c r="G6464" s="143" t="s">
        <v>5875</v>
      </c>
    </row>
    <row r="6465" spans="1:7" x14ac:dyDescent="0.25">
      <c r="A6465" s="141">
        <v>6464</v>
      </c>
      <c r="B6465" s="143" t="s">
        <v>10880</v>
      </c>
      <c r="C6465" s="143" t="s">
        <v>10881</v>
      </c>
      <c r="D6465" s="143" t="s">
        <v>91</v>
      </c>
      <c r="E6465" s="143" t="s">
        <v>786</v>
      </c>
      <c r="F6465" s="143" t="s">
        <v>71</v>
      </c>
      <c r="G6465" s="143" t="s">
        <v>11062</v>
      </c>
    </row>
    <row r="6466" spans="1:7" x14ac:dyDescent="0.25">
      <c r="A6466" s="141">
        <v>6465</v>
      </c>
      <c r="B6466" s="143" t="s">
        <v>5645</v>
      </c>
      <c r="C6466" s="143" t="s">
        <v>5646</v>
      </c>
      <c r="D6466" s="143" t="s">
        <v>103</v>
      </c>
      <c r="E6466" s="143" t="s">
        <v>178</v>
      </c>
      <c r="F6466" s="143" t="s">
        <v>3394</v>
      </c>
      <c r="G6466" s="143" t="s">
        <v>5875</v>
      </c>
    </row>
    <row r="6467" spans="1:7" x14ac:dyDescent="0.25">
      <c r="A6467" s="141">
        <v>6466</v>
      </c>
      <c r="B6467" s="143" t="s">
        <v>5647</v>
      </c>
      <c r="C6467" s="143" t="s">
        <v>5648</v>
      </c>
      <c r="D6467" s="143" t="s">
        <v>91</v>
      </c>
      <c r="E6467" s="143" t="s">
        <v>270</v>
      </c>
      <c r="F6467" s="143" t="s">
        <v>498</v>
      </c>
      <c r="G6467" s="143" t="s">
        <v>5875</v>
      </c>
    </row>
    <row r="6468" spans="1:7" x14ac:dyDescent="0.25">
      <c r="A6468" s="141">
        <v>6467</v>
      </c>
      <c r="B6468" s="143" t="s">
        <v>10882</v>
      </c>
      <c r="C6468" s="143" t="s">
        <v>10883</v>
      </c>
      <c r="D6468" s="143" t="s">
        <v>69</v>
      </c>
      <c r="E6468" s="143" t="s">
        <v>5915</v>
      </c>
      <c r="F6468" s="143" t="s">
        <v>71</v>
      </c>
      <c r="G6468" s="143" t="s">
        <v>11062</v>
      </c>
    </row>
    <row r="6469" spans="1:7" x14ac:dyDescent="0.25">
      <c r="A6469" s="141">
        <v>6468</v>
      </c>
      <c r="B6469" s="143" t="s">
        <v>10884</v>
      </c>
      <c r="C6469" s="143" t="s">
        <v>10885</v>
      </c>
      <c r="D6469" s="143" t="s">
        <v>91</v>
      </c>
      <c r="E6469" s="143" t="s">
        <v>576</v>
      </c>
      <c r="F6469" s="143" t="s">
        <v>71</v>
      </c>
      <c r="G6469" s="143" t="s">
        <v>11062</v>
      </c>
    </row>
    <row r="6470" spans="1:7" x14ac:dyDescent="0.25">
      <c r="A6470" s="141">
        <v>6469</v>
      </c>
      <c r="B6470" s="143" t="s">
        <v>5649</v>
      </c>
      <c r="C6470" s="143" t="s">
        <v>5650</v>
      </c>
      <c r="D6470" s="143" t="s">
        <v>91</v>
      </c>
      <c r="E6470" s="143" t="s">
        <v>979</v>
      </c>
      <c r="F6470" s="143" t="s">
        <v>71</v>
      </c>
      <c r="G6470" s="143" t="s">
        <v>5875</v>
      </c>
    </row>
    <row r="6471" spans="1:7" x14ac:dyDescent="0.25">
      <c r="A6471" s="141">
        <v>6470</v>
      </c>
      <c r="B6471" s="143" t="s">
        <v>10886</v>
      </c>
      <c r="C6471" s="143" t="s">
        <v>10887</v>
      </c>
      <c r="D6471" s="143" t="s">
        <v>69</v>
      </c>
      <c r="E6471" s="143" t="s">
        <v>2344</v>
      </c>
      <c r="F6471" s="143" t="s">
        <v>71</v>
      </c>
      <c r="G6471" s="143" t="s">
        <v>11062</v>
      </c>
    </row>
    <row r="6472" spans="1:7" x14ac:dyDescent="0.25">
      <c r="A6472" s="141">
        <v>6471</v>
      </c>
      <c r="B6472" s="143" t="s">
        <v>10888</v>
      </c>
      <c r="C6472" s="143" t="s">
        <v>10889</v>
      </c>
      <c r="D6472" s="143" t="s">
        <v>95</v>
      </c>
      <c r="E6472" s="143" t="s">
        <v>702</v>
      </c>
      <c r="F6472" s="143" t="s">
        <v>71</v>
      </c>
      <c r="G6472" s="143" t="s">
        <v>11062</v>
      </c>
    </row>
    <row r="6473" spans="1:7" x14ac:dyDescent="0.25">
      <c r="A6473" s="141">
        <v>6472</v>
      </c>
      <c r="B6473" s="143" t="s">
        <v>13647</v>
      </c>
      <c r="C6473" s="143" t="s">
        <v>13648</v>
      </c>
      <c r="D6473" s="143" t="s">
        <v>91</v>
      </c>
      <c r="E6473" s="143" t="s">
        <v>181</v>
      </c>
      <c r="F6473" s="143" t="s">
        <v>71</v>
      </c>
      <c r="G6473" s="143" t="s">
        <v>5875</v>
      </c>
    </row>
    <row r="6474" spans="1:7" x14ac:dyDescent="0.25">
      <c r="A6474" s="141">
        <v>6473</v>
      </c>
      <c r="B6474" s="143" t="s">
        <v>10890</v>
      </c>
      <c r="C6474" s="143" t="s">
        <v>10891</v>
      </c>
      <c r="D6474" s="143" t="s">
        <v>91</v>
      </c>
      <c r="E6474" s="143" t="s">
        <v>786</v>
      </c>
      <c r="F6474" s="143" t="s">
        <v>71</v>
      </c>
      <c r="G6474" s="143" t="s">
        <v>11062</v>
      </c>
    </row>
    <row r="6475" spans="1:7" x14ac:dyDescent="0.25">
      <c r="A6475" s="141">
        <v>6474</v>
      </c>
      <c r="B6475" s="143" t="s">
        <v>5651</v>
      </c>
      <c r="C6475" s="143" t="s">
        <v>5652</v>
      </c>
      <c r="D6475" s="143" t="s">
        <v>78</v>
      </c>
      <c r="E6475" s="143" t="s">
        <v>284</v>
      </c>
      <c r="F6475" s="143" t="s">
        <v>71</v>
      </c>
      <c r="G6475" s="143" t="s">
        <v>5875</v>
      </c>
    </row>
    <row r="6476" spans="1:7" x14ac:dyDescent="0.25">
      <c r="A6476" s="141">
        <v>6475</v>
      </c>
      <c r="B6476" s="143" t="s">
        <v>34</v>
      </c>
      <c r="C6476" s="143" t="s">
        <v>5653</v>
      </c>
      <c r="D6476" s="143" t="s">
        <v>119</v>
      </c>
      <c r="E6476" s="143" t="s">
        <v>209</v>
      </c>
      <c r="F6476" s="143" t="s">
        <v>71</v>
      </c>
      <c r="G6476" s="143" t="s">
        <v>5875</v>
      </c>
    </row>
    <row r="6477" spans="1:7" x14ac:dyDescent="0.25">
      <c r="A6477" s="141">
        <v>6476</v>
      </c>
      <c r="B6477" s="143" t="s">
        <v>5654</v>
      </c>
      <c r="C6477" s="143" t="s">
        <v>5655</v>
      </c>
      <c r="D6477" s="143" t="s">
        <v>95</v>
      </c>
      <c r="E6477" s="143" t="s">
        <v>702</v>
      </c>
      <c r="F6477" s="143" t="s">
        <v>71</v>
      </c>
      <c r="G6477" s="143" t="s">
        <v>5875</v>
      </c>
    </row>
    <row r="6478" spans="1:7" x14ac:dyDescent="0.25">
      <c r="A6478" s="141">
        <v>6477</v>
      </c>
      <c r="B6478" s="143" t="s">
        <v>10892</v>
      </c>
      <c r="C6478" s="143" t="s">
        <v>10893</v>
      </c>
      <c r="D6478" s="143" t="s">
        <v>119</v>
      </c>
      <c r="E6478" s="143" t="s">
        <v>239</v>
      </c>
      <c r="F6478" s="143" t="s">
        <v>155</v>
      </c>
      <c r="G6478" s="143" t="s">
        <v>11062</v>
      </c>
    </row>
    <row r="6479" spans="1:7" x14ac:dyDescent="0.25">
      <c r="A6479" s="141">
        <v>6478</v>
      </c>
      <c r="B6479" s="143" t="s">
        <v>5656</v>
      </c>
      <c r="C6479" s="143" t="s">
        <v>5657</v>
      </c>
      <c r="D6479" s="143" t="s">
        <v>69</v>
      </c>
      <c r="E6479" s="143" t="s">
        <v>1141</v>
      </c>
      <c r="F6479" s="143" t="s">
        <v>71</v>
      </c>
      <c r="G6479" s="143" t="s">
        <v>5875</v>
      </c>
    </row>
    <row r="6480" spans="1:7" x14ac:dyDescent="0.25">
      <c r="A6480" s="141">
        <v>6479</v>
      </c>
      <c r="B6480" s="143" t="s">
        <v>10894</v>
      </c>
      <c r="C6480" s="143" t="s">
        <v>13649</v>
      </c>
      <c r="D6480" s="143" t="s">
        <v>74</v>
      </c>
      <c r="E6480" s="143" t="s">
        <v>551</v>
      </c>
      <c r="F6480" s="143" t="s">
        <v>71</v>
      </c>
      <c r="G6480" s="143" t="s">
        <v>11062</v>
      </c>
    </row>
    <row r="6481" spans="1:7" x14ac:dyDescent="0.25">
      <c r="A6481" s="141">
        <v>6480</v>
      </c>
      <c r="B6481" s="143" t="s">
        <v>5658</v>
      </c>
      <c r="C6481" s="143" t="s">
        <v>5659</v>
      </c>
      <c r="D6481" s="143" t="s">
        <v>91</v>
      </c>
      <c r="E6481" s="143" t="s">
        <v>92</v>
      </c>
      <c r="F6481" s="143" t="s">
        <v>71</v>
      </c>
      <c r="G6481" s="143" t="s">
        <v>5875</v>
      </c>
    </row>
    <row r="6482" spans="1:7" x14ac:dyDescent="0.25">
      <c r="A6482" s="141">
        <v>6481</v>
      </c>
      <c r="B6482" s="143" t="s">
        <v>5660</v>
      </c>
      <c r="C6482" s="143" t="s">
        <v>5661</v>
      </c>
      <c r="D6482" s="143" t="s">
        <v>91</v>
      </c>
      <c r="E6482" s="143" t="s">
        <v>139</v>
      </c>
      <c r="F6482" s="143" t="s">
        <v>71</v>
      </c>
      <c r="G6482" s="143" t="s">
        <v>5875</v>
      </c>
    </row>
    <row r="6483" spans="1:7" x14ac:dyDescent="0.25">
      <c r="A6483" s="141">
        <v>6482</v>
      </c>
      <c r="B6483" s="143" t="s">
        <v>10895</v>
      </c>
      <c r="C6483" s="143" t="s">
        <v>10896</v>
      </c>
      <c r="D6483" s="143" t="s">
        <v>69</v>
      </c>
      <c r="E6483" s="143" t="s">
        <v>813</v>
      </c>
      <c r="F6483" s="143" t="s">
        <v>71</v>
      </c>
      <c r="G6483" s="143" t="s">
        <v>11062</v>
      </c>
    </row>
    <row r="6484" spans="1:7" x14ac:dyDescent="0.25">
      <c r="A6484" s="141">
        <v>6483</v>
      </c>
      <c r="B6484" s="143" t="s">
        <v>5662</v>
      </c>
      <c r="C6484" s="143" t="s">
        <v>5663</v>
      </c>
      <c r="D6484" s="143" t="s">
        <v>188</v>
      </c>
      <c r="E6484" s="143" t="s">
        <v>189</v>
      </c>
      <c r="F6484" s="143" t="s">
        <v>71</v>
      </c>
      <c r="G6484" s="143" t="s">
        <v>5875</v>
      </c>
    </row>
    <row r="6485" spans="1:7" x14ac:dyDescent="0.25">
      <c r="A6485" s="141">
        <v>6484</v>
      </c>
      <c r="B6485" s="143" t="s">
        <v>5664</v>
      </c>
      <c r="C6485" s="143" t="s">
        <v>5665</v>
      </c>
      <c r="D6485" s="143" t="s">
        <v>78</v>
      </c>
      <c r="E6485" s="143" t="s">
        <v>717</v>
      </c>
      <c r="F6485" s="143" t="s">
        <v>71</v>
      </c>
      <c r="G6485" s="143" t="s">
        <v>5875</v>
      </c>
    </row>
    <row r="6486" spans="1:7" x14ac:dyDescent="0.25">
      <c r="A6486" s="141">
        <v>6485</v>
      </c>
      <c r="B6486" s="143" t="s">
        <v>10897</v>
      </c>
      <c r="C6486" s="143" t="s">
        <v>10898</v>
      </c>
      <c r="D6486" s="143" t="s">
        <v>78</v>
      </c>
      <c r="E6486" s="143" t="s">
        <v>1042</v>
      </c>
      <c r="F6486" s="143" t="s">
        <v>71</v>
      </c>
      <c r="G6486" s="143" t="s">
        <v>11062</v>
      </c>
    </row>
    <row r="6487" spans="1:7" x14ac:dyDescent="0.25">
      <c r="A6487" s="141">
        <v>6486</v>
      </c>
      <c r="B6487" s="143" t="s">
        <v>5666</v>
      </c>
      <c r="C6487" s="143" t="s">
        <v>5667</v>
      </c>
      <c r="D6487" s="143" t="s">
        <v>74</v>
      </c>
      <c r="E6487" s="143" t="s">
        <v>405</v>
      </c>
      <c r="F6487" s="143" t="s">
        <v>71</v>
      </c>
      <c r="G6487" s="143" t="s">
        <v>5875</v>
      </c>
    </row>
    <row r="6488" spans="1:7" x14ac:dyDescent="0.25">
      <c r="A6488" s="141">
        <v>6487</v>
      </c>
      <c r="B6488" s="143" t="s">
        <v>10899</v>
      </c>
      <c r="C6488" s="143" t="s">
        <v>6068</v>
      </c>
      <c r="D6488" s="143" t="s">
        <v>78</v>
      </c>
      <c r="E6488" s="143" t="s">
        <v>435</v>
      </c>
      <c r="F6488" s="143" t="s">
        <v>71</v>
      </c>
      <c r="G6488" s="143" t="s">
        <v>11062</v>
      </c>
    </row>
    <row r="6489" spans="1:7" x14ac:dyDescent="0.25">
      <c r="A6489" s="141">
        <v>6488</v>
      </c>
      <c r="B6489" s="143" t="s">
        <v>11927</v>
      </c>
      <c r="C6489" s="143" t="s">
        <v>11928</v>
      </c>
      <c r="D6489" s="143" t="s">
        <v>69</v>
      </c>
      <c r="E6489" s="143" t="s">
        <v>70</v>
      </c>
      <c r="F6489" s="143" t="s">
        <v>71</v>
      </c>
      <c r="G6489" s="143" t="s">
        <v>11955</v>
      </c>
    </row>
    <row r="6490" spans="1:7" x14ac:dyDescent="0.25">
      <c r="A6490" s="141">
        <v>6489</v>
      </c>
      <c r="B6490" s="143" t="s">
        <v>10900</v>
      </c>
      <c r="C6490" s="143" t="s">
        <v>10901</v>
      </c>
      <c r="D6490" s="143" t="s">
        <v>103</v>
      </c>
      <c r="E6490" s="143" t="s">
        <v>884</v>
      </c>
      <c r="F6490" s="143" t="s">
        <v>71</v>
      </c>
      <c r="G6490" s="143" t="s">
        <v>11062</v>
      </c>
    </row>
    <row r="6491" spans="1:7" x14ac:dyDescent="0.25">
      <c r="A6491" s="141">
        <v>6490</v>
      </c>
      <c r="B6491" s="143" t="s">
        <v>5668</v>
      </c>
      <c r="C6491" s="143" t="s">
        <v>5669</v>
      </c>
      <c r="D6491" s="143" t="s">
        <v>91</v>
      </c>
      <c r="E6491" s="143" t="s">
        <v>564</v>
      </c>
      <c r="F6491" s="143" t="s">
        <v>3113</v>
      </c>
      <c r="G6491" s="143" t="s">
        <v>5875</v>
      </c>
    </row>
    <row r="6492" spans="1:7" x14ac:dyDescent="0.25">
      <c r="A6492" s="141">
        <v>6491</v>
      </c>
      <c r="B6492" s="143" t="s">
        <v>5670</v>
      </c>
      <c r="C6492" s="143" t="s">
        <v>5671</v>
      </c>
      <c r="D6492" s="143" t="s">
        <v>91</v>
      </c>
      <c r="E6492" s="143" t="s">
        <v>546</v>
      </c>
      <c r="F6492" s="143" t="s">
        <v>71</v>
      </c>
      <c r="G6492" s="143" t="s">
        <v>5875</v>
      </c>
    </row>
    <row r="6493" spans="1:7" x14ac:dyDescent="0.25">
      <c r="A6493" s="141">
        <v>6492</v>
      </c>
      <c r="B6493" s="143" t="s">
        <v>10902</v>
      </c>
      <c r="C6493" s="143" t="s">
        <v>10903</v>
      </c>
      <c r="D6493" s="143" t="s">
        <v>91</v>
      </c>
      <c r="E6493" s="143" t="s">
        <v>979</v>
      </c>
      <c r="F6493" s="143" t="s">
        <v>71</v>
      </c>
      <c r="G6493" s="143" t="s">
        <v>11062</v>
      </c>
    </row>
    <row r="6494" spans="1:7" x14ac:dyDescent="0.25">
      <c r="A6494" s="141">
        <v>6493</v>
      </c>
      <c r="B6494" s="143" t="s">
        <v>10904</v>
      </c>
      <c r="C6494" s="143" t="s">
        <v>10905</v>
      </c>
      <c r="D6494" s="143" t="s">
        <v>78</v>
      </c>
      <c r="E6494" s="143" t="s">
        <v>840</v>
      </c>
      <c r="F6494" s="143" t="s">
        <v>71</v>
      </c>
      <c r="G6494" s="143" t="s">
        <v>11062</v>
      </c>
    </row>
    <row r="6495" spans="1:7" x14ac:dyDescent="0.25">
      <c r="A6495" s="141">
        <v>6494</v>
      </c>
      <c r="B6495" s="143" t="s">
        <v>5672</v>
      </c>
      <c r="C6495" s="143" t="s">
        <v>5673</v>
      </c>
      <c r="D6495" s="143" t="s">
        <v>69</v>
      </c>
      <c r="E6495" s="143" t="s">
        <v>2042</v>
      </c>
      <c r="F6495" s="143" t="s">
        <v>71</v>
      </c>
      <c r="G6495" s="143" t="s">
        <v>5875</v>
      </c>
    </row>
    <row r="6496" spans="1:7" x14ac:dyDescent="0.25">
      <c r="A6496" s="141">
        <v>6495</v>
      </c>
      <c r="B6496" s="143" t="s">
        <v>10906</v>
      </c>
      <c r="C6496" s="143" t="s">
        <v>10907</v>
      </c>
      <c r="D6496" s="143" t="s">
        <v>91</v>
      </c>
      <c r="E6496" s="143" t="s">
        <v>212</v>
      </c>
      <c r="F6496" s="143" t="s">
        <v>71</v>
      </c>
      <c r="G6496" s="143" t="s">
        <v>11062</v>
      </c>
    </row>
    <row r="6497" spans="1:7" x14ac:dyDescent="0.25">
      <c r="A6497" s="141">
        <v>6496</v>
      </c>
      <c r="B6497" s="143" t="s">
        <v>5674</v>
      </c>
      <c r="C6497" s="143" t="s">
        <v>5675</v>
      </c>
      <c r="D6497" s="143" t="s">
        <v>74</v>
      </c>
      <c r="E6497" s="143" t="s">
        <v>331</v>
      </c>
      <c r="F6497" s="143" t="s">
        <v>97</v>
      </c>
      <c r="G6497" s="143" t="s">
        <v>5875</v>
      </c>
    </row>
    <row r="6498" spans="1:7" x14ac:dyDescent="0.25">
      <c r="A6498" s="141">
        <v>6497</v>
      </c>
      <c r="B6498" s="143" t="s">
        <v>13650</v>
      </c>
      <c r="C6498" s="143" t="s">
        <v>13651</v>
      </c>
      <c r="D6498" s="143" t="s">
        <v>91</v>
      </c>
      <c r="E6498" s="143" t="s">
        <v>181</v>
      </c>
      <c r="F6498" s="143" t="s">
        <v>71</v>
      </c>
      <c r="G6498" s="143" t="s">
        <v>5875</v>
      </c>
    </row>
    <row r="6499" spans="1:7" x14ac:dyDescent="0.25">
      <c r="A6499" s="141">
        <v>6498</v>
      </c>
      <c r="B6499" s="143" t="s">
        <v>5676</v>
      </c>
      <c r="C6499" s="143" t="s">
        <v>5677</v>
      </c>
      <c r="D6499" s="143" t="s">
        <v>74</v>
      </c>
      <c r="E6499" s="143" t="s">
        <v>331</v>
      </c>
      <c r="F6499" s="143" t="s">
        <v>71</v>
      </c>
      <c r="G6499" s="143" t="s">
        <v>5875</v>
      </c>
    </row>
    <row r="6500" spans="1:7" x14ac:dyDescent="0.25">
      <c r="A6500" s="141">
        <v>6499</v>
      </c>
      <c r="B6500" s="143" t="s">
        <v>11929</v>
      </c>
      <c r="C6500" s="143" t="s">
        <v>11930</v>
      </c>
      <c r="D6500" s="143" t="s">
        <v>69</v>
      </c>
      <c r="E6500" s="143" t="s">
        <v>402</v>
      </c>
      <c r="F6500" s="143" t="s">
        <v>71</v>
      </c>
      <c r="G6500" s="143" t="s">
        <v>11955</v>
      </c>
    </row>
    <row r="6501" spans="1:7" x14ac:dyDescent="0.25">
      <c r="A6501" s="141">
        <v>6500</v>
      </c>
      <c r="B6501" s="143" t="s">
        <v>5678</v>
      </c>
      <c r="C6501" s="143" t="s">
        <v>5679</v>
      </c>
      <c r="D6501" s="143" t="s">
        <v>188</v>
      </c>
      <c r="E6501" s="143" t="s">
        <v>234</v>
      </c>
      <c r="F6501" s="143" t="s">
        <v>71</v>
      </c>
      <c r="G6501" s="143" t="s">
        <v>5875</v>
      </c>
    </row>
    <row r="6502" spans="1:7" x14ac:dyDescent="0.25">
      <c r="A6502" s="141">
        <v>6501</v>
      </c>
      <c r="B6502" s="143" t="s">
        <v>10908</v>
      </c>
      <c r="C6502" s="143" t="s">
        <v>10909</v>
      </c>
      <c r="D6502" s="143" t="s">
        <v>69</v>
      </c>
      <c r="E6502" s="143" t="s">
        <v>321</v>
      </c>
      <c r="F6502" s="143" t="s">
        <v>71</v>
      </c>
      <c r="G6502" s="143" t="s">
        <v>11062</v>
      </c>
    </row>
    <row r="6503" spans="1:7" x14ac:dyDescent="0.25">
      <c r="A6503" s="141">
        <v>6502</v>
      </c>
      <c r="B6503" s="143" t="s">
        <v>5680</v>
      </c>
      <c r="C6503" s="143" t="s">
        <v>5681</v>
      </c>
      <c r="D6503" s="143" t="s">
        <v>103</v>
      </c>
      <c r="E6503" s="143" t="s">
        <v>2586</v>
      </c>
      <c r="F6503" s="143" t="s">
        <v>71</v>
      </c>
      <c r="G6503" s="143" t="s">
        <v>5875</v>
      </c>
    </row>
    <row r="6504" spans="1:7" x14ac:dyDescent="0.25">
      <c r="A6504" s="141">
        <v>6503</v>
      </c>
      <c r="B6504" s="143" t="s">
        <v>10910</v>
      </c>
      <c r="C6504" s="143" t="s">
        <v>10911</v>
      </c>
      <c r="D6504" s="143" t="s">
        <v>95</v>
      </c>
      <c r="E6504" s="143" t="s">
        <v>96</v>
      </c>
      <c r="F6504" s="143" t="s">
        <v>71</v>
      </c>
      <c r="G6504" s="143" t="s">
        <v>11062</v>
      </c>
    </row>
    <row r="6505" spans="1:7" x14ac:dyDescent="0.25">
      <c r="A6505" s="141">
        <v>6504</v>
      </c>
      <c r="B6505" s="143" t="s">
        <v>5682</v>
      </c>
      <c r="C6505" s="143" t="s">
        <v>5683</v>
      </c>
      <c r="D6505" s="143" t="s">
        <v>74</v>
      </c>
      <c r="E6505" s="143" t="s">
        <v>331</v>
      </c>
      <c r="F6505" s="143" t="s">
        <v>142</v>
      </c>
      <c r="G6505" s="143" t="s">
        <v>5875</v>
      </c>
    </row>
    <row r="6506" spans="1:7" x14ac:dyDescent="0.25">
      <c r="A6506" s="141">
        <v>6505</v>
      </c>
      <c r="B6506" s="143" t="s">
        <v>5684</v>
      </c>
      <c r="C6506" s="143" t="s">
        <v>5685</v>
      </c>
      <c r="D6506" s="143" t="s">
        <v>91</v>
      </c>
      <c r="E6506" s="143" t="s">
        <v>92</v>
      </c>
      <c r="F6506" s="143" t="s">
        <v>71</v>
      </c>
      <c r="G6506" s="143" t="s">
        <v>5875</v>
      </c>
    </row>
    <row r="6507" spans="1:7" x14ac:dyDescent="0.25">
      <c r="A6507" s="141">
        <v>6506</v>
      </c>
      <c r="B6507" s="143" t="s">
        <v>5686</v>
      </c>
      <c r="C6507" s="143" t="s">
        <v>5687</v>
      </c>
      <c r="D6507" s="143" t="s">
        <v>103</v>
      </c>
      <c r="E6507" s="143" t="s">
        <v>3288</v>
      </c>
      <c r="F6507" s="143" t="s">
        <v>71</v>
      </c>
      <c r="G6507" s="143" t="s">
        <v>5875</v>
      </c>
    </row>
    <row r="6508" spans="1:7" x14ac:dyDescent="0.25">
      <c r="A6508" s="141">
        <v>6507</v>
      </c>
      <c r="B6508" s="143" t="s">
        <v>10912</v>
      </c>
      <c r="C6508" s="143" t="s">
        <v>10913</v>
      </c>
      <c r="D6508" s="143" t="s">
        <v>119</v>
      </c>
      <c r="E6508" s="143" t="s">
        <v>1245</v>
      </c>
      <c r="F6508" s="143" t="s">
        <v>71</v>
      </c>
      <c r="G6508" s="143" t="s">
        <v>11062</v>
      </c>
    </row>
    <row r="6509" spans="1:7" x14ac:dyDescent="0.25">
      <c r="A6509" s="141">
        <v>6508</v>
      </c>
      <c r="B6509" s="143" t="s">
        <v>5688</v>
      </c>
      <c r="C6509" s="143" t="s">
        <v>5689</v>
      </c>
      <c r="D6509" s="143" t="s">
        <v>74</v>
      </c>
      <c r="E6509" s="143" t="s">
        <v>87</v>
      </c>
      <c r="F6509" s="143" t="s">
        <v>71</v>
      </c>
      <c r="G6509" s="143" t="s">
        <v>5875</v>
      </c>
    </row>
    <row r="6510" spans="1:7" x14ac:dyDescent="0.25">
      <c r="A6510" s="141">
        <v>6509</v>
      </c>
      <c r="B6510" s="143" t="s">
        <v>5690</v>
      </c>
      <c r="C6510" s="143" t="s">
        <v>5691</v>
      </c>
      <c r="D6510" s="143" t="s">
        <v>91</v>
      </c>
      <c r="E6510" s="143" t="s">
        <v>139</v>
      </c>
      <c r="F6510" s="143" t="s">
        <v>71</v>
      </c>
      <c r="G6510" s="143" t="s">
        <v>5875</v>
      </c>
    </row>
    <row r="6511" spans="1:7" x14ac:dyDescent="0.25">
      <c r="A6511" s="141">
        <v>6510</v>
      </c>
      <c r="B6511" s="143" t="s">
        <v>10914</v>
      </c>
      <c r="C6511" s="143" t="s">
        <v>10915</v>
      </c>
      <c r="D6511" s="143" t="s">
        <v>91</v>
      </c>
      <c r="E6511" s="143" t="s">
        <v>212</v>
      </c>
      <c r="F6511" s="143" t="s">
        <v>71</v>
      </c>
      <c r="G6511" s="143" t="s">
        <v>11062</v>
      </c>
    </row>
    <row r="6512" spans="1:7" x14ac:dyDescent="0.25">
      <c r="A6512" s="141">
        <v>6511</v>
      </c>
      <c r="B6512" s="143" t="s">
        <v>10916</v>
      </c>
      <c r="C6512" s="143" t="s">
        <v>10917</v>
      </c>
      <c r="D6512" s="143" t="s">
        <v>103</v>
      </c>
      <c r="E6512" s="143" t="s">
        <v>1538</v>
      </c>
      <c r="F6512" s="143" t="s">
        <v>841</v>
      </c>
      <c r="G6512" s="143" t="s">
        <v>11062</v>
      </c>
    </row>
    <row r="6513" spans="1:7" x14ac:dyDescent="0.25">
      <c r="A6513" s="141">
        <v>6512</v>
      </c>
      <c r="B6513" s="143" t="s">
        <v>5692</v>
      </c>
      <c r="C6513" s="143" t="s">
        <v>5693</v>
      </c>
      <c r="D6513" s="143" t="s">
        <v>69</v>
      </c>
      <c r="E6513" s="143" t="s">
        <v>593</v>
      </c>
      <c r="F6513" s="143" t="s">
        <v>71</v>
      </c>
      <c r="G6513" s="143" t="s">
        <v>11062</v>
      </c>
    </row>
    <row r="6514" spans="1:7" x14ac:dyDescent="0.25">
      <c r="A6514" s="141">
        <v>6513</v>
      </c>
      <c r="B6514" s="143" t="s">
        <v>10918</v>
      </c>
      <c r="C6514" s="143" t="s">
        <v>10919</v>
      </c>
      <c r="D6514" s="143" t="s">
        <v>78</v>
      </c>
      <c r="E6514" s="143" t="s">
        <v>113</v>
      </c>
      <c r="F6514" s="143" t="s">
        <v>71</v>
      </c>
      <c r="G6514" s="143" t="s">
        <v>11062</v>
      </c>
    </row>
    <row r="6515" spans="1:7" x14ac:dyDescent="0.25">
      <c r="A6515" s="141">
        <v>6514</v>
      </c>
      <c r="B6515" s="143" t="s">
        <v>10920</v>
      </c>
      <c r="C6515" s="143" t="s">
        <v>10921</v>
      </c>
      <c r="D6515" s="143" t="s">
        <v>78</v>
      </c>
      <c r="E6515" s="143" t="s">
        <v>840</v>
      </c>
      <c r="F6515" s="143" t="s">
        <v>71</v>
      </c>
      <c r="G6515" s="143" t="s">
        <v>11062</v>
      </c>
    </row>
    <row r="6516" spans="1:7" x14ac:dyDescent="0.25">
      <c r="A6516" s="141">
        <v>6515</v>
      </c>
      <c r="B6516" s="143" t="s">
        <v>5694</v>
      </c>
      <c r="C6516" s="143" t="s">
        <v>5695</v>
      </c>
      <c r="D6516" s="143" t="s">
        <v>91</v>
      </c>
      <c r="E6516" s="143" t="s">
        <v>181</v>
      </c>
      <c r="F6516" s="143" t="s">
        <v>71</v>
      </c>
      <c r="G6516" s="143" t="s">
        <v>5875</v>
      </c>
    </row>
    <row r="6517" spans="1:7" x14ac:dyDescent="0.25">
      <c r="A6517" s="141">
        <v>6516</v>
      </c>
      <c r="B6517" s="143" t="s">
        <v>10922</v>
      </c>
      <c r="C6517" s="143" t="s">
        <v>10923</v>
      </c>
      <c r="D6517" s="143" t="s">
        <v>74</v>
      </c>
      <c r="E6517" s="143" t="s">
        <v>2046</v>
      </c>
      <c r="F6517" s="143" t="s">
        <v>71</v>
      </c>
      <c r="G6517" s="143" t="s">
        <v>11062</v>
      </c>
    </row>
    <row r="6518" spans="1:7" x14ac:dyDescent="0.25">
      <c r="A6518" s="141">
        <v>6517</v>
      </c>
      <c r="B6518" s="143" t="s">
        <v>5696</v>
      </c>
      <c r="C6518" s="143" t="s">
        <v>5697</v>
      </c>
      <c r="D6518" s="143" t="s">
        <v>69</v>
      </c>
      <c r="E6518" s="143" t="s">
        <v>1303</v>
      </c>
      <c r="F6518" s="143" t="s">
        <v>2507</v>
      </c>
      <c r="G6518" s="143" t="s">
        <v>5875</v>
      </c>
    </row>
    <row r="6519" spans="1:7" x14ac:dyDescent="0.25">
      <c r="A6519" s="141">
        <v>6518</v>
      </c>
      <c r="B6519" s="143" t="s">
        <v>5698</v>
      </c>
      <c r="C6519" s="143" t="s">
        <v>13652</v>
      </c>
      <c r="D6519" s="143" t="s">
        <v>91</v>
      </c>
      <c r="E6519" s="143" t="s">
        <v>139</v>
      </c>
      <c r="F6519" s="143" t="s">
        <v>71</v>
      </c>
      <c r="G6519" s="143" t="s">
        <v>5875</v>
      </c>
    </row>
    <row r="6520" spans="1:7" x14ac:dyDescent="0.25">
      <c r="A6520" s="141">
        <v>6519</v>
      </c>
      <c r="B6520" s="143" t="s">
        <v>5699</v>
      </c>
      <c r="C6520" s="143" t="s">
        <v>5700</v>
      </c>
      <c r="D6520" s="143" t="s">
        <v>91</v>
      </c>
      <c r="E6520" s="143" t="s">
        <v>576</v>
      </c>
      <c r="F6520" s="143" t="s">
        <v>71</v>
      </c>
      <c r="G6520" s="143" t="s">
        <v>5875</v>
      </c>
    </row>
    <row r="6521" spans="1:7" x14ac:dyDescent="0.25">
      <c r="A6521" s="141">
        <v>6520</v>
      </c>
      <c r="B6521" s="143" t="s">
        <v>11931</v>
      </c>
      <c r="C6521" s="143" t="s">
        <v>11932</v>
      </c>
      <c r="D6521" s="143" t="s">
        <v>74</v>
      </c>
      <c r="E6521" s="143" t="s">
        <v>145</v>
      </c>
      <c r="F6521" s="143" t="s">
        <v>71</v>
      </c>
      <c r="G6521" s="143" t="s">
        <v>11955</v>
      </c>
    </row>
    <row r="6522" spans="1:7" x14ac:dyDescent="0.25">
      <c r="A6522" s="141">
        <v>6521</v>
      </c>
      <c r="B6522" s="143" t="s">
        <v>13653</v>
      </c>
      <c r="C6522" s="143" t="s">
        <v>13654</v>
      </c>
      <c r="D6522" s="143" t="s">
        <v>91</v>
      </c>
      <c r="E6522" s="143" t="s">
        <v>979</v>
      </c>
      <c r="F6522" s="143" t="s">
        <v>71</v>
      </c>
      <c r="G6522" s="143" t="s">
        <v>11955</v>
      </c>
    </row>
    <row r="6523" spans="1:7" x14ac:dyDescent="0.25">
      <c r="A6523" s="141">
        <v>6522</v>
      </c>
      <c r="B6523" s="143" t="s">
        <v>10924</v>
      </c>
      <c r="C6523" s="143" t="s">
        <v>10925</v>
      </c>
      <c r="D6523" s="143" t="s">
        <v>78</v>
      </c>
      <c r="E6523" s="143" t="s">
        <v>151</v>
      </c>
      <c r="F6523" s="143" t="s">
        <v>71</v>
      </c>
      <c r="G6523" s="143" t="s">
        <v>11062</v>
      </c>
    </row>
    <row r="6524" spans="1:7" x14ac:dyDescent="0.25">
      <c r="A6524" s="141">
        <v>6523</v>
      </c>
      <c r="B6524" s="143" t="s">
        <v>10926</v>
      </c>
      <c r="C6524" s="143" t="s">
        <v>10927</v>
      </c>
      <c r="D6524" s="143" t="s">
        <v>78</v>
      </c>
      <c r="E6524" s="143" t="s">
        <v>82</v>
      </c>
      <c r="F6524" s="143" t="s">
        <v>71</v>
      </c>
      <c r="G6524" s="143" t="s">
        <v>11062</v>
      </c>
    </row>
    <row r="6525" spans="1:7" x14ac:dyDescent="0.25">
      <c r="A6525" s="141">
        <v>6524</v>
      </c>
      <c r="B6525" s="143" t="s">
        <v>5701</v>
      </c>
      <c r="C6525" s="143" t="s">
        <v>5702</v>
      </c>
      <c r="D6525" s="143" t="s">
        <v>74</v>
      </c>
      <c r="E6525" s="143" t="s">
        <v>551</v>
      </c>
      <c r="F6525" s="143" t="s">
        <v>71</v>
      </c>
      <c r="G6525" s="143" t="s">
        <v>5875</v>
      </c>
    </row>
    <row r="6526" spans="1:7" x14ac:dyDescent="0.25">
      <c r="A6526" s="141">
        <v>6525</v>
      </c>
      <c r="B6526" s="143" t="s">
        <v>5703</v>
      </c>
      <c r="C6526" s="143" t="s">
        <v>5704</v>
      </c>
      <c r="D6526" s="143" t="s">
        <v>74</v>
      </c>
      <c r="E6526" s="143" t="s">
        <v>87</v>
      </c>
      <c r="F6526" s="143" t="s">
        <v>71</v>
      </c>
      <c r="G6526" s="143" t="s">
        <v>5875</v>
      </c>
    </row>
    <row r="6527" spans="1:7" x14ac:dyDescent="0.25">
      <c r="A6527" s="141">
        <v>6526</v>
      </c>
      <c r="B6527" s="143" t="s">
        <v>5705</v>
      </c>
      <c r="C6527" s="143" t="s">
        <v>5706</v>
      </c>
      <c r="D6527" s="143" t="s">
        <v>119</v>
      </c>
      <c r="E6527" s="143" t="s">
        <v>209</v>
      </c>
      <c r="F6527" s="143" t="s">
        <v>71</v>
      </c>
      <c r="G6527" s="143" t="s">
        <v>5875</v>
      </c>
    </row>
    <row r="6528" spans="1:7" x14ac:dyDescent="0.25">
      <c r="A6528" s="141">
        <v>6527</v>
      </c>
      <c r="B6528" s="143" t="s">
        <v>5707</v>
      </c>
      <c r="C6528" s="143" t="s">
        <v>5708</v>
      </c>
      <c r="D6528" s="143" t="s">
        <v>74</v>
      </c>
      <c r="E6528" s="143" t="s">
        <v>145</v>
      </c>
      <c r="F6528" s="143" t="s">
        <v>71</v>
      </c>
      <c r="G6528" s="143" t="s">
        <v>5875</v>
      </c>
    </row>
    <row r="6529" spans="1:7" x14ac:dyDescent="0.25">
      <c r="A6529" s="141">
        <v>6528</v>
      </c>
      <c r="B6529" s="143" t="s">
        <v>5709</v>
      </c>
      <c r="C6529" s="143" t="s">
        <v>5710</v>
      </c>
      <c r="D6529" s="143" t="s">
        <v>95</v>
      </c>
      <c r="E6529" s="143" t="s">
        <v>702</v>
      </c>
      <c r="F6529" s="143" t="s">
        <v>71</v>
      </c>
      <c r="G6529" s="143" t="s">
        <v>5875</v>
      </c>
    </row>
    <row r="6530" spans="1:7" x14ac:dyDescent="0.25">
      <c r="A6530" s="141">
        <v>6529</v>
      </c>
      <c r="B6530" s="143" t="s">
        <v>10928</v>
      </c>
      <c r="C6530" s="143" t="s">
        <v>10929</v>
      </c>
      <c r="D6530" s="143" t="s">
        <v>78</v>
      </c>
      <c r="E6530" s="143" t="s">
        <v>657</v>
      </c>
      <c r="F6530" s="143" t="s">
        <v>71</v>
      </c>
      <c r="G6530" s="143" t="s">
        <v>11062</v>
      </c>
    </row>
    <row r="6531" spans="1:7" x14ac:dyDescent="0.25">
      <c r="A6531" s="141">
        <v>6530</v>
      </c>
      <c r="B6531" s="143" t="s">
        <v>5711</v>
      </c>
      <c r="C6531" s="143" t="s">
        <v>5712</v>
      </c>
      <c r="D6531" s="143" t="s">
        <v>74</v>
      </c>
      <c r="E6531" s="143" t="s">
        <v>405</v>
      </c>
      <c r="F6531" s="143" t="s">
        <v>71</v>
      </c>
      <c r="G6531" s="143" t="s">
        <v>5875</v>
      </c>
    </row>
    <row r="6532" spans="1:7" x14ac:dyDescent="0.25">
      <c r="A6532" s="141">
        <v>6531</v>
      </c>
      <c r="B6532" s="143" t="s">
        <v>10930</v>
      </c>
      <c r="C6532" s="143" t="s">
        <v>10931</v>
      </c>
      <c r="D6532" s="143" t="s">
        <v>103</v>
      </c>
      <c r="E6532" s="143" t="s">
        <v>325</v>
      </c>
      <c r="F6532" s="143" t="s">
        <v>71</v>
      </c>
      <c r="G6532" s="143" t="s">
        <v>11062</v>
      </c>
    </row>
    <row r="6533" spans="1:7" x14ac:dyDescent="0.25">
      <c r="A6533" s="141">
        <v>6532</v>
      </c>
      <c r="B6533" s="143" t="s">
        <v>13655</v>
      </c>
      <c r="C6533" s="143" t="s">
        <v>13656</v>
      </c>
      <c r="D6533" s="143" t="s">
        <v>91</v>
      </c>
      <c r="E6533" s="143" t="s">
        <v>181</v>
      </c>
      <c r="F6533" s="143" t="s">
        <v>71</v>
      </c>
      <c r="G6533" s="143" t="s">
        <v>5875</v>
      </c>
    </row>
    <row r="6534" spans="1:7" x14ac:dyDescent="0.25">
      <c r="A6534" s="141">
        <v>6533</v>
      </c>
      <c r="B6534" s="143" t="s">
        <v>5713</v>
      </c>
      <c r="C6534" s="143" t="s">
        <v>5714</v>
      </c>
      <c r="D6534" s="143" t="s">
        <v>78</v>
      </c>
      <c r="E6534" s="143" t="s">
        <v>1491</v>
      </c>
      <c r="F6534" s="143" t="s">
        <v>71</v>
      </c>
      <c r="G6534" s="143" t="s">
        <v>5875</v>
      </c>
    </row>
    <row r="6535" spans="1:7" x14ac:dyDescent="0.25">
      <c r="A6535" s="141">
        <v>6534</v>
      </c>
      <c r="B6535" s="143" t="s">
        <v>10932</v>
      </c>
      <c r="C6535" s="143" t="s">
        <v>10933</v>
      </c>
      <c r="D6535" s="143" t="s">
        <v>119</v>
      </c>
      <c r="E6535" s="143" t="s">
        <v>1245</v>
      </c>
      <c r="F6535" s="143" t="s">
        <v>71</v>
      </c>
      <c r="G6535" s="143" t="s">
        <v>11062</v>
      </c>
    </row>
    <row r="6536" spans="1:7" x14ac:dyDescent="0.25">
      <c r="A6536" s="141">
        <v>6535</v>
      </c>
      <c r="B6536" s="143" t="s">
        <v>11933</v>
      </c>
      <c r="C6536" s="143" t="s">
        <v>11934</v>
      </c>
      <c r="D6536" s="143" t="s">
        <v>91</v>
      </c>
      <c r="E6536" s="143" t="s">
        <v>181</v>
      </c>
      <c r="F6536" s="143" t="s">
        <v>71</v>
      </c>
      <c r="G6536" s="143" t="s">
        <v>11955</v>
      </c>
    </row>
    <row r="6537" spans="1:7" x14ac:dyDescent="0.25">
      <c r="A6537" s="141">
        <v>6536</v>
      </c>
      <c r="B6537" s="143" t="s">
        <v>5715</v>
      </c>
      <c r="C6537" s="143" t="s">
        <v>5716</v>
      </c>
      <c r="D6537" s="143" t="s">
        <v>78</v>
      </c>
      <c r="E6537" s="143" t="s">
        <v>840</v>
      </c>
      <c r="F6537" s="143" t="s">
        <v>71</v>
      </c>
      <c r="G6537" s="143" t="s">
        <v>5875</v>
      </c>
    </row>
    <row r="6538" spans="1:7" x14ac:dyDescent="0.25">
      <c r="A6538" s="141">
        <v>6537</v>
      </c>
      <c r="B6538" s="143" t="s">
        <v>5717</v>
      </c>
      <c r="C6538" s="143" t="s">
        <v>5718</v>
      </c>
      <c r="D6538" s="143" t="s">
        <v>103</v>
      </c>
      <c r="E6538" s="143" t="s">
        <v>588</v>
      </c>
      <c r="F6538" s="143" t="s">
        <v>71</v>
      </c>
      <c r="G6538" s="143" t="s">
        <v>5875</v>
      </c>
    </row>
    <row r="6539" spans="1:7" x14ac:dyDescent="0.25">
      <c r="A6539" s="141">
        <v>6538</v>
      </c>
      <c r="B6539" s="143" t="s">
        <v>5719</v>
      </c>
      <c r="C6539" s="143" t="s">
        <v>5720</v>
      </c>
      <c r="D6539" s="143" t="s">
        <v>78</v>
      </c>
      <c r="E6539" s="143" t="s">
        <v>695</v>
      </c>
      <c r="F6539" s="143" t="s">
        <v>71</v>
      </c>
      <c r="G6539" s="143" t="s">
        <v>5875</v>
      </c>
    </row>
    <row r="6540" spans="1:7" x14ac:dyDescent="0.25">
      <c r="A6540" s="141">
        <v>6539</v>
      </c>
      <c r="B6540" s="143" t="s">
        <v>5721</v>
      </c>
      <c r="C6540" s="143" t="s">
        <v>5722</v>
      </c>
      <c r="D6540" s="143" t="s">
        <v>91</v>
      </c>
      <c r="E6540" s="143" t="s">
        <v>181</v>
      </c>
      <c r="F6540" s="143" t="s">
        <v>71</v>
      </c>
      <c r="G6540" s="143" t="s">
        <v>5875</v>
      </c>
    </row>
    <row r="6541" spans="1:7" x14ac:dyDescent="0.25">
      <c r="A6541" s="141">
        <v>6540</v>
      </c>
      <c r="B6541" s="143" t="s">
        <v>5723</v>
      </c>
      <c r="C6541" s="143" t="s">
        <v>5724</v>
      </c>
      <c r="D6541" s="143" t="s">
        <v>103</v>
      </c>
      <c r="E6541" s="143" t="s">
        <v>2178</v>
      </c>
      <c r="F6541" s="143" t="s">
        <v>71</v>
      </c>
      <c r="G6541" s="143" t="s">
        <v>5875</v>
      </c>
    </row>
    <row r="6542" spans="1:7" x14ac:dyDescent="0.25">
      <c r="A6542" s="141">
        <v>6541</v>
      </c>
      <c r="B6542" s="143" t="s">
        <v>5725</v>
      </c>
      <c r="C6542" s="143" t="s">
        <v>13657</v>
      </c>
      <c r="D6542" s="143" t="s">
        <v>119</v>
      </c>
      <c r="E6542" s="143" t="s">
        <v>2557</v>
      </c>
      <c r="F6542" s="143" t="s">
        <v>71</v>
      </c>
      <c r="G6542" s="143" t="s">
        <v>5875</v>
      </c>
    </row>
    <row r="6543" spans="1:7" x14ac:dyDescent="0.25">
      <c r="A6543" s="141">
        <v>6542</v>
      </c>
      <c r="B6543" s="143" t="s">
        <v>46</v>
      </c>
      <c r="C6543" s="143" t="s">
        <v>5726</v>
      </c>
      <c r="D6543" s="143" t="s">
        <v>74</v>
      </c>
      <c r="E6543" s="143" t="s">
        <v>317</v>
      </c>
      <c r="F6543" s="143" t="s">
        <v>71</v>
      </c>
      <c r="G6543" s="143" t="s">
        <v>5875</v>
      </c>
    </row>
    <row r="6544" spans="1:7" x14ac:dyDescent="0.25">
      <c r="A6544" s="141">
        <v>6543</v>
      </c>
      <c r="B6544" s="143" t="s">
        <v>5727</v>
      </c>
      <c r="C6544" s="143" t="s">
        <v>5728</v>
      </c>
      <c r="D6544" s="143" t="s">
        <v>78</v>
      </c>
      <c r="E6544" s="143" t="s">
        <v>113</v>
      </c>
      <c r="F6544" s="143" t="s">
        <v>2507</v>
      </c>
      <c r="G6544" s="143" t="s">
        <v>5875</v>
      </c>
    </row>
    <row r="6545" spans="1:7" x14ac:dyDescent="0.25">
      <c r="A6545" s="141">
        <v>6544</v>
      </c>
      <c r="B6545" s="143" t="s">
        <v>10934</v>
      </c>
      <c r="C6545" s="143" t="s">
        <v>10935</v>
      </c>
      <c r="D6545" s="143" t="s">
        <v>78</v>
      </c>
      <c r="E6545" s="143" t="s">
        <v>906</v>
      </c>
      <c r="F6545" s="143" t="s">
        <v>71</v>
      </c>
      <c r="G6545" s="143" t="s">
        <v>11062</v>
      </c>
    </row>
    <row r="6546" spans="1:7" x14ac:dyDescent="0.25">
      <c r="A6546" s="141">
        <v>6545</v>
      </c>
      <c r="B6546" s="143" t="s">
        <v>10936</v>
      </c>
      <c r="C6546" s="143" t="s">
        <v>10937</v>
      </c>
      <c r="D6546" s="143" t="s">
        <v>91</v>
      </c>
      <c r="E6546" s="143" t="s">
        <v>181</v>
      </c>
      <c r="F6546" s="143" t="s">
        <v>71</v>
      </c>
      <c r="G6546" s="143" t="s">
        <v>11062</v>
      </c>
    </row>
    <row r="6547" spans="1:7" x14ac:dyDescent="0.25">
      <c r="A6547" s="141">
        <v>6546</v>
      </c>
      <c r="B6547" s="143" t="s">
        <v>10938</v>
      </c>
      <c r="C6547" s="143" t="s">
        <v>10939</v>
      </c>
      <c r="D6547" s="143" t="s">
        <v>78</v>
      </c>
      <c r="E6547" s="143" t="s">
        <v>1220</v>
      </c>
      <c r="F6547" s="143" t="s">
        <v>71</v>
      </c>
      <c r="G6547" s="143" t="s">
        <v>11062</v>
      </c>
    </row>
    <row r="6548" spans="1:7" x14ac:dyDescent="0.25">
      <c r="A6548" s="141">
        <v>6547</v>
      </c>
      <c r="B6548" s="143" t="s">
        <v>5729</v>
      </c>
      <c r="C6548" s="143" t="s">
        <v>5730</v>
      </c>
      <c r="D6548" s="143" t="s">
        <v>74</v>
      </c>
      <c r="E6548" s="143" t="s">
        <v>301</v>
      </c>
      <c r="F6548" s="143" t="s">
        <v>71</v>
      </c>
      <c r="G6548" s="143" t="s">
        <v>5875</v>
      </c>
    </row>
    <row r="6549" spans="1:7" x14ac:dyDescent="0.25">
      <c r="A6549" s="141">
        <v>6548</v>
      </c>
      <c r="B6549" s="143" t="s">
        <v>5731</v>
      </c>
      <c r="C6549" s="143" t="s">
        <v>5732</v>
      </c>
      <c r="D6549" s="143" t="s">
        <v>91</v>
      </c>
      <c r="E6549" s="143" t="s">
        <v>165</v>
      </c>
      <c r="F6549" s="143" t="s">
        <v>71</v>
      </c>
      <c r="G6549" s="143" t="s">
        <v>5875</v>
      </c>
    </row>
    <row r="6550" spans="1:7" x14ac:dyDescent="0.25">
      <c r="A6550" s="141">
        <v>6549</v>
      </c>
      <c r="B6550" s="143" t="s">
        <v>10940</v>
      </c>
      <c r="C6550" s="143" t="s">
        <v>10941</v>
      </c>
      <c r="D6550" s="143" t="s">
        <v>69</v>
      </c>
      <c r="E6550" s="143" t="s">
        <v>126</v>
      </c>
      <c r="F6550" s="143" t="s">
        <v>71</v>
      </c>
      <c r="G6550" s="143" t="s">
        <v>11062</v>
      </c>
    </row>
    <row r="6551" spans="1:7" x14ac:dyDescent="0.25">
      <c r="A6551" s="141">
        <v>6550</v>
      </c>
      <c r="B6551" s="143" t="s">
        <v>5733</v>
      </c>
      <c r="C6551" s="143" t="s">
        <v>5734</v>
      </c>
      <c r="D6551" s="143" t="s">
        <v>119</v>
      </c>
      <c r="E6551" s="143" t="s">
        <v>4356</v>
      </c>
      <c r="F6551" s="143" t="s">
        <v>71</v>
      </c>
      <c r="G6551" s="143" t="s">
        <v>5875</v>
      </c>
    </row>
    <row r="6552" spans="1:7" x14ac:dyDescent="0.25">
      <c r="A6552" s="141">
        <v>6551</v>
      </c>
      <c r="B6552" s="143" t="s">
        <v>5735</v>
      </c>
      <c r="C6552" s="143" t="s">
        <v>13658</v>
      </c>
      <c r="D6552" s="143" t="s">
        <v>78</v>
      </c>
      <c r="E6552" s="143" t="s">
        <v>252</v>
      </c>
      <c r="F6552" s="143" t="s">
        <v>71</v>
      </c>
      <c r="G6552" s="143" t="s">
        <v>5875</v>
      </c>
    </row>
    <row r="6553" spans="1:7" x14ac:dyDescent="0.25">
      <c r="A6553" s="141">
        <v>6552</v>
      </c>
      <c r="B6553" s="143" t="s">
        <v>5736</v>
      </c>
      <c r="C6553" s="143" t="s">
        <v>5737</v>
      </c>
      <c r="D6553" s="143" t="s">
        <v>103</v>
      </c>
      <c r="E6553" s="143" t="s">
        <v>410</v>
      </c>
      <c r="F6553" s="143" t="s">
        <v>71</v>
      </c>
      <c r="G6553" s="143" t="s">
        <v>5875</v>
      </c>
    </row>
    <row r="6554" spans="1:7" x14ac:dyDescent="0.25">
      <c r="A6554" s="141">
        <v>6553</v>
      </c>
      <c r="B6554" s="143" t="s">
        <v>10942</v>
      </c>
      <c r="C6554" s="143" t="s">
        <v>13659</v>
      </c>
      <c r="D6554" s="143" t="s">
        <v>78</v>
      </c>
      <c r="E6554" s="143" t="s">
        <v>1144</v>
      </c>
      <c r="F6554" s="143" t="s">
        <v>533</v>
      </c>
      <c r="G6554" s="143" t="s">
        <v>11062</v>
      </c>
    </row>
    <row r="6555" spans="1:7" x14ac:dyDescent="0.25">
      <c r="A6555" s="141">
        <v>6554</v>
      </c>
      <c r="B6555" s="143" t="s">
        <v>10943</v>
      </c>
      <c r="C6555" s="143" t="s">
        <v>10944</v>
      </c>
      <c r="D6555" s="143" t="s">
        <v>95</v>
      </c>
      <c r="E6555" s="143" t="s">
        <v>1396</v>
      </c>
      <c r="F6555" s="143" t="s">
        <v>88</v>
      </c>
      <c r="G6555" s="143" t="s">
        <v>11062</v>
      </c>
    </row>
    <row r="6556" spans="1:7" x14ac:dyDescent="0.25">
      <c r="A6556" s="141">
        <v>6555</v>
      </c>
      <c r="B6556" s="143" t="s">
        <v>5738</v>
      </c>
      <c r="C6556" s="143" t="s">
        <v>5739</v>
      </c>
      <c r="D6556" s="143" t="s">
        <v>91</v>
      </c>
      <c r="E6556" s="143" t="s">
        <v>181</v>
      </c>
      <c r="F6556" s="143" t="s">
        <v>71</v>
      </c>
      <c r="G6556" s="143" t="s">
        <v>5875</v>
      </c>
    </row>
    <row r="6557" spans="1:7" x14ac:dyDescent="0.25">
      <c r="A6557" s="141">
        <v>6556</v>
      </c>
      <c r="B6557" s="143" t="s">
        <v>5740</v>
      </c>
      <c r="C6557" s="143" t="s">
        <v>5741</v>
      </c>
      <c r="D6557" s="143" t="s">
        <v>74</v>
      </c>
      <c r="E6557" s="143" t="s">
        <v>551</v>
      </c>
      <c r="F6557" s="143" t="s">
        <v>71</v>
      </c>
      <c r="G6557" s="143" t="s">
        <v>5875</v>
      </c>
    </row>
    <row r="6558" spans="1:7" x14ac:dyDescent="0.25">
      <c r="A6558" s="141">
        <v>6557</v>
      </c>
      <c r="B6558" s="143" t="s">
        <v>5742</v>
      </c>
      <c r="C6558" s="143" t="s">
        <v>13660</v>
      </c>
      <c r="D6558" s="143" t="s">
        <v>188</v>
      </c>
      <c r="E6558" s="143" t="s">
        <v>189</v>
      </c>
      <c r="F6558" s="143" t="s">
        <v>71</v>
      </c>
      <c r="G6558" s="143" t="s">
        <v>5875</v>
      </c>
    </row>
    <row r="6559" spans="1:7" x14ac:dyDescent="0.25">
      <c r="A6559" s="141">
        <v>6558</v>
      </c>
      <c r="B6559" s="143" t="s">
        <v>5743</v>
      </c>
      <c r="C6559" s="143" t="s">
        <v>5744</v>
      </c>
      <c r="D6559" s="143" t="s">
        <v>91</v>
      </c>
      <c r="E6559" s="143" t="s">
        <v>135</v>
      </c>
      <c r="F6559" s="143" t="s">
        <v>71</v>
      </c>
      <c r="G6559" s="143" t="s">
        <v>5875</v>
      </c>
    </row>
    <row r="6560" spans="1:7" x14ac:dyDescent="0.25">
      <c r="A6560" s="141">
        <v>6559</v>
      </c>
      <c r="B6560" s="143" t="s">
        <v>5745</v>
      </c>
      <c r="C6560" s="143" t="s">
        <v>5746</v>
      </c>
      <c r="D6560" s="143" t="s">
        <v>103</v>
      </c>
      <c r="E6560" s="143" t="s">
        <v>1231</v>
      </c>
      <c r="F6560" s="143" t="s">
        <v>71</v>
      </c>
      <c r="G6560" s="143" t="s">
        <v>5875</v>
      </c>
    </row>
    <row r="6561" spans="1:7" x14ac:dyDescent="0.25">
      <c r="A6561" s="141">
        <v>6560</v>
      </c>
      <c r="B6561" s="143" t="s">
        <v>5747</v>
      </c>
      <c r="C6561" s="143" t="s">
        <v>5748</v>
      </c>
      <c r="D6561" s="143" t="s">
        <v>91</v>
      </c>
      <c r="E6561" s="143" t="s">
        <v>644</v>
      </c>
      <c r="F6561" s="143" t="s">
        <v>71</v>
      </c>
      <c r="G6561" s="143" t="s">
        <v>5875</v>
      </c>
    </row>
    <row r="6562" spans="1:7" x14ac:dyDescent="0.25">
      <c r="A6562" s="141">
        <v>6561</v>
      </c>
      <c r="B6562" s="143" t="s">
        <v>13661</v>
      </c>
      <c r="C6562" s="143" t="s">
        <v>13662</v>
      </c>
      <c r="D6562" s="143" t="s">
        <v>91</v>
      </c>
      <c r="E6562" s="143" t="s">
        <v>181</v>
      </c>
      <c r="F6562" s="143" t="s">
        <v>71</v>
      </c>
      <c r="G6562" s="143" t="s">
        <v>5875</v>
      </c>
    </row>
    <row r="6563" spans="1:7" x14ac:dyDescent="0.25">
      <c r="A6563" s="141">
        <v>6562</v>
      </c>
      <c r="B6563" s="143" t="s">
        <v>10945</v>
      </c>
      <c r="C6563" s="143" t="s">
        <v>10946</v>
      </c>
      <c r="D6563" s="143" t="s">
        <v>74</v>
      </c>
      <c r="E6563" s="143" t="s">
        <v>331</v>
      </c>
      <c r="F6563" s="143" t="s">
        <v>71</v>
      </c>
      <c r="G6563" s="143" t="s">
        <v>11062</v>
      </c>
    </row>
    <row r="6564" spans="1:7" x14ac:dyDescent="0.25">
      <c r="A6564" s="141">
        <v>6563</v>
      </c>
      <c r="B6564" s="143" t="s">
        <v>5749</v>
      </c>
      <c r="C6564" s="143" t="s">
        <v>5750</v>
      </c>
      <c r="D6564" s="143" t="s">
        <v>91</v>
      </c>
      <c r="E6564" s="143" t="s">
        <v>644</v>
      </c>
      <c r="F6564" s="143" t="s">
        <v>71</v>
      </c>
      <c r="G6564" s="143" t="s">
        <v>5875</v>
      </c>
    </row>
    <row r="6565" spans="1:7" x14ac:dyDescent="0.25">
      <c r="A6565" s="141">
        <v>6564</v>
      </c>
      <c r="B6565" s="143" t="s">
        <v>10947</v>
      </c>
      <c r="C6565" s="143" t="s">
        <v>10948</v>
      </c>
      <c r="D6565" s="143" t="s">
        <v>91</v>
      </c>
      <c r="E6565" s="143" t="s">
        <v>136</v>
      </c>
      <c r="F6565" s="143" t="s">
        <v>71</v>
      </c>
      <c r="G6565" s="143" t="s">
        <v>11062</v>
      </c>
    </row>
    <row r="6566" spans="1:7" x14ac:dyDescent="0.25">
      <c r="A6566" s="141">
        <v>6565</v>
      </c>
      <c r="B6566" s="143" t="s">
        <v>10949</v>
      </c>
      <c r="C6566" s="143" t="s">
        <v>10950</v>
      </c>
      <c r="D6566" s="143" t="s">
        <v>69</v>
      </c>
      <c r="E6566" s="143" t="s">
        <v>352</v>
      </c>
      <c r="F6566" s="143" t="s">
        <v>71</v>
      </c>
      <c r="G6566" s="143" t="s">
        <v>11062</v>
      </c>
    </row>
    <row r="6567" spans="1:7" x14ac:dyDescent="0.25">
      <c r="A6567" s="141">
        <v>6566</v>
      </c>
      <c r="B6567" s="143" t="s">
        <v>10951</v>
      </c>
      <c r="C6567" s="143" t="s">
        <v>10952</v>
      </c>
      <c r="D6567" s="143" t="s">
        <v>91</v>
      </c>
      <c r="E6567" s="143" t="s">
        <v>212</v>
      </c>
      <c r="F6567" s="143" t="s">
        <v>71</v>
      </c>
      <c r="G6567" s="143" t="s">
        <v>11062</v>
      </c>
    </row>
    <row r="6568" spans="1:7" x14ac:dyDescent="0.25">
      <c r="A6568" s="141">
        <v>6567</v>
      </c>
      <c r="B6568" s="143" t="s">
        <v>10953</v>
      </c>
      <c r="C6568" s="143" t="s">
        <v>10954</v>
      </c>
      <c r="D6568" s="143" t="s">
        <v>91</v>
      </c>
      <c r="E6568" s="143" t="s">
        <v>576</v>
      </c>
      <c r="F6568" s="143" t="s">
        <v>71</v>
      </c>
      <c r="G6568" s="143" t="s">
        <v>11062</v>
      </c>
    </row>
    <row r="6569" spans="1:7" x14ac:dyDescent="0.25">
      <c r="A6569" s="141">
        <v>6568</v>
      </c>
      <c r="B6569" s="143" t="s">
        <v>10955</v>
      </c>
      <c r="C6569" s="143" t="s">
        <v>10956</v>
      </c>
      <c r="D6569" s="143" t="s">
        <v>91</v>
      </c>
      <c r="E6569" s="143" t="s">
        <v>212</v>
      </c>
      <c r="F6569" s="143" t="s">
        <v>71</v>
      </c>
      <c r="G6569" s="143" t="s">
        <v>11062</v>
      </c>
    </row>
    <row r="6570" spans="1:7" x14ac:dyDescent="0.25">
      <c r="A6570" s="141">
        <v>6569</v>
      </c>
      <c r="B6570" s="143" t="s">
        <v>11935</v>
      </c>
      <c r="C6570" s="143" t="s">
        <v>11936</v>
      </c>
      <c r="D6570" s="143" t="s">
        <v>78</v>
      </c>
      <c r="E6570" s="143" t="s">
        <v>82</v>
      </c>
      <c r="F6570" s="143" t="s">
        <v>71</v>
      </c>
      <c r="G6570" s="143" t="s">
        <v>11955</v>
      </c>
    </row>
    <row r="6571" spans="1:7" x14ac:dyDescent="0.25">
      <c r="A6571" s="141">
        <v>6570</v>
      </c>
      <c r="B6571" s="143" t="s">
        <v>10957</v>
      </c>
      <c r="C6571" s="143" t="s">
        <v>10958</v>
      </c>
      <c r="D6571" s="143" t="s">
        <v>95</v>
      </c>
      <c r="E6571" s="143" t="s">
        <v>387</v>
      </c>
      <c r="F6571" s="143" t="s">
        <v>71</v>
      </c>
      <c r="G6571" s="143" t="s">
        <v>11062</v>
      </c>
    </row>
    <row r="6572" spans="1:7" x14ac:dyDescent="0.25">
      <c r="A6572" s="141">
        <v>6571</v>
      </c>
      <c r="B6572" s="143" t="s">
        <v>10959</v>
      </c>
      <c r="C6572" s="143" t="s">
        <v>10960</v>
      </c>
      <c r="D6572" s="143" t="s">
        <v>91</v>
      </c>
      <c r="E6572" s="143" t="s">
        <v>576</v>
      </c>
      <c r="F6572" s="143" t="s">
        <v>71</v>
      </c>
      <c r="G6572" s="143" t="s">
        <v>11062</v>
      </c>
    </row>
    <row r="6573" spans="1:7" x14ac:dyDescent="0.25">
      <c r="A6573" s="141">
        <v>6572</v>
      </c>
      <c r="B6573" s="143" t="s">
        <v>5751</v>
      </c>
      <c r="C6573" s="143" t="s">
        <v>13663</v>
      </c>
      <c r="D6573" s="143" t="s">
        <v>91</v>
      </c>
      <c r="E6573" s="143" t="s">
        <v>291</v>
      </c>
      <c r="F6573" s="143" t="s">
        <v>533</v>
      </c>
      <c r="G6573" s="143" t="s">
        <v>5875</v>
      </c>
    </row>
    <row r="6574" spans="1:7" x14ac:dyDescent="0.25">
      <c r="A6574" s="141">
        <v>6573</v>
      </c>
      <c r="B6574" s="143" t="s">
        <v>5752</v>
      </c>
      <c r="C6574" s="143" t="s">
        <v>5753</v>
      </c>
      <c r="D6574" s="143" t="s">
        <v>78</v>
      </c>
      <c r="E6574" s="143" t="s">
        <v>2660</v>
      </c>
      <c r="F6574" s="143" t="s">
        <v>71</v>
      </c>
      <c r="G6574" s="143" t="s">
        <v>5875</v>
      </c>
    </row>
    <row r="6575" spans="1:7" x14ac:dyDescent="0.25">
      <c r="A6575" s="141">
        <v>6574</v>
      </c>
      <c r="B6575" s="143" t="s">
        <v>5754</v>
      </c>
      <c r="C6575" s="143" t="s">
        <v>5755</v>
      </c>
      <c r="D6575" s="143" t="s">
        <v>78</v>
      </c>
      <c r="E6575" s="143" t="s">
        <v>435</v>
      </c>
      <c r="F6575" s="143" t="s">
        <v>71</v>
      </c>
      <c r="G6575" s="143" t="s">
        <v>5875</v>
      </c>
    </row>
    <row r="6576" spans="1:7" x14ac:dyDescent="0.25">
      <c r="A6576" s="141">
        <v>6575</v>
      </c>
      <c r="B6576" s="143" t="s">
        <v>13664</v>
      </c>
      <c r="C6576" s="143" t="s">
        <v>13665</v>
      </c>
      <c r="D6576" s="143" t="s">
        <v>91</v>
      </c>
      <c r="E6576" s="143" t="s">
        <v>116</v>
      </c>
      <c r="F6576" s="143" t="s">
        <v>71</v>
      </c>
      <c r="G6576" s="143" t="s">
        <v>11955</v>
      </c>
    </row>
    <row r="6577" spans="1:7" x14ac:dyDescent="0.25">
      <c r="A6577" s="141">
        <v>6576</v>
      </c>
      <c r="B6577" s="143" t="s">
        <v>5756</v>
      </c>
      <c r="C6577" s="143" t="s">
        <v>5757</v>
      </c>
      <c r="D6577" s="143" t="s">
        <v>119</v>
      </c>
      <c r="E6577" s="143" t="s">
        <v>148</v>
      </c>
      <c r="F6577" s="143" t="s">
        <v>71</v>
      </c>
      <c r="G6577" s="143" t="s">
        <v>5875</v>
      </c>
    </row>
    <row r="6578" spans="1:7" x14ac:dyDescent="0.25">
      <c r="A6578" s="141">
        <v>6577</v>
      </c>
      <c r="B6578" s="143" t="s">
        <v>10961</v>
      </c>
      <c r="C6578" s="143" t="s">
        <v>10962</v>
      </c>
      <c r="D6578" s="143" t="s">
        <v>78</v>
      </c>
      <c r="E6578" s="143" t="s">
        <v>2803</v>
      </c>
      <c r="F6578" s="143" t="s">
        <v>71</v>
      </c>
      <c r="G6578" s="143" t="s">
        <v>11062</v>
      </c>
    </row>
    <row r="6579" spans="1:7" x14ac:dyDescent="0.25">
      <c r="A6579" s="141">
        <v>6578</v>
      </c>
      <c r="B6579" s="143" t="s">
        <v>10963</v>
      </c>
      <c r="C6579" s="143" t="s">
        <v>10964</v>
      </c>
      <c r="D6579" s="143" t="s">
        <v>69</v>
      </c>
      <c r="E6579" s="143" t="s">
        <v>321</v>
      </c>
      <c r="F6579" s="143" t="s">
        <v>71</v>
      </c>
      <c r="G6579" s="143" t="s">
        <v>11062</v>
      </c>
    </row>
    <row r="6580" spans="1:7" x14ac:dyDescent="0.25">
      <c r="A6580" s="141">
        <v>6579</v>
      </c>
      <c r="B6580" s="143" t="s">
        <v>10965</v>
      </c>
      <c r="C6580" s="143" t="s">
        <v>10966</v>
      </c>
      <c r="D6580" s="143" t="s">
        <v>91</v>
      </c>
      <c r="E6580" s="143" t="s">
        <v>1035</v>
      </c>
      <c r="F6580" s="143" t="s">
        <v>71</v>
      </c>
      <c r="G6580" s="143" t="s">
        <v>11062</v>
      </c>
    </row>
    <row r="6581" spans="1:7" x14ac:dyDescent="0.25">
      <c r="A6581" s="141">
        <v>6580</v>
      </c>
      <c r="B6581" s="143" t="s">
        <v>10967</v>
      </c>
      <c r="C6581" s="143" t="s">
        <v>10968</v>
      </c>
      <c r="D6581" s="143" t="s">
        <v>91</v>
      </c>
      <c r="E6581" s="143" t="s">
        <v>955</v>
      </c>
      <c r="F6581" s="143" t="s">
        <v>71</v>
      </c>
      <c r="G6581" s="143" t="s">
        <v>11062</v>
      </c>
    </row>
    <row r="6582" spans="1:7" x14ac:dyDescent="0.25">
      <c r="A6582" s="141">
        <v>6581</v>
      </c>
      <c r="B6582" s="143" t="s">
        <v>5758</v>
      </c>
      <c r="C6582" s="143" t="s">
        <v>5759</v>
      </c>
      <c r="D6582" s="143" t="s">
        <v>74</v>
      </c>
      <c r="E6582" s="143" t="s">
        <v>87</v>
      </c>
      <c r="F6582" s="143" t="s">
        <v>71</v>
      </c>
      <c r="G6582" s="143" t="s">
        <v>5875</v>
      </c>
    </row>
    <row r="6583" spans="1:7" x14ac:dyDescent="0.25">
      <c r="A6583" s="141">
        <v>6582</v>
      </c>
      <c r="B6583" s="143" t="s">
        <v>5760</v>
      </c>
      <c r="C6583" s="143" t="s">
        <v>5761</v>
      </c>
      <c r="D6583" s="143" t="s">
        <v>91</v>
      </c>
      <c r="E6583" s="143" t="s">
        <v>135</v>
      </c>
      <c r="F6583" s="143" t="s">
        <v>242</v>
      </c>
      <c r="G6583" s="143" t="s">
        <v>5875</v>
      </c>
    </row>
    <row r="6584" spans="1:7" x14ac:dyDescent="0.25">
      <c r="A6584" s="141">
        <v>6583</v>
      </c>
      <c r="B6584" s="143" t="s">
        <v>10969</v>
      </c>
      <c r="C6584" s="143" t="s">
        <v>10970</v>
      </c>
      <c r="D6584" s="143" t="s">
        <v>91</v>
      </c>
      <c r="E6584" s="143" t="s">
        <v>903</v>
      </c>
      <c r="F6584" s="143" t="s">
        <v>71</v>
      </c>
      <c r="G6584" s="143" t="s">
        <v>11062</v>
      </c>
    </row>
    <row r="6585" spans="1:7" x14ac:dyDescent="0.25">
      <c r="A6585" s="141">
        <v>6584</v>
      </c>
      <c r="B6585" s="143" t="s">
        <v>5762</v>
      </c>
      <c r="C6585" s="143" t="s">
        <v>5763</v>
      </c>
      <c r="D6585" s="143" t="s">
        <v>188</v>
      </c>
      <c r="E6585" s="143" t="s">
        <v>507</v>
      </c>
      <c r="F6585" s="143" t="s">
        <v>71</v>
      </c>
      <c r="G6585" s="143" t="s">
        <v>5875</v>
      </c>
    </row>
    <row r="6586" spans="1:7" x14ac:dyDescent="0.25">
      <c r="A6586" s="141">
        <v>6585</v>
      </c>
      <c r="B6586" s="143" t="s">
        <v>5764</v>
      </c>
      <c r="C6586" s="143" t="s">
        <v>5765</v>
      </c>
      <c r="D6586" s="143" t="s">
        <v>95</v>
      </c>
      <c r="E6586" s="143" t="s">
        <v>540</v>
      </c>
      <c r="F6586" s="143" t="s">
        <v>71</v>
      </c>
      <c r="G6586" s="143" t="s">
        <v>5875</v>
      </c>
    </row>
    <row r="6587" spans="1:7" x14ac:dyDescent="0.25">
      <c r="A6587" s="141">
        <v>6586</v>
      </c>
      <c r="B6587" s="143" t="s">
        <v>10971</v>
      </c>
      <c r="C6587" s="143" t="s">
        <v>10972</v>
      </c>
      <c r="D6587" s="143" t="s">
        <v>78</v>
      </c>
      <c r="E6587" s="143" t="s">
        <v>199</v>
      </c>
      <c r="F6587" s="143" t="s">
        <v>71</v>
      </c>
      <c r="G6587" s="143" t="s">
        <v>11062</v>
      </c>
    </row>
    <row r="6588" spans="1:7" x14ac:dyDescent="0.25">
      <c r="A6588" s="141">
        <v>6587</v>
      </c>
      <c r="B6588" s="143" t="s">
        <v>11937</v>
      </c>
      <c r="C6588" s="143" t="s">
        <v>11938</v>
      </c>
      <c r="D6588" s="143" t="s">
        <v>69</v>
      </c>
      <c r="E6588" s="143" t="s">
        <v>70</v>
      </c>
      <c r="F6588" s="143" t="s">
        <v>71</v>
      </c>
      <c r="G6588" s="143" t="s">
        <v>11955</v>
      </c>
    </row>
    <row r="6589" spans="1:7" x14ac:dyDescent="0.25">
      <c r="A6589" s="141">
        <v>6588</v>
      </c>
      <c r="B6589" s="143" t="s">
        <v>5766</v>
      </c>
      <c r="C6589" s="143" t="s">
        <v>5767</v>
      </c>
      <c r="D6589" s="143" t="s">
        <v>91</v>
      </c>
      <c r="E6589" s="143" t="s">
        <v>308</v>
      </c>
      <c r="F6589" s="143" t="s">
        <v>71</v>
      </c>
      <c r="G6589" s="143" t="s">
        <v>5875</v>
      </c>
    </row>
    <row r="6590" spans="1:7" x14ac:dyDescent="0.25">
      <c r="A6590" s="141">
        <v>6589</v>
      </c>
      <c r="B6590" s="143" t="s">
        <v>5768</v>
      </c>
      <c r="C6590" s="143" t="s">
        <v>13666</v>
      </c>
      <c r="D6590" s="143" t="s">
        <v>78</v>
      </c>
      <c r="E6590" s="143" t="s">
        <v>1220</v>
      </c>
      <c r="F6590" s="143" t="s">
        <v>71</v>
      </c>
      <c r="G6590" s="143" t="s">
        <v>5875</v>
      </c>
    </row>
    <row r="6591" spans="1:7" x14ac:dyDescent="0.25">
      <c r="A6591" s="141">
        <v>6590</v>
      </c>
      <c r="B6591" s="143" t="s">
        <v>5769</v>
      </c>
      <c r="C6591" s="143" t="s">
        <v>5770</v>
      </c>
      <c r="D6591" s="143" t="s">
        <v>78</v>
      </c>
      <c r="E6591" s="143" t="s">
        <v>1220</v>
      </c>
      <c r="F6591" s="143" t="s">
        <v>71</v>
      </c>
      <c r="G6591" s="143" t="s">
        <v>5875</v>
      </c>
    </row>
    <row r="6592" spans="1:7" x14ac:dyDescent="0.25">
      <c r="A6592" s="141">
        <v>6591</v>
      </c>
      <c r="B6592" s="143" t="s">
        <v>10973</v>
      </c>
      <c r="C6592" s="143" t="s">
        <v>10974</v>
      </c>
      <c r="D6592" s="143" t="s">
        <v>95</v>
      </c>
      <c r="E6592" s="143" t="s">
        <v>387</v>
      </c>
      <c r="F6592" s="143" t="s">
        <v>142</v>
      </c>
      <c r="G6592" s="143" t="s">
        <v>11062</v>
      </c>
    </row>
    <row r="6593" spans="1:7" x14ac:dyDescent="0.25">
      <c r="A6593" s="141">
        <v>6592</v>
      </c>
      <c r="B6593" s="143" t="s">
        <v>10975</v>
      </c>
      <c r="C6593" s="143" t="s">
        <v>10976</v>
      </c>
      <c r="D6593" s="143" t="s">
        <v>91</v>
      </c>
      <c r="E6593" s="143" t="s">
        <v>212</v>
      </c>
      <c r="F6593" s="143" t="s">
        <v>71</v>
      </c>
      <c r="G6593" s="143" t="s">
        <v>11062</v>
      </c>
    </row>
    <row r="6594" spans="1:7" x14ac:dyDescent="0.25">
      <c r="A6594" s="141">
        <v>6593</v>
      </c>
      <c r="B6594" s="143" t="s">
        <v>10977</v>
      </c>
      <c r="C6594" s="143" t="s">
        <v>10978</v>
      </c>
      <c r="D6594" s="143" t="s">
        <v>103</v>
      </c>
      <c r="E6594" s="143" t="s">
        <v>634</v>
      </c>
      <c r="F6594" s="143" t="s">
        <v>71</v>
      </c>
      <c r="G6594" s="143" t="s">
        <v>11062</v>
      </c>
    </row>
    <row r="6595" spans="1:7" x14ac:dyDescent="0.25">
      <c r="A6595" s="141">
        <v>6594</v>
      </c>
      <c r="B6595" s="143" t="s">
        <v>13667</v>
      </c>
      <c r="C6595" s="143" t="s">
        <v>13668</v>
      </c>
      <c r="D6595" s="143" t="s">
        <v>78</v>
      </c>
      <c r="E6595" s="143" t="s">
        <v>113</v>
      </c>
      <c r="F6595" s="143" t="s">
        <v>71</v>
      </c>
      <c r="G6595" s="143" t="s">
        <v>11062</v>
      </c>
    </row>
    <row r="6596" spans="1:7" x14ac:dyDescent="0.25">
      <c r="A6596" s="141">
        <v>6595</v>
      </c>
      <c r="B6596" s="143" t="s">
        <v>5771</v>
      </c>
      <c r="C6596" s="143" t="s">
        <v>5772</v>
      </c>
      <c r="D6596" s="143" t="s">
        <v>78</v>
      </c>
      <c r="E6596" s="143" t="s">
        <v>995</v>
      </c>
      <c r="F6596" s="143" t="s">
        <v>71</v>
      </c>
      <c r="G6596" s="143" t="s">
        <v>5875</v>
      </c>
    </row>
    <row r="6597" spans="1:7" x14ac:dyDescent="0.25">
      <c r="A6597" s="141">
        <v>6596</v>
      </c>
      <c r="B6597" s="143" t="s">
        <v>13669</v>
      </c>
      <c r="C6597" s="143" t="s">
        <v>13670</v>
      </c>
      <c r="D6597" s="143" t="s">
        <v>91</v>
      </c>
      <c r="E6597" s="143" t="s">
        <v>308</v>
      </c>
      <c r="F6597" s="143" t="s">
        <v>142</v>
      </c>
      <c r="G6597" s="143" t="s">
        <v>11062</v>
      </c>
    </row>
    <row r="6598" spans="1:7" x14ac:dyDescent="0.25">
      <c r="A6598" s="141">
        <v>6597</v>
      </c>
      <c r="B6598" s="143" t="s">
        <v>13671</v>
      </c>
      <c r="C6598" s="143" t="s">
        <v>13672</v>
      </c>
      <c r="D6598" s="143" t="s">
        <v>78</v>
      </c>
      <c r="E6598" s="143" t="s">
        <v>995</v>
      </c>
      <c r="F6598" s="143" t="s">
        <v>71</v>
      </c>
      <c r="G6598" s="143" t="s">
        <v>11062</v>
      </c>
    </row>
    <row r="6599" spans="1:7" x14ac:dyDescent="0.25">
      <c r="A6599" s="141">
        <v>6598</v>
      </c>
      <c r="B6599" s="143" t="s">
        <v>10979</v>
      </c>
      <c r="C6599" s="143" t="s">
        <v>10980</v>
      </c>
      <c r="D6599" s="143" t="s">
        <v>69</v>
      </c>
      <c r="E6599" s="143" t="s">
        <v>593</v>
      </c>
      <c r="F6599" s="143" t="s">
        <v>71</v>
      </c>
      <c r="G6599" s="143" t="s">
        <v>11062</v>
      </c>
    </row>
    <row r="6600" spans="1:7" x14ac:dyDescent="0.25">
      <c r="A6600" s="141">
        <v>6599</v>
      </c>
      <c r="B6600" s="143" t="s">
        <v>5773</v>
      </c>
      <c r="C6600" s="143" t="s">
        <v>5774</v>
      </c>
      <c r="D6600" s="143" t="s">
        <v>103</v>
      </c>
      <c r="E6600" s="143" t="s">
        <v>884</v>
      </c>
      <c r="F6600" s="143" t="s">
        <v>71</v>
      </c>
      <c r="G6600" s="143" t="s">
        <v>5875</v>
      </c>
    </row>
    <row r="6601" spans="1:7" x14ac:dyDescent="0.25">
      <c r="A6601" s="141">
        <v>6600</v>
      </c>
      <c r="B6601" s="143" t="s">
        <v>10981</v>
      </c>
      <c r="C6601" s="143" t="s">
        <v>10982</v>
      </c>
      <c r="D6601" s="143" t="s">
        <v>69</v>
      </c>
      <c r="E6601" s="143" t="s">
        <v>5915</v>
      </c>
      <c r="F6601" s="143" t="s">
        <v>71</v>
      </c>
      <c r="G6601" s="143" t="s">
        <v>11062</v>
      </c>
    </row>
    <row r="6602" spans="1:7" x14ac:dyDescent="0.25">
      <c r="A6602" s="141">
        <v>6601</v>
      </c>
      <c r="B6602" s="143" t="s">
        <v>5775</v>
      </c>
      <c r="C6602" s="143" t="s">
        <v>5776</v>
      </c>
      <c r="D6602" s="143" t="s">
        <v>119</v>
      </c>
      <c r="E6602" s="143" t="s">
        <v>120</v>
      </c>
      <c r="F6602" s="143" t="s">
        <v>142</v>
      </c>
      <c r="G6602" s="143" t="s">
        <v>5875</v>
      </c>
    </row>
    <row r="6603" spans="1:7" x14ac:dyDescent="0.25">
      <c r="A6603" s="141">
        <v>6602</v>
      </c>
      <c r="B6603" s="143" t="s">
        <v>10983</v>
      </c>
      <c r="C6603" s="143" t="s">
        <v>10984</v>
      </c>
      <c r="D6603" s="143" t="s">
        <v>95</v>
      </c>
      <c r="E6603" s="143" t="s">
        <v>540</v>
      </c>
      <c r="F6603" s="143" t="s">
        <v>71</v>
      </c>
      <c r="G6603" s="143" t="s">
        <v>11062</v>
      </c>
    </row>
    <row r="6604" spans="1:7" x14ac:dyDescent="0.25">
      <c r="A6604" s="141">
        <v>6603</v>
      </c>
      <c r="B6604" s="143" t="s">
        <v>5777</v>
      </c>
      <c r="C6604" s="143" t="s">
        <v>5778</v>
      </c>
      <c r="D6604" s="143" t="s">
        <v>78</v>
      </c>
      <c r="E6604" s="143" t="s">
        <v>113</v>
      </c>
      <c r="F6604" s="143" t="s">
        <v>71</v>
      </c>
      <c r="G6604" s="143" t="s">
        <v>5875</v>
      </c>
    </row>
    <row r="6605" spans="1:7" x14ac:dyDescent="0.25">
      <c r="A6605" s="141">
        <v>6604</v>
      </c>
      <c r="B6605" s="143" t="s">
        <v>13673</v>
      </c>
      <c r="C6605" s="143" t="s">
        <v>13674</v>
      </c>
      <c r="D6605" s="143" t="s">
        <v>91</v>
      </c>
      <c r="E6605" s="143" t="s">
        <v>181</v>
      </c>
      <c r="F6605" s="143" t="s">
        <v>71</v>
      </c>
      <c r="G6605" s="143" t="s">
        <v>5875</v>
      </c>
    </row>
    <row r="6606" spans="1:7" x14ac:dyDescent="0.25">
      <c r="A6606" s="141">
        <v>6605</v>
      </c>
      <c r="B6606" s="143" t="s">
        <v>5779</v>
      </c>
      <c r="C6606" s="143" t="s">
        <v>5780</v>
      </c>
      <c r="D6606" s="143" t="s">
        <v>95</v>
      </c>
      <c r="E6606" s="143" t="s">
        <v>1430</v>
      </c>
      <c r="F6606" s="143" t="s">
        <v>71</v>
      </c>
      <c r="G6606" s="143" t="s">
        <v>5875</v>
      </c>
    </row>
    <row r="6607" spans="1:7" x14ac:dyDescent="0.25">
      <c r="A6607" s="141">
        <v>6606</v>
      </c>
      <c r="B6607" s="143" t="s">
        <v>5781</v>
      </c>
      <c r="C6607" s="143" t="s">
        <v>5782</v>
      </c>
      <c r="D6607" s="143" t="s">
        <v>78</v>
      </c>
      <c r="E6607" s="143" t="s">
        <v>1062</v>
      </c>
      <c r="F6607" s="143" t="s">
        <v>71</v>
      </c>
      <c r="G6607" s="143" t="s">
        <v>5875</v>
      </c>
    </row>
    <row r="6608" spans="1:7" x14ac:dyDescent="0.25">
      <c r="A6608" s="141">
        <v>6607</v>
      </c>
      <c r="B6608" s="143" t="s">
        <v>10985</v>
      </c>
      <c r="C6608" s="143" t="s">
        <v>10986</v>
      </c>
      <c r="D6608" s="143" t="s">
        <v>78</v>
      </c>
      <c r="E6608" s="143" t="s">
        <v>906</v>
      </c>
      <c r="F6608" s="143" t="s">
        <v>71</v>
      </c>
      <c r="G6608" s="143" t="s">
        <v>11062</v>
      </c>
    </row>
    <row r="6609" spans="1:7" x14ac:dyDescent="0.25">
      <c r="A6609" s="141">
        <v>6608</v>
      </c>
      <c r="B6609" s="143" t="s">
        <v>11939</v>
      </c>
      <c r="C6609" s="143" t="s">
        <v>11940</v>
      </c>
      <c r="D6609" s="143" t="s">
        <v>78</v>
      </c>
      <c r="E6609" s="143" t="s">
        <v>151</v>
      </c>
      <c r="F6609" s="143" t="s">
        <v>71</v>
      </c>
      <c r="G6609" s="143" t="s">
        <v>11955</v>
      </c>
    </row>
    <row r="6610" spans="1:7" x14ac:dyDescent="0.25">
      <c r="A6610" s="141">
        <v>6609</v>
      </c>
      <c r="B6610" s="143" t="s">
        <v>11941</v>
      </c>
      <c r="C6610" s="143" t="s">
        <v>11942</v>
      </c>
      <c r="D6610" s="143" t="s">
        <v>69</v>
      </c>
      <c r="E6610" s="143" t="s">
        <v>1237</v>
      </c>
      <c r="F6610" s="143" t="s">
        <v>71</v>
      </c>
      <c r="G6610" s="143" t="s">
        <v>11955</v>
      </c>
    </row>
    <row r="6611" spans="1:7" x14ac:dyDescent="0.25">
      <c r="A6611" s="141">
        <v>6610</v>
      </c>
      <c r="B6611" s="143" t="s">
        <v>5783</v>
      </c>
      <c r="C6611" s="143" t="s">
        <v>5784</v>
      </c>
      <c r="D6611" s="143" t="s">
        <v>95</v>
      </c>
      <c r="E6611" s="143" t="s">
        <v>3531</v>
      </c>
      <c r="F6611" s="143" t="s">
        <v>71</v>
      </c>
      <c r="G6611" s="143" t="s">
        <v>5875</v>
      </c>
    </row>
    <row r="6612" spans="1:7" x14ac:dyDescent="0.25">
      <c r="A6612" s="141">
        <v>6611</v>
      </c>
      <c r="B6612" s="143" t="s">
        <v>5785</v>
      </c>
      <c r="C6612" s="143" t="s">
        <v>5786</v>
      </c>
      <c r="D6612" s="143" t="s">
        <v>91</v>
      </c>
      <c r="E6612" s="143" t="s">
        <v>139</v>
      </c>
      <c r="F6612" s="143" t="s">
        <v>71</v>
      </c>
      <c r="G6612" s="143" t="s">
        <v>5875</v>
      </c>
    </row>
    <row r="6613" spans="1:7" x14ac:dyDescent="0.25">
      <c r="A6613" s="141">
        <v>6612</v>
      </c>
      <c r="B6613" s="143" t="s">
        <v>10987</v>
      </c>
      <c r="C6613" s="143" t="s">
        <v>10988</v>
      </c>
      <c r="D6613" s="143" t="s">
        <v>69</v>
      </c>
      <c r="E6613" s="143" t="s">
        <v>5993</v>
      </c>
      <c r="F6613" s="143" t="s">
        <v>71</v>
      </c>
      <c r="G6613" s="143" t="s">
        <v>11062</v>
      </c>
    </row>
    <row r="6614" spans="1:7" x14ac:dyDescent="0.25">
      <c r="A6614" s="141">
        <v>6613</v>
      </c>
      <c r="B6614" s="143" t="s">
        <v>5787</v>
      </c>
      <c r="C6614" s="143" t="s">
        <v>5788</v>
      </c>
      <c r="D6614" s="143" t="s">
        <v>91</v>
      </c>
      <c r="E6614" s="143" t="s">
        <v>181</v>
      </c>
      <c r="F6614" s="143" t="s">
        <v>71</v>
      </c>
      <c r="G6614" s="143" t="s">
        <v>5875</v>
      </c>
    </row>
    <row r="6615" spans="1:7" x14ac:dyDescent="0.25">
      <c r="A6615" s="141">
        <v>6614</v>
      </c>
      <c r="B6615" s="143" t="s">
        <v>13675</v>
      </c>
      <c r="C6615" s="143" t="s">
        <v>13676</v>
      </c>
      <c r="D6615" s="143" t="s">
        <v>91</v>
      </c>
      <c r="E6615" s="143" t="s">
        <v>576</v>
      </c>
      <c r="F6615" s="143" t="s">
        <v>71</v>
      </c>
      <c r="G6615" s="143" t="s">
        <v>11062</v>
      </c>
    </row>
    <row r="6616" spans="1:7" x14ac:dyDescent="0.25">
      <c r="A6616" s="141">
        <v>6615</v>
      </c>
      <c r="B6616" s="143" t="s">
        <v>5789</v>
      </c>
      <c r="C6616" s="143" t="s">
        <v>5790</v>
      </c>
      <c r="D6616" s="143" t="s">
        <v>74</v>
      </c>
      <c r="E6616" s="143" t="s">
        <v>390</v>
      </c>
      <c r="F6616" s="143" t="s">
        <v>71</v>
      </c>
      <c r="G6616" s="143" t="s">
        <v>5875</v>
      </c>
    </row>
    <row r="6617" spans="1:7" x14ac:dyDescent="0.25">
      <c r="A6617" s="141">
        <v>6616</v>
      </c>
      <c r="B6617" s="143" t="s">
        <v>5791</v>
      </c>
      <c r="C6617" s="143" t="s">
        <v>5792</v>
      </c>
      <c r="D6617" s="143" t="s">
        <v>74</v>
      </c>
      <c r="E6617" s="143" t="s">
        <v>390</v>
      </c>
      <c r="F6617" s="143" t="s">
        <v>71</v>
      </c>
      <c r="G6617" s="143" t="s">
        <v>5875</v>
      </c>
    </row>
    <row r="6618" spans="1:7" x14ac:dyDescent="0.25">
      <c r="A6618" s="141">
        <v>6617</v>
      </c>
      <c r="B6618" s="143" t="s">
        <v>5793</v>
      </c>
      <c r="C6618" s="143" t="s">
        <v>5794</v>
      </c>
      <c r="D6618" s="143" t="s">
        <v>188</v>
      </c>
      <c r="E6618" s="143" t="s">
        <v>202</v>
      </c>
      <c r="F6618" s="143" t="s">
        <v>71</v>
      </c>
      <c r="G6618" s="143" t="s">
        <v>5875</v>
      </c>
    </row>
    <row r="6619" spans="1:7" x14ac:dyDescent="0.25">
      <c r="A6619" s="141">
        <v>6618</v>
      </c>
      <c r="B6619" s="143" t="s">
        <v>5795</v>
      </c>
      <c r="C6619" s="143" t="s">
        <v>5796</v>
      </c>
      <c r="D6619" s="143" t="s">
        <v>91</v>
      </c>
      <c r="E6619" s="143" t="s">
        <v>181</v>
      </c>
      <c r="F6619" s="143" t="s">
        <v>71</v>
      </c>
      <c r="G6619" s="143" t="s">
        <v>5875</v>
      </c>
    </row>
    <row r="6620" spans="1:7" x14ac:dyDescent="0.25">
      <c r="A6620" s="141">
        <v>6619</v>
      </c>
      <c r="B6620" s="143" t="s">
        <v>10989</v>
      </c>
      <c r="C6620" s="143" t="s">
        <v>10990</v>
      </c>
      <c r="D6620" s="143" t="s">
        <v>69</v>
      </c>
      <c r="E6620" s="143" t="s">
        <v>321</v>
      </c>
      <c r="F6620" s="143" t="s">
        <v>71</v>
      </c>
      <c r="G6620" s="143" t="s">
        <v>11062</v>
      </c>
    </row>
    <row r="6621" spans="1:7" x14ac:dyDescent="0.25">
      <c r="A6621" s="141">
        <v>6620</v>
      </c>
      <c r="B6621" s="143" t="s">
        <v>11943</v>
      </c>
      <c r="C6621" s="143" t="s">
        <v>11944</v>
      </c>
      <c r="D6621" s="143" t="s">
        <v>69</v>
      </c>
      <c r="E6621" s="143" t="s">
        <v>126</v>
      </c>
      <c r="F6621" s="143" t="s">
        <v>71</v>
      </c>
      <c r="G6621" s="143" t="s">
        <v>11955</v>
      </c>
    </row>
    <row r="6622" spans="1:7" x14ac:dyDescent="0.25">
      <c r="A6622" s="141">
        <v>6621</v>
      </c>
      <c r="B6622" s="143" t="s">
        <v>5797</v>
      </c>
      <c r="C6622" s="143" t="s">
        <v>5798</v>
      </c>
      <c r="D6622" s="143" t="s">
        <v>91</v>
      </c>
      <c r="E6622" s="143" t="s">
        <v>181</v>
      </c>
      <c r="F6622" s="143" t="s">
        <v>71</v>
      </c>
      <c r="G6622" s="143" t="s">
        <v>5875</v>
      </c>
    </row>
    <row r="6623" spans="1:7" x14ac:dyDescent="0.25">
      <c r="A6623" s="141">
        <v>6622</v>
      </c>
      <c r="B6623" s="143" t="s">
        <v>5799</v>
      </c>
      <c r="C6623" s="143" t="s">
        <v>5800</v>
      </c>
      <c r="D6623" s="143" t="s">
        <v>91</v>
      </c>
      <c r="E6623" s="143" t="s">
        <v>181</v>
      </c>
      <c r="F6623" s="143" t="s">
        <v>71</v>
      </c>
      <c r="G6623" s="143" t="s">
        <v>5875</v>
      </c>
    </row>
    <row r="6624" spans="1:7" x14ac:dyDescent="0.25">
      <c r="A6624" s="141">
        <v>6623</v>
      </c>
      <c r="B6624" s="143" t="s">
        <v>10991</v>
      </c>
      <c r="C6624" s="143" t="s">
        <v>10992</v>
      </c>
      <c r="D6624" s="143" t="s">
        <v>95</v>
      </c>
      <c r="E6624" s="143" t="s">
        <v>96</v>
      </c>
      <c r="F6624" s="143" t="s">
        <v>71</v>
      </c>
      <c r="G6624" s="143" t="s">
        <v>11062</v>
      </c>
    </row>
    <row r="6625" spans="1:7" x14ac:dyDescent="0.25">
      <c r="A6625" s="141">
        <v>6624</v>
      </c>
      <c r="B6625" s="143" t="s">
        <v>5801</v>
      </c>
      <c r="C6625" s="143" t="s">
        <v>13677</v>
      </c>
      <c r="D6625" s="143" t="s">
        <v>95</v>
      </c>
      <c r="E6625" s="143" t="s">
        <v>684</v>
      </c>
      <c r="F6625" s="143" t="s">
        <v>142</v>
      </c>
      <c r="G6625" s="143" t="s">
        <v>5875</v>
      </c>
    </row>
    <row r="6626" spans="1:7" x14ac:dyDescent="0.25">
      <c r="A6626" s="141">
        <v>6625</v>
      </c>
      <c r="B6626" s="143" t="s">
        <v>10993</v>
      </c>
      <c r="C6626" s="143" t="s">
        <v>13678</v>
      </c>
      <c r="D6626" s="143" t="s">
        <v>74</v>
      </c>
      <c r="E6626" s="143" t="s">
        <v>145</v>
      </c>
      <c r="F6626" s="143" t="s">
        <v>142</v>
      </c>
      <c r="G6626" s="143" t="s">
        <v>11062</v>
      </c>
    </row>
    <row r="6627" spans="1:7" x14ac:dyDescent="0.25">
      <c r="A6627" s="141">
        <v>6626</v>
      </c>
      <c r="B6627" s="143" t="s">
        <v>5802</v>
      </c>
      <c r="C6627" s="143" t="s">
        <v>5803</v>
      </c>
      <c r="D6627" s="143" t="s">
        <v>78</v>
      </c>
      <c r="E6627" s="143" t="s">
        <v>79</v>
      </c>
      <c r="F6627" s="143" t="s">
        <v>71</v>
      </c>
      <c r="G6627" s="143" t="s">
        <v>5875</v>
      </c>
    </row>
    <row r="6628" spans="1:7" x14ac:dyDescent="0.25">
      <c r="A6628" s="141">
        <v>6627</v>
      </c>
      <c r="B6628" s="143" t="s">
        <v>5804</v>
      </c>
      <c r="C6628" s="143" t="s">
        <v>13679</v>
      </c>
      <c r="D6628" s="143" t="s">
        <v>91</v>
      </c>
      <c r="E6628" s="143" t="s">
        <v>135</v>
      </c>
      <c r="F6628" s="143" t="s">
        <v>155</v>
      </c>
      <c r="G6628" s="143" t="s">
        <v>5875</v>
      </c>
    </row>
    <row r="6629" spans="1:7" x14ac:dyDescent="0.25">
      <c r="A6629" s="141">
        <v>6628</v>
      </c>
      <c r="B6629" s="143" t="s">
        <v>5805</v>
      </c>
      <c r="C6629" s="143" t="s">
        <v>5806</v>
      </c>
      <c r="D6629" s="143" t="s">
        <v>91</v>
      </c>
      <c r="E6629" s="143" t="s">
        <v>181</v>
      </c>
      <c r="F6629" s="143" t="s">
        <v>71</v>
      </c>
      <c r="G6629" s="143" t="s">
        <v>5875</v>
      </c>
    </row>
    <row r="6630" spans="1:7" x14ac:dyDescent="0.25">
      <c r="A6630" s="141">
        <v>6629</v>
      </c>
      <c r="B6630" s="143" t="s">
        <v>13680</v>
      </c>
      <c r="C6630" s="143" t="s">
        <v>13681</v>
      </c>
      <c r="D6630" s="143" t="s">
        <v>91</v>
      </c>
      <c r="E6630" s="143" t="s">
        <v>181</v>
      </c>
      <c r="F6630" s="143" t="s">
        <v>71</v>
      </c>
      <c r="G6630" s="143" t="s">
        <v>11062</v>
      </c>
    </row>
    <row r="6631" spans="1:7" x14ac:dyDescent="0.25">
      <c r="A6631" s="141">
        <v>6630</v>
      </c>
      <c r="B6631" s="143" t="s">
        <v>5807</v>
      </c>
      <c r="C6631" s="143" t="s">
        <v>5808</v>
      </c>
      <c r="D6631" s="143" t="s">
        <v>91</v>
      </c>
      <c r="E6631" s="143" t="s">
        <v>181</v>
      </c>
      <c r="F6631" s="143" t="s">
        <v>71</v>
      </c>
      <c r="G6631" s="143" t="s">
        <v>5875</v>
      </c>
    </row>
    <row r="6632" spans="1:7" x14ac:dyDescent="0.25">
      <c r="A6632" s="141">
        <v>6631</v>
      </c>
      <c r="B6632" s="143" t="s">
        <v>13682</v>
      </c>
      <c r="C6632" s="143" t="s">
        <v>13683</v>
      </c>
      <c r="D6632" s="143" t="s">
        <v>91</v>
      </c>
      <c r="E6632" s="143" t="s">
        <v>181</v>
      </c>
      <c r="F6632" s="143" t="s">
        <v>71</v>
      </c>
      <c r="G6632" s="143" t="s">
        <v>11062</v>
      </c>
    </row>
    <row r="6633" spans="1:7" x14ac:dyDescent="0.25">
      <c r="A6633" s="141">
        <v>6632</v>
      </c>
      <c r="B6633" s="143" t="s">
        <v>5809</v>
      </c>
      <c r="C6633" s="143" t="s">
        <v>5810</v>
      </c>
      <c r="D6633" s="143" t="s">
        <v>91</v>
      </c>
      <c r="E6633" s="143" t="s">
        <v>181</v>
      </c>
      <c r="F6633" s="143" t="s">
        <v>71</v>
      </c>
      <c r="G6633" s="143" t="s">
        <v>5875</v>
      </c>
    </row>
    <row r="6634" spans="1:7" x14ac:dyDescent="0.25">
      <c r="A6634" s="141">
        <v>6633</v>
      </c>
      <c r="B6634" s="143" t="s">
        <v>13684</v>
      </c>
      <c r="C6634" s="143" t="s">
        <v>13685</v>
      </c>
      <c r="D6634" s="143" t="s">
        <v>91</v>
      </c>
      <c r="E6634" s="143" t="s">
        <v>181</v>
      </c>
      <c r="F6634" s="143" t="s">
        <v>71</v>
      </c>
      <c r="G6634" s="143" t="s">
        <v>11062</v>
      </c>
    </row>
    <row r="6635" spans="1:7" x14ac:dyDescent="0.25">
      <c r="A6635" s="141">
        <v>6634</v>
      </c>
      <c r="B6635" s="143" t="s">
        <v>5811</v>
      </c>
      <c r="C6635" s="143" t="s">
        <v>5812</v>
      </c>
      <c r="D6635" s="143" t="s">
        <v>91</v>
      </c>
      <c r="E6635" s="143" t="s">
        <v>181</v>
      </c>
      <c r="F6635" s="143" t="s">
        <v>71</v>
      </c>
      <c r="G6635" s="143" t="s">
        <v>5875</v>
      </c>
    </row>
    <row r="6636" spans="1:7" x14ac:dyDescent="0.25">
      <c r="A6636" s="141">
        <v>6635</v>
      </c>
      <c r="B6636" s="143" t="s">
        <v>5813</v>
      </c>
      <c r="C6636" s="143" t="s">
        <v>5814</v>
      </c>
      <c r="D6636" s="143" t="s">
        <v>91</v>
      </c>
      <c r="E6636" s="143" t="s">
        <v>181</v>
      </c>
      <c r="F6636" s="143" t="s">
        <v>71</v>
      </c>
      <c r="G6636" s="143" t="s">
        <v>5875</v>
      </c>
    </row>
    <row r="6637" spans="1:7" x14ac:dyDescent="0.25">
      <c r="A6637" s="141">
        <v>6636</v>
      </c>
      <c r="B6637" s="143" t="s">
        <v>13686</v>
      </c>
      <c r="C6637" s="143" t="s">
        <v>13687</v>
      </c>
      <c r="D6637" s="143" t="s">
        <v>91</v>
      </c>
      <c r="E6637" s="143" t="s">
        <v>181</v>
      </c>
      <c r="F6637" s="143" t="s">
        <v>71</v>
      </c>
      <c r="G6637" s="143" t="s">
        <v>11062</v>
      </c>
    </row>
    <row r="6638" spans="1:7" x14ac:dyDescent="0.25">
      <c r="A6638" s="141">
        <v>6637</v>
      </c>
      <c r="B6638" s="143" t="s">
        <v>5815</v>
      </c>
      <c r="C6638" s="143" t="s">
        <v>5816</v>
      </c>
      <c r="D6638" s="143" t="s">
        <v>91</v>
      </c>
      <c r="E6638" s="143" t="s">
        <v>181</v>
      </c>
      <c r="F6638" s="143" t="s">
        <v>71</v>
      </c>
      <c r="G6638" s="143" t="s">
        <v>5875</v>
      </c>
    </row>
    <row r="6639" spans="1:7" x14ac:dyDescent="0.25">
      <c r="A6639" s="141">
        <v>6638</v>
      </c>
      <c r="B6639" s="143" t="s">
        <v>13688</v>
      </c>
      <c r="C6639" s="143" t="s">
        <v>13689</v>
      </c>
      <c r="D6639" s="143" t="s">
        <v>91</v>
      </c>
      <c r="E6639" s="143" t="s">
        <v>181</v>
      </c>
      <c r="F6639" s="143" t="s">
        <v>71</v>
      </c>
      <c r="G6639" s="143" t="s">
        <v>11062</v>
      </c>
    </row>
    <row r="6640" spans="1:7" x14ac:dyDescent="0.25">
      <c r="A6640" s="141">
        <v>6639</v>
      </c>
      <c r="B6640" s="143" t="s">
        <v>10994</v>
      </c>
      <c r="C6640" s="143" t="s">
        <v>10995</v>
      </c>
      <c r="D6640" s="143" t="s">
        <v>69</v>
      </c>
      <c r="E6640" s="143" t="s">
        <v>3331</v>
      </c>
      <c r="F6640" s="143" t="s">
        <v>71</v>
      </c>
      <c r="G6640" s="143" t="s">
        <v>11062</v>
      </c>
    </row>
    <row r="6641" spans="1:7" x14ac:dyDescent="0.25">
      <c r="A6641" s="141">
        <v>6640</v>
      </c>
      <c r="B6641" s="143" t="s">
        <v>5817</v>
      </c>
      <c r="C6641" s="143" t="s">
        <v>5818</v>
      </c>
      <c r="D6641" s="143" t="s">
        <v>91</v>
      </c>
      <c r="E6641" s="143" t="s">
        <v>181</v>
      </c>
      <c r="F6641" s="143" t="s">
        <v>71</v>
      </c>
      <c r="G6641" s="143" t="s">
        <v>5875</v>
      </c>
    </row>
    <row r="6642" spans="1:7" x14ac:dyDescent="0.25">
      <c r="A6642" s="141">
        <v>6641</v>
      </c>
      <c r="B6642" s="143" t="s">
        <v>13690</v>
      </c>
      <c r="C6642" s="143" t="s">
        <v>13691</v>
      </c>
      <c r="D6642" s="143" t="s">
        <v>91</v>
      </c>
      <c r="E6642" s="143" t="s">
        <v>181</v>
      </c>
      <c r="F6642" s="143" t="s">
        <v>71</v>
      </c>
      <c r="G6642" s="143" t="s">
        <v>11062</v>
      </c>
    </row>
    <row r="6643" spans="1:7" x14ac:dyDescent="0.25">
      <c r="A6643" s="141">
        <v>6642</v>
      </c>
      <c r="B6643" s="143" t="s">
        <v>5819</v>
      </c>
      <c r="C6643" s="143" t="s">
        <v>5820</v>
      </c>
      <c r="D6643" s="143" t="s">
        <v>91</v>
      </c>
      <c r="E6643" s="143" t="s">
        <v>181</v>
      </c>
      <c r="F6643" s="143" t="s">
        <v>71</v>
      </c>
      <c r="G6643" s="143" t="s">
        <v>5875</v>
      </c>
    </row>
    <row r="6644" spans="1:7" x14ac:dyDescent="0.25">
      <c r="A6644" s="141">
        <v>6643</v>
      </c>
      <c r="B6644" s="143" t="s">
        <v>13692</v>
      </c>
      <c r="C6644" s="143" t="s">
        <v>13693</v>
      </c>
      <c r="D6644" s="143" t="s">
        <v>91</v>
      </c>
      <c r="E6644" s="143" t="s">
        <v>181</v>
      </c>
      <c r="F6644" s="143" t="s">
        <v>71</v>
      </c>
      <c r="G6644" s="143" t="s">
        <v>11062</v>
      </c>
    </row>
    <row r="6645" spans="1:7" x14ac:dyDescent="0.25">
      <c r="A6645" s="141">
        <v>6644</v>
      </c>
      <c r="B6645" s="143" t="s">
        <v>5821</v>
      </c>
      <c r="C6645" s="143" t="s">
        <v>5822</v>
      </c>
      <c r="D6645" s="143" t="s">
        <v>91</v>
      </c>
      <c r="E6645" s="143" t="s">
        <v>181</v>
      </c>
      <c r="F6645" s="143" t="s">
        <v>71</v>
      </c>
      <c r="G6645" s="143" t="s">
        <v>5875</v>
      </c>
    </row>
    <row r="6646" spans="1:7" x14ac:dyDescent="0.25">
      <c r="A6646" s="141">
        <v>6645</v>
      </c>
      <c r="B6646" s="143" t="s">
        <v>13694</v>
      </c>
      <c r="C6646" s="143" t="s">
        <v>13695</v>
      </c>
      <c r="D6646" s="143" t="s">
        <v>91</v>
      </c>
      <c r="E6646" s="143" t="s">
        <v>181</v>
      </c>
      <c r="F6646" s="143" t="s">
        <v>71</v>
      </c>
      <c r="G6646" s="143" t="s">
        <v>11062</v>
      </c>
    </row>
    <row r="6647" spans="1:7" x14ac:dyDescent="0.25">
      <c r="A6647" s="141">
        <v>6646</v>
      </c>
      <c r="B6647" s="143" t="s">
        <v>5823</v>
      </c>
      <c r="C6647" s="143" t="s">
        <v>5824</v>
      </c>
      <c r="D6647" s="143" t="s">
        <v>91</v>
      </c>
      <c r="E6647" s="143" t="s">
        <v>181</v>
      </c>
      <c r="F6647" s="143" t="s">
        <v>71</v>
      </c>
      <c r="G6647" s="143" t="s">
        <v>5875</v>
      </c>
    </row>
    <row r="6648" spans="1:7" x14ac:dyDescent="0.25">
      <c r="A6648" s="141">
        <v>6647</v>
      </c>
      <c r="B6648" s="143" t="s">
        <v>13696</v>
      </c>
      <c r="C6648" s="143" t="s">
        <v>13697</v>
      </c>
      <c r="D6648" s="143" t="s">
        <v>91</v>
      </c>
      <c r="E6648" s="143" t="s">
        <v>181</v>
      </c>
      <c r="F6648" s="143" t="s">
        <v>71</v>
      </c>
      <c r="G6648" s="143" t="s">
        <v>11062</v>
      </c>
    </row>
    <row r="6649" spans="1:7" x14ac:dyDescent="0.25">
      <c r="A6649" s="141">
        <v>6648</v>
      </c>
      <c r="B6649" s="143" t="s">
        <v>5825</v>
      </c>
      <c r="C6649" s="143" t="s">
        <v>5826</v>
      </c>
      <c r="D6649" s="143" t="s">
        <v>91</v>
      </c>
      <c r="E6649" s="143" t="s">
        <v>181</v>
      </c>
      <c r="F6649" s="143" t="s">
        <v>71</v>
      </c>
      <c r="G6649" s="143" t="s">
        <v>5875</v>
      </c>
    </row>
    <row r="6650" spans="1:7" x14ac:dyDescent="0.25">
      <c r="A6650" s="141">
        <v>6649</v>
      </c>
      <c r="B6650" s="143" t="s">
        <v>10996</v>
      </c>
      <c r="C6650" s="143" t="s">
        <v>10997</v>
      </c>
      <c r="D6650" s="143" t="s">
        <v>119</v>
      </c>
      <c r="E6650" s="143" t="s">
        <v>371</v>
      </c>
      <c r="F6650" s="143" t="s">
        <v>71</v>
      </c>
      <c r="G6650" s="143" t="s">
        <v>11062</v>
      </c>
    </row>
    <row r="6651" spans="1:7" x14ac:dyDescent="0.25">
      <c r="A6651" s="141">
        <v>6650</v>
      </c>
      <c r="B6651" s="143" t="s">
        <v>5827</v>
      </c>
      <c r="C6651" s="143" t="s">
        <v>5828</v>
      </c>
      <c r="D6651" s="143" t="s">
        <v>74</v>
      </c>
      <c r="E6651" s="143" t="s">
        <v>793</v>
      </c>
      <c r="F6651" s="143" t="s">
        <v>71</v>
      </c>
      <c r="G6651" s="143" t="s">
        <v>5875</v>
      </c>
    </row>
    <row r="6652" spans="1:7" x14ac:dyDescent="0.25">
      <c r="A6652" s="141">
        <v>6651</v>
      </c>
      <c r="B6652" s="143" t="s">
        <v>13914</v>
      </c>
      <c r="C6652" s="143" t="s">
        <v>13915</v>
      </c>
      <c r="D6652" s="143" t="s">
        <v>119</v>
      </c>
      <c r="E6652" s="143" t="s">
        <v>371</v>
      </c>
      <c r="F6652" s="143" t="s">
        <v>71</v>
      </c>
      <c r="G6652" s="143" t="s">
        <v>11062</v>
      </c>
    </row>
    <row r="6653" spans="1:7" x14ac:dyDescent="0.25">
      <c r="A6653" s="141">
        <v>6652</v>
      </c>
      <c r="B6653" s="143" t="s">
        <v>5829</v>
      </c>
      <c r="C6653" s="143" t="s">
        <v>5830</v>
      </c>
      <c r="D6653" s="143" t="s">
        <v>91</v>
      </c>
      <c r="E6653" s="143" t="s">
        <v>181</v>
      </c>
      <c r="F6653" s="143" t="s">
        <v>71</v>
      </c>
      <c r="G6653" s="143" t="s">
        <v>5875</v>
      </c>
    </row>
    <row r="6654" spans="1:7" x14ac:dyDescent="0.25">
      <c r="A6654" s="141">
        <v>6653</v>
      </c>
      <c r="B6654" s="143" t="s">
        <v>5831</v>
      </c>
      <c r="C6654" s="143" t="s">
        <v>5832</v>
      </c>
      <c r="D6654" s="143" t="s">
        <v>91</v>
      </c>
      <c r="E6654" s="143" t="s">
        <v>181</v>
      </c>
      <c r="F6654" s="143" t="s">
        <v>71</v>
      </c>
      <c r="G6654" s="143" t="s">
        <v>5875</v>
      </c>
    </row>
    <row r="6655" spans="1:7" x14ac:dyDescent="0.25">
      <c r="A6655" s="141">
        <v>6654</v>
      </c>
      <c r="B6655" s="143" t="s">
        <v>11945</v>
      </c>
      <c r="C6655" s="143" t="s">
        <v>11946</v>
      </c>
      <c r="D6655" s="143" t="s">
        <v>74</v>
      </c>
      <c r="E6655" s="143" t="s">
        <v>129</v>
      </c>
      <c r="F6655" s="143" t="s">
        <v>71</v>
      </c>
      <c r="G6655" s="143" t="s">
        <v>11955</v>
      </c>
    </row>
    <row r="6656" spans="1:7" x14ac:dyDescent="0.25">
      <c r="A6656" s="141">
        <v>6655</v>
      </c>
      <c r="B6656" s="143" t="s">
        <v>11947</v>
      </c>
      <c r="C6656" s="143" t="s">
        <v>11948</v>
      </c>
      <c r="D6656" s="143" t="s">
        <v>78</v>
      </c>
      <c r="E6656" s="143" t="s">
        <v>1042</v>
      </c>
      <c r="F6656" s="143" t="s">
        <v>71</v>
      </c>
      <c r="G6656" s="143" t="s">
        <v>11955</v>
      </c>
    </row>
    <row r="6657" spans="1:7" x14ac:dyDescent="0.25">
      <c r="A6657" s="141">
        <v>6656</v>
      </c>
      <c r="B6657" s="143" t="s">
        <v>5833</v>
      </c>
      <c r="C6657" s="143" t="s">
        <v>13698</v>
      </c>
      <c r="D6657" s="143" t="s">
        <v>91</v>
      </c>
      <c r="E6657" s="143" t="s">
        <v>181</v>
      </c>
      <c r="F6657" s="143" t="s">
        <v>71</v>
      </c>
      <c r="G6657" s="143" t="s">
        <v>5875</v>
      </c>
    </row>
    <row r="6658" spans="1:7" x14ac:dyDescent="0.25">
      <c r="A6658" s="141">
        <v>6657</v>
      </c>
      <c r="B6658" s="143" t="s">
        <v>10998</v>
      </c>
      <c r="C6658" s="143" t="s">
        <v>10999</v>
      </c>
      <c r="D6658" s="143" t="s">
        <v>78</v>
      </c>
      <c r="E6658" s="143" t="s">
        <v>154</v>
      </c>
      <c r="F6658" s="143" t="s">
        <v>71</v>
      </c>
      <c r="G6658" s="143" t="s">
        <v>11062</v>
      </c>
    </row>
    <row r="6659" spans="1:7" x14ac:dyDescent="0.25">
      <c r="A6659" s="141">
        <v>6658</v>
      </c>
      <c r="B6659" s="143" t="s">
        <v>11949</v>
      </c>
      <c r="C6659" s="143" t="s">
        <v>11950</v>
      </c>
      <c r="D6659" s="143" t="s">
        <v>74</v>
      </c>
      <c r="E6659" s="143" t="s">
        <v>129</v>
      </c>
      <c r="F6659" s="143" t="s">
        <v>88</v>
      </c>
      <c r="G6659" s="143" t="s">
        <v>11955</v>
      </c>
    </row>
    <row r="6660" spans="1:7" x14ac:dyDescent="0.25">
      <c r="A6660" s="141">
        <v>6659</v>
      </c>
      <c r="B6660" s="143" t="s">
        <v>11000</v>
      </c>
      <c r="C6660" s="143" t="s">
        <v>11001</v>
      </c>
      <c r="D6660" s="143" t="s">
        <v>119</v>
      </c>
      <c r="E6660" s="143" t="s">
        <v>148</v>
      </c>
      <c r="F6660" s="143" t="s">
        <v>71</v>
      </c>
      <c r="G6660" s="143" t="s">
        <v>11062</v>
      </c>
    </row>
    <row r="6661" spans="1:7" x14ac:dyDescent="0.25">
      <c r="A6661" s="141">
        <v>6660</v>
      </c>
      <c r="B6661" s="143" t="s">
        <v>11002</v>
      </c>
      <c r="C6661" s="143" t="s">
        <v>11003</v>
      </c>
      <c r="D6661" s="143" t="s">
        <v>103</v>
      </c>
      <c r="E6661" s="143" t="s">
        <v>934</v>
      </c>
      <c r="F6661" s="143" t="s">
        <v>71</v>
      </c>
      <c r="G6661" s="143" t="s">
        <v>11062</v>
      </c>
    </row>
    <row r="6662" spans="1:7" x14ac:dyDescent="0.25">
      <c r="A6662" s="141">
        <v>6661</v>
      </c>
      <c r="B6662" s="143" t="s">
        <v>5834</v>
      </c>
      <c r="C6662" s="143" t="s">
        <v>5835</v>
      </c>
      <c r="D6662" s="143" t="s">
        <v>103</v>
      </c>
      <c r="E6662" s="143" t="s">
        <v>410</v>
      </c>
      <c r="F6662" s="143" t="s">
        <v>71</v>
      </c>
      <c r="G6662" s="143" t="s">
        <v>5875</v>
      </c>
    </row>
    <row r="6663" spans="1:7" x14ac:dyDescent="0.25">
      <c r="A6663" s="141">
        <v>6662</v>
      </c>
      <c r="B6663" s="143" t="s">
        <v>5836</v>
      </c>
      <c r="C6663" s="143" t="s">
        <v>5837</v>
      </c>
      <c r="D6663" s="143" t="s">
        <v>91</v>
      </c>
      <c r="E6663" s="143" t="s">
        <v>181</v>
      </c>
      <c r="F6663" s="143" t="s">
        <v>71</v>
      </c>
      <c r="G6663" s="143" t="s">
        <v>5875</v>
      </c>
    </row>
    <row r="6664" spans="1:7" x14ac:dyDescent="0.25">
      <c r="A6664" s="141">
        <v>6663</v>
      </c>
      <c r="B6664" s="143" t="s">
        <v>13916</v>
      </c>
      <c r="C6664" s="143" t="s">
        <v>13917</v>
      </c>
      <c r="D6664" s="143" t="s">
        <v>78</v>
      </c>
      <c r="E6664" s="143" t="s">
        <v>796</v>
      </c>
      <c r="F6664" s="143" t="s">
        <v>142</v>
      </c>
      <c r="G6664" s="143" t="s">
        <v>5875</v>
      </c>
    </row>
    <row r="6665" spans="1:7" x14ac:dyDescent="0.25">
      <c r="A6665" s="141">
        <v>6664</v>
      </c>
      <c r="B6665" s="143" t="s">
        <v>5838</v>
      </c>
      <c r="C6665" s="143" t="s">
        <v>5839</v>
      </c>
      <c r="D6665" s="143" t="s">
        <v>91</v>
      </c>
      <c r="E6665" s="143" t="s">
        <v>181</v>
      </c>
      <c r="F6665" s="143" t="s">
        <v>71</v>
      </c>
      <c r="G6665" s="143" t="s">
        <v>5875</v>
      </c>
    </row>
    <row r="6666" spans="1:7" x14ac:dyDescent="0.25">
      <c r="A6666" s="141">
        <v>6665</v>
      </c>
      <c r="B6666" s="143" t="s">
        <v>11004</v>
      </c>
      <c r="C6666" s="143" t="s">
        <v>11005</v>
      </c>
      <c r="D6666" s="143" t="s">
        <v>69</v>
      </c>
      <c r="E6666" s="143" t="s">
        <v>1141</v>
      </c>
      <c r="F6666" s="143" t="s">
        <v>533</v>
      </c>
      <c r="G6666" s="143" t="s">
        <v>11062</v>
      </c>
    </row>
    <row r="6667" spans="1:7" x14ac:dyDescent="0.25">
      <c r="A6667" s="141">
        <v>6666</v>
      </c>
      <c r="B6667" s="143" t="s">
        <v>5840</v>
      </c>
      <c r="C6667" s="143" t="s">
        <v>5841</v>
      </c>
      <c r="D6667" s="143" t="s">
        <v>91</v>
      </c>
      <c r="E6667" s="143" t="s">
        <v>181</v>
      </c>
      <c r="F6667" s="143" t="s">
        <v>71</v>
      </c>
      <c r="G6667" s="143" t="s">
        <v>5875</v>
      </c>
    </row>
    <row r="6668" spans="1:7" x14ac:dyDescent="0.25">
      <c r="A6668" s="141">
        <v>6667</v>
      </c>
      <c r="B6668" s="143" t="s">
        <v>5842</v>
      </c>
      <c r="C6668" s="143" t="s">
        <v>5843</v>
      </c>
      <c r="D6668" s="143" t="s">
        <v>103</v>
      </c>
      <c r="E6668" s="143" t="s">
        <v>1378</v>
      </c>
      <c r="F6668" s="143" t="s">
        <v>71</v>
      </c>
      <c r="G6668" s="143" t="s">
        <v>5875</v>
      </c>
    </row>
    <row r="6669" spans="1:7" x14ac:dyDescent="0.25">
      <c r="A6669" s="141">
        <v>6668</v>
      </c>
      <c r="B6669" s="143" t="s">
        <v>5844</v>
      </c>
      <c r="C6669" s="143" t="s">
        <v>5845</v>
      </c>
      <c r="D6669" s="143" t="s">
        <v>91</v>
      </c>
      <c r="E6669" s="143" t="s">
        <v>181</v>
      </c>
      <c r="F6669" s="143" t="s">
        <v>71</v>
      </c>
      <c r="G6669" s="143" t="s">
        <v>5875</v>
      </c>
    </row>
    <row r="6670" spans="1:7" x14ac:dyDescent="0.25">
      <c r="A6670" s="141">
        <v>6669</v>
      </c>
      <c r="B6670" s="143" t="s">
        <v>11006</v>
      </c>
      <c r="C6670" s="143" t="s">
        <v>11007</v>
      </c>
      <c r="D6670" s="143" t="s">
        <v>78</v>
      </c>
      <c r="E6670" s="143" t="s">
        <v>1144</v>
      </c>
      <c r="F6670" s="143" t="s">
        <v>142</v>
      </c>
      <c r="G6670" s="143" t="s">
        <v>11062</v>
      </c>
    </row>
    <row r="6671" spans="1:7" x14ac:dyDescent="0.25">
      <c r="A6671" s="141">
        <v>6670</v>
      </c>
      <c r="B6671" s="143" t="s">
        <v>11008</v>
      </c>
      <c r="C6671" s="143" t="s">
        <v>11009</v>
      </c>
      <c r="D6671" s="143" t="s">
        <v>74</v>
      </c>
      <c r="E6671" s="143" t="s">
        <v>390</v>
      </c>
      <c r="F6671" s="143" t="s">
        <v>71</v>
      </c>
      <c r="G6671" s="143" t="s">
        <v>11062</v>
      </c>
    </row>
    <row r="6672" spans="1:7" x14ac:dyDescent="0.25">
      <c r="A6672" s="141">
        <v>6671</v>
      </c>
      <c r="B6672" s="143" t="s">
        <v>11010</v>
      </c>
      <c r="C6672" s="143" t="s">
        <v>11011</v>
      </c>
      <c r="D6672" s="143" t="s">
        <v>74</v>
      </c>
      <c r="E6672" s="143" t="s">
        <v>317</v>
      </c>
      <c r="F6672" s="143" t="s">
        <v>71</v>
      </c>
      <c r="G6672" s="143" t="s">
        <v>11062</v>
      </c>
    </row>
    <row r="6673" spans="1:7" x14ac:dyDescent="0.25">
      <c r="A6673" s="141">
        <v>6672</v>
      </c>
      <c r="B6673" s="143" t="s">
        <v>11012</v>
      </c>
      <c r="C6673" s="143" t="s">
        <v>11013</v>
      </c>
      <c r="D6673" s="143" t="s">
        <v>69</v>
      </c>
      <c r="E6673" s="143" t="s">
        <v>453</v>
      </c>
      <c r="F6673" s="143" t="s">
        <v>71</v>
      </c>
      <c r="G6673" s="143" t="s">
        <v>11062</v>
      </c>
    </row>
    <row r="6674" spans="1:7" x14ac:dyDescent="0.25">
      <c r="A6674" s="141">
        <v>6673</v>
      </c>
      <c r="B6674" s="143" t="s">
        <v>13699</v>
      </c>
      <c r="C6674" s="143" t="s">
        <v>13700</v>
      </c>
      <c r="D6674" s="143" t="s">
        <v>91</v>
      </c>
      <c r="E6674" s="143" t="s">
        <v>181</v>
      </c>
      <c r="F6674" s="143" t="s">
        <v>71</v>
      </c>
      <c r="G6674" s="143" t="s">
        <v>5875</v>
      </c>
    </row>
    <row r="6675" spans="1:7" x14ac:dyDescent="0.25">
      <c r="A6675" s="141">
        <v>6674</v>
      </c>
      <c r="B6675" s="143" t="s">
        <v>5846</v>
      </c>
      <c r="C6675" s="143" t="s">
        <v>5847</v>
      </c>
      <c r="D6675" s="143" t="s">
        <v>91</v>
      </c>
      <c r="E6675" s="143" t="s">
        <v>135</v>
      </c>
      <c r="F6675" s="143" t="s">
        <v>71</v>
      </c>
      <c r="G6675" s="143" t="s">
        <v>5875</v>
      </c>
    </row>
    <row r="6676" spans="1:7" x14ac:dyDescent="0.25">
      <c r="A6676" s="141">
        <v>6675</v>
      </c>
      <c r="B6676" s="143" t="s">
        <v>13701</v>
      </c>
      <c r="C6676" s="143" t="s">
        <v>13702</v>
      </c>
      <c r="D6676" s="143" t="s">
        <v>91</v>
      </c>
      <c r="E6676" s="143" t="s">
        <v>181</v>
      </c>
      <c r="F6676" s="143" t="s">
        <v>71</v>
      </c>
      <c r="G6676" s="143" t="s">
        <v>5875</v>
      </c>
    </row>
    <row r="6677" spans="1:7" x14ac:dyDescent="0.25">
      <c r="A6677" s="141">
        <v>6676</v>
      </c>
      <c r="B6677" s="143" t="s">
        <v>11014</v>
      </c>
      <c r="C6677" s="143" t="s">
        <v>11015</v>
      </c>
      <c r="D6677" s="143" t="s">
        <v>91</v>
      </c>
      <c r="E6677" s="143" t="s">
        <v>576</v>
      </c>
      <c r="F6677" s="143" t="s">
        <v>71</v>
      </c>
      <c r="G6677" s="143" t="s">
        <v>11062</v>
      </c>
    </row>
    <row r="6678" spans="1:7" x14ac:dyDescent="0.25">
      <c r="A6678" s="141">
        <v>6677</v>
      </c>
      <c r="B6678" s="143" t="s">
        <v>5848</v>
      </c>
      <c r="C6678" s="143" t="s">
        <v>13703</v>
      </c>
      <c r="D6678" s="143" t="s">
        <v>91</v>
      </c>
      <c r="E6678" s="143" t="s">
        <v>181</v>
      </c>
      <c r="F6678" s="143" t="s">
        <v>71</v>
      </c>
      <c r="G6678" s="143" t="s">
        <v>5875</v>
      </c>
    </row>
    <row r="6679" spans="1:7" x14ac:dyDescent="0.25">
      <c r="A6679" s="141">
        <v>6678</v>
      </c>
      <c r="B6679" s="143" t="s">
        <v>5849</v>
      </c>
      <c r="C6679" s="143" t="s">
        <v>13704</v>
      </c>
      <c r="D6679" s="143" t="s">
        <v>91</v>
      </c>
      <c r="E6679" s="143" t="s">
        <v>181</v>
      </c>
      <c r="F6679" s="143" t="s">
        <v>71</v>
      </c>
      <c r="G6679" s="143" t="s">
        <v>5875</v>
      </c>
    </row>
    <row r="6680" spans="1:7" x14ac:dyDescent="0.25">
      <c r="A6680" s="141">
        <v>6679</v>
      </c>
      <c r="B6680" s="143" t="s">
        <v>11016</v>
      </c>
      <c r="C6680" s="143" t="s">
        <v>11017</v>
      </c>
      <c r="D6680" s="143" t="s">
        <v>119</v>
      </c>
      <c r="E6680" s="143" t="s">
        <v>148</v>
      </c>
      <c r="F6680" s="143" t="s">
        <v>71</v>
      </c>
      <c r="G6680" s="143" t="s">
        <v>11062</v>
      </c>
    </row>
    <row r="6681" spans="1:7" x14ac:dyDescent="0.25">
      <c r="A6681" s="141">
        <v>6680</v>
      </c>
      <c r="B6681" s="143" t="s">
        <v>5850</v>
      </c>
      <c r="C6681" s="143" t="s">
        <v>5851</v>
      </c>
      <c r="D6681" s="143" t="s">
        <v>69</v>
      </c>
      <c r="E6681" s="143" t="s">
        <v>2042</v>
      </c>
      <c r="F6681" s="143" t="s">
        <v>142</v>
      </c>
      <c r="G6681" s="143" t="s">
        <v>5875</v>
      </c>
    </row>
    <row r="6682" spans="1:7" x14ac:dyDescent="0.25">
      <c r="A6682" s="141">
        <v>6681</v>
      </c>
      <c r="B6682" s="143" t="s">
        <v>11018</v>
      </c>
      <c r="C6682" s="143" t="s">
        <v>11019</v>
      </c>
      <c r="D6682" s="143" t="s">
        <v>69</v>
      </c>
      <c r="E6682" s="143" t="s">
        <v>5915</v>
      </c>
      <c r="F6682" s="143" t="s">
        <v>71</v>
      </c>
      <c r="G6682" s="143" t="s">
        <v>11062</v>
      </c>
    </row>
    <row r="6683" spans="1:7" x14ac:dyDescent="0.25">
      <c r="A6683" s="141">
        <v>6682</v>
      </c>
      <c r="B6683" s="143" t="s">
        <v>11951</v>
      </c>
      <c r="C6683" s="143" t="s">
        <v>11952</v>
      </c>
      <c r="D6683" s="143" t="s">
        <v>119</v>
      </c>
      <c r="E6683" s="143" t="s">
        <v>239</v>
      </c>
      <c r="F6683" s="143" t="s">
        <v>88</v>
      </c>
      <c r="G6683" s="143" t="s">
        <v>11955</v>
      </c>
    </row>
    <row r="6684" spans="1:7" x14ac:dyDescent="0.25">
      <c r="A6684" s="141">
        <v>6683</v>
      </c>
      <c r="B6684" s="143" t="s">
        <v>11020</v>
      </c>
      <c r="C6684" s="143" t="s">
        <v>11021</v>
      </c>
      <c r="D6684" s="143" t="s">
        <v>74</v>
      </c>
      <c r="E6684" s="143" t="s">
        <v>247</v>
      </c>
      <c r="F6684" s="143" t="s">
        <v>142</v>
      </c>
      <c r="G6684" s="143" t="s">
        <v>11062</v>
      </c>
    </row>
    <row r="6685" spans="1:7" x14ac:dyDescent="0.25">
      <c r="A6685" s="141">
        <v>6684</v>
      </c>
      <c r="B6685" s="143" t="s">
        <v>11022</v>
      </c>
      <c r="C6685" s="143" t="s">
        <v>11023</v>
      </c>
      <c r="D6685" s="143" t="s">
        <v>188</v>
      </c>
      <c r="E6685" s="143" t="s">
        <v>507</v>
      </c>
      <c r="F6685" s="143" t="s">
        <v>71</v>
      </c>
      <c r="G6685" s="143" t="s">
        <v>11062</v>
      </c>
    </row>
    <row r="6686" spans="1:7" x14ac:dyDescent="0.25">
      <c r="A6686" s="141">
        <v>6685</v>
      </c>
      <c r="B6686" s="143" t="s">
        <v>5852</v>
      </c>
      <c r="C6686" s="143" t="s">
        <v>5853</v>
      </c>
      <c r="D6686" s="143" t="s">
        <v>74</v>
      </c>
      <c r="E6686" s="143" t="s">
        <v>317</v>
      </c>
      <c r="F6686" s="143" t="s">
        <v>641</v>
      </c>
      <c r="G6686" s="143" t="s">
        <v>5875</v>
      </c>
    </row>
    <row r="6687" spans="1:7" x14ac:dyDescent="0.25">
      <c r="A6687" s="141">
        <v>6686</v>
      </c>
      <c r="B6687" s="143" t="s">
        <v>11024</v>
      </c>
      <c r="C6687" s="143" t="s">
        <v>11025</v>
      </c>
      <c r="D6687" s="143" t="s">
        <v>78</v>
      </c>
      <c r="E6687" s="143" t="s">
        <v>1042</v>
      </c>
      <c r="F6687" s="143" t="s">
        <v>71</v>
      </c>
      <c r="G6687" s="143" t="s">
        <v>11062</v>
      </c>
    </row>
    <row r="6688" spans="1:7" x14ac:dyDescent="0.25">
      <c r="A6688" s="141">
        <v>6687</v>
      </c>
      <c r="B6688" s="143" t="s">
        <v>13918</v>
      </c>
      <c r="C6688" s="143" t="s">
        <v>13919</v>
      </c>
      <c r="D6688" s="143" t="s">
        <v>78</v>
      </c>
      <c r="E6688" s="143" t="s">
        <v>1042</v>
      </c>
      <c r="F6688" s="143" t="s">
        <v>71</v>
      </c>
      <c r="G6688" s="143" t="s">
        <v>11062</v>
      </c>
    </row>
    <row r="6689" spans="1:7" x14ac:dyDescent="0.25">
      <c r="A6689" s="141">
        <v>6688</v>
      </c>
      <c r="B6689" s="143" t="s">
        <v>5854</v>
      </c>
      <c r="C6689" s="143" t="s">
        <v>5855</v>
      </c>
      <c r="D6689" s="143" t="s">
        <v>91</v>
      </c>
      <c r="E6689" s="143" t="s">
        <v>335</v>
      </c>
      <c r="F6689" s="143" t="s">
        <v>71</v>
      </c>
      <c r="G6689" s="143" t="s">
        <v>5875</v>
      </c>
    </row>
    <row r="6690" spans="1:7" x14ac:dyDescent="0.25">
      <c r="A6690" s="141">
        <v>6689</v>
      </c>
      <c r="B6690" s="143" t="s">
        <v>11026</v>
      </c>
      <c r="C6690" s="143" t="s">
        <v>11027</v>
      </c>
      <c r="D6690" s="143" t="s">
        <v>69</v>
      </c>
      <c r="E6690" s="143" t="s">
        <v>1303</v>
      </c>
      <c r="F6690" s="143" t="s">
        <v>142</v>
      </c>
      <c r="G6690" s="143" t="s">
        <v>11062</v>
      </c>
    </row>
    <row r="6691" spans="1:7" x14ac:dyDescent="0.25">
      <c r="A6691" s="141">
        <v>6690</v>
      </c>
      <c r="B6691" s="143" t="s">
        <v>13705</v>
      </c>
      <c r="C6691" s="143" t="s">
        <v>13706</v>
      </c>
      <c r="D6691" s="143" t="s">
        <v>103</v>
      </c>
      <c r="E6691" s="143" t="s">
        <v>1538</v>
      </c>
      <c r="F6691" s="143" t="s">
        <v>142</v>
      </c>
      <c r="G6691" s="143" t="s">
        <v>11062</v>
      </c>
    </row>
    <row r="6692" spans="1:7" x14ac:dyDescent="0.25">
      <c r="A6692" s="141">
        <v>6691</v>
      </c>
      <c r="B6692" s="143" t="s">
        <v>5856</v>
      </c>
      <c r="C6692" s="143" t="s">
        <v>5857</v>
      </c>
      <c r="D6692" s="143" t="s">
        <v>78</v>
      </c>
      <c r="E6692" s="143" t="s">
        <v>717</v>
      </c>
      <c r="F6692" s="143" t="s">
        <v>71</v>
      </c>
      <c r="G6692" s="143" t="s">
        <v>5875</v>
      </c>
    </row>
    <row r="6693" spans="1:7" x14ac:dyDescent="0.25">
      <c r="A6693" s="141">
        <v>6692</v>
      </c>
      <c r="B6693" s="143" t="s">
        <v>13707</v>
      </c>
      <c r="C6693" s="143" t="s">
        <v>13708</v>
      </c>
      <c r="D6693" s="143" t="s">
        <v>91</v>
      </c>
      <c r="E6693" s="143" t="s">
        <v>181</v>
      </c>
      <c r="F6693" s="143" t="s">
        <v>71</v>
      </c>
      <c r="G6693" s="143" t="s">
        <v>5875</v>
      </c>
    </row>
    <row r="6694" spans="1:7" x14ac:dyDescent="0.25">
      <c r="A6694" s="141">
        <v>6693</v>
      </c>
      <c r="B6694" s="143" t="s">
        <v>5858</v>
      </c>
      <c r="C6694" s="143" t="s">
        <v>5859</v>
      </c>
      <c r="D6694" s="143" t="s">
        <v>74</v>
      </c>
      <c r="E6694" s="143" t="s">
        <v>145</v>
      </c>
      <c r="F6694" s="143" t="s">
        <v>142</v>
      </c>
      <c r="G6694" s="143" t="s">
        <v>5875</v>
      </c>
    </row>
    <row r="6695" spans="1:7" x14ac:dyDescent="0.25">
      <c r="A6695" s="141">
        <v>6694</v>
      </c>
      <c r="B6695" s="143" t="s">
        <v>11028</v>
      </c>
      <c r="C6695" s="143" t="s">
        <v>11029</v>
      </c>
      <c r="D6695" s="143" t="s">
        <v>78</v>
      </c>
      <c r="E6695" s="143" t="s">
        <v>657</v>
      </c>
      <c r="F6695" s="143" t="s">
        <v>71</v>
      </c>
      <c r="G6695" s="143" t="s">
        <v>11062</v>
      </c>
    </row>
    <row r="6696" spans="1:7" x14ac:dyDescent="0.25">
      <c r="A6696" s="141">
        <v>6695</v>
      </c>
      <c r="B6696" s="143" t="s">
        <v>11030</v>
      </c>
      <c r="C6696" s="143" t="s">
        <v>11031</v>
      </c>
      <c r="D6696" s="143" t="s">
        <v>78</v>
      </c>
      <c r="E6696" s="143" t="s">
        <v>113</v>
      </c>
      <c r="F6696" s="143" t="s">
        <v>71</v>
      </c>
      <c r="G6696" s="143" t="s">
        <v>11062</v>
      </c>
    </row>
    <row r="6697" spans="1:7" x14ac:dyDescent="0.25">
      <c r="A6697" s="141">
        <v>6696</v>
      </c>
      <c r="B6697" s="143" t="s">
        <v>11953</v>
      </c>
      <c r="C6697" s="143" t="s">
        <v>11954</v>
      </c>
      <c r="D6697" s="143" t="s">
        <v>95</v>
      </c>
      <c r="E6697" s="143" t="s">
        <v>96</v>
      </c>
      <c r="F6697" s="143" t="s">
        <v>71</v>
      </c>
      <c r="G6697" s="143" t="s">
        <v>11955</v>
      </c>
    </row>
    <row r="6698" spans="1:7" x14ac:dyDescent="0.25">
      <c r="A6698" s="141">
        <v>6697</v>
      </c>
      <c r="B6698" s="143" t="s">
        <v>11032</v>
      </c>
      <c r="C6698" s="143" t="s">
        <v>11033</v>
      </c>
      <c r="D6698" s="143" t="s">
        <v>69</v>
      </c>
      <c r="E6698" s="143" t="s">
        <v>477</v>
      </c>
      <c r="F6698" s="143" t="s">
        <v>71</v>
      </c>
      <c r="G6698" s="143" t="s">
        <v>11062</v>
      </c>
    </row>
    <row r="6699" spans="1:7" x14ac:dyDescent="0.25">
      <c r="A6699" s="141">
        <v>6698</v>
      </c>
      <c r="B6699" s="143" t="s">
        <v>5860</v>
      </c>
      <c r="C6699" s="143" t="s">
        <v>5861</v>
      </c>
      <c r="D6699" s="143" t="s">
        <v>103</v>
      </c>
      <c r="E6699" s="143" t="s">
        <v>1054</v>
      </c>
      <c r="F6699" s="143" t="s">
        <v>71</v>
      </c>
      <c r="G6699" s="143" t="s">
        <v>5875</v>
      </c>
    </row>
    <row r="6700" spans="1:7" x14ac:dyDescent="0.25">
      <c r="A6700" s="141">
        <v>6699</v>
      </c>
      <c r="B6700" s="143" t="s">
        <v>11034</v>
      </c>
      <c r="C6700" s="143" t="s">
        <v>11035</v>
      </c>
      <c r="D6700" s="143" t="s">
        <v>78</v>
      </c>
      <c r="E6700" s="143" t="s">
        <v>365</v>
      </c>
      <c r="F6700" s="143" t="s">
        <v>71</v>
      </c>
      <c r="G6700" s="143" t="s">
        <v>11062</v>
      </c>
    </row>
    <row r="6701" spans="1:7" x14ac:dyDescent="0.25">
      <c r="A6701" s="141">
        <v>6700</v>
      </c>
      <c r="B6701" s="143" t="s">
        <v>5862</v>
      </c>
      <c r="C6701" s="143" t="s">
        <v>5863</v>
      </c>
      <c r="D6701" s="143" t="s">
        <v>91</v>
      </c>
      <c r="E6701" s="143" t="s">
        <v>227</v>
      </c>
      <c r="F6701" s="143" t="s">
        <v>71</v>
      </c>
      <c r="G6701" s="143" t="s">
        <v>5875</v>
      </c>
    </row>
    <row r="6702" spans="1:7" x14ac:dyDescent="0.25">
      <c r="A6702" s="141">
        <v>6701</v>
      </c>
      <c r="B6702" s="143" t="s">
        <v>11036</v>
      </c>
      <c r="C6702" s="143" t="s">
        <v>11037</v>
      </c>
      <c r="D6702" s="143" t="s">
        <v>69</v>
      </c>
      <c r="E6702" s="143" t="s">
        <v>321</v>
      </c>
      <c r="F6702" s="143" t="s">
        <v>71</v>
      </c>
      <c r="G6702" s="143" t="s">
        <v>11062</v>
      </c>
    </row>
    <row r="6703" spans="1:7" x14ac:dyDescent="0.25">
      <c r="A6703" s="141">
        <v>6702</v>
      </c>
      <c r="B6703" s="143" t="s">
        <v>11038</v>
      </c>
      <c r="C6703" s="143" t="s">
        <v>11039</v>
      </c>
      <c r="D6703" s="143" t="s">
        <v>69</v>
      </c>
      <c r="E6703" s="143" t="s">
        <v>70</v>
      </c>
      <c r="F6703" s="143" t="s">
        <v>71</v>
      </c>
      <c r="G6703" s="143" t="s">
        <v>11062</v>
      </c>
    </row>
    <row r="6704" spans="1:7" x14ac:dyDescent="0.25">
      <c r="A6704" s="141">
        <v>6703</v>
      </c>
      <c r="B6704" s="143" t="s">
        <v>11040</v>
      </c>
      <c r="C6704" s="143" t="s">
        <v>11041</v>
      </c>
      <c r="D6704" s="143" t="s">
        <v>74</v>
      </c>
      <c r="E6704" s="143" t="s">
        <v>145</v>
      </c>
      <c r="F6704" s="143" t="s">
        <v>71</v>
      </c>
      <c r="G6704" s="143" t="s">
        <v>11062</v>
      </c>
    </row>
    <row r="6705" spans="1:7" x14ac:dyDescent="0.25">
      <c r="A6705" s="141">
        <v>6704</v>
      </c>
      <c r="B6705" s="143" t="s">
        <v>11042</v>
      </c>
      <c r="C6705" s="143" t="s">
        <v>11043</v>
      </c>
      <c r="D6705" s="143" t="s">
        <v>91</v>
      </c>
      <c r="E6705" s="143" t="s">
        <v>786</v>
      </c>
      <c r="F6705" s="143" t="s">
        <v>71</v>
      </c>
      <c r="G6705" s="143" t="s">
        <v>11062</v>
      </c>
    </row>
    <row r="6706" spans="1:7" x14ac:dyDescent="0.25">
      <c r="A6706" s="141">
        <v>6705</v>
      </c>
      <c r="B6706" s="143" t="s">
        <v>11044</v>
      </c>
      <c r="C6706" s="143" t="s">
        <v>11045</v>
      </c>
      <c r="D6706" s="143" t="s">
        <v>119</v>
      </c>
      <c r="E6706" s="143" t="s">
        <v>371</v>
      </c>
      <c r="F6706" s="143" t="s">
        <v>71</v>
      </c>
      <c r="G6706" s="143" t="s">
        <v>11062</v>
      </c>
    </row>
    <row r="6707" spans="1:7" x14ac:dyDescent="0.25">
      <c r="A6707" s="141">
        <v>6706</v>
      </c>
      <c r="B6707" s="143" t="s">
        <v>11046</v>
      </c>
      <c r="C6707" s="143" t="s">
        <v>11047</v>
      </c>
      <c r="D6707" s="143" t="s">
        <v>91</v>
      </c>
      <c r="E6707" s="143" t="s">
        <v>518</v>
      </c>
      <c r="F6707" s="143" t="s">
        <v>71</v>
      </c>
      <c r="G6707" s="143" t="s">
        <v>11062</v>
      </c>
    </row>
    <row r="6708" spans="1:7" x14ac:dyDescent="0.25">
      <c r="A6708" s="141">
        <v>6707</v>
      </c>
      <c r="B6708" s="143" t="s">
        <v>11048</v>
      </c>
      <c r="C6708" s="143" t="s">
        <v>11049</v>
      </c>
      <c r="D6708" s="143" t="s">
        <v>69</v>
      </c>
      <c r="E6708" s="143" t="s">
        <v>2344</v>
      </c>
      <c r="F6708" s="143" t="s">
        <v>71</v>
      </c>
      <c r="G6708" s="143" t="s">
        <v>11062</v>
      </c>
    </row>
    <row r="6709" spans="1:7" x14ac:dyDescent="0.25">
      <c r="A6709" s="141">
        <v>6708</v>
      </c>
      <c r="B6709" s="143" t="s">
        <v>5864</v>
      </c>
      <c r="C6709" s="143" t="s">
        <v>5865</v>
      </c>
      <c r="D6709" s="143" t="s">
        <v>78</v>
      </c>
      <c r="E6709" s="143" t="s">
        <v>4841</v>
      </c>
      <c r="F6709" s="143" t="s">
        <v>71</v>
      </c>
      <c r="G6709" s="143" t="s">
        <v>5875</v>
      </c>
    </row>
    <row r="6710" spans="1:7" x14ac:dyDescent="0.25">
      <c r="A6710" s="141">
        <v>6709</v>
      </c>
      <c r="B6710" s="143" t="s">
        <v>13709</v>
      </c>
      <c r="C6710" s="143" t="s">
        <v>13710</v>
      </c>
      <c r="D6710" s="143" t="s">
        <v>119</v>
      </c>
      <c r="E6710" s="143" t="s">
        <v>371</v>
      </c>
      <c r="F6710" s="143" t="s">
        <v>71</v>
      </c>
      <c r="G6710" s="143" t="s">
        <v>11062</v>
      </c>
    </row>
    <row r="6711" spans="1:7" x14ac:dyDescent="0.25">
      <c r="A6711" s="141">
        <v>6710</v>
      </c>
      <c r="B6711" s="143" t="s">
        <v>5866</v>
      </c>
      <c r="C6711" s="143" t="s">
        <v>13711</v>
      </c>
      <c r="D6711" s="143" t="s">
        <v>119</v>
      </c>
      <c r="E6711" s="143" t="s">
        <v>1245</v>
      </c>
      <c r="F6711" s="143" t="s">
        <v>71</v>
      </c>
      <c r="G6711" s="143" t="s">
        <v>5875</v>
      </c>
    </row>
    <row r="6712" spans="1:7" x14ac:dyDescent="0.25">
      <c r="A6712" s="141">
        <v>6711</v>
      </c>
      <c r="B6712" s="143" t="s">
        <v>11050</v>
      </c>
      <c r="C6712" s="143" t="s">
        <v>13712</v>
      </c>
      <c r="D6712" s="143" t="s">
        <v>74</v>
      </c>
      <c r="E6712" s="143" t="s">
        <v>331</v>
      </c>
      <c r="F6712" s="143" t="s">
        <v>71</v>
      </c>
      <c r="G6712" s="143" t="s">
        <v>11062</v>
      </c>
    </row>
    <row r="6713" spans="1:7" x14ac:dyDescent="0.25">
      <c r="A6713" s="141">
        <v>6712</v>
      </c>
      <c r="B6713" s="143" t="s">
        <v>5867</v>
      </c>
      <c r="C6713" s="143" t="s">
        <v>5868</v>
      </c>
      <c r="D6713" s="143" t="s">
        <v>78</v>
      </c>
      <c r="E6713" s="143" t="s">
        <v>347</v>
      </c>
      <c r="F6713" s="143" t="s">
        <v>142</v>
      </c>
      <c r="G6713" s="143" t="s">
        <v>5875</v>
      </c>
    </row>
    <row r="6714" spans="1:7" x14ac:dyDescent="0.25">
      <c r="A6714" s="141">
        <v>6713</v>
      </c>
      <c r="B6714" s="143" t="s">
        <v>11051</v>
      </c>
      <c r="C6714" s="143" t="s">
        <v>11052</v>
      </c>
      <c r="D6714" s="143" t="s">
        <v>119</v>
      </c>
      <c r="E6714" s="143" t="s">
        <v>1245</v>
      </c>
      <c r="F6714" s="143" t="s">
        <v>71</v>
      </c>
      <c r="G6714" s="143" t="s">
        <v>11062</v>
      </c>
    </row>
    <row r="6715" spans="1:7" x14ac:dyDescent="0.25">
      <c r="A6715" s="141">
        <v>6714</v>
      </c>
      <c r="B6715" s="143" t="s">
        <v>11053</v>
      </c>
      <c r="C6715" s="143" t="s">
        <v>11054</v>
      </c>
      <c r="D6715" s="143" t="s">
        <v>95</v>
      </c>
      <c r="E6715" s="143" t="s">
        <v>96</v>
      </c>
      <c r="F6715" s="143" t="s">
        <v>71</v>
      </c>
      <c r="G6715" s="143" t="s">
        <v>11062</v>
      </c>
    </row>
    <row r="6716" spans="1:7" x14ac:dyDescent="0.25">
      <c r="A6716" s="141">
        <v>6715</v>
      </c>
      <c r="B6716" s="143" t="s">
        <v>13713</v>
      </c>
      <c r="C6716" s="143" t="s">
        <v>13714</v>
      </c>
      <c r="D6716" s="143" t="s">
        <v>69</v>
      </c>
      <c r="E6716" s="143" t="s">
        <v>3190</v>
      </c>
      <c r="F6716" s="143" t="s">
        <v>71</v>
      </c>
      <c r="G6716" s="143" t="s">
        <v>11062</v>
      </c>
    </row>
    <row r="6717" spans="1:7" x14ac:dyDescent="0.25">
      <c r="A6717" s="141">
        <v>6716</v>
      </c>
      <c r="B6717" s="143" t="s">
        <v>11055</v>
      </c>
      <c r="C6717" s="143" t="s">
        <v>13715</v>
      </c>
      <c r="D6717" s="143" t="s">
        <v>69</v>
      </c>
      <c r="E6717" s="143" t="s">
        <v>321</v>
      </c>
      <c r="F6717" s="143" t="s">
        <v>142</v>
      </c>
      <c r="G6717" s="143" t="s">
        <v>11062</v>
      </c>
    </row>
    <row r="6718" spans="1:7" x14ac:dyDescent="0.25">
      <c r="A6718" s="141">
        <v>6717</v>
      </c>
      <c r="B6718" s="143" t="s">
        <v>5869</v>
      </c>
      <c r="C6718" s="143" t="s">
        <v>5870</v>
      </c>
      <c r="D6718" s="143" t="s">
        <v>103</v>
      </c>
      <c r="E6718" s="143" t="s">
        <v>1231</v>
      </c>
      <c r="F6718" s="143" t="s">
        <v>71</v>
      </c>
      <c r="G6718" s="143" t="s">
        <v>5875</v>
      </c>
    </row>
    <row r="6719" spans="1:7" x14ac:dyDescent="0.25">
      <c r="A6719" s="141">
        <v>6718</v>
      </c>
      <c r="B6719" s="143" t="s">
        <v>11056</v>
      </c>
      <c r="C6719" s="143" t="s">
        <v>11057</v>
      </c>
      <c r="D6719" s="143" t="s">
        <v>69</v>
      </c>
      <c r="E6719" s="143" t="s">
        <v>3331</v>
      </c>
      <c r="F6719" s="143" t="s">
        <v>71</v>
      </c>
      <c r="G6719" s="143" t="s">
        <v>11062</v>
      </c>
    </row>
    <row r="6720" spans="1:7" x14ac:dyDescent="0.25">
      <c r="A6720" s="141">
        <v>6719</v>
      </c>
      <c r="B6720" s="143" t="s">
        <v>13716</v>
      </c>
      <c r="C6720" s="143" t="s">
        <v>13717</v>
      </c>
      <c r="D6720" s="143" t="s">
        <v>91</v>
      </c>
      <c r="E6720" s="143" t="s">
        <v>181</v>
      </c>
      <c r="F6720" s="143" t="s">
        <v>71</v>
      </c>
      <c r="G6720" s="143" t="s">
        <v>5875</v>
      </c>
    </row>
    <row r="6721" spans="1:7" x14ac:dyDescent="0.25">
      <c r="A6721" s="141">
        <v>6720</v>
      </c>
      <c r="B6721" s="143" t="s">
        <v>5871</v>
      </c>
      <c r="C6721" s="143" t="s">
        <v>13718</v>
      </c>
      <c r="D6721" s="143" t="s">
        <v>91</v>
      </c>
      <c r="E6721" s="143" t="s">
        <v>181</v>
      </c>
      <c r="F6721" s="143" t="s">
        <v>71</v>
      </c>
      <c r="G6721" s="143" t="s">
        <v>5875</v>
      </c>
    </row>
    <row r="6722" spans="1:7" x14ac:dyDescent="0.25">
      <c r="A6722" s="141">
        <v>6721</v>
      </c>
      <c r="B6722" s="143" t="s">
        <v>11058</v>
      </c>
      <c r="C6722" s="143" t="s">
        <v>11059</v>
      </c>
      <c r="D6722" s="143" t="s">
        <v>69</v>
      </c>
      <c r="E6722" s="143" t="s">
        <v>321</v>
      </c>
      <c r="F6722" s="143" t="s">
        <v>142</v>
      </c>
      <c r="G6722" s="143" t="s">
        <v>11062</v>
      </c>
    </row>
    <row r="6723" spans="1:7" x14ac:dyDescent="0.25">
      <c r="A6723" s="141">
        <v>6722</v>
      </c>
      <c r="B6723" s="143" t="s">
        <v>5872</v>
      </c>
      <c r="C6723" s="143" t="s">
        <v>5873</v>
      </c>
      <c r="D6723" s="143" t="s">
        <v>91</v>
      </c>
      <c r="E6723" s="143" t="s">
        <v>139</v>
      </c>
      <c r="F6723" s="143" t="s">
        <v>71</v>
      </c>
      <c r="G6723" s="143" t="s">
        <v>5875</v>
      </c>
    </row>
    <row r="6724" spans="1:7" x14ac:dyDescent="0.25">
      <c r="A6724" s="141">
        <v>6723</v>
      </c>
      <c r="B6724" s="143" t="s">
        <v>11060</v>
      </c>
      <c r="C6724" s="143" t="s">
        <v>11061</v>
      </c>
      <c r="D6724" s="143" t="s">
        <v>78</v>
      </c>
      <c r="E6724" s="143" t="s">
        <v>199</v>
      </c>
      <c r="F6724" s="143" t="s">
        <v>71</v>
      </c>
      <c r="G6724" s="143" t="s">
        <v>11062</v>
      </c>
    </row>
    <row r="6725" spans="1:7" x14ac:dyDescent="0.25">
      <c r="A6725" s="142">
        <v>6724</v>
      </c>
      <c r="B6725" s="145" t="s">
        <v>5874</v>
      </c>
      <c r="C6725" s="145" t="s">
        <v>13719</v>
      </c>
      <c r="D6725" s="145" t="s">
        <v>103</v>
      </c>
      <c r="E6725" s="145" t="s">
        <v>525</v>
      </c>
      <c r="F6725" s="145" t="s">
        <v>71</v>
      </c>
      <c r="G6725" s="145" t="s">
        <v>5875</v>
      </c>
    </row>
    <row r="6726" spans="1:7" x14ac:dyDescent="0.25"/>
    <row r="6727" spans="1:7" x14ac:dyDescent="0.25"/>
  </sheetData>
  <autoFilter ref="A1:G3156"/>
  <sortState ref="B2:G6725">
    <sortCondition ref="B2:B6725"/>
  </sortState>
  <phoneticPr fontId="5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19"/>
  <sheetViews>
    <sheetView showGridLines="0" zoomScale="80" zoomScaleNormal="80" workbookViewId="0">
      <selection activeCell="G3" sqref="G3"/>
    </sheetView>
  </sheetViews>
  <sheetFormatPr defaultColWidth="0" defaultRowHeight="15" zeroHeight="1" x14ac:dyDescent="0.25"/>
  <cols>
    <col min="1" max="1" width="22.42578125" customWidth="1"/>
    <col min="2" max="2" width="3.7109375" customWidth="1"/>
    <col min="3" max="3" width="15.28515625" customWidth="1"/>
    <col min="4" max="4" width="3.7109375" customWidth="1"/>
    <col min="5" max="5" width="25.42578125" customWidth="1"/>
    <col min="6" max="6" width="3.7109375" customWidth="1"/>
    <col min="7" max="7" width="37.85546875" bestFit="1" customWidth="1"/>
    <col min="8" max="8" width="3.7109375" customWidth="1"/>
    <col min="9" max="9" width="9.140625" customWidth="1"/>
    <col min="10" max="10" width="16.140625" customWidth="1"/>
    <col min="11" max="11" width="3.7109375" customWidth="1"/>
    <col min="12" max="12" width="9.140625" customWidth="1"/>
    <col min="13" max="13" width="10.85546875" customWidth="1"/>
    <col min="14" max="14" width="9.140625" customWidth="1"/>
    <col min="15" max="16" width="0" hidden="1" customWidth="1"/>
    <col min="17" max="16384" width="9.140625" hidden="1"/>
  </cols>
  <sheetData>
    <row r="1" spans="1:13" x14ac:dyDescent="0.25">
      <c r="A1" s="20" t="s">
        <v>20</v>
      </c>
      <c r="C1" s="23" t="s">
        <v>11971</v>
      </c>
      <c r="E1" s="24" t="s">
        <v>11967</v>
      </c>
      <c r="G1" s="27" t="s">
        <v>11982</v>
      </c>
      <c r="I1" s="290" t="s">
        <v>11996</v>
      </c>
      <c r="J1" s="290"/>
      <c r="L1" s="291" t="s">
        <v>12016</v>
      </c>
      <c r="M1" s="292"/>
    </row>
    <row r="2" spans="1:13" x14ac:dyDescent="0.25">
      <c r="A2" s="18" t="s">
        <v>26</v>
      </c>
      <c r="C2" s="21">
        <v>1</v>
      </c>
      <c r="E2" s="24" t="s">
        <v>11988</v>
      </c>
      <c r="G2" s="27" t="s">
        <v>11983</v>
      </c>
      <c r="I2" s="91">
        <v>1</v>
      </c>
      <c r="J2" s="92" t="s">
        <v>11998</v>
      </c>
      <c r="L2" s="30">
        <v>1</v>
      </c>
      <c r="M2" s="31" t="s">
        <v>12005</v>
      </c>
    </row>
    <row r="3" spans="1:13" x14ac:dyDescent="0.25">
      <c r="A3" s="19" t="s">
        <v>32</v>
      </c>
      <c r="C3" s="21">
        <v>2</v>
      </c>
      <c r="E3" s="25" t="s">
        <v>11989</v>
      </c>
      <c r="G3" s="28" t="s">
        <v>11984</v>
      </c>
      <c r="I3" s="93">
        <v>2</v>
      </c>
      <c r="J3" s="94" t="s">
        <v>11999</v>
      </c>
      <c r="L3" s="32">
        <v>2</v>
      </c>
      <c r="M3" s="33" t="s">
        <v>12006</v>
      </c>
    </row>
    <row r="4" spans="1:13" x14ac:dyDescent="0.25">
      <c r="C4" s="21">
        <v>3</v>
      </c>
      <c r="E4" s="25" t="s">
        <v>11991</v>
      </c>
      <c r="G4" s="28" t="s">
        <v>11985</v>
      </c>
      <c r="I4" s="93">
        <v>3</v>
      </c>
      <c r="J4" s="94" t="s">
        <v>12000</v>
      </c>
      <c r="L4" s="32">
        <v>3</v>
      </c>
      <c r="M4" s="33" t="s">
        <v>12007</v>
      </c>
    </row>
    <row r="5" spans="1:13" x14ac:dyDescent="0.25">
      <c r="A5" s="13"/>
      <c r="B5" s="13"/>
      <c r="C5" s="21">
        <v>4</v>
      </c>
      <c r="E5" s="25" t="s">
        <v>11990</v>
      </c>
      <c r="G5" s="28" t="s">
        <v>11986</v>
      </c>
      <c r="I5" s="93">
        <v>4</v>
      </c>
      <c r="J5" s="94" t="s">
        <v>12001</v>
      </c>
      <c r="L5" s="32">
        <v>4</v>
      </c>
      <c r="M5" s="33" t="s">
        <v>12008</v>
      </c>
    </row>
    <row r="6" spans="1:13" x14ac:dyDescent="0.25">
      <c r="A6" s="13"/>
      <c r="B6" s="13"/>
      <c r="C6" s="22">
        <v>5</v>
      </c>
      <c r="E6" s="25" t="s">
        <v>11992</v>
      </c>
      <c r="G6" s="28" t="s">
        <v>11987</v>
      </c>
      <c r="I6" s="93">
        <v>5</v>
      </c>
      <c r="J6" s="94" t="s">
        <v>12002</v>
      </c>
      <c r="L6" s="32">
        <v>5</v>
      </c>
      <c r="M6" s="33" t="s">
        <v>11997</v>
      </c>
    </row>
    <row r="7" spans="1:13" x14ac:dyDescent="0.25">
      <c r="A7" s="13"/>
      <c r="B7" s="13"/>
      <c r="E7" s="25" t="s">
        <v>11993</v>
      </c>
      <c r="G7" s="28" t="s">
        <v>13922</v>
      </c>
      <c r="I7" s="93">
        <v>6</v>
      </c>
      <c r="J7" s="94" t="s">
        <v>12003</v>
      </c>
      <c r="L7" s="32">
        <v>6</v>
      </c>
      <c r="M7" s="33" t="s">
        <v>12009</v>
      </c>
    </row>
    <row r="8" spans="1:13" x14ac:dyDescent="0.25">
      <c r="A8" s="13"/>
      <c r="B8" s="13"/>
      <c r="E8" s="25" t="s">
        <v>11994</v>
      </c>
      <c r="G8" s="28" t="s">
        <v>13933</v>
      </c>
      <c r="I8" s="95">
        <v>7</v>
      </c>
      <c r="J8" s="96" t="s">
        <v>12004</v>
      </c>
      <c r="L8" s="32">
        <v>7</v>
      </c>
      <c r="M8" s="33" t="s">
        <v>12010</v>
      </c>
    </row>
    <row r="9" spans="1:13" x14ac:dyDescent="0.25">
      <c r="E9" s="25" t="s">
        <v>12032</v>
      </c>
      <c r="G9" s="28" t="s">
        <v>12033</v>
      </c>
      <c r="L9" s="32">
        <v>8</v>
      </c>
      <c r="M9" s="33" t="s">
        <v>12011</v>
      </c>
    </row>
    <row r="10" spans="1:13" x14ac:dyDescent="0.25">
      <c r="E10" s="25" t="s">
        <v>12033</v>
      </c>
      <c r="G10" s="29" t="s">
        <v>13921</v>
      </c>
      <c r="L10" s="32">
        <v>9</v>
      </c>
      <c r="M10" s="33" t="s">
        <v>12012</v>
      </c>
    </row>
    <row r="11" spans="1:13" x14ac:dyDescent="0.25">
      <c r="E11" s="26" t="s">
        <v>13921</v>
      </c>
      <c r="L11" s="32">
        <v>10</v>
      </c>
      <c r="M11" s="33" t="s">
        <v>12013</v>
      </c>
    </row>
    <row r="12" spans="1:13" x14ac:dyDescent="0.25">
      <c r="L12" s="32">
        <v>11</v>
      </c>
      <c r="M12" s="33" t="s">
        <v>12014</v>
      </c>
    </row>
    <row r="13" spans="1:13" x14ac:dyDescent="0.25">
      <c r="L13" s="34">
        <v>12</v>
      </c>
      <c r="M13" s="35" t="s">
        <v>12015</v>
      </c>
    </row>
    <row r="14" spans="1:13" x14ac:dyDescent="0.25"/>
    <row r="15" spans="1:13" hidden="1" x14ac:dyDescent="0.25"/>
    <row r="16" spans="1:13" hidden="1" x14ac:dyDescent="0.25"/>
    <row r="17" hidden="1" x14ac:dyDescent="0.25"/>
    <row r="18" hidden="1" x14ac:dyDescent="0.25"/>
    <row r="19" hidden="1" x14ac:dyDescent="0.25"/>
  </sheetData>
  <mergeCells count="2">
    <mergeCell ref="I1:J1"/>
    <mergeCell ref="L1:M1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39"/>
  <sheetViews>
    <sheetView showGridLines="0" zoomScale="80" zoomScaleNormal="80" workbookViewId="0">
      <selection sqref="A1:B1"/>
    </sheetView>
  </sheetViews>
  <sheetFormatPr defaultColWidth="0" defaultRowHeight="15" zeroHeight="1" x14ac:dyDescent="0.25"/>
  <cols>
    <col min="1" max="1" width="9.42578125" style="1" customWidth="1"/>
    <col min="2" max="2" width="123" style="1" customWidth="1"/>
    <col min="3" max="3" width="9.140625" style="1" customWidth="1"/>
    <col min="4" max="4" width="4.42578125" style="2" customWidth="1"/>
    <col min="5" max="5" width="94.28515625" style="1" customWidth="1"/>
    <col min="6" max="6" width="9.140625" style="1" customWidth="1"/>
    <col min="7" max="16384" width="9.140625" style="1" hidden="1"/>
  </cols>
  <sheetData>
    <row r="1" spans="1:5" ht="15" customHeight="1" x14ac:dyDescent="0.25">
      <c r="A1" s="293" t="s">
        <v>12025</v>
      </c>
      <c r="B1" s="293"/>
      <c r="C1" s="74"/>
      <c r="D1" s="294" t="s">
        <v>13775</v>
      </c>
      <c r="E1" s="294"/>
    </row>
    <row r="2" spans="1:5" x14ac:dyDescent="0.25">
      <c r="A2" s="74">
        <v>1</v>
      </c>
      <c r="B2" s="74" t="s">
        <v>12056</v>
      </c>
      <c r="C2" s="74"/>
      <c r="D2" s="295" t="s">
        <v>13721</v>
      </c>
      <c r="E2" s="295"/>
    </row>
    <row r="3" spans="1:5" ht="30" x14ac:dyDescent="0.25">
      <c r="A3" s="74">
        <v>2</v>
      </c>
      <c r="B3" s="74" t="s">
        <v>12063</v>
      </c>
      <c r="C3" s="74"/>
      <c r="D3" s="74">
        <v>1</v>
      </c>
      <c r="E3" s="74" t="s">
        <v>12057</v>
      </c>
    </row>
    <row r="4" spans="1:5" ht="30" x14ac:dyDescent="0.25">
      <c r="A4" s="74">
        <v>3</v>
      </c>
      <c r="B4" s="74" t="s">
        <v>12061</v>
      </c>
      <c r="C4" s="74"/>
      <c r="D4" s="74">
        <v>2</v>
      </c>
      <c r="E4" s="74" t="s">
        <v>13722</v>
      </c>
    </row>
    <row r="5" spans="1:5" ht="30" x14ac:dyDescent="0.25">
      <c r="A5" s="74">
        <v>4</v>
      </c>
      <c r="B5" s="74" t="s">
        <v>12062</v>
      </c>
      <c r="C5" s="74"/>
      <c r="D5" s="74">
        <v>3</v>
      </c>
      <c r="E5" s="74" t="s">
        <v>13728</v>
      </c>
    </row>
    <row r="6" spans="1:5" ht="45" x14ac:dyDescent="0.25">
      <c r="A6" s="74">
        <v>5</v>
      </c>
      <c r="B6" s="74" t="s">
        <v>25</v>
      </c>
      <c r="C6" s="74"/>
      <c r="D6" s="74">
        <v>4</v>
      </c>
      <c r="E6" s="74" t="s">
        <v>12050</v>
      </c>
    </row>
    <row r="7" spans="1:5" x14ac:dyDescent="0.25">
      <c r="A7" s="74"/>
      <c r="B7" s="74"/>
      <c r="C7" s="74"/>
      <c r="D7" s="74">
        <v>5</v>
      </c>
      <c r="E7" s="150" t="s">
        <v>12058</v>
      </c>
    </row>
    <row r="8" spans="1:5" x14ac:dyDescent="0.25">
      <c r="A8"/>
      <c r="B8"/>
      <c r="C8" s="74"/>
      <c r="D8" s="74"/>
      <c r="E8" s="149" t="s">
        <v>13723</v>
      </c>
    </row>
    <row r="9" spans="1:5" ht="15" customHeight="1" x14ac:dyDescent="0.25">
      <c r="A9"/>
      <c r="B9"/>
      <c r="C9" s="74"/>
      <c r="D9" s="74">
        <v>1</v>
      </c>
      <c r="E9" s="1" t="s">
        <v>13757</v>
      </c>
    </row>
    <row r="10" spans="1:5" ht="31.5" customHeight="1" x14ac:dyDescent="0.25">
      <c r="A10"/>
      <c r="B10"/>
      <c r="C10" s="74"/>
      <c r="D10" s="74">
        <v>2</v>
      </c>
      <c r="E10" s="1" t="s">
        <v>13762</v>
      </c>
    </row>
    <row r="11" spans="1:5" ht="45" x14ac:dyDescent="0.25">
      <c r="A11"/>
      <c r="B11"/>
      <c r="C11" s="74"/>
      <c r="D11" s="74">
        <v>3</v>
      </c>
      <c r="E11" s="1" t="s">
        <v>13758</v>
      </c>
    </row>
    <row r="12" spans="1:5" x14ac:dyDescent="0.25">
      <c r="A12"/>
      <c r="B12"/>
      <c r="C12" s="74"/>
      <c r="D12" s="74">
        <v>4</v>
      </c>
      <c r="E12" s="74" t="s">
        <v>13760</v>
      </c>
    </row>
    <row r="13" spans="1:5" ht="30" x14ac:dyDescent="0.25">
      <c r="A13"/>
      <c r="B13"/>
      <c r="C13" s="74"/>
      <c r="D13" s="74">
        <v>5</v>
      </c>
      <c r="E13" s="1" t="s">
        <v>13724</v>
      </c>
    </row>
    <row r="14" spans="1:5" x14ac:dyDescent="0.25">
      <c r="A14"/>
      <c r="B14"/>
      <c r="C14" s="74"/>
      <c r="D14" s="74">
        <v>6</v>
      </c>
      <c r="E14" s="155" t="s">
        <v>13725</v>
      </c>
    </row>
    <row r="15" spans="1:5" x14ac:dyDescent="0.25">
      <c r="A15"/>
      <c r="B15"/>
      <c r="C15" s="74"/>
      <c r="D15" s="74">
        <v>7</v>
      </c>
      <c r="E15" s="1" t="s">
        <v>13759</v>
      </c>
    </row>
    <row r="16" spans="1:5" x14ac:dyDescent="0.25">
      <c r="A16"/>
      <c r="B16"/>
      <c r="C16" s="74"/>
      <c r="D16" s="74">
        <v>8</v>
      </c>
      <c r="E16" s="217" t="s">
        <v>13761</v>
      </c>
    </row>
    <row r="17" spans="1:5" x14ac:dyDescent="0.25">
      <c r="A17"/>
      <c r="B17"/>
      <c r="C17" s="74"/>
      <c r="E17" s="218" t="s">
        <v>13770</v>
      </c>
    </row>
    <row r="18" spans="1:5" x14ac:dyDescent="0.25">
      <c r="A18"/>
      <c r="B18"/>
      <c r="C18" s="74"/>
      <c r="D18" s="74">
        <v>1</v>
      </c>
      <c r="E18" s="1" t="s">
        <v>13771</v>
      </c>
    </row>
    <row r="19" spans="1:5" x14ac:dyDescent="0.25">
      <c r="A19"/>
      <c r="B19"/>
      <c r="C19" s="74"/>
      <c r="D19" s="74">
        <v>2</v>
      </c>
      <c r="E19" s="217" t="s">
        <v>13772</v>
      </c>
    </row>
    <row r="20" spans="1:5" x14ac:dyDescent="0.25">
      <c r="A20" s="75"/>
      <c r="B20" s="74"/>
      <c r="C20" s="74"/>
      <c r="E20" s="218" t="s">
        <v>13774</v>
      </c>
    </row>
    <row r="21" spans="1:5" x14ac:dyDescent="0.25">
      <c r="A21" s="75"/>
      <c r="B21" s="74"/>
      <c r="C21" s="76"/>
      <c r="D21" s="74">
        <v>1</v>
      </c>
      <c r="E21" s="217" t="s">
        <v>13771</v>
      </c>
    </row>
    <row r="22" spans="1:5" x14ac:dyDescent="0.25">
      <c r="A22" s="75"/>
      <c r="B22" s="74"/>
      <c r="C22" s="74"/>
      <c r="E22" s="218" t="s">
        <v>13920</v>
      </c>
    </row>
    <row r="23" spans="1:5" x14ac:dyDescent="0.25">
      <c r="A23" s="75"/>
      <c r="B23" s="74"/>
      <c r="C23" s="74"/>
      <c r="D23" s="74">
        <v>1</v>
      </c>
      <c r="E23" s="1" t="s">
        <v>13923</v>
      </c>
    </row>
    <row r="24" spans="1:5" x14ac:dyDescent="0.25">
      <c r="A24" s="75"/>
      <c r="B24" s="74"/>
      <c r="C24" s="74"/>
      <c r="D24" s="74">
        <v>2</v>
      </c>
      <c r="E24" s="1" t="s">
        <v>13924</v>
      </c>
    </row>
    <row r="25" spans="1:5" x14ac:dyDescent="0.25">
      <c r="A25" s="75"/>
      <c r="B25" s="74"/>
      <c r="C25" s="74"/>
      <c r="D25" s="74">
        <v>3</v>
      </c>
      <c r="E25" s="155" t="s">
        <v>13725</v>
      </c>
    </row>
    <row r="26" spans="1:5" x14ac:dyDescent="0.25">
      <c r="A26" s="74"/>
      <c r="B26" s="74"/>
      <c r="C26" s="74"/>
      <c r="D26" s="74">
        <v>4</v>
      </c>
      <c r="E26" s="155" t="s">
        <v>13761</v>
      </c>
    </row>
    <row r="27" spans="1:5" x14ac:dyDescent="0.25">
      <c r="A27" s="74"/>
      <c r="B27" s="74"/>
      <c r="C27" s="74"/>
    </row>
    <row r="28" spans="1:5" x14ac:dyDescent="0.25">
      <c r="A28" s="74"/>
      <c r="B28" s="77"/>
      <c r="C28" s="74"/>
      <c r="E28" s="79" t="s">
        <v>13727</v>
      </c>
    </row>
    <row r="29" spans="1:5" x14ac:dyDescent="0.25">
      <c r="A29" s="74"/>
      <c r="B29" s="78"/>
      <c r="C29" s="74"/>
      <c r="E29" s="148" t="s">
        <v>13726</v>
      </c>
    </row>
    <row r="30" spans="1:5" x14ac:dyDescent="0.25">
      <c r="C30" s="74"/>
      <c r="E30" s="148" t="s">
        <v>13720</v>
      </c>
    </row>
    <row r="31" spans="1:5" x14ac:dyDescent="0.25">
      <c r="C31" s="74"/>
      <c r="E31" s="78" t="s">
        <v>12024</v>
      </c>
    </row>
    <row r="32" spans="1:5" x14ac:dyDescent="0.25">
      <c r="C32" s="74"/>
    </row>
    <row r="33" spans="1:5" x14ac:dyDescent="0.25">
      <c r="A33" s="74"/>
      <c r="B33" s="74"/>
      <c r="C33" s="74"/>
    </row>
    <row r="34" spans="1:5" x14ac:dyDescent="0.25">
      <c r="A34" s="74"/>
      <c r="B34" s="74"/>
      <c r="C34" s="74"/>
      <c r="D34" s="74"/>
      <c r="E34" s="74"/>
    </row>
    <row r="35" spans="1:5" x14ac:dyDescent="0.25">
      <c r="A35" s="74"/>
      <c r="B35" s="74"/>
      <c r="C35" s="74"/>
      <c r="D35" s="74"/>
      <c r="E35" s="74"/>
    </row>
    <row r="36" spans="1:5" hidden="1" x14ac:dyDescent="0.25"/>
    <row r="37" spans="1:5" hidden="1" x14ac:dyDescent="0.25"/>
    <row r="38" spans="1:5" hidden="1" x14ac:dyDescent="0.25"/>
    <row r="39" spans="1:5" hidden="1" x14ac:dyDescent="0.25"/>
  </sheetData>
  <mergeCells count="3">
    <mergeCell ref="A1:B1"/>
    <mergeCell ref="D1:E1"/>
    <mergeCell ref="D2:E2"/>
  </mergeCells>
  <phoneticPr fontId="5" type="noConversion"/>
  <hyperlinks>
    <hyperlink ref="E31" r:id="rId1"/>
  </hyperlinks>
  <pageMargins left="0.7" right="0.7" top="0.75" bottom="0.75" header="0.3" footer="0.3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55"/>
  <sheetViews>
    <sheetView zoomScale="80" zoomScaleNormal="80" workbookViewId="0"/>
  </sheetViews>
  <sheetFormatPr defaultRowHeight="15" x14ac:dyDescent="0.25"/>
  <cols>
    <col min="1" max="1" width="14.5703125" customWidth="1"/>
    <col min="2" max="2" width="9.5703125" customWidth="1"/>
    <col min="3" max="3" width="11.5703125" customWidth="1"/>
    <col min="4" max="4" width="11.42578125" bestFit="1" customWidth="1"/>
    <col min="5" max="5" width="13.28515625" customWidth="1"/>
    <col min="6" max="6" width="14.5703125" customWidth="1"/>
    <col min="8" max="8" width="10.28515625" bestFit="1" customWidth="1"/>
    <col min="14" max="14" width="15.7109375" customWidth="1"/>
    <col min="15" max="15" width="13.5703125" customWidth="1"/>
    <col min="16" max="16" width="13.42578125" customWidth="1"/>
    <col min="17" max="17" width="15.140625" customWidth="1"/>
    <col min="18" max="18" width="12.28515625" customWidth="1"/>
    <col min="19" max="19" width="25.7109375" customWidth="1"/>
    <col min="20" max="20" width="11.42578125" customWidth="1"/>
    <col min="21" max="21" width="14.28515625" customWidth="1"/>
    <col min="22" max="22" width="14.5703125" customWidth="1"/>
    <col min="24" max="24" width="28.28515625" customWidth="1"/>
    <col min="25" max="25" width="12.5703125" customWidth="1"/>
    <col min="26" max="26" width="12.42578125" customWidth="1"/>
    <col min="27" max="27" width="15.140625" customWidth="1"/>
  </cols>
  <sheetData>
    <row r="1" spans="1:27" x14ac:dyDescent="0.25">
      <c r="A1" s="181" t="str">
        <f>'Таблицы (общие)'!K6</f>
        <v>Кол-во сделок</v>
      </c>
      <c r="B1" s="181" t="str">
        <f>'Таблицы (общие)'!O6</f>
        <v>Объем</v>
      </c>
      <c r="C1" s="181" t="str">
        <f>'Таблицы (общие)'!D6</f>
        <v>Дата</v>
      </c>
      <c r="D1" s="181" t="str">
        <f>'Таблицы (общие)'!H6</f>
        <v>Net</v>
      </c>
      <c r="E1" s="181" t="str">
        <f>'Таблицы (общие)'!J6</f>
        <v>Комиссия</v>
      </c>
      <c r="F1" s="181" t="str">
        <f t="shared" ref="F1" si="0">$A1</f>
        <v>Кол-во сделок</v>
      </c>
      <c r="H1" s="181" t="str">
        <f>'Таблицы (общие)'!AU6</f>
        <v>Volume</v>
      </c>
      <c r="I1" s="181" t="str">
        <f>'Таблицы (общие)'!AQ6</f>
        <v>Open</v>
      </c>
      <c r="J1" s="181" t="str">
        <f>'Таблицы (общие)'!AR6</f>
        <v>High</v>
      </c>
      <c r="K1" s="181" t="str">
        <f>'Таблицы (общие)'!AS6</f>
        <v>Low</v>
      </c>
      <c r="L1" s="181" t="str">
        <f>'Таблицы (общие)'!AT6</f>
        <v>Close</v>
      </c>
      <c r="N1" s="181" t="str">
        <f>'Таблицы (общие)'!$AW$6</f>
        <v>Направление</v>
      </c>
      <c r="O1" s="181" t="str">
        <f>'Таблицы (общие)'!$AX$6</f>
        <v>Результат</v>
      </c>
      <c r="P1" s="181" t="str">
        <f>'Таблицы (общие)'!$AY$6</f>
        <v>Комиссия</v>
      </c>
      <c r="Q1" s="181" t="str">
        <f>'Таблицы (общие)'!$AZ$6</f>
        <v>Кол-во сделок</v>
      </c>
      <c r="S1" s="181" t="str">
        <f>'Таблицы (общие)'!$BF$6</f>
        <v>Способ входа в позицию</v>
      </c>
      <c r="T1" s="181" t="str">
        <f>'Таблицы (общие)'!$BG$6</f>
        <v>Результат</v>
      </c>
      <c r="U1" s="181" t="str">
        <f>'Таблицы (общие)'!$BH$6</f>
        <v>Комиссия</v>
      </c>
      <c r="V1" s="181" t="str">
        <f>'Таблицы (общие)'!$BI$6</f>
        <v>Кол-во сделок</v>
      </c>
      <c r="X1" s="181" t="str">
        <f>'Таблицы (общие)'!$BO$6</f>
        <v>Способ выхода из позиции</v>
      </c>
      <c r="Y1" s="181" t="str">
        <f>'Таблицы (общие)'!$BP$6</f>
        <v>Результат</v>
      </c>
      <c r="Z1" s="181" t="str">
        <f>'Таблицы (общие)'!$BQ$6</f>
        <v>Комиссия</v>
      </c>
      <c r="AA1" s="181" t="str">
        <f>'Таблицы (общие)'!$BR$6</f>
        <v>Кол-во сделок</v>
      </c>
    </row>
    <row r="2" spans="1:27" x14ac:dyDescent="0.25">
      <c r="A2" s="192">
        <f>GETPIVOTDATA("Кол-во сделок",'Таблицы (общие)'!$D$6,"Дата",'Таблицы (общие)'!$D7)</f>
        <v>5</v>
      </c>
      <c r="B2" s="192">
        <f>GETPIVOTDATA("Объем",'Таблицы (общие)'!$D$6,"Дата",'Таблицы (общие)'!$D7)</f>
        <v>1000</v>
      </c>
      <c r="C2" s="70">
        <f>'Таблицы (общие)'!$D7</f>
        <v>41162</v>
      </c>
      <c r="D2" s="71">
        <f>GETPIVOTDATA("Net",'Таблицы (общие)'!$D$6,"Дата",'Таблицы (общие)'!$D7)</f>
        <v>70.5</v>
      </c>
      <c r="E2" s="71">
        <f>GETPIVOTDATA("Комиссия",'Таблицы (общие)'!$D$6,"Дата",'Таблицы (общие)'!$D7)</f>
        <v>12.5</v>
      </c>
      <c r="F2" s="192">
        <f t="shared" ref="F2:F31" si="1">$A2</f>
        <v>5</v>
      </c>
      <c r="H2" s="192">
        <f>GETPIVOTDATA("Volume",'Таблицы (общие)'!$AP$6,"Дата",'Таблицы (общие)'!$AP7)</f>
        <v>1000</v>
      </c>
      <c r="I2" s="71">
        <f>GETPIVOTDATA("Open",'Таблицы (общие)'!$AP$6,"Дата",'Таблицы (общие)'!$AP7)</f>
        <v>0</v>
      </c>
      <c r="J2" s="71">
        <f>GETPIVOTDATA("High",'Таблицы (общие)'!$AP$6,"Дата",'Таблицы (общие)'!$AP7)</f>
        <v>100.5</v>
      </c>
      <c r="K2" s="71">
        <f>GETPIVOTDATA("Low",'Таблицы (общие)'!$AP$6,"Дата",'Таблицы (общие)'!$AP7)</f>
        <v>54.5</v>
      </c>
      <c r="L2" s="71">
        <f>GETPIVOTDATA("Close",'Таблицы (общие)'!$AP$6,"Дата",'Таблицы (общие)'!$AP7)</f>
        <v>70.5</v>
      </c>
      <c r="N2" s="16" t="str">
        <f>'Таблицы (общие)'!$AW7</f>
        <v>L</v>
      </c>
      <c r="O2" s="71">
        <f>GETPIVOTDATA("Результат",'Таблицы (общие)'!$AW$6,"Направление сделки",'Таблицы (общие)'!$AW7)</f>
        <v>1457.16</v>
      </c>
      <c r="P2" s="71">
        <f>GETPIVOTDATA("Комиссия",'Таблицы (общие)'!$AW$6,"Направление сделки",'Таблицы (общие)'!$AW7)</f>
        <v>615.89449999999999</v>
      </c>
      <c r="Q2" s="192">
        <f>GETPIVOTDATA("Кол-во сделок",'Таблицы (общие)'!$AW$6,"Направление сделки",'Таблицы (общие)'!$AW7)</f>
        <v>172</v>
      </c>
      <c r="S2" s="16" t="str">
        <f>'Таблицы (общие)'!$BF7</f>
        <v>Другое1 (написать)</v>
      </c>
      <c r="T2" s="71">
        <f>GETPIVOTDATA("Результат",'Таблицы (общие)'!$BF$6,"Способ входа в позицию",'Таблицы (общие)'!$BF7)</f>
        <v>151.5</v>
      </c>
      <c r="U2" s="71">
        <f>GETPIVOTDATA("Комиссия",'Таблицы (общие)'!$BF$6,"Способ входа в позицию",'Таблицы (общие)'!$BF7)</f>
        <v>17.5</v>
      </c>
      <c r="V2" s="192">
        <f>GETPIVOTDATA("Кол-во сделок",'Таблицы (общие)'!$BF$6,"Способ входа в позицию",'Таблицы (общие)'!$BF7)</f>
        <v>6</v>
      </c>
      <c r="X2" s="16" t="str">
        <f>'Таблицы (общие)'!$BO7</f>
        <v>Маржин-колл</v>
      </c>
      <c r="Y2" s="71">
        <f>GETPIVOTDATA("Результат",'Таблицы (общие)'!$BO$6,"Способ выхода из позиции",'Таблицы (общие)'!$BO7)</f>
        <v>-38</v>
      </c>
      <c r="Z2" s="71">
        <f>GETPIVOTDATA("Комиссия",'Таблицы (общие)'!$BO$6,"Способ выхода из позиции",'Таблицы (общие)'!$BO7)</f>
        <v>20</v>
      </c>
      <c r="AA2" s="192">
        <f>GETPIVOTDATA("Кол-во сделок",'Таблицы (общие)'!$BO$6,"Способ выхода из позиции",'Таблицы (общие)'!$BO7)</f>
        <v>2</v>
      </c>
    </row>
    <row r="3" spans="1:27" x14ac:dyDescent="0.25">
      <c r="A3" s="192">
        <f>GETPIVOTDATA("Кол-во сделок",'Таблицы (общие)'!$D$6,"Дата",'Таблицы (общие)'!$D8)</f>
        <v>13</v>
      </c>
      <c r="B3" s="192">
        <f>GETPIVOTDATA("Объем",'Таблицы (общие)'!$D$6,"Дата",'Таблицы (общие)'!$D8)</f>
        <v>2600</v>
      </c>
      <c r="C3" s="70">
        <f>'Таблицы (общие)'!$D8</f>
        <v>41163</v>
      </c>
      <c r="D3" s="71">
        <f>GETPIVOTDATA("Net",'Таблицы (общие)'!$D$6,"Дата",'Таблицы (общие)'!$D8)</f>
        <v>-348.5</v>
      </c>
      <c r="E3" s="71">
        <f>GETPIVOTDATA("Комиссия",'Таблицы (общие)'!$D$6,"Дата",'Таблицы (общие)'!$D8)</f>
        <v>32.5</v>
      </c>
      <c r="F3" s="192">
        <f t="shared" si="1"/>
        <v>13</v>
      </c>
      <c r="H3" s="192">
        <f>GETPIVOTDATA("Volume",'Таблицы (общие)'!$AP$6,"Дата",'Таблицы (общие)'!$AP8)</f>
        <v>2600</v>
      </c>
      <c r="I3" s="71">
        <f>GETPIVOTDATA("Open",'Таблицы (общие)'!$AP$6,"Дата",'Таблицы (общие)'!$AP8)</f>
        <v>70.5</v>
      </c>
      <c r="J3" s="71">
        <f>GETPIVOTDATA("High",'Таблицы (общие)'!$AP$6,"Дата",'Таблицы (общие)'!$AP8)</f>
        <v>88.5</v>
      </c>
      <c r="K3" s="71">
        <f>GETPIVOTDATA("Low",'Таблицы (общие)'!$AP$6,"Дата",'Таблицы (общие)'!$AP8)</f>
        <v>-317</v>
      </c>
      <c r="L3" s="71">
        <f>GETPIVOTDATA("Close",'Таблицы (общие)'!$AP$6,"Дата",'Таблицы (общие)'!$AP8)</f>
        <v>-278</v>
      </c>
      <c r="N3" s="16" t="str">
        <f>'Таблицы (общие)'!$AW8</f>
        <v>S</v>
      </c>
      <c r="O3" s="71">
        <f>GETPIVOTDATA("Результат",'Таблицы (общие)'!$AW$6,"Направление сделки",'Таблицы (общие)'!$AW8)</f>
        <v>807.5</v>
      </c>
      <c r="P3" s="71">
        <f>GETPIVOTDATA("Комиссия",'Таблицы (общие)'!$AW$6,"Направление сделки",'Таблицы (общие)'!$AW8)</f>
        <v>97.5</v>
      </c>
      <c r="Q3" s="192">
        <f>GETPIVOTDATA("Кол-во сделок",'Таблицы (общие)'!$AW$6,"Направление сделки",'Таблицы (общие)'!$AW8)</f>
        <v>24</v>
      </c>
      <c r="S3" s="16" t="str">
        <f>'Таблицы (общие)'!$BF8</f>
        <v>Другое2 (написать)</v>
      </c>
      <c r="T3" s="71">
        <f>GETPIVOTDATA("Результат",'Таблицы (общие)'!$BF$6,"Способ входа в позицию",'Таблицы (общие)'!$BF8)</f>
        <v>385.5</v>
      </c>
      <c r="U3" s="71">
        <f>GETPIVOTDATA("Комиссия",'Таблицы (общие)'!$BF$6,"Способ входа в позицию",'Таблицы (общие)'!$BF8)</f>
        <v>12.5</v>
      </c>
      <c r="V3" s="192">
        <f>GETPIVOTDATA("Кол-во сделок",'Таблицы (общие)'!$BF$6,"Способ входа в позицию",'Таблицы (общие)'!$BF8)</f>
        <v>3</v>
      </c>
      <c r="X3" s="16" t="str">
        <f>'Таблицы (общие)'!$BO8</f>
        <v>Подтянутый стоп</v>
      </c>
      <c r="Y3" s="71">
        <f>GETPIVOTDATA("Результат",'Таблицы (общие)'!$BO$6,"Способ выхода из позиции",'Таблицы (общие)'!$BO8)</f>
        <v>225.5</v>
      </c>
      <c r="Z3" s="71">
        <f>GETPIVOTDATA("Комиссия",'Таблицы (общие)'!$BO$6,"Способ выхода из позиции",'Таблицы (общие)'!$BO8)</f>
        <v>102.5</v>
      </c>
      <c r="AA3" s="192">
        <f>GETPIVOTDATA("Кол-во сделок",'Таблицы (общие)'!$BO$6,"Способ выхода из позиции",'Таблицы (общие)'!$BO8)</f>
        <v>36</v>
      </c>
    </row>
    <row r="4" spans="1:27" x14ac:dyDescent="0.25">
      <c r="A4" s="192">
        <f>GETPIVOTDATA("Кол-во сделок",'Таблицы (общие)'!$D$6,"Дата",'Таблицы (общие)'!$D9)</f>
        <v>9</v>
      </c>
      <c r="B4" s="192">
        <f>GETPIVOTDATA("Объем",'Таблицы (общие)'!$D$6,"Дата",'Таблицы (общие)'!$D9)</f>
        <v>1800</v>
      </c>
      <c r="C4" s="70">
        <f>'Таблицы (общие)'!$D9</f>
        <v>41164</v>
      </c>
      <c r="D4" s="71">
        <f>GETPIVOTDATA("Net",'Таблицы (общие)'!$D$6,"Дата",'Таблицы (общие)'!$D9)</f>
        <v>47.5</v>
      </c>
      <c r="E4" s="71">
        <f>GETPIVOTDATA("Комиссия",'Таблицы (общие)'!$D$6,"Дата",'Таблицы (общие)'!$D9)</f>
        <v>22.5</v>
      </c>
      <c r="F4" s="192">
        <f t="shared" si="1"/>
        <v>9</v>
      </c>
      <c r="H4" s="192">
        <f>GETPIVOTDATA("Volume",'Таблицы (общие)'!$AP$6,"Дата",'Таблицы (общие)'!$AP9)</f>
        <v>1800</v>
      </c>
      <c r="I4" s="71">
        <f>GETPIVOTDATA("Open",'Таблицы (общие)'!$AP$6,"Дата",'Таблицы (общие)'!$AP9)</f>
        <v>-278</v>
      </c>
      <c r="J4" s="71">
        <f>GETPIVOTDATA("High",'Таблицы (общие)'!$AP$6,"Дата",'Таблицы (общие)'!$AP9)</f>
        <v>-230.5</v>
      </c>
      <c r="K4" s="71">
        <f>GETPIVOTDATA("Low",'Таблицы (общие)'!$AP$6,"Дата",'Таблицы (общие)'!$AP9)</f>
        <v>-339</v>
      </c>
      <c r="L4" s="71">
        <f>GETPIVOTDATA("Close",'Таблицы (общие)'!$AP$6,"Дата",'Таблицы (общие)'!$AP9)</f>
        <v>-230.5</v>
      </c>
      <c r="S4" s="16" t="str">
        <f>'Таблицы (общие)'!$BF9</f>
        <v>Отскок от уровня</v>
      </c>
      <c r="T4" s="71">
        <f>GETPIVOTDATA("Результат",'Таблицы (общие)'!$BF$6,"Способ входа в позицию",'Таблицы (общие)'!$BF9)</f>
        <v>621</v>
      </c>
      <c r="U4" s="71">
        <f>GETPIVOTDATA("Комиссия",'Таблицы (общие)'!$BF$6,"Способ входа в позицию",'Таблицы (общие)'!$BF9)</f>
        <v>160</v>
      </c>
      <c r="V4" s="192">
        <f>GETPIVOTDATA("Кол-во сделок",'Таблицы (общие)'!$BF$6,"Способ входа в позицию",'Таблицы (общие)'!$BF9)</f>
        <v>34</v>
      </c>
      <c r="X4" s="16" t="str">
        <f>'Таблицы (общие)'!$BO9</f>
        <v>Самостоятельный выход</v>
      </c>
      <c r="Y4" s="71">
        <f>GETPIVOTDATA("Результат",'Таблицы (общие)'!$BO$6,"Способ выхода из позиции",'Таблицы (общие)'!$BO9)</f>
        <v>3771.5</v>
      </c>
      <c r="Z4" s="71">
        <f>GETPIVOTDATA("Комиссия",'Таблицы (общие)'!$BO$6,"Способ выхода из позиции",'Таблицы (общие)'!$BO9)</f>
        <v>287.5</v>
      </c>
      <c r="AA4" s="192">
        <f>GETPIVOTDATA("Кол-во сделок",'Таблицы (общие)'!$BO$6,"Способ выхода из позиции",'Таблицы (общие)'!$BO9)</f>
        <v>76</v>
      </c>
    </row>
    <row r="5" spans="1:27" x14ac:dyDescent="0.25">
      <c r="A5" s="192">
        <f>GETPIVOTDATA("Кол-во сделок",'Таблицы (общие)'!$D$6,"Дата",'Таблицы (общие)'!$D10)</f>
        <v>9</v>
      </c>
      <c r="B5" s="192">
        <f>GETPIVOTDATA("Объем",'Таблицы (общие)'!$D$6,"Дата",'Таблицы (общие)'!$D10)</f>
        <v>1800</v>
      </c>
      <c r="C5" s="70">
        <f>'Таблицы (общие)'!$D10</f>
        <v>41165</v>
      </c>
      <c r="D5" s="71">
        <f>GETPIVOTDATA("Net",'Таблицы (общие)'!$D$6,"Дата",'Таблицы (общие)'!$D10)</f>
        <v>158.5</v>
      </c>
      <c r="E5" s="71">
        <f>GETPIVOTDATA("Комиссия",'Таблицы (общие)'!$D$6,"Дата",'Таблицы (общие)'!$D10)</f>
        <v>22.5</v>
      </c>
      <c r="F5" s="192">
        <f t="shared" si="1"/>
        <v>9</v>
      </c>
      <c r="H5" s="192">
        <f>GETPIVOTDATA("Volume",'Таблицы (общие)'!$AP$6,"Дата",'Таблицы (общие)'!$AP10)</f>
        <v>1800</v>
      </c>
      <c r="I5" s="71">
        <f>GETPIVOTDATA("Open",'Таблицы (общие)'!$AP$6,"Дата",'Таблицы (общие)'!$AP10)</f>
        <v>-230.5</v>
      </c>
      <c r="J5" s="71">
        <f>GETPIVOTDATA("High",'Таблицы (общие)'!$AP$6,"Дата",'Таблицы (общие)'!$AP10)</f>
        <v>-72</v>
      </c>
      <c r="K5" s="71">
        <f>GETPIVOTDATA("Low",'Таблицы (общие)'!$AP$6,"Дата",'Таблицы (общие)'!$AP10)</f>
        <v>-209</v>
      </c>
      <c r="L5" s="71">
        <f>GETPIVOTDATA("Close",'Таблицы (общие)'!$AP$6,"Дата",'Таблицы (общие)'!$AP10)</f>
        <v>-72</v>
      </c>
      <c r="S5" s="16" t="str">
        <f>'Таблицы (общие)'!$BF10</f>
        <v>Пробой уровня</v>
      </c>
      <c r="T5" s="71">
        <f>GETPIVOTDATA("Результат",'Таблицы (общие)'!$BF$6,"Способ входа в позицию",'Таблицы (общие)'!$BF10)</f>
        <v>-99</v>
      </c>
      <c r="U5" s="71">
        <f>GETPIVOTDATA("Комиссия",'Таблицы (общие)'!$BF$6,"Способ входа в позицию",'Таблицы (общие)'!$BF10)</f>
        <v>30</v>
      </c>
      <c r="V5" s="192">
        <f>GETPIVOTDATA("Кол-во сделок",'Таблицы (общие)'!$BF$6,"Способ входа в позицию",'Таблицы (общие)'!$BF10)</f>
        <v>9</v>
      </c>
      <c r="X5" s="16" t="str">
        <f>'Таблицы (общие)'!$BO10</f>
        <v>Стоп-лосс</v>
      </c>
      <c r="Y5" s="71">
        <f>GETPIVOTDATA("Результат",'Таблицы (общие)'!$BO$6,"Способ выхода из позиции",'Таблицы (общие)'!$BO10)</f>
        <v>-1817.8400000000001</v>
      </c>
      <c r="Z5" s="71">
        <f>GETPIVOTDATA("Комиссия",'Таблицы (общие)'!$BO$6,"Способ выхода из позиции",'Таблицы (общие)'!$BO10)</f>
        <v>275.89449999999999</v>
      </c>
      <c r="AA5" s="192">
        <f>GETPIVOTDATA("Кол-во сделок",'Таблицы (общие)'!$BO$6,"Способ выхода из позиции",'Таблицы (общие)'!$BO10)</f>
        <v>71</v>
      </c>
    </row>
    <row r="6" spans="1:27" x14ac:dyDescent="0.25">
      <c r="A6" s="192">
        <f>GETPIVOTDATA("Кол-во сделок",'Таблицы (общие)'!$D$6,"Дата",'Таблицы (общие)'!$D11)</f>
        <v>8</v>
      </c>
      <c r="B6" s="192">
        <f>GETPIVOTDATA("Объем",'Таблицы (общие)'!$D$6,"Дата",'Таблицы (общие)'!$D11)</f>
        <v>1600</v>
      </c>
      <c r="C6" s="70">
        <f>'Таблицы (общие)'!$D11</f>
        <v>41169</v>
      </c>
      <c r="D6" s="71">
        <f>GETPIVOTDATA("Net",'Таблицы (общие)'!$D$6,"Дата",'Таблицы (общие)'!$D11)</f>
        <v>50</v>
      </c>
      <c r="E6" s="71">
        <f>GETPIVOTDATA("Комиссия",'Таблицы (общие)'!$D$6,"Дата",'Таблицы (общие)'!$D11)</f>
        <v>20</v>
      </c>
      <c r="F6" s="192">
        <f t="shared" si="1"/>
        <v>8</v>
      </c>
      <c r="H6" s="192">
        <f>GETPIVOTDATA("Volume",'Таблицы (общие)'!$AP$6,"Дата",'Таблицы (общие)'!$AP11)</f>
        <v>1600</v>
      </c>
      <c r="I6" s="71">
        <f>GETPIVOTDATA("Open",'Таблицы (общие)'!$AP$6,"Дата",'Таблицы (общие)'!$AP11)</f>
        <v>-72</v>
      </c>
      <c r="J6" s="71">
        <f>GETPIVOTDATA("High",'Таблицы (общие)'!$AP$6,"Дата",'Таблицы (общие)'!$AP11)</f>
        <v>-22</v>
      </c>
      <c r="K6" s="71">
        <f>GETPIVOTDATA("Low",'Таблицы (общие)'!$AP$6,"Дата",'Таблицы (общие)'!$AP11)</f>
        <v>-87.5</v>
      </c>
      <c r="L6" s="71">
        <f>GETPIVOTDATA("Close",'Таблицы (общие)'!$AP$6,"Дата",'Таблицы (общие)'!$AP11)</f>
        <v>-22</v>
      </c>
      <c r="S6" s="16" t="str">
        <f>'Таблицы (общие)'!$BF11</f>
        <v>Пробой экстремума</v>
      </c>
      <c r="T6" s="71">
        <f>GETPIVOTDATA("Результат",'Таблицы (общие)'!$BF$6,"Способ входа в позицию",'Таблицы (общие)'!$BF11)</f>
        <v>-70</v>
      </c>
      <c r="U6" s="71">
        <f>GETPIVOTDATA("Комиссия",'Таблицы (общие)'!$BF$6,"Способ входа в позицию",'Таблицы (общие)'!$BF11)</f>
        <v>80</v>
      </c>
      <c r="V6" s="192">
        <f>GETPIVOTDATA("Кол-во сделок",'Таблицы (общие)'!$BF$6,"Способ входа в позицию",'Таблицы (общие)'!$BF11)</f>
        <v>22</v>
      </c>
      <c r="X6" s="16" t="str">
        <f>'Таблицы (общие)'!$BO11</f>
        <v>(пусто)</v>
      </c>
      <c r="Y6" s="71">
        <f>GETPIVOTDATA("Результат",'Таблицы (общие)'!$BO$6,"Способ выхода из позиции",'Таблицы (общие)'!$BO11)</f>
        <v>123.5</v>
      </c>
      <c r="Z6" s="71">
        <f>GETPIVOTDATA("Комиссия",'Таблицы (общие)'!$BO$6,"Способ выхода из позиции",'Таблицы (общие)'!$BO11)</f>
        <v>27.5</v>
      </c>
      <c r="AA6" s="192">
        <f>GETPIVOTDATA("Кол-во сделок",'Таблицы (общие)'!$BO$6,"Способ выхода из позиции",'Таблицы (общие)'!$BO11)</f>
        <v>11</v>
      </c>
    </row>
    <row r="7" spans="1:27" x14ac:dyDescent="0.25">
      <c r="A7" s="192">
        <f>GETPIVOTDATA("Кол-во сделок",'Таблицы (общие)'!$D$6,"Дата",'Таблицы (общие)'!$D12)</f>
        <v>11</v>
      </c>
      <c r="B7" s="192">
        <f>GETPIVOTDATA("Объем",'Таблицы (общие)'!$D$6,"Дата",'Таблицы (общие)'!$D12)</f>
        <v>2200</v>
      </c>
      <c r="C7" s="70">
        <f>'Таблицы (общие)'!$D12</f>
        <v>41170</v>
      </c>
      <c r="D7" s="71">
        <f>GETPIVOTDATA("Net",'Таблицы (общие)'!$D$6,"Дата",'Таблицы (общие)'!$D12)</f>
        <v>-39.5</v>
      </c>
      <c r="E7" s="71">
        <f>GETPIVOTDATA("Комиссия",'Таблицы (общие)'!$D$6,"Дата",'Таблицы (общие)'!$D12)</f>
        <v>27.5</v>
      </c>
      <c r="F7" s="192">
        <f t="shared" si="1"/>
        <v>11</v>
      </c>
      <c r="H7" s="192">
        <f>GETPIVOTDATA("Volume",'Таблицы (общие)'!$AP$6,"Дата",'Таблицы (общие)'!$AP12)</f>
        <v>2200</v>
      </c>
      <c r="I7" s="71">
        <f>GETPIVOTDATA("Open",'Таблицы (общие)'!$AP$6,"Дата",'Таблицы (общие)'!$AP12)</f>
        <v>-22</v>
      </c>
      <c r="J7" s="71">
        <f>GETPIVOTDATA("High",'Таблицы (общие)'!$AP$6,"Дата",'Таблицы (общие)'!$AP12)</f>
        <v>58.5</v>
      </c>
      <c r="K7" s="71">
        <f>GETPIVOTDATA("Low",'Таблицы (общие)'!$AP$6,"Дата",'Таблицы (общие)'!$AP12)</f>
        <v>-61.5</v>
      </c>
      <c r="L7" s="71">
        <f>GETPIVOTDATA("Close",'Таблицы (общие)'!$AP$6,"Дата",'Таблицы (общие)'!$AP12)</f>
        <v>-61.5</v>
      </c>
      <c r="S7" s="16" t="str">
        <f>'Таблицы (общие)'!$BF12</f>
        <v>Продолжение движения</v>
      </c>
      <c r="T7" s="71">
        <f>GETPIVOTDATA("Результат",'Таблицы (общие)'!$BF$6,"Способ входа в позицию",'Таблицы (общие)'!$BF12)</f>
        <v>1102.5</v>
      </c>
      <c r="U7" s="71">
        <f>GETPIVOTDATA("Комиссия",'Таблицы (общие)'!$BF$6,"Способ входа в позицию",'Таблицы (общие)'!$BF12)</f>
        <v>102.5</v>
      </c>
      <c r="V7" s="192">
        <f>GETPIVOTDATA("Кол-во сделок",'Таблицы (общие)'!$BF$6,"Способ входа в позицию",'Таблицы (общие)'!$BF12)</f>
        <v>28</v>
      </c>
      <c r="X7" s="192"/>
    </row>
    <row r="8" spans="1:27" x14ac:dyDescent="0.25">
      <c r="A8" s="192">
        <f>GETPIVOTDATA("Кол-во сделок",'Таблицы (общие)'!$D$6,"Дата",'Таблицы (общие)'!$D13)</f>
        <v>2</v>
      </c>
      <c r="B8" s="192">
        <f>GETPIVOTDATA("Объем",'Таблицы (общие)'!$D$6,"Дата",'Таблицы (общие)'!$D13)</f>
        <v>400</v>
      </c>
      <c r="C8" s="70">
        <f>'Таблицы (общие)'!$D13</f>
        <v>41171</v>
      </c>
      <c r="D8" s="71">
        <f>GETPIVOTDATA("Net",'Таблицы (общие)'!$D$6,"Дата",'Таблицы (общие)'!$D13)</f>
        <v>37</v>
      </c>
      <c r="E8" s="71">
        <f>GETPIVOTDATA("Комиссия",'Таблицы (общие)'!$D$6,"Дата",'Таблицы (общие)'!$D13)</f>
        <v>5</v>
      </c>
      <c r="F8" s="192">
        <f t="shared" si="1"/>
        <v>2</v>
      </c>
      <c r="H8" s="192">
        <f>GETPIVOTDATA("Volume",'Таблицы (общие)'!$AP$6,"Дата",'Таблицы (общие)'!$AP13)</f>
        <v>400</v>
      </c>
      <c r="I8" s="71">
        <f>GETPIVOTDATA("Open",'Таблицы (общие)'!$AP$6,"Дата",'Таблицы (общие)'!$AP13)</f>
        <v>-61.5</v>
      </c>
      <c r="J8" s="71">
        <f>GETPIVOTDATA("High",'Таблицы (общие)'!$AP$6,"Дата",'Таблицы (общие)'!$AP13)</f>
        <v>-24.5</v>
      </c>
      <c r="K8" s="71">
        <f>GETPIVOTDATA("Low",'Таблицы (общие)'!$AP$6,"Дата",'Таблицы (общие)'!$AP13)</f>
        <v>-29</v>
      </c>
      <c r="L8" s="71">
        <f>GETPIVOTDATA("Close",'Таблицы (общие)'!$AP$6,"Дата",'Таблицы (общие)'!$AP13)</f>
        <v>-24.5</v>
      </c>
      <c r="S8" s="16" t="str">
        <f>'Таблицы (общие)'!$BF13</f>
        <v>Разворотная формация</v>
      </c>
      <c r="T8" s="71">
        <f>GETPIVOTDATA("Результат",'Таблицы (общие)'!$BF$6,"Способ входа в позицию",'Таблицы (общие)'!$BF13)</f>
        <v>-61.339999999999975</v>
      </c>
      <c r="U8" s="71">
        <f>GETPIVOTDATA("Комиссия",'Таблицы (общие)'!$BF$6,"Способ входа в позицию",'Таблицы (общие)'!$BF13)</f>
        <v>178.39449999999999</v>
      </c>
      <c r="V8" s="192">
        <f>GETPIVOTDATA("Кол-во сделок",'Таблицы (общие)'!$BF$6,"Способ входа в позицию",'Таблицы (общие)'!$BF13)</f>
        <v>47</v>
      </c>
      <c r="X8" s="192"/>
    </row>
    <row r="9" spans="1:27" x14ac:dyDescent="0.25">
      <c r="A9" s="192">
        <f>GETPIVOTDATA("Кол-во сделок",'Таблицы (общие)'!$D$6,"Дата",'Таблицы (общие)'!$D14)</f>
        <v>3</v>
      </c>
      <c r="B9" s="192">
        <f>GETPIVOTDATA("Объем",'Таблицы (общие)'!$D$6,"Дата",'Таблицы (общие)'!$D14)</f>
        <v>600</v>
      </c>
      <c r="C9" s="70">
        <f>'Таблицы (общие)'!$D14</f>
        <v>41172</v>
      </c>
      <c r="D9" s="71">
        <f>GETPIVOTDATA("Net",'Таблицы (общие)'!$D$6,"Дата",'Таблицы (общие)'!$D14)</f>
        <v>53.5</v>
      </c>
      <c r="E9" s="71">
        <f>GETPIVOTDATA("Комиссия",'Таблицы (общие)'!$D$6,"Дата",'Таблицы (общие)'!$D14)</f>
        <v>7.5</v>
      </c>
      <c r="F9" s="192">
        <f t="shared" si="1"/>
        <v>3</v>
      </c>
      <c r="H9" s="192">
        <f>GETPIVOTDATA("Volume",'Таблицы (общие)'!$AP$6,"Дата",'Таблицы (общие)'!$AP14)</f>
        <v>600</v>
      </c>
      <c r="I9" s="71">
        <f>GETPIVOTDATA("Open",'Таблицы (общие)'!$AP$6,"Дата",'Таблицы (общие)'!$AP14)</f>
        <v>-24.5</v>
      </c>
      <c r="J9" s="71">
        <f>GETPIVOTDATA("High",'Таблицы (общие)'!$AP$6,"Дата",'Таблицы (общие)'!$AP14)</f>
        <v>29</v>
      </c>
      <c r="K9" s="71">
        <f>GETPIVOTDATA("Low",'Таблицы (общие)'!$AP$6,"Дата",'Таблицы (общие)'!$AP14)</f>
        <v>-23</v>
      </c>
      <c r="L9" s="71">
        <f>GETPIVOTDATA("Close",'Таблицы (общие)'!$AP$6,"Дата",'Таблицы (общие)'!$AP14)</f>
        <v>29</v>
      </c>
      <c r="S9" s="16" t="str">
        <f>'Таблицы (общие)'!$BF14</f>
        <v>Срыв базы</v>
      </c>
      <c r="T9" s="71">
        <f>GETPIVOTDATA("Результат",'Таблицы (общие)'!$BF$6,"Способ входа в позицию",'Таблицы (общие)'!$BF14)</f>
        <v>77</v>
      </c>
      <c r="U9" s="71">
        <f>GETPIVOTDATA("Комиссия",'Таблицы (общие)'!$BF$6,"Способ входа в позицию",'Таблицы (общие)'!$BF14)</f>
        <v>95</v>
      </c>
      <c r="V9" s="192">
        <f>GETPIVOTDATA("Кол-во сделок",'Таблицы (общие)'!$BF$6,"Способ входа в позицию",'Таблицы (общие)'!$BF14)</f>
        <v>33</v>
      </c>
      <c r="X9" s="192"/>
    </row>
    <row r="10" spans="1:27" x14ac:dyDescent="0.25">
      <c r="A10" s="192">
        <f>GETPIVOTDATA("Кол-во сделок",'Таблицы (общие)'!$D$6,"Дата",'Таблицы (общие)'!$D15)</f>
        <v>6</v>
      </c>
      <c r="B10" s="192">
        <f>GETPIVOTDATA("Объем",'Таблицы (общие)'!$D$6,"Дата",'Таблицы (общие)'!$D15)</f>
        <v>1200</v>
      </c>
      <c r="C10" s="70">
        <f>'Таблицы (общие)'!$D15</f>
        <v>41173</v>
      </c>
      <c r="D10" s="71">
        <f>GETPIVOTDATA("Net",'Таблицы (общие)'!$D$6,"Дата",'Таблицы (общие)'!$D15)</f>
        <v>105</v>
      </c>
      <c r="E10" s="71">
        <f>GETPIVOTDATA("Комиссия",'Таблицы (общие)'!$D$6,"Дата",'Таблицы (общие)'!$D15)</f>
        <v>15</v>
      </c>
      <c r="F10" s="192">
        <f t="shared" si="1"/>
        <v>6</v>
      </c>
      <c r="H10" s="192">
        <f>GETPIVOTDATA("Volume",'Таблицы (общие)'!$AP$6,"Дата",'Таблицы (общие)'!$AP15)</f>
        <v>1200</v>
      </c>
      <c r="I10" s="71">
        <f>GETPIVOTDATA("Open",'Таблицы (общие)'!$AP$6,"Дата",'Таблицы (общие)'!$AP15)</f>
        <v>29</v>
      </c>
      <c r="J10" s="71">
        <f>GETPIVOTDATA("High",'Таблицы (общие)'!$AP$6,"Дата",'Таблицы (общие)'!$AP15)</f>
        <v>135.5</v>
      </c>
      <c r="K10" s="71">
        <f>GETPIVOTDATA("Low",'Таблицы (общие)'!$AP$6,"Дата",'Таблицы (общие)'!$AP15)</f>
        <v>40.5</v>
      </c>
      <c r="L10" s="71">
        <f>GETPIVOTDATA("Close",'Таблицы (общие)'!$AP$6,"Дата",'Таблицы (общие)'!$AP15)</f>
        <v>134</v>
      </c>
      <c r="S10" s="16" t="str">
        <f>'Таблицы (общие)'!$BF15</f>
        <v>(пусто)</v>
      </c>
      <c r="T10" s="71">
        <f>GETPIVOTDATA("Результат",'Таблицы (общие)'!$BF$6,"Способ входа в позицию",'Таблицы (общие)'!$BF15)</f>
        <v>157.5</v>
      </c>
      <c r="U10" s="71">
        <f>GETPIVOTDATA("Комиссия",'Таблицы (общие)'!$BF$6,"Способ входа в позицию",'Таблицы (общие)'!$BF15)</f>
        <v>37.5</v>
      </c>
      <c r="V10" s="192">
        <f>GETPIVOTDATA("Кол-во сделок",'Таблицы (общие)'!$BF$6,"Способ входа в позицию",'Таблицы (общие)'!$BF15)</f>
        <v>14</v>
      </c>
      <c r="X10" s="192"/>
    </row>
    <row r="11" spans="1:27" x14ac:dyDescent="0.25">
      <c r="A11" s="192">
        <f>GETPIVOTDATA("Кол-во сделок",'Таблицы (общие)'!$D$6,"Дата",'Таблицы (общие)'!$D16)</f>
        <v>24</v>
      </c>
      <c r="B11" s="192">
        <f>GETPIVOTDATA("Объем",'Таблицы (общие)'!$D$6,"Дата",'Таблицы (общие)'!$D16)</f>
        <v>5800</v>
      </c>
      <c r="C11" s="70">
        <f>'Таблицы (общие)'!$D16</f>
        <v>41176</v>
      </c>
      <c r="D11" s="71">
        <f>GETPIVOTDATA("Net",'Таблицы (общие)'!$D$6,"Дата",'Таблицы (общие)'!$D16)</f>
        <v>-159.5</v>
      </c>
      <c r="E11" s="71">
        <f>GETPIVOTDATA("Комиссия",'Таблицы (общие)'!$D$6,"Дата",'Таблицы (общие)'!$D16)</f>
        <v>72.5</v>
      </c>
      <c r="F11" s="192">
        <f t="shared" si="1"/>
        <v>24</v>
      </c>
      <c r="H11" s="192">
        <f>GETPIVOTDATA("Volume",'Таблицы (общие)'!$AP$6,"Дата",'Таблицы (общие)'!$AP16)</f>
        <v>5800</v>
      </c>
      <c r="I11" s="71">
        <f>GETPIVOTDATA("Open",'Таблицы (общие)'!$AP$6,"Дата",'Таблицы (общие)'!$AP16)</f>
        <v>134</v>
      </c>
      <c r="J11" s="71">
        <f>GETPIVOTDATA("High",'Таблицы (общие)'!$AP$6,"Дата",'Таблицы (общие)'!$AP16)</f>
        <v>115.5</v>
      </c>
      <c r="K11" s="71">
        <f>GETPIVOTDATA("Low",'Таблицы (общие)'!$AP$6,"Дата",'Таблицы (общие)'!$AP16)</f>
        <v>-55</v>
      </c>
      <c r="L11" s="71">
        <f>GETPIVOTDATA("Close",'Таблицы (общие)'!$AP$6,"Дата",'Таблицы (общие)'!$AP16)</f>
        <v>-25.5</v>
      </c>
      <c r="X11" s="192"/>
    </row>
    <row r="12" spans="1:27" x14ac:dyDescent="0.25">
      <c r="A12" s="192">
        <f>GETPIVOTDATA("Кол-во сделок",'Таблицы (общие)'!$D$6,"Дата",'Таблицы (общие)'!$D17)</f>
        <v>2</v>
      </c>
      <c r="B12" s="192">
        <f>GETPIVOTDATA("Объем",'Таблицы (общие)'!$D$6,"Дата",'Таблицы (общие)'!$D17)</f>
        <v>600</v>
      </c>
      <c r="C12" s="70">
        <f>'Таблицы (общие)'!$D17</f>
        <v>41177</v>
      </c>
      <c r="D12" s="71">
        <f>GETPIVOTDATA("Net",'Таблицы (общие)'!$D$6,"Дата",'Таблицы (общие)'!$D17)</f>
        <v>-77.5</v>
      </c>
      <c r="E12" s="71">
        <f>GETPIVOTDATA("Комиссия",'Таблицы (общие)'!$D$6,"Дата",'Таблицы (общие)'!$D17)</f>
        <v>7.5</v>
      </c>
      <c r="F12" s="192">
        <f t="shared" si="1"/>
        <v>2</v>
      </c>
      <c r="H12" s="192">
        <f>GETPIVOTDATA("Volume",'Таблицы (общие)'!$AP$6,"Дата",'Таблицы (общие)'!$AP17)</f>
        <v>600</v>
      </c>
      <c r="I12" s="71">
        <f>GETPIVOTDATA("Open",'Таблицы (общие)'!$AP$6,"Дата",'Таблицы (общие)'!$AP17)</f>
        <v>-25.5</v>
      </c>
      <c r="J12" s="71">
        <f>GETPIVOTDATA("High",'Таблицы (общие)'!$AP$6,"Дата",'Таблицы (общие)'!$AP17)</f>
        <v>-16.5</v>
      </c>
      <c r="K12" s="71">
        <f>GETPIVOTDATA("Low",'Таблицы (общие)'!$AP$6,"Дата",'Таблицы (общие)'!$AP17)</f>
        <v>-103</v>
      </c>
      <c r="L12" s="71">
        <f>GETPIVOTDATA("Close",'Таблицы (общие)'!$AP$6,"Дата",'Таблицы (общие)'!$AP17)</f>
        <v>-103</v>
      </c>
      <c r="X12" s="192"/>
    </row>
    <row r="13" spans="1:27" x14ac:dyDescent="0.25">
      <c r="A13" s="192">
        <f>GETPIVOTDATA("Кол-во сделок",'Таблицы (общие)'!$D$6,"Дата",'Таблицы (общие)'!$D18)</f>
        <v>10</v>
      </c>
      <c r="B13" s="192">
        <f>GETPIVOTDATA("Объем",'Таблицы (общие)'!$D$6,"Дата",'Таблицы (общие)'!$D18)</f>
        <v>2000</v>
      </c>
      <c r="C13" s="70">
        <f>'Таблицы (общие)'!$D18</f>
        <v>41183</v>
      </c>
      <c r="D13" s="71">
        <f>GETPIVOTDATA("Net",'Таблицы (общие)'!$D$6,"Дата",'Таблицы (общие)'!$D18)</f>
        <v>127</v>
      </c>
      <c r="E13" s="71">
        <f>GETPIVOTDATA("Комиссия",'Таблицы (общие)'!$D$6,"Дата",'Таблицы (общие)'!$D18)</f>
        <v>25</v>
      </c>
      <c r="F13" s="192">
        <f t="shared" si="1"/>
        <v>10</v>
      </c>
      <c r="H13" s="192">
        <f>GETPIVOTDATA("Volume",'Таблицы (общие)'!$AP$6,"Дата",'Таблицы (общие)'!$AP18)</f>
        <v>2000</v>
      </c>
      <c r="I13" s="71">
        <f>GETPIVOTDATA("Open",'Таблицы (общие)'!$AP$6,"Дата",'Таблицы (общие)'!$AP18)</f>
        <v>-103</v>
      </c>
      <c r="J13" s="71">
        <f>GETPIVOTDATA("High",'Таблицы (общие)'!$AP$6,"Дата",'Таблицы (общие)'!$AP18)</f>
        <v>29.5</v>
      </c>
      <c r="K13" s="71">
        <f>GETPIVOTDATA("Low",'Таблицы (общие)'!$AP$6,"Дата",'Таблицы (общие)'!$AP18)</f>
        <v>-150.5</v>
      </c>
      <c r="L13" s="71">
        <f>GETPIVOTDATA("Close",'Таблицы (общие)'!$AP$6,"Дата",'Таблицы (общие)'!$AP18)</f>
        <v>24</v>
      </c>
      <c r="X13" s="192"/>
    </row>
    <row r="14" spans="1:27" x14ac:dyDescent="0.25">
      <c r="A14" s="192">
        <f>GETPIVOTDATA("Кол-во сделок",'Таблицы (общие)'!$D$6,"Дата",'Таблицы (общие)'!$D19)</f>
        <v>2</v>
      </c>
      <c r="B14" s="192">
        <f>GETPIVOTDATA("Объем",'Таблицы (общие)'!$D$6,"Дата",'Таблицы (общие)'!$D19)</f>
        <v>400</v>
      </c>
      <c r="C14" s="70">
        <f>'Таблицы (общие)'!$D19</f>
        <v>41184</v>
      </c>
      <c r="D14" s="71">
        <f>GETPIVOTDATA("Net",'Таблицы (общие)'!$D$6,"Дата",'Таблицы (общие)'!$D19)</f>
        <v>104</v>
      </c>
      <c r="E14" s="71">
        <f>GETPIVOTDATA("Комиссия",'Таблицы (общие)'!$D$6,"Дата",'Таблицы (общие)'!$D19)</f>
        <v>5</v>
      </c>
      <c r="F14" s="192">
        <f t="shared" si="1"/>
        <v>2</v>
      </c>
      <c r="H14" s="192">
        <f>GETPIVOTDATA("Volume",'Таблицы (общие)'!$AP$6,"Дата",'Таблицы (общие)'!$AP19)</f>
        <v>400</v>
      </c>
      <c r="I14" s="71">
        <f>GETPIVOTDATA("Open",'Таблицы (общие)'!$AP$6,"Дата",'Таблицы (общие)'!$AP19)</f>
        <v>24</v>
      </c>
      <c r="J14" s="71">
        <f>GETPIVOTDATA("High",'Таблицы (общие)'!$AP$6,"Дата",'Таблицы (общие)'!$AP19)</f>
        <v>145.5</v>
      </c>
      <c r="K14" s="71">
        <f>GETPIVOTDATA("Low",'Таблицы (общие)'!$AP$6,"Дата",'Таблицы (общие)'!$AP19)</f>
        <v>128</v>
      </c>
      <c r="L14" s="71">
        <f>GETPIVOTDATA("Close",'Таблицы (общие)'!$AP$6,"Дата",'Таблицы (общие)'!$AP19)</f>
        <v>128</v>
      </c>
      <c r="X14" s="192"/>
    </row>
    <row r="15" spans="1:27" x14ac:dyDescent="0.25">
      <c r="A15" s="192">
        <f>GETPIVOTDATA("Кол-во сделок",'Таблицы (общие)'!$D$6,"Дата",'Таблицы (общие)'!$D20)</f>
        <v>5</v>
      </c>
      <c r="B15" s="192">
        <f>GETPIVOTDATA("Объем",'Таблицы (общие)'!$D$6,"Дата",'Таблицы (общие)'!$D20)</f>
        <v>1000</v>
      </c>
      <c r="C15" s="70">
        <f>'Таблицы (общие)'!$D20</f>
        <v>41185</v>
      </c>
      <c r="D15" s="71">
        <f>GETPIVOTDATA("Net",'Таблицы (общие)'!$D$6,"Дата",'Таблицы (общие)'!$D20)</f>
        <v>58.5</v>
      </c>
      <c r="E15" s="71">
        <f>GETPIVOTDATA("Комиссия",'Таблицы (общие)'!$D$6,"Дата",'Таблицы (общие)'!$D20)</f>
        <v>12.5</v>
      </c>
      <c r="F15" s="192">
        <f t="shared" si="1"/>
        <v>5</v>
      </c>
      <c r="H15" s="192">
        <f>GETPIVOTDATA("Volume",'Таблицы (общие)'!$AP$6,"Дата",'Таблицы (общие)'!$AP20)</f>
        <v>1000</v>
      </c>
      <c r="I15" s="71">
        <f>GETPIVOTDATA("Open",'Таблицы (общие)'!$AP$6,"Дата",'Таблицы (общие)'!$AP20)</f>
        <v>128</v>
      </c>
      <c r="J15" s="71">
        <f>GETPIVOTDATA("High",'Таблицы (общие)'!$AP$6,"Дата",'Таблицы (общие)'!$AP20)</f>
        <v>186.5</v>
      </c>
      <c r="K15" s="71">
        <f>GETPIVOTDATA("Low",'Таблицы (общие)'!$AP$6,"Дата",'Таблицы (общие)'!$AP20)</f>
        <v>119.5</v>
      </c>
      <c r="L15" s="71">
        <f>GETPIVOTDATA("Close",'Таблицы (общие)'!$AP$6,"Дата",'Таблицы (общие)'!$AP20)</f>
        <v>186.5</v>
      </c>
      <c r="X15" s="192"/>
    </row>
    <row r="16" spans="1:27" x14ac:dyDescent="0.25">
      <c r="A16" s="192">
        <f>GETPIVOTDATA("Кол-во сделок",'Таблицы (общие)'!$D$6,"Дата",'Таблицы (общие)'!$D21)</f>
        <v>7</v>
      </c>
      <c r="B16" s="192">
        <f>GETPIVOTDATA("Объем",'Таблицы (общие)'!$D$6,"Дата",'Таблицы (общие)'!$D21)</f>
        <v>1400</v>
      </c>
      <c r="C16" s="70">
        <f>'Таблицы (общие)'!$D21</f>
        <v>41197</v>
      </c>
      <c r="D16" s="71">
        <f>GETPIVOTDATA("Net",'Таблицы (общие)'!$D$6,"Дата",'Таблицы (общие)'!$D21)</f>
        <v>123.5</v>
      </c>
      <c r="E16" s="71">
        <f>GETPIVOTDATA("Комиссия",'Таблицы (общие)'!$D$6,"Дата",'Таблицы (общие)'!$D21)</f>
        <v>17.5</v>
      </c>
      <c r="F16" s="192">
        <f t="shared" si="1"/>
        <v>7</v>
      </c>
      <c r="H16" s="192">
        <f>GETPIVOTDATA("Volume",'Таблицы (общие)'!$AP$6,"Дата",'Таблицы (общие)'!$AP21)</f>
        <v>1400</v>
      </c>
      <c r="I16" s="71">
        <f>GETPIVOTDATA("Open",'Таблицы (общие)'!$AP$6,"Дата",'Таблицы (общие)'!$AP21)</f>
        <v>186.5</v>
      </c>
      <c r="J16" s="71">
        <f>GETPIVOTDATA("High",'Таблицы (общие)'!$AP$6,"Дата",'Таблицы (общие)'!$AP21)</f>
        <v>310</v>
      </c>
      <c r="K16" s="71">
        <f>GETPIVOTDATA("Low",'Таблицы (общие)'!$AP$6,"Дата",'Таблицы (общие)'!$AP21)</f>
        <v>164</v>
      </c>
      <c r="L16" s="71">
        <f>GETPIVOTDATA("Close",'Таблицы (общие)'!$AP$6,"Дата",'Таблицы (общие)'!$AP21)</f>
        <v>310</v>
      </c>
      <c r="X16" s="192"/>
    </row>
    <row r="17" spans="1:24" x14ac:dyDescent="0.25">
      <c r="A17" s="192">
        <f>GETPIVOTDATA("Кол-во сделок",'Таблицы (общие)'!$D$6,"Дата",'Таблицы (общие)'!$D22)</f>
        <v>12</v>
      </c>
      <c r="B17" s="192">
        <f>GETPIVOTDATA("Объем",'Таблицы (общие)'!$D$6,"Дата",'Таблицы (общие)'!$D22)</f>
        <v>2400</v>
      </c>
      <c r="C17" s="70">
        <f>'Таблицы (общие)'!$D22</f>
        <v>41198</v>
      </c>
      <c r="D17" s="71">
        <f>GETPIVOTDATA("Net",'Таблицы (общие)'!$D$6,"Дата",'Таблицы (общие)'!$D22)</f>
        <v>48</v>
      </c>
      <c r="E17" s="71">
        <f>GETPIVOTDATA("Комиссия",'Таблицы (общие)'!$D$6,"Дата",'Таблицы (общие)'!$D22)</f>
        <v>30</v>
      </c>
      <c r="F17" s="192">
        <f t="shared" si="1"/>
        <v>12</v>
      </c>
      <c r="H17" s="192">
        <f>GETPIVOTDATA("Volume",'Таблицы (общие)'!$AP$6,"Дата",'Таблицы (общие)'!$AP22)</f>
        <v>2400</v>
      </c>
      <c r="I17" s="71">
        <f>GETPIVOTDATA("Open",'Таблицы (общие)'!$AP$6,"Дата",'Таблицы (общие)'!$AP22)</f>
        <v>310</v>
      </c>
      <c r="J17" s="71">
        <f>GETPIVOTDATA("High",'Таблицы (общие)'!$AP$6,"Дата",'Таблицы (общие)'!$AP22)</f>
        <v>358</v>
      </c>
      <c r="K17" s="71">
        <f>GETPIVOTDATA("Low",'Таблицы (общие)'!$AP$6,"Дата",'Таблицы (общие)'!$AP22)</f>
        <v>291.5</v>
      </c>
      <c r="L17" s="71">
        <f>GETPIVOTDATA("Close",'Таблицы (общие)'!$AP$6,"Дата",'Таблицы (общие)'!$AP22)</f>
        <v>358</v>
      </c>
      <c r="X17" s="192"/>
    </row>
    <row r="18" spans="1:24" x14ac:dyDescent="0.25">
      <c r="A18" s="192">
        <f>GETPIVOTDATA("Кол-во сделок",'Таблицы (общие)'!$D$6,"Дата",'Таблицы (общие)'!$D23)</f>
        <v>5</v>
      </c>
      <c r="B18" s="192">
        <f>GETPIVOTDATA("Объем",'Таблицы (общие)'!$D$6,"Дата",'Таблицы (общие)'!$D23)</f>
        <v>1400</v>
      </c>
      <c r="C18" s="70">
        <f>'Таблицы (общие)'!$D23</f>
        <v>41208</v>
      </c>
      <c r="D18" s="71">
        <f>GETPIVOTDATA("Net",'Таблицы (общие)'!$D$6,"Дата",'Таблицы (общие)'!$D23)</f>
        <v>441.5</v>
      </c>
      <c r="E18" s="71">
        <f>GETPIVOTDATA("Комиссия",'Таблицы (общие)'!$D$6,"Дата",'Таблицы (общие)'!$D23)</f>
        <v>17.5</v>
      </c>
      <c r="F18" s="192">
        <f t="shared" si="1"/>
        <v>5</v>
      </c>
      <c r="H18" s="192">
        <f>GETPIVOTDATA("Volume",'Таблицы (общие)'!$AP$6,"Дата",'Таблицы (общие)'!$AP23)</f>
        <v>1400</v>
      </c>
      <c r="I18" s="71">
        <f>GETPIVOTDATA("Open",'Таблицы (общие)'!$AP$6,"Дата",'Таблицы (общие)'!$AP23)</f>
        <v>358</v>
      </c>
      <c r="J18" s="71">
        <f>GETPIVOTDATA("High",'Таблицы (общие)'!$AP$6,"Дата",'Таблицы (общие)'!$AP23)</f>
        <v>803</v>
      </c>
      <c r="K18" s="71">
        <f>GETPIVOTDATA("Low",'Таблицы (общие)'!$AP$6,"Дата",'Таблицы (общие)'!$AP23)</f>
        <v>527.5</v>
      </c>
      <c r="L18" s="71">
        <f>GETPIVOTDATA("Close",'Таблицы (общие)'!$AP$6,"Дата",'Таблицы (общие)'!$AP23)</f>
        <v>799.5</v>
      </c>
      <c r="X18" s="192"/>
    </row>
    <row r="19" spans="1:24" x14ac:dyDescent="0.25">
      <c r="A19" s="192">
        <f>GETPIVOTDATA("Кол-во сделок",'Таблицы (общие)'!$D$6,"Дата",'Таблицы (общие)'!$D24)</f>
        <v>7</v>
      </c>
      <c r="B19" s="192">
        <f>GETPIVOTDATA("Объем",'Таблицы (общие)'!$D$6,"Дата",'Таблицы (общие)'!$D24)</f>
        <v>2471.56</v>
      </c>
      <c r="C19" s="70">
        <f>'Таблицы (общие)'!$D24</f>
        <v>41214</v>
      </c>
      <c r="D19" s="71">
        <f>GETPIVOTDATA("Net",'Таблицы (общие)'!$D$6,"Дата",'Таблицы (общие)'!$D24)</f>
        <v>297.15999999999997</v>
      </c>
      <c r="E19" s="71">
        <f>GETPIVOTDATA("Комиссия",'Таблицы (общие)'!$D$6,"Дата",'Таблицы (общие)'!$D24)</f>
        <v>30.894500000000001</v>
      </c>
      <c r="F19" s="192">
        <f t="shared" si="1"/>
        <v>7</v>
      </c>
      <c r="H19" s="192">
        <f>GETPIVOTDATA("Volume",'Таблицы (общие)'!$AP$6,"Дата",'Таблицы (общие)'!$AP24)</f>
        <v>2471.56</v>
      </c>
      <c r="I19" s="71">
        <f>GETPIVOTDATA("Open",'Таблицы (общие)'!$AP$6,"Дата",'Таблицы (общие)'!$AP24)</f>
        <v>799.5</v>
      </c>
      <c r="J19" s="71">
        <f>GETPIVOTDATA("High",'Таблицы (общие)'!$AP$6,"Дата",'Таблицы (общие)'!$AP24)</f>
        <v>1096.6599999999999</v>
      </c>
      <c r="K19" s="71">
        <f>GETPIVOTDATA("Low",'Таблицы (общие)'!$AP$6,"Дата",'Таблицы (общие)'!$AP24)</f>
        <v>848.5</v>
      </c>
      <c r="L19" s="71">
        <f>GETPIVOTDATA("Close",'Таблицы (общие)'!$AP$6,"Дата",'Таблицы (общие)'!$AP24)</f>
        <v>1096.6599999999999</v>
      </c>
      <c r="X19" s="192"/>
    </row>
    <row r="20" spans="1:24" x14ac:dyDescent="0.25">
      <c r="A20" s="192">
        <f>GETPIVOTDATA("Кол-во сделок",'Таблицы (общие)'!$D$6,"Дата",'Таблицы (общие)'!$D25)</f>
        <v>1</v>
      </c>
      <c r="B20" s="192">
        <f>GETPIVOTDATA("Объем",'Таблицы (общие)'!$D$6,"Дата",'Таблицы (общие)'!$D25)</f>
        <v>400</v>
      </c>
      <c r="C20" s="70">
        <f>'Таблицы (общие)'!$D25</f>
        <v>41219</v>
      </c>
      <c r="D20" s="71">
        <f>GETPIVOTDATA("Net",'Таблицы (общие)'!$D$6,"Дата",'Таблицы (общие)'!$D25)</f>
        <v>103</v>
      </c>
      <c r="E20" s="71">
        <f>GETPIVOTDATA("Комиссия",'Таблицы (общие)'!$D$6,"Дата",'Таблицы (общие)'!$D25)</f>
        <v>5</v>
      </c>
      <c r="F20" s="192">
        <f t="shared" si="1"/>
        <v>1</v>
      </c>
      <c r="H20" s="192">
        <f>GETPIVOTDATA("Volume",'Таблицы (общие)'!$AP$6,"Дата",'Таблицы (общие)'!$AP25)</f>
        <v>400</v>
      </c>
      <c r="I20" s="71">
        <f>GETPIVOTDATA("Open",'Таблицы (общие)'!$AP$6,"Дата",'Таблицы (общие)'!$AP25)</f>
        <v>1096.6599999999999</v>
      </c>
      <c r="J20" s="71">
        <f>GETPIVOTDATA("High",'Таблицы (общие)'!$AP$6,"Дата",'Таблицы (общие)'!$AP25)</f>
        <v>1199.6599999999999</v>
      </c>
      <c r="K20" s="71">
        <f>GETPIVOTDATA("Low",'Таблицы (общие)'!$AP$6,"Дата",'Таблицы (общие)'!$AP25)</f>
        <v>1199.6599999999999</v>
      </c>
      <c r="L20" s="71">
        <f>GETPIVOTDATA("Close",'Таблицы (общие)'!$AP$6,"Дата",'Таблицы (общие)'!$AP25)</f>
        <v>1199.6599999999999</v>
      </c>
      <c r="X20" s="192"/>
    </row>
    <row r="21" spans="1:24" x14ac:dyDescent="0.25">
      <c r="A21" s="192">
        <f>GETPIVOTDATA("Кол-во сделок",'Таблицы (общие)'!$D$6,"Дата",'Таблицы (общие)'!$D26)</f>
        <v>6</v>
      </c>
      <c r="B21" s="192">
        <f>GETPIVOTDATA("Объем",'Таблицы (общие)'!$D$6,"Дата",'Таблицы (общие)'!$D26)</f>
        <v>3400</v>
      </c>
      <c r="C21" s="70">
        <f>'Таблицы (общие)'!$D26</f>
        <v>41221</v>
      </c>
      <c r="D21" s="71">
        <f>GETPIVOTDATA("Net",'Таблицы (общие)'!$D$6,"Дата",'Таблицы (общие)'!$D26)</f>
        <v>348.5</v>
      </c>
      <c r="E21" s="71">
        <f>GETPIVOTDATA("Комиссия",'Таблицы (общие)'!$D$6,"Дата",'Таблицы (общие)'!$D26)</f>
        <v>42.5</v>
      </c>
      <c r="F21" s="192">
        <f t="shared" si="1"/>
        <v>6</v>
      </c>
      <c r="H21" s="192">
        <f>GETPIVOTDATA("Volume",'Таблицы (общие)'!$AP$6,"Дата",'Таблицы (общие)'!$AP26)</f>
        <v>3400</v>
      </c>
      <c r="I21" s="71">
        <f>GETPIVOTDATA("Open",'Таблицы (общие)'!$AP$6,"Дата",'Таблицы (общие)'!$AP26)</f>
        <v>1199.6599999999999</v>
      </c>
      <c r="J21" s="71">
        <f>GETPIVOTDATA("High",'Таблицы (общие)'!$AP$6,"Дата",'Таблицы (общие)'!$AP26)</f>
        <v>1548.6599999999999</v>
      </c>
      <c r="K21" s="71">
        <f>GETPIVOTDATA("Low",'Таблицы (общие)'!$AP$6,"Дата",'Таблицы (общие)'!$AP26)</f>
        <v>1255.6599999999999</v>
      </c>
      <c r="L21" s="71">
        <f>GETPIVOTDATA("Close",'Таблицы (общие)'!$AP$6,"Дата",'Таблицы (общие)'!$AP26)</f>
        <v>1548.1599999999999</v>
      </c>
      <c r="X21" s="192"/>
    </row>
    <row r="22" spans="1:24" x14ac:dyDescent="0.25">
      <c r="A22" s="192">
        <f>GETPIVOTDATA("Кол-во сделок",'Таблицы (общие)'!$D$6,"Дата",'Таблицы (общие)'!$D27)</f>
        <v>3</v>
      </c>
      <c r="B22" s="192">
        <f>GETPIVOTDATA("Объем",'Таблицы (общие)'!$D$6,"Дата",'Таблицы (общие)'!$D27)</f>
        <v>1200</v>
      </c>
      <c r="C22" s="70">
        <f>'Таблицы (общие)'!$D27</f>
        <v>41226</v>
      </c>
      <c r="D22" s="71">
        <f>GETPIVOTDATA("Net",'Таблицы (общие)'!$D$6,"Дата",'Таблицы (общие)'!$D27)</f>
        <v>144</v>
      </c>
      <c r="E22" s="71">
        <f>GETPIVOTDATA("Комиссия",'Таблицы (общие)'!$D$6,"Дата",'Таблицы (общие)'!$D27)</f>
        <v>15</v>
      </c>
      <c r="F22" s="192">
        <f t="shared" si="1"/>
        <v>3</v>
      </c>
      <c r="H22" s="192">
        <f>GETPIVOTDATA("Volume",'Таблицы (общие)'!$AP$6,"Дата",'Таблицы (общие)'!$AP27)</f>
        <v>1200</v>
      </c>
      <c r="I22" s="71">
        <f>GETPIVOTDATA("Open",'Таблицы (общие)'!$AP$6,"Дата",'Таблицы (общие)'!$AP27)</f>
        <v>1548.1599999999999</v>
      </c>
      <c r="J22" s="71">
        <f>GETPIVOTDATA("High",'Таблицы (общие)'!$AP$6,"Дата",'Таблицы (общие)'!$AP27)</f>
        <v>1692.1599999999999</v>
      </c>
      <c r="K22" s="71">
        <f>GETPIVOTDATA("Low",'Таблицы (общие)'!$AP$6,"Дата",'Таблицы (общие)'!$AP27)</f>
        <v>1549.6599999999999</v>
      </c>
      <c r="L22" s="71">
        <f>GETPIVOTDATA("Close",'Таблицы (общие)'!$AP$6,"Дата",'Таблицы (общие)'!$AP27)</f>
        <v>1692.1599999999999</v>
      </c>
      <c r="X22" s="192"/>
    </row>
    <row r="23" spans="1:24" x14ac:dyDescent="0.25">
      <c r="A23" s="192">
        <f>GETPIVOTDATA("Кол-во сделок",'Таблицы (общие)'!$D$6,"Дата",'Таблицы (общие)'!$D28)</f>
        <v>6</v>
      </c>
      <c r="B23" s="192">
        <f>GETPIVOTDATA("Объем",'Таблицы (общие)'!$D$6,"Дата",'Таблицы (общие)'!$D28)</f>
        <v>3200</v>
      </c>
      <c r="C23" s="70">
        <f>'Таблицы (общие)'!$D28</f>
        <v>41228</v>
      </c>
      <c r="D23" s="71">
        <f>GETPIVOTDATA("Net",'Таблицы (общие)'!$D$6,"Дата",'Таблицы (общие)'!$D28)</f>
        <v>-42</v>
      </c>
      <c r="E23" s="71">
        <f>GETPIVOTDATA("Комиссия",'Таблицы (общие)'!$D$6,"Дата",'Таблицы (общие)'!$D28)</f>
        <v>40</v>
      </c>
      <c r="F23" s="192">
        <f t="shared" si="1"/>
        <v>6</v>
      </c>
      <c r="H23" s="192">
        <f>GETPIVOTDATA("Volume",'Таблицы (общие)'!$AP$6,"Дата",'Таблицы (общие)'!$AP28)</f>
        <v>3200</v>
      </c>
      <c r="I23" s="71">
        <f>GETPIVOTDATA("Open",'Таблицы (общие)'!$AP$6,"Дата",'Таблицы (общие)'!$AP28)</f>
        <v>1692.1599999999999</v>
      </c>
      <c r="J23" s="71">
        <f>GETPIVOTDATA("High",'Таблицы (общие)'!$AP$6,"Дата",'Таблицы (общие)'!$AP28)</f>
        <v>1702.6599999999999</v>
      </c>
      <c r="K23" s="71">
        <f>GETPIVOTDATA("Low",'Таблицы (общие)'!$AP$6,"Дата",'Таблицы (общие)'!$AP28)</f>
        <v>1147.6599999999999</v>
      </c>
      <c r="L23" s="71">
        <f>GETPIVOTDATA("Close",'Таблицы (общие)'!$AP$6,"Дата",'Таблицы (общие)'!$AP28)</f>
        <v>1650.1599999999999</v>
      </c>
      <c r="X23" s="192"/>
    </row>
    <row r="24" spans="1:24" x14ac:dyDescent="0.25">
      <c r="A24" s="192">
        <f>GETPIVOTDATA("Кол-во сделок",'Таблицы (общие)'!$D$6,"Дата",'Таблицы (общие)'!$D29)</f>
        <v>1</v>
      </c>
      <c r="B24" s="192">
        <f>GETPIVOTDATA("Объем",'Таблицы (общие)'!$D$6,"Дата",'Таблицы (общие)'!$D29)</f>
        <v>600</v>
      </c>
      <c r="C24" s="70">
        <f>'Таблицы (общие)'!$D29</f>
        <v>41234</v>
      </c>
      <c r="D24" s="71">
        <f>GETPIVOTDATA("Net",'Таблицы (общие)'!$D$6,"Дата",'Таблицы (общие)'!$D29)</f>
        <v>109.5</v>
      </c>
      <c r="E24" s="71">
        <f>GETPIVOTDATA("Комиссия",'Таблицы (общие)'!$D$6,"Дата",'Таблицы (общие)'!$D29)</f>
        <v>7.5</v>
      </c>
      <c r="F24" s="192">
        <f t="shared" si="1"/>
        <v>1</v>
      </c>
      <c r="H24" s="192">
        <f>GETPIVOTDATA("Volume",'Таблицы (общие)'!$AP$6,"Дата",'Таблицы (общие)'!$AP29)</f>
        <v>600</v>
      </c>
      <c r="I24" s="71">
        <f>GETPIVOTDATA("Open",'Таблицы (общие)'!$AP$6,"Дата",'Таблицы (общие)'!$AP29)</f>
        <v>1650.1599999999999</v>
      </c>
      <c r="J24" s="71">
        <f>GETPIVOTDATA("High",'Таблицы (общие)'!$AP$6,"Дата",'Таблицы (общие)'!$AP29)</f>
        <v>1759.6599999999999</v>
      </c>
      <c r="K24" s="71">
        <f>GETPIVOTDATA("Low",'Таблицы (общие)'!$AP$6,"Дата",'Таблицы (общие)'!$AP29)</f>
        <v>1759.6599999999999</v>
      </c>
      <c r="L24" s="71">
        <f>GETPIVOTDATA("Close",'Таблицы (общие)'!$AP$6,"Дата",'Таблицы (общие)'!$AP29)</f>
        <v>1759.6599999999999</v>
      </c>
      <c r="X24" s="192"/>
    </row>
    <row r="25" spans="1:24" x14ac:dyDescent="0.25">
      <c r="A25" s="192">
        <f>GETPIVOTDATA("Кол-во сделок",'Таблицы (общие)'!$D$6,"Дата",'Таблицы (общие)'!$D30)</f>
        <v>5</v>
      </c>
      <c r="B25" s="192">
        <f>GETPIVOTDATA("Объем",'Таблицы (общие)'!$D$6,"Дата",'Таблицы (общие)'!$D30)</f>
        <v>1600</v>
      </c>
      <c r="C25" s="70">
        <f>'Таблицы (общие)'!$D30</f>
        <v>41243</v>
      </c>
      <c r="D25" s="71">
        <f>GETPIVOTDATA("Net",'Таблицы (общие)'!$D$6,"Дата",'Таблицы (общие)'!$D30)</f>
        <v>107</v>
      </c>
      <c r="E25" s="71">
        <f>GETPIVOTDATA("Комиссия",'Таблицы (общие)'!$D$6,"Дата",'Таблицы (общие)'!$D30)</f>
        <v>20</v>
      </c>
      <c r="F25" s="192">
        <f t="shared" si="1"/>
        <v>5</v>
      </c>
      <c r="H25" s="192">
        <f>GETPIVOTDATA("Volume",'Таблицы (общие)'!$AP$6,"Дата",'Таблицы (общие)'!$AP30)</f>
        <v>1600</v>
      </c>
      <c r="I25" s="71">
        <f>GETPIVOTDATA("Open",'Таблицы (общие)'!$AP$6,"Дата",'Таблицы (общие)'!$AP30)</f>
        <v>1759.6599999999999</v>
      </c>
      <c r="J25" s="71">
        <f>GETPIVOTDATA("High",'Таблицы (общие)'!$AP$6,"Дата",'Таблицы (общие)'!$AP30)</f>
        <v>1866.6599999999999</v>
      </c>
      <c r="K25" s="71">
        <f>GETPIVOTDATA("Low",'Таблицы (общие)'!$AP$6,"Дата",'Таблицы (общие)'!$AP30)</f>
        <v>1734.6599999999999</v>
      </c>
      <c r="L25" s="71">
        <f>GETPIVOTDATA("Close",'Таблицы (общие)'!$AP$6,"Дата",'Таблицы (общие)'!$AP30)</f>
        <v>1866.6599999999999</v>
      </c>
      <c r="X25" s="192"/>
    </row>
    <row r="26" spans="1:24" x14ac:dyDescent="0.25">
      <c r="A26" s="192">
        <f>GETPIVOTDATA("Кол-во сделок",'Таблицы (общие)'!$D$6,"Дата",'Таблицы (общие)'!$D31)</f>
        <v>7</v>
      </c>
      <c r="B26" s="192">
        <f>GETPIVOTDATA("Объем",'Таблицы (общие)'!$D$6,"Дата",'Таблицы (общие)'!$D31)</f>
        <v>3600</v>
      </c>
      <c r="C26" s="70">
        <f>'Таблицы (общие)'!$D31</f>
        <v>41247</v>
      </c>
      <c r="D26" s="71">
        <f>GETPIVOTDATA("Net",'Таблицы (общие)'!$D$6,"Дата",'Таблицы (общие)'!$D31)</f>
        <v>119</v>
      </c>
      <c r="E26" s="71">
        <f>GETPIVOTDATA("Комиссия",'Таблицы (общие)'!$D$6,"Дата",'Таблицы (общие)'!$D31)</f>
        <v>45</v>
      </c>
      <c r="F26" s="192">
        <f t="shared" si="1"/>
        <v>7</v>
      </c>
      <c r="H26" s="192">
        <f>GETPIVOTDATA("Volume",'Таблицы (общие)'!$AP$6,"Дата",'Таблицы (общие)'!$AP31)</f>
        <v>3600</v>
      </c>
      <c r="I26" s="71">
        <f>GETPIVOTDATA("Open",'Таблицы (общие)'!$AP$6,"Дата",'Таблицы (общие)'!$AP31)</f>
        <v>1866.6599999999999</v>
      </c>
      <c r="J26" s="71">
        <f>GETPIVOTDATA("High",'Таблицы (общие)'!$AP$6,"Дата",'Таблицы (общие)'!$AP31)</f>
        <v>2130.66</v>
      </c>
      <c r="K26" s="71">
        <f>GETPIVOTDATA("Low",'Таблицы (общие)'!$AP$6,"Дата",'Таблицы (общие)'!$AP31)</f>
        <v>1985.6599999999999</v>
      </c>
      <c r="L26" s="71">
        <f>GETPIVOTDATA("Close",'Таблицы (общие)'!$AP$6,"Дата",'Таблицы (общие)'!$AP31)</f>
        <v>1985.6599999999999</v>
      </c>
      <c r="X26" s="192"/>
    </row>
    <row r="27" spans="1:24" x14ac:dyDescent="0.25">
      <c r="A27" s="192">
        <f>GETPIVOTDATA("Кол-во сделок",'Таблицы (общие)'!$D$6,"Дата",'Таблицы (общие)'!$D32)</f>
        <v>4</v>
      </c>
      <c r="B27" s="192">
        <f>GETPIVOTDATA("Объем",'Таблицы (общие)'!$D$6,"Дата",'Таблицы (общие)'!$D32)</f>
        <v>1200</v>
      </c>
      <c r="C27" s="70">
        <f>'Таблицы (общие)'!$D32</f>
        <v>41253</v>
      </c>
      <c r="D27" s="71">
        <f>GETPIVOTDATA("Net",'Таблицы (общие)'!$D$6,"Дата",'Таблицы (общие)'!$D32)</f>
        <v>82</v>
      </c>
      <c r="E27" s="71">
        <f>GETPIVOTDATA("Комиссия",'Таблицы (общие)'!$D$6,"Дата",'Таблицы (общие)'!$D32)</f>
        <v>15</v>
      </c>
      <c r="F27" s="192">
        <f t="shared" si="1"/>
        <v>4</v>
      </c>
      <c r="H27" s="192">
        <f>GETPIVOTDATA("Volume",'Таблицы (общие)'!$AP$6,"Дата",'Таблицы (общие)'!$AP32)</f>
        <v>1200</v>
      </c>
      <c r="I27" s="71">
        <f>GETPIVOTDATA("Open",'Таблицы (общие)'!$AP$6,"Дата",'Таблицы (общие)'!$AP32)</f>
        <v>1985.6599999999999</v>
      </c>
      <c r="J27" s="71">
        <f>GETPIVOTDATA("High",'Таблицы (общие)'!$AP$6,"Дата",'Таблицы (общие)'!$AP32)</f>
        <v>2067.66</v>
      </c>
      <c r="K27" s="71">
        <f>GETPIVOTDATA("Low",'Таблицы (общие)'!$AP$6,"Дата",'Таблицы (общие)'!$AP32)</f>
        <v>1990.1599999999999</v>
      </c>
      <c r="L27" s="71">
        <f>GETPIVOTDATA("Close",'Таблицы (общие)'!$AP$6,"Дата",'Таблицы (общие)'!$AP32)</f>
        <v>2067.66</v>
      </c>
      <c r="X27" s="192"/>
    </row>
    <row r="28" spans="1:24" x14ac:dyDescent="0.25">
      <c r="A28" s="192">
        <f>GETPIVOTDATA("Кол-во сделок",'Таблицы (общие)'!$D$6,"Дата",'Таблицы (общие)'!$D33)</f>
        <v>7</v>
      </c>
      <c r="B28" s="192">
        <f>GETPIVOTDATA("Объем",'Таблицы (общие)'!$D$6,"Дата",'Таблицы (общие)'!$D33)</f>
        <v>1800</v>
      </c>
      <c r="C28" s="70">
        <f>'Таблицы (общие)'!$D33</f>
        <v>41254</v>
      </c>
      <c r="D28" s="71">
        <f>GETPIVOTDATA("Net",'Таблицы (общие)'!$D$6,"Дата",'Таблицы (общие)'!$D33)</f>
        <v>129.5</v>
      </c>
      <c r="E28" s="71">
        <f>GETPIVOTDATA("Комиссия",'Таблицы (общие)'!$D$6,"Дата",'Таблицы (общие)'!$D33)</f>
        <v>22.5</v>
      </c>
      <c r="F28" s="192">
        <f t="shared" si="1"/>
        <v>7</v>
      </c>
      <c r="H28" s="192">
        <f>GETPIVOTDATA("Volume",'Таблицы (общие)'!$AP$6,"Дата",'Таблицы (общие)'!$AP33)</f>
        <v>1800</v>
      </c>
      <c r="I28" s="71">
        <f>GETPIVOTDATA("Open",'Таблицы (общие)'!$AP$6,"Дата",'Таблицы (общие)'!$AP33)</f>
        <v>2067.66</v>
      </c>
      <c r="J28" s="71">
        <f>GETPIVOTDATA("High",'Таблицы (общие)'!$AP$6,"Дата",'Таблицы (общие)'!$AP33)</f>
        <v>2253.16</v>
      </c>
      <c r="K28" s="71">
        <f>GETPIVOTDATA("Low",'Таблицы (общие)'!$AP$6,"Дата",'Таблицы (общие)'!$AP33)</f>
        <v>2122.16</v>
      </c>
      <c r="L28" s="71">
        <f>GETPIVOTDATA("Close",'Таблицы (общие)'!$AP$6,"Дата",'Таблицы (общие)'!$AP33)</f>
        <v>2197.16</v>
      </c>
      <c r="X28" s="192"/>
    </row>
    <row r="29" spans="1:24" x14ac:dyDescent="0.25">
      <c r="A29" s="192">
        <f>GETPIVOTDATA("Кол-во сделок",'Таблицы (общие)'!$D$6,"Дата",'Таблицы (общие)'!$D34)</f>
        <v>6</v>
      </c>
      <c r="B29" s="192">
        <f>GETPIVOTDATA("Объем",'Таблицы (общие)'!$D$6,"Дата",'Таблицы (общие)'!$D34)</f>
        <v>5000</v>
      </c>
      <c r="C29" s="70">
        <f>'Таблицы (общие)'!$D34</f>
        <v>41255</v>
      </c>
      <c r="D29" s="71">
        <f>GETPIVOTDATA("Net",'Таблицы (общие)'!$D$6,"Дата",'Таблицы (общие)'!$D34)</f>
        <v>-231.5</v>
      </c>
      <c r="E29" s="71">
        <f>GETPIVOTDATA("Комиссия",'Таблицы (общие)'!$D$6,"Дата",'Таблицы (общие)'!$D34)</f>
        <v>62.5</v>
      </c>
      <c r="F29" s="192">
        <f t="shared" si="1"/>
        <v>6</v>
      </c>
      <c r="H29" s="192">
        <f>GETPIVOTDATA("Volume",'Таблицы (общие)'!$AP$6,"Дата",'Таблицы (общие)'!$AP34)</f>
        <v>5000</v>
      </c>
      <c r="I29" s="71">
        <f>GETPIVOTDATA("Open",'Таблицы (общие)'!$AP$6,"Дата",'Таблицы (общие)'!$AP34)</f>
        <v>2197.16</v>
      </c>
      <c r="J29" s="71">
        <f>GETPIVOTDATA("High",'Таблицы (общие)'!$AP$6,"Дата",'Таблицы (общие)'!$AP34)</f>
        <v>2176.16</v>
      </c>
      <c r="K29" s="71">
        <f>GETPIVOTDATA("Low",'Таблицы (общие)'!$AP$6,"Дата",'Таблицы (общие)'!$AP34)</f>
        <v>1963.1599999999999</v>
      </c>
      <c r="L29" s="71">
        <f>GETPIVOTDATA("Close",'Таблицы (общие)'!$AP$6,"Дата",'Таблицы (общие)'!$AP34)</f>
        <v>1965.6599999999999</v>
      </c>
      <c r="X29" s="192"/>
    </row>
    <row r="30" spans="1:24" x14ac:dyDescent="0.25">
      <c r="A30" s="192">
        <f>GETPIVOTDATA("Кол-во сделок",'Таблицы (общие)'!$D$6,"Дата",'Таблицы (общие)'!$D35)</f>
        <v>4</v>
      </c>
      <c r="B30" s="192">
        <f>GETPIVOTDATA("Объем",'Таблицы (общие)'!$D$6,"Дата",'Таблицы (общие)'!$D35)</f>
        <v>2000</v>
      </c>
      <c r="C30" s="70">
        <f>'Таблицы (общие)'!$D35</f>
        <v>41256</v>
      </c>
      <c r="D30" s="71">
        <f>GETPIVOTDATA("Net",'Таблицы (общие)'!$D$6,"Дата",'Таблицы (общие)'!$D35)</f>
        <v>123</v>
      </c>
      <c r="E30" s="71">
        <f>GETPIVOTDATA("Комиссия",'Таблицы (общие)'!$D$6,"Дата",'Таблицы (общие)'!$D35)</f>
        <v>25</v>
      </c>
      <c r="F30" s="192">
        <f t="shared" si="1"/>
        <v>4</v>
      </c>
      <c r="H30" s="192">
        <f>GETPIVOTDATA("Volume",'Таблицы (общие)'!$AP$6,"Дата",'Таблицы (общие)'!$AP35)</f>
        <v>2000</v>
      </c>
      <c r="I30" s="71">
        <f>GETPIVOTDATA("Open",'Таблицы (общие)'!$AP$6,"Дата",'Таблицы (общие)'!$AP35)</f>
        <v>1965.6599999999999</v>
      </c>
      <c r="J30" s="71">
        <f>GETPIVOTDATA("High",'Таблицы (общие)'!$AP$6,"Дата",'Таблицы (общие)'!$AP35)</f>
        <v>2133.66</v>
      </c>
      <c r="K30" s="71">
        <f>GETPIVOTDATA("Low",'Таблицы (общие)'!$AP$6,"Дата",'Таблицы (общие)'!$AP35)</f>
        <v>1919.1599999999999</v>
      </c>
      <c r="L30" s="71">
        <f>GETPIVOTDATA("Close",'Таблицы (общие)'!$AP$6,"Дата",'Таблицы (общие)'!$AP35)</f>
        <v>2088.66</v>
      </c>
      <c r="X30" s="192"/>
    </row>
    <row r="31" spans="1:24" x14ac:dyDescent="0.25">
      <c r="A31" s="192">
        <f>GETPIVOTDATA("Кол-во сделок",'Таблицы (общие)'!$D$6,"Дата",'Таблицы (общие)'!$D36)</f>
        <v>6</v>
      </c>
      <c r="B31" s="192">
        <f>GETPIVOTDATA("Объем",'Таблицы (общие)'!$D$6,"Дата",'Таблицы (общие)'!$D36)</f>
        <v>2400</v>
      </c>
      <c r="C31" s="70">
        <f>'Таблицы (общие)'!$D36</f>
        <v>41257</v>
      </c>
      <c r="D31" s="71">
        <f>GETPIVOTDATA("Net",'Таблицы (общие)'!$D$6,"Дата",'Таблицы (общие)'!$D36)</f>
        <v>176</v>
      </c>
      <c r="E31" s="71">
        <f>GETPIVOTDATA("Комиссия",'Таблицы (общие)'!$D$6,"Дата",'Таблицы (общие)'!$D36)</f>
        <v>30</v>
      </c>
      <c r="F31" s="192">
        <f t="shared" si="1"/>
        <v>6</v>
      </c>
      <c r="H31" s="192">
        <f>GETPIVOTDATA("Volume",'Таблицы (общие)'!$AP$6,"Дата",'Таблицы (общие)'!$AP36)</f>
        <v>2400</v>
      </c>
      <c r="I31" s="71">
        <f>GETPIVOTDATA("Open",'Таблицы (общие)'!$AP$6,"Дата",'Таблицы (общие)'!$AP36)</f>
        <v>2088.66</v>
      </c>
      <c r="J31" s="71">
        <f>GETPIVOTDATA("High",'Таблицы (общие)'!$AP$6,"Дата",'Таблицы (общие)'!$AP36)</f>
        <v>2288.66</v>
      </c>
      <c r="K31" s="71">
        <f>GETPIVOTDATA("Low",'Таблицы (общие)'!$AP$6,"Дата",'Таблицы (общие)'!$AP36)</f>
        <v>1986.6599999999999</v>
      </c>
      <c r="L31" s="71">
        <f>GETPIVOTDATA("Close",'Таблицы (общие)'!$AP$6,"Дата",'Таблицы (общие)'!$AP36)</f>
        <v>2264.66</v>
      </c>
    </row>
    <row r="44" spans="3:3" x14ac:dyDescent="0.25">
      <c r="C44" s="70"/>
    </row>
    <row r="45" spans="3:3" x14ac:dyDescent="0.25">
      <c r="C45" s="70"/>
    </row>
    <row r="46" spans="3:3" x14ac:dyDescent="0.25">
      <c r="C46" s="70"/>
    </row>
    <row r="47" spans="3:3" x14ac:dyDescent="0.25">
      <c r="C47" s="70"/>
    </row>
    <row r="48" spans="3:3" x14ac:dyDescent="0.25">
      <c r="C48" s="70"/>
    </row>
    <row r="49" spans="3:3" x14ac:dyDescent="0.25">
      <c r="C49" s="70"/>
    </row>
    <row r="50" spans="3:3" x14ac:dyDescent="0.25">
      <c r="C50" s="70"/>
    </row>
    <row r="51" spans="3:3" x14ac:dyDescent="0.25">
      <c r="C51" s="70"/>
    </row>
    <row r="52" spans="3:3" x14ac:dyDescent="0.25">
      <c r="C52" s="70"/>
    </row>
    <row r="53" spans="3:3" x14ac:dyDescent="0.25">
      <c r="C53" s="70"/>
    </row>
    <row r="54" spans="3:3" x14ac:dyDescent="0.25">
      <c r="C54" s="70"/>
    </row>
    <row r="55" spans="3:3" x14ac:dyDescent="0.25">
      <c r="C55" s="70"/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8"/>
  <sheetViews>
    <sheetView zoomScale="80" zoomScaleNormal="80" workbookViewId="0"/>
  </sheetViews>
  <sheetFormatPr defaultRowHeight="15" x14ac:dyDescent="0.25"/>
  <cols>
    <col min="1" max="1" width="15.42578125" customWidth="1"/>
    <col min="2" max="2" width="11.7109375" customWidth="1"/>
    <col min="3" max="3" width="11" customWidth="1"/>
    <col min="4" max="4" width="14.28515625" customWidth="1"/>
    <col min="5" max="5" width="16" customWidth="1"/>
    <col min="6" max="6" width="25.7109375" customWidth="1"/>
    <col min="7" max="7" width="14.28515625" customWidth="1"/>
    <col min="8" max="8" width="12" customWidth="1"/>
    <col min="9" max="9" width="15.140625" customWidth="1"/>
    <col min="11" max="11" width="34.140625" customWidth="1"/>
    <col min="12" max="12" width="14.7109375" customWidth="1"/>
    <col min="13" max="13" width="14.28515625" customWidth="1"/>
    <col min="14" max="14" width="14.140625" customWidth="1"/>
  </cols>
  <sheetData>
    <row r="1" spans="1:14" x14ac:dyDescent="0.25">
      <c r="A1" s="181" t="str">
        <f>'Таблицы (по времени)'!$A$7</f>
        <v>День недели</v>
      </c>
      <c r="B1" s="181" t="str">
        <f>'Таблицы (по времени)'!$B$7</f>
        <v>Результат</v>
      </c>
      <c r="C1" s="181" t="str">
        <f>'Таблицы (по времени)'!$C$7</f>
        <v>Комиссия</v>
      </c>
      <c r="D1" s="181" t="str">
        <f>'Таблицы (по времени)'!$D$7</f>
        <v>Кол-во сделок</v>
      </c>
      <c r="F1" s="181" t="str">
        <f>'Таблицы (по времени)'!$J$7</f>
        <v>Диапазон времени входа</v>
      </c>
      <c r="G1" s="181" t="str">
        <f>'Таблицы (по времени)'!$K$7</f>
        <v>Результат</v>
      </c>
      <c r="H1" s="181" t="str">
        <f>'Таблицы (по времени)'!$L$7</f>
        <v>Комиссия</v>
      </c>
      <c r="I1" s="181" t="str">
        <f>'Таблицы (по времени)'!$M$7</f>
        <v>Кол-во сделок</v>
      </c>
      <c r="K1" s="181" t="str">
        <f>'Таблицы (по времени)'!$S$7</f>
        <v>Диапазон времени в сделке (мин)</v>
      </c>
      <c r="L1" s="181" t="str">
        <f>'Таблицы (по времени)'!$T$7</f>
        <v>Результат</v>
      </c>
      <c r="M1" s="181" t="str">
        <f>'Таблицы (по времени)'!$U$7</f>
        <v>Комиссия</v>
      </c>
      <c r="N1" s="181" t="str">
        <f>'Таблицы (по времени)'!$V$7</f>
        <v>Кол-во сделок</v>
      </c>
    </row>
    <row r="2" spans="1:14" x14ac:dyDescent="0.25">
      <c r="A2" s="16" t="str">
        <f>'Таблицы (по времени)'!$A8</f>
        <v>Понедельник</v>
      </c>
      <c r="B2" s="71">
        <f>GETPIVOTDATA("Результат",'Таблицы (по времени)'!$A$7,"День недели",'Таблицы (по времени)'!$A8)</f>
        <v>293.5</v>
      </c>
      <c r="C2" s="71">
        <f>GETPIVOTDATA("Комиссия",'Таблицы (по времени)'!$A$7,"День недели",'Таблицы (по времени)'!$A8)</f>
        <v>162.5</v>
      </c>
      <c r="D2" s="192">
        <f>GETPIVOTDATA("Кол-во сделок",'Таблицы (по времени)'!$A$7,"День недели",'Таблицы (по времени)'!$A8)</f>
        <v>58</v>
      </c>
      <c r="F2" s="216">
        <f>'Таблицы (по времени)'!$J8</f>
        <v>0.33333333333333331</v>
      </c>
      <c r="G2" s="71">
        <f>GETPIVOTDATA("Результат",'Таблицы (по времени)'!$J$7,"Диапазон времени входа",'Таблицы (по времени)'!$J8)</f>
        <v>385.5</v>
      </c>
      <c r="H2" s="71">
        <f>GETPIVOTDATA("Комиссия",'Таблицы (по времени)'!$J$7,"Диапазон времени входа",'Таблицы (по времени)'!$J8)</f>
        <v>12.5</v>
      </c>
      <c r="I2" s="192">
        <f>GETPIVOTDATA("Кол-во сделок",'Таблицы (по времени)'!$J$7,"Диапазон времени входа",'Таблицы (по времени)'!$J8)</f>
        <v>3</v>
      </c>
      <c r="K2" s="16">
        <f>'Таблицы (по времени)'!$S8</f>
        <v>0</v>
      </c>
      <c r="L2" s="71">
        <f>GETPIVOTDATA("Результат",'Таблицы (по времени)'!$S$7,"Диапазон времени в сделке",'Таблицы (по времени)'!$S8)</f>
        <v>-595.83999999999992</v>
      </c>
      <c r="M2" s="71">
        <f>GETPIVOTDATA("Комиссия",'Таблицы (по времени)'!$S$7,"Диапазон времени в сделке",'Таблицы (по времени)'!$S8)</f>
        <v>240.89449999999999</v>
      </c>
      <c r="N2" s="192">
        <f>GETPIVOTDATA("Кол-во сделок",'Таблицы (по времени)'!$S$7,"Диапазон времени в сделке",'Таблицы (по времени)'!$S8)</f>
        <v>63</v>
      </c>
    </row>
    <row r="3" spans="1:14" x14ac:dyDescent="0.25">
      <c r="A3" s="16" t="str">
        <f>'Таблицы (по времени)'!$A9</f>
        <v>Вторник</v>
      </c>
      <c r="B3" s="71">
        <f>GETPIVOTDATA("Результат",'Таблицы (по времени)'!$A$7,"День недели",'Таблицы (по времени)'!$A9)</f>
        <v>182</v>
      </c>
      <c r="C3" s="71">
        <f>GETPIVOTDATA("Комиссия",'Таблицы (по времени)'!$A$7,"День недели",'Таблицы (по времени)'!$A9)</f>
        <v>190</v>
      </c>
      <c r="D3" s="192">
        <f>GETPIVOTDATA("Кол-во сделок",'Таблицы (по времени)'!$A$7,"День недели",'Таблицы (по времени)'!$A9)</f>
        <v>58</v>
      </c>
      <c r="F3" s="216">
        <f>'Таблицы (по времени)'!$J9</f>
        <v>0.35416666666666669</v>
      </c>
      <c r="G3" s="71">
        <f>GETPIVOTDATA("Результат",'Таблицы (по времени)'!$J$7,"Диапазон времени входа",'Таблицы (по времени)'!$J9)</f>
        <v>49</v>
      </c>
      <c r="H3" s="71">
        <f>GETPIVOTDATA("Комиссия",'Таблицы (по времени)'!$J$7,"Диапазон времени входа",'Таблицы (по времени)'!$J9)</f>
        <v>5</v>
      </c>
      <c r="I3" s="192">
        <f>GETPIVOTDATA("Кол-во сделок",'Таблицы (по времени)'!$J$7,"Диапазон времени входа",'Таблицы (по времени)'!$J9)</f>
        <v>1</v>
      </c>
      <c r="K3" s="16">
        <f>'Таблицы (по времени)'!$S9</f>
        <v>10</v>
      </c>
      <c r="L3" s="71">
        <f>GETPIVOTDATA("Результат",'Таблицы (по времени)'!$S$7,"Диапазон времени в сделке",'Таблицы (по времени)'!$S9)</f>
        <v>432.5</v>
      </c>
      <c r="M3" s="71">
        <f>GETPIVOTDATA("Комиссия",'Таблицы (по времени)'!$S$7,"Диапазон времени в сделке",'Таблицы (по времени)'!$S9)</f>
        <v>187.5</v>
      </c>
      <c r="N3" s="192">
        <f>GETPIVOTDATA("Кол-во сделок",'Таблицы (по времени)'!$S$7,"Диапазон времени в сделке",'Таблицы (по времени)'!$S9)</f>
        <v>54</v>
      </c>
    </row>
    <row r="4" spans="1:14" x14ac:dyDescent="0.25">
      <c r="A4" s="16" t="str">
        <f>'Таблицы (по времени)'!$A10</f>
        <v>Среда</v>
      </c>
      <c r="B4" s="71">
        <f>GETPIVOTDATA("Результат",'Таблицы (по времени)'!$A$7,"День недели",'Таблицы (по времени)'!$A10)</f>
        <v>21</v>
      </c>
      <c r="C4" s="71">
        <f>GETPIVOTDATA("Комиссия",'Таблицы (по времени)'!$A$7,"День недели",'Таблицы (по времени)'!$A10)</f>
        <v>110</v>
      </c>
      <c r="D4" s="192">
        <f>GETPIVOTDATA("Кол-во сделок",'Таблицы (по времени)'!$A$7,"День недели",'Таблицы (по времени)'!$A10)</f>
        <v>23</v>
      </c>
      <c r="F4" s="216">
        <f>'Таблицы (по времени)'!$J10</f>
        <v>0.39583333333333331</v>
      </c>
      <c r="G4" s="71">
        <f>GETPIVOTDATA("Результат",'Таблицы (по времени)'!$J$7,"Диапазон времени входа",'Таблицы (по времени)'!$J10)</f>
        <v>393</v>
      </c>
      <c r="H4" s="71">
        <f>GETPIVOTDATA("Комиссия",'Таблицы (по времени)'!$J$7,"Диапазон времени входа",'Таблицы (по времени)'!$J10)</f>
        <v>145</v>
      </c>
      <c r="I4" s="192">
        <f>GETPIVOTDATA("Кол-во сделок",'Таблицы (по времени)'!$J$7,"Диапазон времени входа",'Таблицы (по времени)'!$J10)</f>
        <v>37</v>
      </c>
      <c r="K4" s="16">
        <f>'Таблицы (по времени)'!$S10</f>
        <v>20</v>
      </c>
      <c r="L4" s="71">
        <f>GETPIVOTDATA("Результат",'Таблицы (по времени)'!$S$7,"Диапазон времени в сделке",'Таблицы (по времени)'!$S10)</f>
        <v>527.5</v>
      </c>
      <c r="M4" s="71">
        <f>GETPIVOTDATA("Комиссия",'Таблицы (по времени)'!$S$7,"Диапазон времени в сделке",'Таблицы (по времени)'!$S10)</f>
        <v>92.5</v>
      </c>
      <c r="N4" s="192">
        <f>GETPIVOTDATA("Кол-во сделок",'Таблицы (по времени)'!$S$7,"Диапазон времени в сделке",'Таблицы (по времени)'!$S10)</f>
        <v>29</v>
      </c>
    </row>
    <row r="5" spans="1:14" x14ac:dyDescent="0.25">
      <c r="A5" s="16" t="str">
        <f>'Таблицы (по времени)'!$A11</f>
        <v>Четверг</v>
      </c>
      <c r="B5" s="71">
        <f>GETPIVOTDATA("Результат",'Таблицы (по времени)'!$A$7,"День недели",'Таблицы (по времени)'!$A11)</f>
        <v>938.66000000000008</v>
      </c>
      <c r="C5" s="71">
        <f>GETPIVOTDATA("Комиссия",'Таблицы (по времени)'!$A$7,"День недели",'Таблицы (по времени)'!$A11)</f>
        <v>168.39449999999999</v>
      </c>
      <c r="D5" s="192">
        <f>GETPIVOTDATA("Кол-во сделок",'Таблицы (по времени)'!$A$7,"День недели",'Таблицы (по времени)'!$A11)</f>
        <v>35</v>
      </c>
      <c r="F5" s="216">
        <f>'Таблицы (по времени)'!$J11</f>
        <v>0.41666666666666669</v>
      </c>
      <c r="G5" s="71">
        <f>GETPIVOTDATA("Результат",'Таблицы (по времени)'!$J$7,"Диапазон времени входа",'Таблицы (по времени)'!$J11)</f>
        <v>178.15999999999997</v>
      </c>
      <c r="H5" s="71">
        <f>GETPIVOTDATA("Комиссия",'Таблицы (по времени)'!$J$7,"Диапазон времени входа",'Таблицы (по времени)'!$J11)</f>
        <v>275.89449999999999</v>
      </c>
      <c r="I5" s="192">
        <f>GETPIVOTDATA("Кол-во сделок",'Таблицы (по времени)'!$J$7,"Диапазон времени входа",'Таблицы (по времени)'!$J11)</f>
        <v>69</v>
      </c>
      <c r="K5" s="16">
        <f>'Таблицы (по времени)'!$S11</f>
        <v>30</v>
      </c>
      <c r="L5" s="71">
        <f>GETPIVOTDATA("Результат",'Таблицы (по времени)'!$S$7,"Диапазон времени в сделке",'Таблицы (по времени)'!$S11)</f>
        <v>557</v>
      </c>
      <c r="M5" s="71">
        <f>GETPIVOTDATA("Комиссия",'Таблицы (по времени)'!$S$7,"Диапазон времени в сделке",'Таблицы (по времени)'!$S11)</f>
        <v>55</v>
      </c>
      <c r="N5" s="192">
        <f>GETPIVOTDATA("Кол-во сделок",'Таблицы (по времени)'!$S$7,"Диапазон времени в сделке",'Таблицы (по времени)'!$S11)</f>
        <v>16</v>
      </c>
    </row>
    <row r="6" spans="1:14" x14ac:dyDescent="0.25">
      <c r="A6" s="16" t="str">
        <f>'Таблицы (по времени)'!$A12</f>
        <v>Пятница</v>
      </c>
      <c r="B6" s="71">
        <f>GETPIVOTDATA("Результат",'Таблицы (по времени)'!$A$7,"День недели",'Таблицы (по времени)'!$A12)</f>
        <v>829.5</v>
      </c>
      <c r="C6" s="71">
        <f>GETPIVOTDATA("Комиссия",'Таблицы (по времени)'!$A$7,"День недели",'Таблицы (по времени)'!$A12)</f>
        <v>82.5</v>
      </c>
      <c r="D6" s="192">
        <f>GETPIVOTDATA("Кол-во сделок",'Таблицы (по времени)'!$A$7,"День недели",'Таблицы (по времени)'!$A12)</f>
        <v>22</v>
      </c>
      <c r="F6" s="216">
        <f>'Таблицы (по времени)'!$J12</f>
        <v>0.4375</v>
      </c>
      <c r="G6" s="71">
        <f>GETPIVOTDATA("Результат",'Таблицы (по времени)'!$J$7,"Диапазон времени входа",'Таблицы (по времени)'!$J12)</f>
        <v>770.5</v>
      </c>
      <c r="H6" s="71">
        <f>GETPIVOTDATA("Комиссия",'Таблицы (по времени)'!$J$7,"Диапазон времени входа",'Таблицы (по времени)'!$J12)</f>
        <v>92.5</v>
      </c>
      <c r="I6" s="192">
        <f>GETPIVOTDATA("Кол-во сделок",'Таблицы (по времени)'!$J$7,"Диапазон времени входа",'Таблицы (по времени)'!$J12)</f>
        <v>25</v>
      </c>
      <c r="K6" s="16">
        <f>'Таблицы (по времени)'!$S12</f>
        <v>40</v>
      </c>
      <c r="L6" s="71">
        <f>GETPIVOTDATA("Результат",'Таблицы (по времени)'!$S$7,"Диапазон времени в сделке",'Таблицы (по времени)'!$S12)</f>
        <v>-57.5</v>
      </c>
      <c r="M6" s="71">
        <f>GETPIVOTDATA("Комиссия",'Таблицы (по времени)'!$S$7,"Диапазон времени в сделке",'Таблицы (по времени)'!$S12)</f>
        <v>22.5</v>
      </c>
      <c r="N6" s="192">
        <f>GETPIVOTDATA("Кол-во сделок",'Таблицы (по времени)'!$S$7,"Диапазон времени в сделке",'Таблицы (по времени)'!$S12)</f>
        <v>6</v>
      </c>
    </row>
    <row r="7" spans="1:14" x14ac:dyDescent="0.25">
      <c r="F7" s="216">
        <f>'Таблицы (по времени)'!$J13</f>
        <v>0.45833333333333331</v>
      </c>
      <c r="G7" s="71">
        <f>GETPIVOTDATA("Результат",'Таблицы (по времени)'!$J$7,"Диапазон времени входа",'Таблицы (по времени)'!$J13)</f>
        <v>160</v>
      </c>
      <c r="H7" s="71">
        <f>GETPIVOTDATA("Комиссия",'Таблицы (по времени)'!$J$7,"Диапазон времени входа",'Таблицы (по времени)'!$J13)</f>
        <v>45</v>
      </c>
      <c r="I7" s="192">
        <f>GETPIVOTDATA("Кол-во сделок",'Таблицы (по времени)'!$J$7,"Диапазон времени входа",'Таблицы (по времени)'!$J13)</f>
        <v>17</v>
      </c>
      <c r="K7" s="16">
        <f>'Таблицы (по времени)'!$S13</f>
        <v>50</v>
      </c>
      <c r="L7" s="71">
        <f>GETPIVOTDATA("Результат",'Таблицы (по времени)'!$S$7,"Диапазон времени в сделке",'Таблицы (по времени)'!$S13)</f>
        <v>331.5</v>
      </c>
      <c r="M7" s="71">
        <f>GETPIVOTDATA("Комиссия",'Таблицы (по времени)'!$S$7,"Диапазон времени в сделке",'Таблицы (по времени)'!$S13)</f>
        <v>17.5</v>
      </c>
      <c r="N7" s="192">
        <f>GETPIVOTDATA("Кол-во сделок",'Таблицы (по времени)'!$S$7,"Диапазон времени в сделке",'Таблицы (по времени)'!$S13)</f>
        <v>7</v>
      </c>
    </row>
    <row r="8" spans="1:14" x14ac:dyDescent="0.25">
      <c r="F8" s="216">
        <f>'Таблицы (по времени)'!$J14</f>
        <v>0.47916666666666669</v>
      </c>
      <c r="G8" s="71">
        <f>GETPIVOTDATA("Результат",'Таблицы (по времени)'!$J$7,"Диапазон времени входа",'Таблицы (по времени)'!$J14)</f>
        <v>-38</v>
      </c>
      <c r="H8" s="71">
        <f>GETPIVOTDATA("Комиссия",'Таблицы (по времени)'!$J$7,"Диапазон времени входа",'Таблицы (по времени)'!$J14)</f>
        <v>25</v>
      </c>
      <c r="I8" s="192">
        <f>GETPIVOTDATA("Кол-во сделок",'Таблицы (по времени)'!$J$7,"Диапазон времени входа",'Таблицы (по времени)'!$J14)</f>
        <v>6</v>
      </c>
      <c r="K8" s="16">
        <f>'Таблицы (по времени)'!$S14</f>
        <v>60</v>
      </c>
      <c r="L8" s="71">
        <f>GETPIVOTDATA("Результат",'Таблицы (по времени)'!$S$7,"Диапазон времени в сделке",'Таблицы (по времени)'!$S14)</f>
        <v>372</v>
      </c>
      <c r="M8" s="71">
        <f>GETPIVOTDATA("Комиссия",'Таблицы (по времени)'!$S$7,"Диапазон времени в сделке",'Таблицы (по времени)'!$S14)</f>
        <v>30</v>
      </c>
      <c r="N8" s="192">
        <f>GETPIVOTDATA("Кол-во сделок",'Таблицы (по времени)'!$S$7,"Диапазон времени в сделке",'Таблицы (по времени)'!$S14)</f>
        <v>6</v>
      </c>
    </row>
    <row r="9" spans="1:14" x14ac:dyDescent="0.25">
      <c r="F9" s="216">
        <f>'Таблицы (по времени)'!$J15</f>
        <v>0.5</v>
      </c>
      <c r="G9" s="71">
        <f>GETPIVOTDATA("Результат",'Таблицы (по времени)'!$J$7,"Диапазон времени входа",'Таблицы (по времени)'!$J15)</f>
        <v>-11.5</v>
      </c>
      <c r="H9" s="71">
        <f>GETPIVOTDATA("Комиссия",'Таблицы (по времени)'!$J$7,"Диапазон времени входа",'Таблицы (по времени)'!$J15)</f>
        <v>17.5</v>
      </c>
      <c r="I9" s="192">
        <f>GETPIVOTDATA("Кол-во сделок",'Таблицы (по времени)'!$J$7,"Диапазон времени входа",'Таблицы (по времени)'!$J15)</f>
        <v>6</v>
      </c>
      <c r="K9" s="16">
        <f>'Таблицы (по времени)'!$S15</f>
        <v>70</v>
      </c>
      <c r="L9" s="71">
        <f>GETPIVOTDATA("Результат",'Таблицы (по времени)'!$S$7,"Диапазон времени в сделке",'Таблицы (по времени)'!$S15)</f>
        <v>-407</v>
      </c>
      <c r="M9" s="71">
        <f>GETPIVOTDATA("Комиссия",'Таблицы (по времени)'!$S$7,"Диапазон времени в сделке",'Таблицы (по времени)'!$S15)</f>
        <v>5</v>
      </c>
      <c r="N9" s="192">
        <f>GETPIVOTDATA("Кол-во сделок",'Таблицы (по времени)'!$S$7,"Диапазон времени в сделке",'Таблицы (по времени)'!$S15)</f>
        <v>2</v>
      </c>
    </row>
    <row r="10" spans="1:14" x14ac:dyDescent="0.25">
      <c r="F10" s="216">
        <f>'Таблицы (по времени)'!$J16</f>
        <v>0.52083333333333337</v>
      </c>
      <c r="G10" s="71">
        <f>GETPIVOTDATA("Результат",'Таблицы (по времени)'!$J$7,"Диапазон времени входа",'Таблицы (по времени)'!$J16)</f>
        <v>150.5</v>
      </c>
      <c r="H10" s="71">
        <f>GETPIVOTDATA("Комиссия",'Таблицы (по времени)'!$J$7,"Диапазон времени входа",'Таблицы (по времени)'!$J16)</f>
        <v>12.5</v>
      </c>
      <c r="I10" s="192">
        <f>GETPIVOTDATA("Кол-во сделок",'Таблицы (по времени)'!$J$7,"Диапазон времени входа",'Таблицы (по времени)'!$J16)</f>
        <v>3</v>
      </c>
      <c r="K10" s="16">
        <f>'Таблицы (по времени)'!$S16</f>
        <v>90</v>
      </c>
      <c r="L10" s="71">
        <f>GETPIVOTDATA("Результат",'Таблицы (по времени)'!$S$7,"Диапазон времени в сделке",'Таблицы (по времени)'!$S16)</f>
        <v>292.5</v>
      </c>
      <c r="M10" s="71">
        <f>GETPIVOTDATA("Комиссия",'Таблицы (по времени)'!$S$7,"Диапазон времени в сделке",'Таблицы (по времени)'!$S16)</f>
        <v>12.5</v>
      </c>
      <c r="N10" s="192">
        <f>GETPIVOTDATA("Кол-во сделок",'Таблицы (по времени)'!$S$7,"Диапазон времени в сделке",'Таблицы (по времени)'!$S16)</f>
        <v>1</v>
      </c>
    </row>
    <row r="11" spans="1:14" x14ac:dyDescent="0.25">
      <c r="F11" s="216">
        <f>'Таблицы (по времени)'!$J17</f>
        <v>0.54166666666666663</v>
      </c>
      <c r="G11" s="71">
        <f>GETPIVOTDATA("Результат",'Таблицы (по времени)'!$J$7,"Диапазон времени входа",'Таблицы (по времени)'!$J17)</f>
        <v>-69</v>
      </c>
      <c r="H11" s="71">
        <f>GETPIVOTDATA("Комиссия",'Таблицы (по времени)'!$J$7,"Диапазон времени входа",'Таблицы (по времени)'!$J17)</f>
        <v>10</v>
      </c>
      <c r="I11" s="192">
        <f>GETPIVOTDATA("Кол-во сделок",'Таблицы (по времени)'!$J$7,"Диапазон времени входа",'Таблицы (по времени)'!$J17)</f>
        <v>3</v>
      </c>
      <c r="K11" s="16">
        <f>'Таблицы (по времени)'!$S17</f>
        <v>100</v>
      </c>
      <c r="L11" s="71">
        <f>GETPIVOTDATA("Результат",'Таблицы (по времени)'!$S$7,"Диапазон времени в сделке",'Таблицы (по времени)'!$S17)</f>
        <v>124</v>
      </c>
      <c r="M11" s="71">
        <f>GETPIVOTDATA("Комиссия",'Таблицы (по времени)'!$S$7,"Диапазон времени в сделке",'Таблицы (по времени)'!$S17)</f>
        <v>10</v>
      </c>
      <c r="N11" s="192">
        <f>GETPIVOTDATA("Кол-во сделок",'Таблицы (по времени)'!$S$7,"Диапазон времени в сделке",'Таблицы (по времени)'!$S17)</f>
        <v>3</v>
      </c>
    </row>
    <row r="12" spans="1:14" x14ac:dyDescent="0.25">
      <c r="F12" s="216">
        <f>'Таблицы (по времени)'!$J18</f>
        <v>0.5625</v>
      </c>
      <c r="G12" s="71">
        <f>GETPIVOTDATA("Результат",'Таблицы (по времени)'!$J$7,"Диапазон времени входа",'Таблицы (по времени)'!$J18)</f>
        <v>119</v>
      </c>
      <c r="H12" s="71">
        <f>GETPIVOTDATA("Комиссия",'Таблицы (по времени)'!$J$7,"Диапазон времени входа",'Таблицы (по времени)'!$J18)</f>
        <v>15</v>
      </c>
      <c r="I12" s="192">
        <f>GETPIVOTDATA("Кол-во сделок",'Таблицы (по времени)'!$J$7,"Диапазон времени входа",'Таблицы (по времени)'!$J18)</f>
        <v>6</v>
      </c>
      <c r="K12" s="16">
        <f>'Таблицы (по времени)'!$S18</f>
        <v>110</v>
      </c>
      <c r="L12" s="71">
        <f>GETPIVOTDATA("Результат",'Таблицы (по времени)'!$S$7,"Диапазон времени в сделке",'Таблицы (по времени)'!$S18)</f>
        <v>107</v>
      </c>
      <c r="M12" s="71">
        <f>GETPIVOTDATA("Комиссия",'Таблицы (по времени)'!$S$7,"Диапазон времени в сделке",'Таблицы (по времени)'!$S18)</f>
        <v>5</v>
      </c>
      <c r="N12" s="192">
        <f>GETPIVOTDATA("Кол-во сделок",'Таблицы (по времени)'!$S$7,"Диапазон времени в сделке",'Таблицы (по времени)'!$S18)</f>
        <v>2</v>
      </c>
    </row>
    <row r="13" spans="1:14" x14ac:dyDescent="0.25">
      <c r="F13" s="216">
        <f>'Таблицы (по времени)'!$J19</f>
        <v>0.58333333333333337</v>
      </c>
      <c r="G13" s="71">
        <f>GETPIVOTDATA("Результат",'Таблицы (по времени)'!$J$7,"Диапазон времени входа",'Таблицы (по времени)'!$J19)</f>
        <v>-12</v>
      </c>
      <c r="H13" s="71">
        <f>GETPIVOTDATA("Комиссия",'Таблицы (по времени)'!$J$7,"Диапазон времени входа",'Таблицы (по времени)'!$J19)</f>
        <v>20</v>
      </c>
      <c r="I13" s="192">
        <f>GETPIVOTDATA("Кол-во сделок",'Таблицы (по времени)'!$J$7,"Диапазон времени входа",'Таблицы (по времени)'!$J19)</f>
        <v>7</v>
      </c>
      <c r="K13" s="16">
        <f>'Таблицы (по времени)'!$S19</f>
        <v>180</v>
      </c>
      <c r="L13" s="71">
        <f>GETPIVOTDATA("Результат",'Таблицы (по времени)'!$S$7,"Диапазон времени в сделке",'Таблицы (по времени)'!$S19)</f>
        <v>27</v>
      </c>
      <c r="M13" s="71">
        <f>GETPIVOTDATA("Комиссия",'Таблицы (по времени)'!$S$7,"Диапазон времени в сделке",'Таблицы (по времени)'!$S19)</f>
        <v>5</v>
      </c>
      <c r="N13" s="192">
        <f>GETPIVOTDATA("Кол-во сделок",'Таблицы (по времени)'!$S$7,"Диапазон времени в сделке",'Таблицы (по времени)'!$S19)</f>
        <v>1</v>
      </c>
    </row>
    <row r="14" spans="1:14" x14ac:dyDescent="0.25">
      <c r="F14" s="216">
        <f>'Таблицы (по времени)'!$J20</f>
        <v>0.60416666666666663</v>
      </c>
      <c r="G14" s="71">
        <f>GETPIVOTDATA("Результат",'Таблицы (по времени)'!$J$7,"Диапазон времени входа",'Таблицы (по времени)'!$J20)</f>
        <v>74</v>
      </c>
      <c r="H14" s="71">
        <f>GETPIVOTDATA("Комиссия",'Таблицы (по времени)'!$J$7,"Диапазон времени входа",'Таблицы (по времени)'!$J20)</f>
        <v>20</v>
      </c>
      <c r="I14" s="192">
        <f>GETPIVOTDATA("Кол-во сделок",'Таблицы (по времени)'!$J$7,"Диапазон времени входа",'Таблицы (по времени)'!$J20)</f>
        <v>8</v>
      </c>
      <c r="K14" s="16">
        <f>'Таблицы (по времени)'!$S20</f>
        <v>200</v>
      </c>
      <c r="L14" s="71">
        <f>GETPIVOTDATA("Результат",'Таблицы (по времени)'!$S$7,"Диапазон времени в сделке",'Таблицы (по времени)'!$S20)</f>
        <v>67.5</v>
      </c>
      <c r="M14" s="71">
        <f>GETPIVOTDATA("Комиссия",'Таблицы (по времени)'!$S$7,"Диапазон времени в сделке",'Таблицы (по времени)'!$S20)</f>
        <v>7.5</v>
      </c>
      <c r="N14" s="192">
        <f>GETPIVOTDATA("Кол-во сделок",'Таблицы (по времени)'!$S$7,"Диапазон времени в сделке",'Таблицы (по времени)'!$S20)</f>
        <v>1</v>
      </c>
    </row>
    <row r="15" spans="1:14" x14ac:dyDescent="0.25">
      <c r="F15" s="216">
        <f>'Таблицы (по времени)'!$J21</f>
        <v>0.625</v>
      </c>
      <c r="G15" s="71">
        <f>GETPIVOTDATA("Результат",'Таблицы (по времени)'!$J$7,"Диапазон времени входа",'Таблицы (по времени)'!$J21)</f>
        <v>62</v>
      </c>
      <c r="H15" s="71">
        <f>GETPIVOTDATA("Комиссия",'Таблицы (по времени)'!$J$7,"Диапазон времени входа",'Таблицы (по времени)'!$J21)</f>
        <v>15</v>
      </c>
      <c r="I15" s="192">
        <f>GETPIVOTDATA("Кол-во сделок",'Таблицы (по времени)'!$J$7,"Диапазон времени входа",'Таблицы (по времени)'!$J21)</f>
        <v>4</v>
      </c>
      <c r="K15" s="16">
        <f>'Таблицы (по времени)'!$S21</f>
        <v>230</v>
      </c>
      <c r="L15" s="71">
        <f>GETPIVOTDATA("Результат",'Таблицы (по времени)'!$S$7,"Диапазон времени в сделке",'Таблицы (по времени)'!$S21)</f>
        <v>502.5</v>
      </c>
      <c r="M15" s="71">
        <f>GETPIVOTDATA("Комиссия",'Таблицы (по времени)'!$S$7,"Диапазон времени в сделке",'Таблицы (по времени)'!$S21)</f>
        <v>12.5</v>
      </c>
      <c r="N15" s="192">
        <f>GETPIVOTDATA("Кол-во сделок",'Таблицы (по времени)'!$S$7,"Диапазон времени в сделке",'Таблицы (по времени)'!$S21)</f>
        <v>1</v>
      </c>
    </row>
    <row r="16" spans="1:14" x14ac:dyDescent="0.25">
      <c r="F16" s="216">
        <f>'Таблицы (по времени)'!$J22</f>
        <v>0.64583333333333337</v>
      </c>
      <c r="G16" s="71">
        <f>GETPIVOTDATA("Результат",'Таблицы (по времени)'!$J$7,"Диапазон времени входа",'Таблицы (по времени)'!$J22)</f>
        <v>53.5</v>
      </c>
      <c r="H16" s="71">
        <f>GETPIVOTDATA("Комиссия",'Таблицы (по времени)'!$J$7,"Диапазон времени входа",'Таблицы (по времени)'!$J22)</f>
        <v>2.5</v>
      </c>
      <c r="I16" s="192">
        <f>GETPIVOTDATA("Кол-во сделок",'Таблицы (по времени)'!$J$7,"Диапазон времени входа",'Таблицы (по времени)'!$J22)</f>
        <v>1</v>
      </c>
      <c r="K16" s="16">
        <f>'Таблицы (по времени)'!$S22</f>
        <v>270</v>
      </c>
      <c r="L16" s="71">
        <f>GETPIVOTDATA("Результат",'Таблицы (по времени)'!$S$7,"Диапазон времени в сделке",'Таблицы (по времени)'!$S22)</f>
        <v>-17.5</v>
      </c>
      <c r="M16" s="71">
        <f>GETPIVOTDATA("Комиссия",'Таблицы (по времени)'!$S$7,"Диапазон времени в сделке",'Таблицы (по времени)'!$S22)</f>
        <v>2.5</v>
      </c>
      <c r="N16" s="192">
        <f>GETPIVOTDATA("Кол-во сделок",'Таблицы (по времени)'!$S$7,"Диапазон времени в сделке",'Таблицы (по времени)'!$S22)</f>
        <v>1</v>
      </c>
    </row>
    <row r="17" spans="11:14" x14ac:dyDescent="0.25">
      <c r="K17" s="16">
        <f>'Таблицы (по времени)'!$S23</f>
        <v>280</v>
      </c>
      <c r="L17" s="71">
        <f>GETPIVOTDATA("Результат",'Таблицы (по времени)'!$S$7,"Диапазон времени в сделке",'Таблицы (по времени)'!$S23)</f>
        <v>20.5</v>
      </c>
      <c r="M17" s="71">
        <f>GETPIVOTDATA("Комиссия",'Таблицы (по времени)'!$S$7,"Диапазон времени в сделке",'Таблицы (по времени)'!$S23)</f>
        <v>2.5</v>
      </c>
      <c r="N17" s="192">
        <f>GETPIVOTDATA("Кол-во сделок",'Таблицы (по времени)'!$S$7,"Диапазон времени в сделке",'Таблицы (по времени)'!$S23)</f>
        <v>1</v>
      </c>
    </row>
    <row r="18" spans="11:14" x14ac:dyDescent="0.25">
      <c r="K18" s="16">
        <f>'Таблицы (по времени)'!$S24</f>
        <v>300</v>
      </c>
      <c r="L18" s="71">
        <f>GETPIVOTDATA("Результат",'Таблицы (по времени)'!$S$7,"Диапазон времени в сделке",'Таблицы (по времени)'!$S24)</f>
        <v>-4.5</v>
      </c>
      <c r="M18" s="71">
        <f>GETPIVOTDATA("Комиссия",'Таблицы (по времени)'!$S$7,"Диапазон времени в сделке",'Таблицы (по времени)'!$S24)</f>
        <v>2.5</v>
      </c>
      <c r="N18" s="192">
        <f>GETPIVOTDATA("Кол-во сделок",'Таблицы (по времени)'!$S$7,"Диапазон времени в сделке",'Таблицы (по времени)'!$S24)</f>
        <v>1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8"/>
  <sheetViews>
    <sheetView zoomScale="80" zoomScaleNormal="80" workbookViewId="0"/>
  </sheetViews>
  <sheetFormatPr defaultRowHeight="15" x14ac:dyDescent="0.25"/>
  <cols>
    <col min="1" max="1" width="12.42578125" customWidth="1"/>
    <col min="2" max="2" width="12.85546875" customWidth="1"/>
    <col min="3" max="3" width="14.5703125" customWidth="1"/>
    <col min="4" max="4" width="15.5703125" customWidth="1"/>
    <col min="6" max="6" width="25.7109375" customWidth="1"/>
    <col min="7" max="7" width="12.140625" customWidth="1"/>
    <col min="8" max="8" width="14" customWidth="1"/>
    <col min="9" max="9" width="15.5703125" customWidth="1"/>
    <col min="11" max="11" width="16.140625" customWidth="1"/>
    <col min="12" max="12" width="11.140625" customWidth="1"/>
    <col min="13" max="13" width="11.7109375" customWidth="1"/>
    <col min="14" max="14" width="15.5703125" customWidth="1"/>
  </cols>
  <sheetData>
    <row r="1" spans="1:14" x14ac:dyDescent="0.25">
      <c r="A1" s="181" t="str">
        <f>'Таблицы (по акциям)'!$BF$7</f>
        <v>Биржа</v>
      </c>
      <c r="B1" s="181" t="str">
        <f>'Таблицы (по акциям)'!$BG$7</f>
        <v>Результат</v>
      </c>
      <c r="C1" s="181" t="str">
        <f>'Таблицы (по акциям)'!$BH$7</f>
        <v>Комиссия</v>
      </c>
      <c r="D1" s="181" t="str">
        <f>'Таблицы (по акциям)'!$BI$7</f>
        <v>Кол-во сделок</v>
      </c>
      <c r="F1" s="181" t="str">
        <f>'Таблицы (по акциям)'!$BO$7</f>
        <v>Диапазон цены открытия</v>
      </c>
      <c r="G1" s="181" t="str">
        <f>'Таблицы (по акциям)'!$BP$7</f>
        <v>Результат</v>
      </c>
      <c r="H1" s="181" t="str">
        <f>'Таблицы (по акциям)'!$BQ$7</f>
        <v>Комиссия</v>
      </c>
      <c r="I1" s="181" t="str">
        <f>'Таблицы (по акциям)'!$BR$7</f>
        <v>Кол-во сделок</v>
      </c>
      <c r="K1" s="181" t="str">
        <f>'Таблицы (по акциям)'!$BX$7</f>
        <v>Оценка трейда</v>
      </c>
      <c r="L1" s="181" t="str">
        <f>'Таблицы (по акциям)'!$BY$7</f>
        <v>Результат</v>
      </c>
      <c r="M1" s="181" t="str">
        <f>'Таблицы (по акциям)'!$BZ$7</f>
        <v>Комиссия</v>
      </c>
      <c r="N1" s="181" t="str">
        <f>'Таблицы (по акциям)'!$CA$7</f>
        <v>Кол-во сделок</v>
      </c>
    </row>
    <row r="2" spans="1:14" x14ac:dyDescent="0.25">
      <c r="A2" s="16" t="str">
        <f>'Таблицы (по акциям)'!$BF8</f>
        <v>NASDAQ</v>
      </c>
      <c r="B2" s="71">
        <f>GETPIVOTDATA("Результат",'Таблицы (по акциям)'!$BF$7,"Биржа",'Таблицы (по акциям)'!$BF8)</f>
        <v>-1.339999999999975</v>
      </c>
      <c r="C2" s="71">
        <f>GETPIVOTDATA("Комиссия",'Таблицы (по акциям)'!$BF$7,"Биржа",'Таблицы (по акциям)'!$BF8)</f>
        <v>108.39449999999999</v>
      </c>
      <c r="D2" s="192">
        <f>GETPIVOTDATA("Кол-во сделок",'Таблицы (по акциям)'!$BF$7,"Биржа",'Таблицы (по акциям)'!$BF8)</f>
        <v>40</v>
      </c>
      <c r="F2" s="16">
        <f>'Таблицы (по акциям)'!$BO8</f>
        <v>40</v>
      </c>
      <c r="G2" s="71">
        <f>GETPIVOTDATA("Результат",'Таблицы (по акциям)'!$BO$7,"Диапазон цены открытия",'Таблицы (по акциям)'!$BO8)</f>
        <v>578.5</v>
      </c>
      <c r="H2" s="71">
        <f>GETPIVOTDATA("Комиссия",'Таблицы (по акциям)'!$BO$7,"Диапазон цены открытия",'Таблицы (по акциям)'!$BO8)</f>
        <v>57.5</v>
      </c>
      <c r="I2" s="192">
        <f>GETPIVOTDATA("Кол-во сделок",'Таблицы (по акциям)'!$BO$7,"Диапазон цены открытия",'Таблицы (по акциям)'!$BO8)</f>
        <v>19</v>
      </c>
      <c r="K2" s="16">
        <f>'Таблицы (по акциям)'!$BX8</f>
        <v>1</v>
      </c>
      <c r="L2" s="71">
        <f>GETPIVOTDATA("Результат",'Таблицы (по акциям)'!$BX$7,"Оценка трейда",'Таблицы (по акциям)'!$BX8)</f>
        <v>-607.5</v>
      </c>
      <c r="M2" s="71">
        <f>GETPIVOTDATA("Комиссия",'Таблицы (по акциям)'!$BX$7,"Оценка трейда",'Таблицы (по акциям)'!$BX8)</f>
        <v>42.5</v>
      </c>
      <c r="N2" s="192">
        <f>GETPIVOTDATA("Кол-во сделок",'Таблицы (по акциям)'!$BX$7,"Оценка трейда",'Таблицы (по акциям)'!$BX8)</f>
        <v>5</v>
      </c>
    </row>
    <row r="3" spans="1:14" x14ac:dyDescent="0.25">
      <c r="A3" s="16" t="str">
        <f>'Таблицы (по акциям)'!$BF9</f>
        <v>NYSE</v>
      </c>
      <c r="B3" s="71">
        <f>GETPIVOTDATA("Результат",'Таблицы (по акциям)'!$BF$7,"Биржа",'Таблицы (по акциям)'!$BF9)</f>
        <v>2206.5</v>
      </c>
      <c r="C3" s="71">
        <f>GETPIVOTDATA("Комиссия",'Таблицы (по акциям)'!$BF$7,"Биржа",'Таблицы (по акциям)'!$BF9)</f>
        <v>527.5</v>
      </c>
      <c r="D3" s="192">
        <f>GETPIVOTDATA("Кол-во сделок",'Таблицы (по акциям)'!$BF$7,"Биржа",'Таблицы (по акциям)'!$BF9)</f>
        <v>137</v>
      </c>
      <c r="F3" s="16">
        <f>'Таблицы (по акциям)'!$BO9</f>
        <v>60</v>
      </c>
      <c r="G3" s="71">
        <f>GETPIVOTDATA("Результат",'Таблицы (по акциям)'!$BO$7,"Диапазон цены открытия",'Таблицы (по акциям)'!$BO9)</f>
        <v>-527.5</v>
      </c>
      <c r="H3" s="71">
        <f>GETPIVOTDATA("Комиссия",'Таблицы (по акциям)'!$BO$7,"Диапазон цены открытия",'Таблицы (по акциям)'!$BO9)</f>
        <v>42.5</v>
      </c>
      <c r="I3" s="192">
        <f>GETPIVOTDATA("Кол-во сделок",'Таблицы (по акциям)'!$BO$7,"Диапазон цены открытия",'Таблицы (по акциям)'!$BO9)</f>
        <v>14</v>
      </c>
      <c r="K3" s="16">
        <f>'Таблицы (по акциям)'!$BX9</f>
        <v>2</v>
      </c>
      <c r="L3" s="71">
        <f>GETPIVOTDATA("Результат",'Таблицы (по акциям)'!$BX$7,"Оценка трейда",'Таблицы (по акциям)'!$BX9)</f>
        <v>-917.5</v>
      </c>
      <c r="M3" s="71">
        <f>GETPIVOTDATA("Комиссия",'Таблицы (по акциям)'!$BX$7,"Оценка трейда",'Таблицы (по акциям)'!$BX9)</f>
        <v>267.5</v>
      </c>
      <c r="N3" s="192">
        <f>GETPIVOTDATA("Кол-во сделок",'Таблицы (по акциям)'!$BX$7,"Оценка трейда",'Таблицы (по акциям)'!$BX9)</f>
        <v>72</v>
      </c>
    </row>
    <row r="4" spans="1:14" x14ac:dyDescent="0.25">
      <c r="A4" s="16" t="str">
        <f>'Таблицы (по акциям)'!$BF10</f>
        <v>Unknown</v>
      </c>
      <c r="B4" s="71">
        <f>GETPIVOTDATA("Результат",'Таблицы (по акциям)'!$BF$7,"Биржа",'Таблицы (по акциям)'!$BF10)</f>
        <v>59.5</v>
      </c>
      <c r="C4" s="71">
        <f>GETPIVOTDATA("Комиссия",'Таблицы (по акциям)'!$BF$7,"Биржа",'Таблицы (по акциям)'!$BF10)</f>
        <v>77.5</v>
      </c>
      <c r="D4" s="192">
        <f>GETPIVOTDATA("Кол-во сделок",'Таблицы (по акциям)'!$BF$7,"Биржа",'Таблицы (по акциям)'!$BF10)</f>
        <v>19</v>
      </c>
      <c r="F4" s="16">
        <f>'Таблицы (по акциям)'!$BO10</f>
        <v>90</v>
      </c>
      <c r="G4" s="71">
        <f>GETPIVOTDATA("Результат",'Таблицы (по акциям)'!$BO$7,"Диапазон цены открытия",'Таблицы (по акциям)'!$BO10)</f>
        <v>91</v>
      </c>
      <c r="H4" s="71">
        <f>GETPIVOTDATA("Комиссия",'Таблицы (по акциям)'!$BO$7,"Диапазон цены открытия",'Таблицы (по акциям)'!$BO10)</f>
        <v>5</v>
      </c>
      <c r="I4" s="192">
        <f>GETPIVOTDATA("Кол-во сделок",'Таблицы (по акциям)'!$BO$7,"Диапазон цены открытия",'Таблицы (по акциям)'!$BO10)</f>
        <v>2</v>
      </c>
      <c r="K4" s="16">
        <f>'Таблицы (по акциям)'!$BX10</f>
        <v>3</v>
      </c>
      <c r="L4" s="71">
        <f>GETPIVOTDATA("Результат",'Таблицы (по акциям)'!$BX$7,"Оценка трейда",'Таблицы (по акциям)'!$BX10)</f>
        <v>2389.66</v>
      </c>
      <c r="M4" s="71">
        <f>GETPIVOTDATA("Комиссия",'Таблицы (по акциям)'!$BX$7,"Оценка трейда",'Таблицы (по акциям)'!$BX10)</f>
        <v>288.39449999999999</v>
      </c>
      <c r="N4" s="192">
        <f>GETPIVOTDATA("Кол-во сделок",'Таблицы (по акциям)'!$BX$7,"Оценка трейда",'Таблицы (по акциям)'!$BX10)</f>
        <v>80</v>
      </c>
    </row>
    <row r="5" spans="1:14" x14ac:dyDescent="0.25">
      <c r="F5" s="16">
        <f>'Таблицы (по акциям)'!$BO11</f>
        <v>115</v>
      </c>
      <c r="G5" s="71">
        <f>GETPIVOTDATA("Результат",'Таблицы (по акциям)'!$BO$7,"Диапазон цены открытия",'Таблицы (по акциям)'!$BO11)</f>
        <v>37</v>
      </c>
      <c r="H5" s="71">
        <f>GETPIVOTDATA("Комиссия",'Таблицы (по акциям)'!$BO$7,"Диапазон цены открытия",'Таблицы (по акциям)'!$BO11)</f>
        <v>5</v>
      </c>
      <c r="I5" s="192">
        <f>GETPIVOTDATA("Кол-во сделок",'Таблицы (по акциям)'!$BO$7,"Диапазон цены открытия",'Таблицы (по акциям)'!$BO11)</f>
        <v>2</v>
      </c>
      <c r="K5" s="16">
        <f>'Таблицы (по акциям)'!$BX11</f>
        <v>4</v>
      </c>
      <c r="L5" s="71">
        <f>GETPIVOTDATA("Результат",'Таблицы (по акциям)'!$BX$7,"Оценка трейда",'Таблицы (по акциям)'!$BX11)</f>
        <v>1094</v>
      </c>
      <c r="M5" s="71">
        <f>GETPIVOTDATA("Комиссия",'Таблицы (по акциям)'!$BX$7,"Оценка трейда",'Таблицы (по акциям)'!$BX11)</f>
        <v>75</v>
      </c>
      <c r="N5" s="192">
        <f>GETPIVOTDATA("Кол-во сделок",'Таблицы (по акциям)'!$BX$7,"Оценка трейда",'Таблицы (по акциям)'!$BX11)</f>
        <v>24</v>
      </c>
    </row>
    <row r="6" spans="1:14" x14ac:dyDescent="0.25">
      <c r="F6" s="16">
        <f>'Таблицы (по акциям)'!$BO12</f>
        <v>35</v>
      </c>
      <c r="G6" s="71">
        <f>GETPIVOTDATA("Результат",'Таблицы (по акциям)'!$BO$7,"Диапазон цены открытия",'Таблицы (по акциям)'!$BO12)</f>
        <v>149.66</v>
      </c>
      <c r="H6" s="71">
        <f>GETPIVOTDATA("Комиссия",'Таблицы (по акциям)'!$BO$7,"Диапазон цены открытия",'Таблицы (по акциям)'!$BO12)</f>
        <v>78.394499999999994</v>
      </c>
      <c r="I6" s="192">
        <f>GETPIVOTDATA("Кол-во сделок",'Таблицы (по акциям)'!$BO$7,"Диапазон цены открытия",'Таблицы (по акциям)'!$BO12)</f>
        <v>22</v>
      </c>
      <c r="K6" s="16">
        <f>'Таблицы (по акциям)'!$BX12</f>
        <v>5</v>
      </c>
      <c r="L6" s="71">
        <f>GETPIVOTDATA("Результат",'Таблицы (по акциям)'!$BX$7,"Оценка трейда",'Таблицы (по акциям)'!$BX12)</f>
        <v>80</v>
      </c>
      <c r="M6" s="71">
        <f>GETPIVOTDATA("Комиссия",'Таблицы (по акциям)'!$BX$7,"Оценка трейда",'Таблицы (по акциям)'!$BX12)</f>
        <v>5</v>
      </c>
      <c r="N6" s="192">
        <f>GETPIVOTDATA("Кол-во сделок",'Таблицы (по акциям)'!$BX$7,"Оценка трейда",'Таблицы (по акциям)'!$BX12)</f>
        <v>2</v>
      </c>
    </row>
    <row r="7" spans="1:14" x14ac:dyDescent="0.25">
      <c r="F7" s="16">
        <f>'Таблицы (по акциям)'!$BO13</f>
        <v>20</v>
      </c>
      <c r="G7" s="71">
        <f>GETPIVOTDATA("Результат",'Таблицы (по акциям)'!$BO$7,"Диапазон цены открытия",'Таблицы (по акциям)'!$BO13)</f>
        <v>68</v>
      </c>
      <c r="H7" s="71">
        <f>GETPIVOTDATA("Комиссия",'Таблицы (по акциям)'!$BO$7,"Диапазон цены открытия",'Таблицы (по акциям)'!$BO13)</f>
        <v>30</v>
      </c>
      <c r="I7" s="192">
        <f>GETPIVOTDATA("Кол-во сделок",'Таблицы (по акциям)'!$BO$7,"Диапазон цены открытия",'Таблицы (по акциям)'!$BO13)</f>
        <v>10</v>
      </c>
      <c r="K7" s="16" t="str">
        <f>'Таблицы (по акциям)'!$BX13</f>
        <v>(пусто)</v>
      </c>
      <c r="L7" s="71">
        <f>GETPIVOTDATA("Результат",'Таблицы (по акциям)'!$BX$7,"Оценка трейда",'Таблицы (по акциям)'!$BX13)</f>
        <v>226</v>
      </c>
      <c r="M7" s="71">
        <f>GETPIVOTDATA("Комиссия",'Таблицы (по акциям)'!$BX$7,"Оценка трейда",'Таблицы (по акциям)'!$BX13)</f>
        <v>35</v>
      </c>
      <c r="N7" s="192">
        <f>GETPIVOTDATA("Кол-во сделок",'Таблицы (по акциям)'!$BX$7,"Оценка трейда",'Таблицы (по акциям)'!$BX13)</f>
        <v>13</v>
      </c>
    </row>
    <row r="8" spans="1:14" x14ac:dyDescent="0.25">
      <c r="F8" s="16">
        <f>'Таблицы (по акциям)'!$BO14</f>
        <v>130</v>
      </c>
      <c r="G8" s="71">
        <f>GETPIVOTDATA("Результат",'Таблицы (по акциям)'!$BO$7,"Диапазон цены открытия",'Таблицы (по акциям)'!$BO14)</f>
        <v>185.5</v>
      </c>
      <c r="H8" s="71">
        <f>GETPIVOTDATA("Комиссия",'Таблицы (по акциям)'!$BO$7,"Диапазон цены открытия",'Таблицы (по акциям)'!$BO14)</f>
        <v>17.5</v>
      </c>
      <c r="I8" s="192">
        <f>GETPIVOTDATA("Кол-во сделок",'Таблицы (по акциям)'!$BO$7,"Диапазон цены открытия",'Таблицы (по акциям)'!$BO14)</f>
        <v>4</v>
      </c>
    </row>
    <row r="9" spans="1:14" x14ac:dyDescent="0.25">
      <c r="F9" s="16">
        <f>'Таблицы (по акциям)'!$BO15</f>
        <v>55</v>
      </c>
      <c r="G9" s="71">
        <f>GETPIVOTDATA("Результат",'Таблицы (по акциям)'!$BO$7,"Диапазон цены открытия",'Таблицы (по акциям)'!$BO15)</f>
        <v>-252</v>
      </c>
      <c r="H9" s="71">
        <f>GETPIVOTDATA("Комиссия",'Таблицы (по акциям)'!$BO$7,"Диапазон цены открытия",'Таблицы (по акциям)'!$BO15)</f>
        <v>85</v>
      </c>
      <c r="I9" s="192">
        <f>GETPIVOTDATA("Кол-во сделок",'Таблицы (по акциям)'!$BO$7,"Диапазон цены открытия",'Таблицы (по акциям)'!$BO15)</f>
        <v>15</v>
      </c>
    </row>
    <row r="10" spans="1:14" x14ac:dyDescent="0.25">
      <c r="F10" s="16">
        <f>'Таблицы (по акциям)'!$BO16</f>
        <v>70</v>
      </c>
      <c r="G10" s="71">
        <f>GETPIVOTDATA("Результат",'Таблицы (по акциям)'!$BO$7,"Диапазон цены открытия",'Таблицы (по акциям)'!$BO16)</f>
        <v>320</v>
      </c>
      <c r="H10" s="71">
        <f>GETPIVOTDATA("Комиссия",'Таблицы (по акциям)'!$BO$7,"Диапазон цены открытия",'Таблицы (по акциям)'!$BO16)</f>
        <v>35</v>
      </c>
      <c r="I10" s="192">
        <f>GETPIVOTDATA("Кол-во сделок",'Таблицы (по акциям)'!$BO$7,"Диапазон цены открытия",'Таблицы (по акциям)'!$BO16)</f>
        <v>12</v>
      </c>
    </row>
    <row r="11" spans="1:14" x14ac:dyDescent="0.25">
      <c r="F11" s="16">
        <f>'Таблицы (по акциям)'!$BO17</f>
        <v>45</v>
      </c>
      <c r="G11" s="71">
        <f>GETPIVOTDATA("Результат",'Таблицы (по акциям)'!$BO$7,"Диапазон цены открытия",'Таблицы (по акциям)'!$BO17)</f>
        <v>607.5</v>
      </c>
      <c r="H11" s="71">
        <f>GETPIVOTDATA("Комиссия",'Таблицы (по акциям)'!$BO$7,"Диапазон цены открытия",'Таблицы (по акциям)'!$BO17)</f>
        <v>62.5</v>
      </c>
      <c r="I11" s="192">
        <f>GETPIVOTDATA("Кол-во сделок",'Таблицы (по акциям)'!$BO$7,"Диапазон цены открытия",'Таблицы (по акциям)'!$BO17)</f>
        <v>16</v>
      </c>
    </row>
    <row r="12" spans="1:14" x14ac:dyDescent="0.25">
      <c r="F12" s="16">
        <f>'Таблицы (по акциям)'!$BO18</f>
        <v>65</v>
      </c>
      <c r="G12" s="71">
        <f>GETPIVOTDATA("Результат",'Таблицы (по акциям)'!$BO$7,"Диапазон цены открытия",'Таблицы (по акциям)'!$BO18)</f>
        <v>-37</v>
      </c>
      <c r="H12" s="71">
        <f>GETPIVOTDATA("Комиссия",'Таблицы (по акциям)'!$BO$7,"Диапазон цены открытия",'Таблицы (по акциям)'!$BO18)</f>
        <v>10</v>
      </c>
      <c r="I12" s="192">
        <f>GETPIVOTDATA("Кол-во сделок",'Таблицы (по акциям)'!$BO$7,"Диапазон цены открытия",'Таблицы (по акциям)'!$BO18)</f>
        <v>4</v>
      </c>
    </row>
    <row r="13" spans="1:14" x14ac:dyDescent="0.25">
      <c r="F13" s="16">
        <f>'Таблицы (по акциям)'!$BO19</f>
        <v>50</v>
      </c>
      <c r="G13" s="71">
        <f>GETPIVOTDATA("Результат",'Таблицы (по акциям)'!$BO$7,"Диапазон цены открытия",'Таблицы (по акциям)'!$BO19)</f>
        <v>155.5</v>
      </c>
      <c r="H13" s="71">
        <f>GETPIVOTDATA("Комиссия",'Таблицы (по акциям)'!$BO$7,"Диапазон цены открытия",'Таблицы (по акциям)'!$BO19)</f>
        <v>57.5</v>
      </c>
      <c r="I13" s="192">
        <f>GETPIVOTDATA("Кол-во сделок",'Таблицы (по акциям)'!$BO$7,"Диапазон цены открытия",'Таблицы (по акциям)'!$BO19)</f>
        <v>12</v>
      </c>
    </row>
    <row r="14" spans="1:14" x14ac:dyDescent="0.25">
      <c r="F14" s="16">
        <f>'Таблицы (по акциям)'!$BO20</f>
        <v>30</v>
      </c>
      <c r="G14" s="71">
        <f>GETPIVOTDATA("Результат",'Таблицы (по акциям)'!$BO$7,"Диапазон цены открытия",'Таблицы (по акциям)'!$BO20)</f>
        <v>224</v>
      </c>
      <c r="H14" s="71">
        <f>GETPIVOTDATA("Комиссия",'Таблицы (по акциям)'!$BO$7,"Диапазон цены открытия",'Таблицы (по акциям)'!$BO20)</f>
        <v>80</v>
      </c>
      <c r="I14" s="192">
        <f>GETPIVOTDATA("Кол-во сделок",'Таблицы (по акциям)'!$BO$7,"Диапазон цены открытия",'Таблицы (по акциям)'!$BO20)</f>
        <v>24</v>
      </c>
    </row>
    <row r="15" spans="1:14" x14ac:dyDescent="0.25">
      <c r="F15" s="16">
        <f>'Таблицы (по акциям)'!$BO21</f>
        <v>10</v>
      </c>
      <c r="G15" s="71">
        <f>GETPIVOTDATA("Результат",'Таблицы (по акциям)'!$BO$7,"Диапазон цены открытия",'Таблицы (по акциям)'!$BO21)</f>
        <v>-23</v>
      </c>
      <c r="H15" s="71">
        <f>GETPIVOTDATA("Комиссия",'Таблицы (по акциям)'!$BO$7,"Диапазон цены открытия",'Таблицы (по акциям)'!$BO21)</f>
        <v>10</v>
      </c>
      <c r="I15" s="192">
        <f>GETPIVOTDATA("Кол-во сделок",'Таблицы (по акциям)'!$BO$7,"Диапазон цены открытия",'Таблицы (по акциям)'!$BO21)</f>
        <v>2</v>
      </c>
    </row>
    <row r="16" spans="1:14" x14ac:dyDescent="0.25">
      <c r="F16" s="16">
        <f>'Таблицы (по акциям)'!$BO22</f>
        <v>205</v>
      </c>
      <c r="G16" s="71">
        <f>GETPIVOTDATA("Результат",'Таблицы (по акциям)'!$BO$7,"Диапазон цены открытия",'Таблицы (по акциям)'!$BO22)</f>
        <v>49</v>
      </c>
      <c r="H16" s="71">
        <f>GETPIVOTDATA("Комиссия",'Таблицы (по акциям)'!$BO$7,"Диапазон цены открытия",'Таблицы (по акциям)'!$BO22)</f>
        <v>5</v>
      </c>
      <c r="I16" s="192">
        <f>GETPIVOTDATA("Кол-во сделок",'Таблицы (по акциям)'!$BO$7,"Диапазон цены открытия",'Таблицы (по акциям)'!$BO22)</f>
        <v>2</v>
      </c>
    </row>
    <row r="17" spans="6:9" x14ac:dyDescent="0.25">
      <c r="F17" s="16">
        <f>'Таблицы (по акциям)'!$BO23</f>
        <v>200</v>
      </c>
      <c r="G17" s="71">
        <f>GETPIVOTDATA("Результат",'Таблицы (по акциям)'!$BO$7,"Диапазон цены открытия",'Таблицы (по акциям)'!$BO23)</f>
        <v>-1.5</v>
      </c>
      <c r="H17" s="71">
        <f>GETPIVOTDATA("Комиссия",'Таблицы (по акциям)'!$BO$7,"Диапазон цены открытия",'Таблицы (по акциям)'!$BO23)</f>
        <v>2.5</v>
      </c>
      <c r="I17" s="192">
        <f>GETPIVOTDATA("Кол-во сделок",'Таблицы (по акциям)'!$BO$7,"Диапазон цены открытия",'Таблицы (по акциям)'!$BO23)</f>
        <v>1</v>
      </c>
    </row>
    <row r="18" spans="6:9" x14ac:dyDescent="0.25">
      <c r="F18" s="16">
        <f>'Таблицы (по акциям)'!$BO24</f>
        <v>80</v>
      </c>
      <c r="G18" s="71">
        <f>GETPIVOTDATA("Результат",'Таблицы (по акциям)'!$BO$7,"Диапазон цены открытия",'Таблицы (по акциям)'!$BO24)</f>
        <v>78</v>
      </c>
      <c r="H18" s="71">
        <f>GETPIVOTDATA("Комиссия",'Таблицы (по акциям)'!$BO$7,"Диапазон цены открытия",'Таблицы (по акциям)'!$BO24)</f>
        <v>5</v>
      </c>
      <c r="I18" s="192">
        <f>GETPIVOTDATA("Кол-во сделок",'Таблицы (по акциям)'!$BO$7,"Диапазон цены открытия",'Таблицы (по акциям)'!$BO24)</f>
        <v>2</v>
      </c>
    </row>
    <row r="19" spans="6:9" x14ac:dyDescent="0.25">
      <c r="F19" s="16">
        <f>'Таблицы (по акциям)'!$BO25</f>
        <v>25</v>
      </c>
      <c r="G19" s="71">
        <f>GETPIVOTDATA("Результат",'Таблицы (по акциям)'!$BO$7,"Диапазон цены открытия",'Таблицы (по акциям)'!$BO25)</f>
        <v>326.5</v>
      </c>
      <c r="H19" s="71">
        <f>GETPIVOTDATA("Комиссия",'Таблицы (по акциям)'!$BO$7,"Диапазон цены открытия",'Таблицы (по акциям)'!$BO25)</f>
        <v>77.5</v>
      </c>
      <c r="I19" s="192">
        <f>GETPIVOTDATA("Кол-во сделок",'Таблицы (по акциям)'!$BO$7,"Диапазон цены открытия",'Таблицы (по акциям)'!$BO25)</f>
        <v>16</v>
      </c>
    </row>
    <row r="20" spans="6:9" x14ac:dyDescent="0.25">
      <c r="F20" s="16">
        <f>'Таблицы (по акциям)'!$BO26</f>
        <v>75</v>
      </c>
      <c r="G20" s="71">
        <f>GETPIVOTDATA("Результат",'Таблицы (по акциям)'!$BO$7,"Диапазон цены открытия",'Таблицы (по акциям)'!$BO26)</f>
        <v>3.5</v>
      </c>
      <c r="H20" s="71">
        <f>GETPIVOTDATA("Комиссия",'Таблицы (по акциям)'!$BO$7,"Диапазон цены открытия",'Таблицы (по акциям)'!$BO26)</f>
        <v>7.5</v>
      </c>
      <c r="I20" s="192">
        <f>GETPIVOTDATA("Кол-во сделок",'Таблицы (по акциям)'!$BO$7,"Диапазон цены открытия",'Таблицы (по акциям)'!$BO26)</f>
        <v>3</v>
      </c>
    </row>
    <row r="21" spans="6:9" x14ac:dyDescent="0.25">
      <c r="F21" s="16">
        <f>'Таблицы (по акциям)'!$BO27</f>
        <v>140</v>
      </c>
      <c r="G21" s="71">
        <f>GETPIVOTDATA("Результат",'Таблицы (по акциям)'!$BO$7,"Диапазон цены открытия",'Таблицы (по акциям)'!$BO27)</f>
        <v>-2.5</v>
      </c>
      <c r="H21" s="71">
        <f>GETPIVOTDATA("Комиссия",'Таблицы (по акциям)'!$BO$7,"Диапазон цены открытия",'Таблицы (по акциям)'!$BO27)</f>
        <v>2.5</v>
      </c>
      <c r="I21" s="192">
        <f>GETPIVOTDATA("Кол-во сделок",'Таблицы (по акциям)'!$BO$7,"Диапазон цены открытия",'Таблицы (по акциям)'!$BO27)</f>
        <v>1</v>
      </c>
    </row>
    <row r="22" spans="6:9" x14ac:dyDescent="0.25">
      <c r="F22" s="16">
        <f>'Таблицы (по акциям)'!$BO28</f>
        <v>110</v>
      </c>
      <c r="G22" s="71">
        <f>GETPIVOTDATA("Результат",'Таблицы (по акциям)'!$BO$7,"Диапазон цены открытия",'Таблицы (по акциям)'!$BO28)</f>
        <v>-30.5</v>
      </c>
      <c r="H22" s="71">
        <f>GETPIVOTDATA("Комиссия",'Таблицы (по акциям)'!$BO$7,"Диапазон цены открытия",'Таблицы (по акциям)'!$BO28)</f>
        <v>2.5</v>
      </c>
      <c r="I22" s="192">
        <f>GETPIVOTDATA("Кол-во сделок",'Таблицы (по акциям)'!$BO$7,"Диапазон цены открытия",'Таблицы (по акциям)'!$BO28)</f>
        <v>1</v>
      </c>
    </row>
    <row r="23" spans="6:9" x14ac:dyDescent="0.25">
      <c r="F23" s="16">
        <f>'Таблицы (по акциям)'!$BO29</f>
        <v>120</v>
      </c>
      <c r="G23" s="71">
        <f>GETPIVOTDATA("Результат",'Таблицы (по акциям)'!$BO$7,"Диапазон цены открытия",'Таблицы (по акциям)'!$BO29)</f>
        <v>-17.5</v>
      </c>
      <c r="H23" s="71">
        <f>GETPIVOTDATA("Комиссия",'Таблицы (по акциям)'!$BO$7,"Диапазон цены открытия",'Таблицы (по акциям)'!$BO29)</f>
        <v>2.5</v>
      </c>
      <c r="I23" s="192">
        <f>GETPIVOTDATA("Кол-во сделок",'Таблицы (по акциям)'!$BO$7,"Диапазон цены открытия",'Таблицы (по акциям)'!$BO29)</f>
        <v>1</v>
      </c>
    </row>
    <row r="24" spans="6:9" x14ac:dyDescent="0.25">
      <c r="F24" s="16">
        <f>'Таблицы (по акциям)'!$BO30</f>
        <v>160</v>
      </c>
      <c r="G24" s="71">
        <f>GETPIVOTDATA("Результат",'Таблицы (по акциям)'!$BO$7,"Диапазон цены открытия",'Таблицы (по акциям)'!$BO30)</f>
        <v>1.5</v>
      </c>
      <c r="H24" s="71">
        <f>GETPIVOTDATA("Комиссия",'Таблицы (по акциям)'!$BO$7,"Диапазон цены открытия",'Таблицы (по акциям)'!$BO30)</f>
        <v>2.5</v>
      </c>
      <c r="I24" s="192">
        <f>GETPIVOTDATA("Кол-во сделок",'Таблицы (по акциям)'!$BO$7,"Диапазон цены открытия",'Таблицы (по акциям)'!$BO30)</f>
        <v>1</v>
      </c>
    </row>
    <row r="25" spans="6:9" x14ac:dyDescent="0.25">
      <c r="F25" s="16">
        <f>'Таблицы (по акциям)'!$BO31</f>
        <v>100</v>
      </c>
      <c r="G25" s="71">
        <f>GETPIVOTDATA("Результат",'Таблицы (по акциям)'!$BO$7,"Диапазон цены открытия",'Таблицы (по акциям)'!$BO31)</f>
        <v>133</v>
      </c>
      <c r="H25" s="71">
        <f>GETPIVOTDATA("Комиссия",'Таблицы (по акциям)'!$BO$7,"Диапазон цены открытия",'Таблицы (по акциям)'!$BO31)</f>
        <v>5</v>
      </c>
      <c r="I25" s="192">
        <f>GETPIVOTDATA("Кол-во сделок",'Таблицы (по акциям)'!$BO$7,"Диапазон цены открытия",'Таблицы (по акциям)'!$BO31)</f>
        <v>2</v>
      </c>
    </row>
    <row r="26" spans="6:9" x14ac:dyDescent="0.25">
      <c r="F26" s="16">
        <f>'Таблицы (по акциям)'!$BO32</f>
        <v>95</v>
      </c>
      <c r="G26" s="71">
        <f>GETPIVOTDATA("Результат",'Таблицы (по акциям)'!$BO$7,"Диапазон цены открытия",'Таблицы (по акциям)'!$BO32)</f>
        <v>-15</v>
      </c>
      <c r="H26" s="71">
        <f>GETPIVOTDATA("Комиссия",'Таблицы (по акциям)'!$BO$7,"Диапазон цены открытия",'Таблицы (по акциям)'!$BO32)</f>
        <v>5</v>
      </c>
      <c r="I26" s="192">
        <f>GETPIVOTDATA("Кол-во сделок",'Таблицы (по акциям)'!$BO$7,"Диапазон цены открытия",'Таблицы (по акциям)'!$BO32)</f>
        <v>2</v>
      </c>
    </row>
    <row r="27" spans="6:9" x14ac:dyDescent="0.25">
      <c r="F27" s="16">
        <f>'Таблицы (по акциям)'!$BO33</f>
        <v>105</v>
      </c>
      <c r="G27" s="71">
        <f>GETPIVOTDATA("Результат",'Таблицы (по акциям)'!$BO$7,"Диапазон цены открытия",'Таблицы (по акциям)'!$BO33)</f>
        <v>-16.5</v>
      </c>
      <c r="H27" s="71">
        <f>GETPIVOTDATA("Комиссия",'Таблицы (по акциям)'!$BO$7,"Диапазон цены открытия",'Таблицы (по акциям)'!$BO33)</f>
        <v>2.5</v>
      </c>
      <c r="I27" s="192">
        <f>GETPIVOTDATA("Кол-во сделок",'Таблицы (по акциям)'!$BO$7,"Диапазон цены открытия",'Таблицы (по акциям)'!$BO33)</f>
        <v>1</v>
      </c>
    </row>
    <row r="28" spans="6:9" x14ac:dyDescent="0.25">
      <c r="F28" s="16">
        <f>'Таблицы (по акциям)'!$BO34</f>
        <v>15</v>
      </c>
      <c r="G28" s="71">
        <f>GETPIVOTDATA("Результат",'Таблицы (по акциям)'!$BO$7,"Диапазон цены открытия",'Таблицы (по акциям)'!$BO34)</f>
        <v>179.5</v>
      </c>
      <c r="H28" s="71">
        <f>GETPIVOTDATA("Комиссия",'Таблицы (по акциям)'!$BO$7,"Диапазон цены открытия",'Таблицы (по акциям)'!$BO34)</f>
        <v>17.5</v>
      </c>
      <c r="I28" s="192">
        <f>GETPIVOTDATA("Кол-во сделок",'Таблицы (по акциям)'!$BO$7,"Диапазон цены открытия",'Таблицы (по акциям)'!$BO34)</f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Данные</vt:lpstr>
      <vt:lpstr>Таблицы (общие)</vt:lpstr>
      <vt:lpstr>Диаграммы (общие)</vt:lpstr>
      <vt:lpstr>Таблицы (по времени)</vt:lpstr>
      <vt:lpstr>Диаграммы (по времени)</vt:lpstr>
      <vt:lpstr>Таблицы (по акциям)</vt:lpstr>
      <vt:lpstr>Диаграммы (по акциям)</vt:lpstr>
      <vt:lpstr>Сектора</vt:lpstr>
      <vt:lpstr>Служебный</vt:lpstr>
      <vt:lpstr>Помощь</vt:lpstr>
      <vt:lpstr>Таблицы для диаграмм (общие)</vt:lpstr>
      <vt:lpstr>Таблицы для диаграмм (время)</vt:lpstr>
      <vt:lpstr>Таблицы для диаграмм (акции)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2012-12-24T18:01:25Z</dcterms:modified>
</cp:coreProperties>
</file>